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Fiduciary\investingModels\0DTE Model\"/>
    </mc:Choice>
  </mc:AlternateContent>
  <xr:revisionPtr revIDLastSave="0" documentId="13_ncr:1_{ADEB40C8-B693-4D7B-B259-80D5BAD63D77}" xr6:coauthVersionLast="47" xr6:coauthVersionMax="47" xr10:uidLastSave="{00000000-0000-0000-0000-000000000000}"/>
  <bookViews>
    <workbookView xWindow="10860" yWindow="4590" windowWidth="41310" windowHeight="17100" xr2:uid="{03C4AA2C-7BF8-42A4-9FB1-F38293070EC9}"/>
  </bookViews>
  <sheets>
    <sheet name="Main" sheetId="1" r:id="rId1"/>
    <sheet name="CloseIndicators" sheetId="12" r:id="rId2"/>
    <sheet name="Charts" sheetId="11" r:id="rId3"/>
    <sheet name="IV Calls" sheetId="7" r:id="rId4"/>
    <sheet name="IV Puts" sheetId="10" r:id="rId5"/>
    <sheet name="DataSource" sheetId="9" r:id="rId6"/>
  </sheets>
  <definedNames>
    <definedName name="_xlchart.v1.0" hidden="1">Main!$K$1</definedName>
    <definedName name="_xlchart.v1.1" hidden="1">Main!$K$2:$K$1372</definedName>
    <definedName name="ExternalData_1" localSheetId="4" hidden="1">'IV Puts'!#REF!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S2" i="1"/>
  <c r="W1240" i="1"/>
  <c r="S1240" i="1"/>
  <c r="W1239" i="1" s="1"/>
  <c r="S1239" i="1"/>
  <c r="W1238" i="1" s="1"/>
  <c r="S1238" i="1"/>
  <c r="W1237" i="1" s="1"/>
  <c r="S1237" i="1"/>
  <c r="W1236" i="1" s="1"/>
  <c r="S1236" i="1"/>
  <c r="W1235" i="1" s="1"/>
  <c r="S1235" i="1"/>
  <c r="W1234" i="1" s="1"/>
  <c r="S1234" i="1"/>
  <c r="W1233" i="1" s="1"/>
  <c r="S1233" i="1"/>
  <c r="W1232" i="1" s="1"/>
  <c r="S1232" i="1"/>
  <c r="W1231" i="1" s="1"/>
  <c r="S1231" i="1"/>
  <c r="W1230" i="1" s="1"/>
  <c r="S1230" i="1"/>
  <c r="W1229" i="1" s="1"/>
  <c r="S1229" i="1"/>
  <c r="W1228" i="1" s="1"/>
  <c r="S1228" i="1"/>
  <c r="W1227" i="1" s="1"/>
  <c r="S1227" i="1"/>
  <c r="W1226" i="1" s="1"/>
  <c r="S1226" i="1"/>
  <c r="W1225" i="1" s="1"/>
  <c r="S1225" i="1"/>
  <c r="W1224" i="1" s="1"/>
  <c r="S1224" i="1"/>
  <c r="W1223" i="1" s="1"/>
  <c r="S1223" i="1"/>
  <c r="W1222" i="1" s="1"/>
  <c r="S1222" i="1"/>
  <c r="W1221" i="1" s="1"/>
  <c r="S1221" i="1"/>
  <c r="W1220" i="1" s="1"/>
  <c r="S1220" i="1"/>
  <c r="W1219" i="1" s="1"/>
  <c r="S1219" i="1"/>
  <c r="W1218" i="1" s="1"/>
  <c r="S1218" i="1"/>
  <c r="W1217" i="1" s="1"/>
  <c r="S1217" i="1"/>
  <c r="W1216" i="1" s="1"/>
  <c r="S1216" i="1"/>
  <c r="W1215" i="1" s="1"/>
  <c r="S1215" i="1"/>
  <c r="W1214" i="1" s="1"/>
  <c r="S1214" i="1"/>
  <c r="W1213" i="1" s="1"/>
  <c r="S1213" i="1"/>
  <c r="W1212" i="1" s="1"/>
  <c r="S1212" i="1"/>
  <c r="W1211" i="1" s="1"/>
  <c r="S1211" i="1"/>
  <c r="W1210" i="1" s="1"/>
  <c r="S1210" i="1"/>
  <c r="W1209" i="1" s="1"/>
  <c r="S1209" i="1"/>
  <c r="W1208" i="1" s="1"/>
  <c r="S1208" i="1"/>
  <c r="W1207" i="1" s="1"/>
  <c r="S1207" i="1"/>
  <c r="W1206" i="1" s="1"/>
  <c r="S1206" i="1"/>
  <c r="W1205" i="1" s="1"/>
  <c r="S1205" i="1"/>
  <c r="W1204" i="1" s="1"/>
  <c r="S1204" i="1"/>
  <c r="W1203" i="1" s="1"/>
  <c r="S1203" i="1"/>
  <c r="W1202" i="1" s="1"/>
  <c r="S1202" i="1"/>
  <c r="W1201" i="1" s="1"/>
  <c r="S1201" i="1"/>
  <c r="W1200" i="1" s="1"/>
  <c r="S1200" i="1"/>
  <c r="W1199" i="1" s="1"/>
  <c r="S1199" i="1"/>
  <c r="W1198" i="1" s="1"/>
  <c r="S1198" i="1"/>
  <c r="W1197" i="1" s="1"/>
  <c r="S1197" i="1"/>
  <c r="W1196" i="1" s="1"/>
  <c r="S1196" i="1"/>
  <c r="W1195" i="1" s="1"/>
  <c r="S1195" i="1"/>
  <c r="W1194" i="1" s="1"/>
  <c r="S1194" i="1"/>
  <c r="W1193" i="1" s="1"/>
  <c r="S1193" i="1"/>
  <c r="W1192" i="1" s="1"/>
  <c r="S1192" i="1"/>
  <c r="W1191" i="1" s="1"/>
  <c r="S1191" i="1"/>
  <c r="W1190" i="1" s="1"/>
  <c r="S1190" i="1"/>
  <c r="W1189" i="1" s="1"/>
  <c r="S1189" i="1"/>
  <c r="W1188" i="1" s="1"/>
  <c r="S1188" i="1"/>
  <c r="W1187" i="1" s="1"/>
  <c r="S1187" i="1"/>
  <c r="W1186" i="1" s="1"/>
  <c r="S1186" i="1"/>
  <c r="W1185" i="1" s="1"/>
  <c r="S1185" i="1"/>
  <c r="W1184" i="1" s="1"/>
  <c r="S1184" i="1"/>
  <c r="W1183" i="1" s="1"/>
  <c r="S1183" i="1"/>
  <c r="W1182" i="1" s="1"/>
  <c r="S1182" i="1"/>
  <c r="W1181" i="1" s="1"/>
  <c r="S1181" i="1"/>
  <c r="W1180" i="1" s="1"/>
  <c r="S1180" i="1"/>
  <c r="W1179" i="1" s="1"/>
  <c r="S1179" i="1"/>
  <c r="W1178" i="1" s="1"/>
  <c r="S1178" i="1"/>
  <c r="W1177" i="1" s="1"/>
  <c r="S1177" i="1"/>
  <c r="W1176" i="1" s="1"/>
  <c r="S1176" i="1"/>
  <c r="W1175" i="1" s="1"/>
  <c r="S1175" i="1"/>
  <c r="W1174" i="1" s="1"/>
  <c r="S1174" i="1"/>
  <c r="W1173" i="1" s="1"/>
  <c r="S1173" i="1"/>
  <c r="W1172" i="1" s="1"/>
  <c r="S1172" i="1"/>
  <c r="W1171" i="1" s="1"/>
  <c r="S1171" i="1"/>
  <c r="W1170" i="1" s="1"/>
  <c r="S1170" i="1"/>
  <c r="W1169" i="1" s="1"/>
  <c r="S1169" i="1"/>
  <c r="W1168" i="1" s="1"/>
  <c r="S1168" i="1"/>
  <c r="W1167" i="1" s="1"/>
  <c r="S1167" i="1"/>
  <c r="W1166" i="1" s="1"/>
  <c r="S1166" i="1"/>
  <c r="W1165" i="1" s="1"/>
  <c r="S1165" i="1"/>
  <c r="W1164" i="1" s="1"/>
  <c r="S1164" i="1"/>
  <c r="W1163" i="1" s="1"/>
  <c r="S1163" i="1"/>
  <c r="W1162" i="1" s="1"/>
  <c r="S1162" i="1"/>
  <c r="W1161" i="1" s="1"/>
  <c r="S1161" i="1"/>
  <c r="W1160" i="1" s="1"/>
  <c r="S1160" i="1"/>
  <c r="W1159" i="1" s="1"/>
  <c r="S1159" i="1"/>
  <c r="W1158" i="1" s="1"/>
  <c r="S1158" i="1"/>
  <c r="W1157" i="1" s="1"/>
  <c r="S1157" i="1"/>
  <c r="W1156" i="1" s="1"/>
  <c r="S1156" i="1"/>
  <c r="W1155" i="1" s="1"/>
  <c r="S1155" i="1"/>
  <c r="W1154" i="1" s="1"/>
  <c r="S1154" i="1"/>
  <c r="W1153" i="1" s="1"/>
  <c r="S1153" i="1"/>
  <c r="W1152" i="1" s="1"/>
  <c r="S1152" i="1"/>
  <c r="W1151" i="1" s="1"/>
  <c r="S1151" i="1"/>
  <c r="W1150" i="1" s="1"/>
  <c r="S1150" i="1"/>
  <c r="W1149" i="1" s="1"/>
  <c r="S1149" i="1"/>
  <c r="W1148" i="1" s="1"/>
  <c r="S1148" i="1"/>
  <c r="W1147" i="1" s="1"/>
  <c r="S1147" i="1"/>
  <c r="W1146" i="1" s="1"/>
  <c r="S1146" i="1"/>
  <c r="W1145" i="1" s="1"/>
  <c r="S1145" i="1"/>
  <c r="W1144" i="1" s="1"/>
  <c r="S1144" i="1"/>
  <c r="W1143" i="1" s="1"/>
  <c r="S1143" i="1"/>
  <c r="W1142" i="1" s="1"/>
  <c r="S1142" i="1"/>
  <c r="W1141" i="1" s="1"/>
  <c r="S1141" i="1"/>
  <c r="W1140" i="1" s="1"/>
  <c r="S1140" i="1"/>
  <c r="W1139" i="1" s="1"/>
  <c r="S1139" i="1"/>
  <c r="W1138" i="1" s="1"/>
  <c r="S1138" i="1"/>
  <c r="W1137" i="1" s="1"/>
  <c r="S1137" i="1"/>
  <c r="W1136" i="1" s="1"/>
  <c r="S1136" i="1"/>
  <c r="W1135" i="1" s="1"/>
  <c r="S1135" i="1"/>
  <c r="W1134" i="1" s="1"/>
  <c r="S1134" i="1"/>
  <c r="W1133" i="1" s="1"/>
  <c r="S1133" i="1"/>
  <c r="W1132" i="1" s="1"/>
  <c r="S1132" i="1"/>
  <c r="W1131" i="1" s="1"/>
  <c r="S1131" i="1"/>
  <c r="W1130" i="1" s="1"/>
  <c r="S1130" i="1"/>
  <c r="W1129" i="1" s="1"/>
  <c r="S1129" i="1"/>
  <c r="W1128" i="1" s="1"/>
  <c r="S1128" i="1"/>
  <c r="W1127" i="1" s="1"/>
  <c r="S1127" i="1"/>
  <c r="W1126" i="1" s="1"/>
  <c r="S1126" i="1"/>
  <c r="W1125" i="1" s="1"/>
  <c r="S1125" i="1"/>
  <c r="W1124" i="1" s="1"/>
  <c r="S1124" i="1"/>
  <c r="W1123" i="1" s="1"/>
  <c r="S1123" i="1"/>
  <c r="W1122" i="1" s="1"/>
  <c r="S1122" i="1"/>
  <c r="W1121" i="1" s="1"/>
  <c r="S1121" i="1"/>
  <c r="W1120" i="1" s="1"/>
  <c r="S1120" i="1"/>
  <c r="W1119" i="1" s="1"/>
  <c r="S1119" i="1"/>
  <c r="W1118" i="1" s="1"/>
  <c r="S1118" i="1"/>
  <c r="W1117" i="1" s="1"/>
  <c r="S1117" i="1"/>
  <c r="W1116" i="1" s="1"/>
  <c r="S1116" i="1"/>
  <c r="W1115" i="1" s="1"/>
  <c r="S1115" i="1"/>
  <c r="W1114" i="1" s="1"/>
  <c r="S1114" i="1"/>
  <c r="W1113" i="1" s="1"/>
  <c r="S1113" i="1"/>
  <c r="W1112" i="1" s="1"/>
  <c r="S1112" i="1"/>
  <c r="W1111" i="1" s="1"/>
  <c r="S1111" i="1"/>
  <c r="W1110" i="1" s="1"/>
  <c r="S1110" i="1"/>
  <c r="W1109" i="1" s="1"/>
  <c r="S1109" i="1"/>
  <c r="W1108" i="1" s="1"/>
  <c r="S1108" i="1"/>
  <c r="W1107" i="1" s="1"/>
  <c r="S1107" i="1"/>
  <c r="W1106" i="1" s="1"/>
  <c r="S1106" i="1"/>
  <c r="W1105" i="1" s="1"/>
  <c r="S1105" i="1"/>
  <c r="W1104" i="1" s="1"/>
  <c r="S1104" i="1"/>
  <c r="W1103" i="1" s="1"/>
  <c r="S1103" i="1"/>
  <c r="W1102" i="1" s="1"/>
  <c r="S1102" i="1"/>
  <c r="W1101" i="1" s="1"/>
  <c r="S1101" i="1"/>
  <c r="W1100" i="1" s="1"/>
  <c r="S1100" i="1"/>
  <c r="W1099" i="1" s="1"/>
  <c r="S1099" i="1"/>
  <c r="W1098" i="1" s="1"/>
  <c r="S1098" i="1"/>
  <c r="W1097" i="1" s="1"/>
  <c r="S1097" i="1"/>
  <c r="W1096" i="1" s="1"/>
  <c r="S1096" i="1"/>
  <c r="W1095" i="1" s="1"/>
  <c r="S1095" i="1"/>
  <c r="W1094" i="1" s="1"/>
  <c r="S1094" i="1"/>
  <c r="W1093" i="1" s="1"/>
  <c r="S1093" i="1"/>
  <c r="W1092" i="1" s="1"/>
  <c r="S1092" i="1"/>
  <c r="W1091" i="1" s="1"/>
  <c r="S1091" i="1"/>
  <c r="W1090" i="1" s="1"/>
  <c r="S1090" i="1"/>
  <c r="W1089" i="1" s="1"/>
  <c r="S1089" i="1"/>
  <c r="W1088" i="1" s="1"/>
  <c r="S1088" i="1"/>
  <c r="W1087" i="1" s="1"/>
  <c r="S1087" i="1"/>
  <c r="W1086" i="1" s="1"/>
  <c r="S1086" i="1"/>
  <c r="W1085" i="1" s="1"/>
  <c r="S1085" i="1"/>
  <c r="W1084" i="1" s="1"/>
  <c r="S1084" i="1"/>
  <c r="W1083" i="1" s="1"/>
  <c r="S1083" i="1"/>
  <c r="W1082" i="1" s="1"/>
  <c r="S1082" i="1"/>
  <c r="W1081" i="1" s="1"/>
  <c r="S1081" i="1"/>
  <c r="W1080" i="1" s="1"/>
  <c r="S1080" i="1"/>
  <c r="W1079" i="1" s="1"/>
  <c r="S1079" i="1"/>
  <c r="W1078" i="1" s="1"/>
  <c r="S1078" i="1"/>
  <c r="W1077" i="1" s="1"/>
  <c r="S1077" i="1"/>
  <c r="W1076" i="1" s="1"/>
  <c r="S1076" i="1"/>
  <c r="W1075" i="1" s="1"/>
  <c r="S1075" i="1"/>
  <c r="W1074" i="1" s="1"/>
  <c r="S1074" i="1"/>
  <c r="W1073" i="1" s="1"/>
  <c r="S1073" i="1"/>
  <c r="W1072" i="1" s="1"/>
  <c r="S1072" i="1"/>
  <c r="W1071" i="1" s="1"/>
  <c r="S1071" i="1"/>
  <c r="W1070" i="1" s="1"/>
  <c r="S1070" i="1"/>
  <c r="W1069" i="1" s="1"/>
  <c r="S1069" i="1"/>
  <c r="W1068" i="1" s="1"/>
  <c r="S1068" i="1"/>
  <c r="W1067" i="1" s="1"/>
  <c r="S1067" i="1"/>
  <c r="W1066" i="1" s="1"/>
  <c r="S1066" i="1"/>
  <c r="W1065" i="1" s="1"/>
  <c r="S1065" i="1"/>
  <c r="W1064" i="1" s="1"/>
  <c r="S1064" i="1"/>
  <c r="W1063" i="1" s="1"/>
  <c r="S1063" i="1"/>
  <c r="W1062" i="1" s="1"/>
  <c r="S1062" i="1"/>
  <c r="W1061" i="1" s="1"/>
  <c r="S1061" i="1"/>
  <c r="W1060" i="1" s="1"/>
  <c r="S1060" i="1"/>
  <c r="W1059" i="1" s="1"/>
  <c r="S1059" i="1"/>
  <c r="W1058" i="1" s="1"/>
  <c r="S1058" i="1"/>
  <c r="W1057" i="1" s="1"/>
  <c r="S1057" i="1"/>
  <c r="W1056" i="1" s="1"/>
  <c r="S1056" i="1"/>
  <c r="W1055" i="1" s="1"/>
  <c r="S1055" i="1"/>
  <c r="W1054" i="1" s="1"/>
  <c r="S1054" i="1"/>
  <c r="W1053" i="1" s="1"/>
  <c r="S1053" i="1"/>
  <c r="W1052" i="1" s="1"/>
  <c r="S1052" i="1"/>
  <c r="W1051" i="1" s="1"/>
  <c r="S1051" i="1"/>
  <c r="W1050" i="1" s="1"/>
  <c r="S1050" i="1"/>
  <c r="W1049" i="1" s="1"/>
  <c r="S1049" i="1"/>
  <c r="W1048" i="1" s="1"/>
  <c r="S1048" i="1"/>
  <c r="W1047" i="1" s="1"/>
  <c r="S1047" i="1"/>
  <c r="W1046" i="1" s="1"/>
  <c r="S1046" i="1"/>
  <c r="W1045" i="1" s="1"/>
  <c r="S1045" i="1"/>
  <c r="W1044" i="1" s="1"/>
  <c r="S1044" i="1"/>
  <c r="W1043" i="1" s="1"/>
  <c r="S1043" i="1"/>
  <c r="W1042" i="1" s="1"/>
  <c r="S1042" i="1"/>
  <c r="W1041" i="1" s="1"/>
  <c r="S1041" i="1"/>
  <c r="W1040" i="1" s="1"/>
  <c r="S1040" i="1"/>
  <c r="W1039" i="1" s="1"/>
  <c r="S1039" i="1"/>
  <c r="W1038" i="1" s="1"/>
  <c r="S1038" i="1"/>
  <c r="W1037" i="1" s="1"/>
  <c r="S1037" i="1"/>
  <c r="W1036" i="1" s="1"/>
  <c r="S1036" i="1"/>
  <c r="W1035" i="1" s="1"/>
  <c r="S1035" i="1"/>
  <c r="W1034" i="1" s="1"/>
  <c r="S1034" i="1"/>
  <c r="W1033" i="1" s="1"/>
  <c r="S1033" i="1"/>
  <c r="W1032" i="1" s="1"/>
  <c r="S1032" i="1"/>
  <c r="W1031" i="1" s="1"/>
  <c r="S1031" i="1"/>
  <c r="W1030" i="1" s="1"/>
  <c r="S1030" i="1"/>
  <c r="W1029" i="1" s="1"/>
  <c r="S1029" i="1"/>
  <c r="W1028" i="1" s="1"/>
  <c r="S1028" i="1"/>
  <c r="W1027" i="1" s="1"/>
  <c r="S1027" i="1"/>
  <c r="W1026" i="1" s="1"/>
  <c r="S1026" i="1"/>
  <c r="W1025" i="1" s="1"/>
  <c r="S1025" i="1"/>
  <c r="W1024" i="1" s="1"/>
  <c r="S1024" i="1"/>
  <c r="W1023" i="1" s="1"/>
  <c r="S1023" i="1"/>
  <c r="W1022" i="1" s="1"/>
  <c r="S1022" i="1"/>
  <c r="W1021" i="1" s="1"/>
  <c r="S1021" i="1"/>
  <c r="W1020" i="1" s="1"/>
  <c r="S1020" i="1"/>
  <c r="W1019" i="1" s="1"/>
  <c r="S1019" i="1"/>
  <c r="W1018" i="1" s="1"/>
  <c r="S1018" i="1"/>
  <c r="W1017" i="1" s="1"/>
  <c r="S1017" i="1"/>
  <c r="W1016" i="1" s="1"/>
  <c r="S1016" i="1"/>
  <c r="W1015" i="1" s="1"/>
  <c r="S1015" i="1"/>
  <c r="W1014" i="1" s="1"/>
  <c r="S1014" i="1"/>
  <c r="W1013" i="1" s="1"/>
  <c r="S1013" i="1"/>
  <c r="W1012" i="1" s="1"/>
  <c r="S1012" i="1"/>
  <c r="W1011" i="1" s="1"/>
  <c r="S1011" i="1"/>
  <c r="W1010" i="1" s="1"/>
  <c r="S1010" i="1"/>
  <c r="W1009" i="1" s="1"/>
  <c r="S1009" i="1"/>
  <c r="W1008" i="1" s="1"/>
  <c r="S1008" i="1"/>
  <c r="W1007" i="1" s="1"/>
  <c r="S1007" i="1"/>
  <c r="W1006" i="1" s="1"/>
  <c r="S1006" i="1"/>
  <c r="W1005" i="1" s="1"/>
  <c r="S1005" i="1"/>
  <c r="W1004" i="1" s="1"/>
  <c r="S1004" i="1"/>
  <c r="W1003" i="1" s="1"/>
  <c r="S1003" i="1"/>
  <c r="W1002" i="1" s="1"/>
  <c r="S1002" i="1"/>
  <c r="W1001" i="1" s="1"/>
  <c r="S1001" i="1"/>
  <c r="W1000" i="1" s="1"/>
  <c r="S1000" i="1"/>
  <c r="W999" i="1" s="1"/>
  <c r="S999" i="1"/>
  <c r="W998" i="1" s="1"/>
  <c r="S998" i="1"/>
  <c r="W997" i="1" s="1"/>
  <c r="S997" i="1"/>
  <c r="W996" i="1" s="1"/>
  <c r="S996" i="1"/>
  <c r="W995" i="1" s="1"/>
  <c r="S995" i="1"/>
  <c r="W994" i="1" s="1"/>
  <c r="S994" i="1"/>
  <c r="W993" i="1" s="1"/>
  <c r="S993" i="1"/>
  <c r="W992" i="1" s="1"/>
  <c r="S992" i="1"/>
  <c r="W991" i="1" s="1"/>
  <c r="S991" i="1"/>
  <c r="W990" i="1" s="1"/>
  <c r="S990" i="1"/>
  <c r="W989" i="1" s="1"/>
  <c r="S989" i="1"/>
  <c r="W988" i="1" s="1"/>
  <c r="S988" i="1"/>
  <c r="W987" i="1" s="1"/>
  <c r="S987" i="1"/>
  <c r="W986" i="1" s="1"/>
  <c r="S986" i="1"/>
  <c r="W985" i="1" s="1"/>
  <c r="S985" i="1"/>
  <c r="W984" i="1" s="1"/>
  <c r="S984" i="1"/>
  <c r="W983" i="1" s="1"/>
  <c r="S983" i="1"/>
  <c r="W982" i="1" s="1"/>
  <c r="S982" i="1"/>
  <c r="W981" i="1" s="1"/>
  <c r="S981" i="1"/>
  <c r="W980" i="1" s="1"/>
  <c r="S980" i="1"/>
  <c r="W979" i="1" s="1"/>
  <c r="S979" i="1"/>
  <c r="W978" i="1" s="1"/>
  <c r="S978" i="1"/>
  <c r="W977" i="1" s="1"/>
  <c r="S977" i="1"/>
  <c r="W976" i="1" s="1"/>
  <c r="S976" i="1"/>
  <c r="W975" i="1" s="1"/>
  <c r="S975" i="1"/>
  <c r="W974" i="1" s="1"/>
  <c r="S974" i="1"/>
  <c r="W973" i="1" s="1"/>
  <c r="S973" i="1"/>
  <c r="W972" i="1" s="1"/>
  <c r="S972" i="1"/>
  <c r="W971" i="1" s="1"/>
  <c r="S971" i="1"/>
  <c r="W970" i="1" s="1"/>
  <c r="S970" i="1"/>
  <c r="W969" i="1" s="1"/>
  <c r="S969" i="1"/>
  <c r="W968" i="1" s="1"/>
  <c r="S968" i="1"/>
  <c r="W967" i="1" s="1"/>
  <c r="S967" i="1"/>
  <c r="W966" i="1" s="1"/>
  <c r="S966" i="1"/>
  <c r="W965" i="1" s="1"/>
  <c r="S965" i="1"/>
  <c r="W964" i="1" s="1"/>
  <c r="S964" i="1"/>
  <c r="W963" i="1" s="1"/>
  <c r="S963" i="1"/>
  <c r="W962" i="1" s="1"/>
  <c r="S962" i="1"/>
  <c r="W961" i="1" s="1"/>
  <c r="S961" i="1"/>
  <c r="W960" i="1" s="1"/>
  <c r="S960" i="1"/>
  <c r="W959" i="1" s="1"/>
  <c r="S959" i="1"/>
  <c r="W958" i="1" s="1"/>
  <c r="S958" i="1"/>
  <c r="W957" i="1" s="1"/>
  <c r="S957" i="1"/>
  <c r="W956" i="1" s="1"/>
  <c r="S956" i="1"/>
  <c r="W955" i="1" s="1"/>
  <c r="S955" i="1"/>
  <c r="W954" i="1" s="1"/>
  <c r="S954" i="1"/>
  <c r="W953" i="1" s="1"/>
  <c r="S953" i="1"/>
  <c r="W952" i="1" s="1"/>
  <c r="S952" i="1"/>
  <c r="W951" i="1" s="1"/>
  <c r="S951" i="1"/>
  <c r="W950" i="1" s="1"/>
  <c r="S950" i="1"/>
  <c r="W949" i="1" s="1"/>
  <c r="S949" i="1"/>
  <c r="W948" i="1" s="1"/>
  <c r="S948" i="1"/>
  <c r="W947" i="1" s="1"/>
  <c r="S947" i="1"/>
  <c r="W946" i="1" s="1"/>
  <c r="S946" i="1"/>
  <c r="W945" i="1" s="1"/>
  <c r="S945" i="1"/>
  <c r="W944" i="1" s="1"/>
  <c r="S944" i="1"/>
  <c r="W943" i="1" s="1"/>
  <c r="S943" i="1"/>
  <c r="W942" i="1" s="1"/>
  <c r="S942" i="1"/>
  <c r="W941" i="1" s="1"/>
  <c r="S941" i="1"/>
  <c r="W940" i="1" s="1"/>
  <c r="S940" i="1"/>
  <c r="W939" i="1" s="1"/>
  <c r="S939" i="1"/>
  <c r="W938" i="1" s="1"/>
  <c r="S938" i="1"/>
  <c r="W937" i="1" s="1"/>
  <c r="S937" i="1"/>
  <c r="W936" i="1" s="1"/>
  <c r="S936" i="1"/>
  <c r="W935" i="1" s="1"/>
  <c r="S935" i="1"/>
  <c r="W934" i="1" s="1"/>
  <c r="S934" i="1"/>
  <c r="W933" i="1" s="1"/>
  <c r="S933" i="1"/>
  <c r="W932" i="1" s="1"/>
  <c r="S932" i="1"/>
  <c r="W931" i="1" s="1"/>
  <c r="S931" i="1"/>
  <c r="W930" i="1" s="1"/>
  <c r="S930" i="1"/>
  <c r="W929" i="1" s="1"/>
  <c r="S929" i="1"/>
  <c r="W928" i="1" s="1"/>
  <c r="S928" i="1"/>
  <c r="W927" i="1" s="1"/>
  <c r="S927" i="1"/>
  <c r="W926" i="1" s="1"/>
  <c r="S926" i="1"/>
  <c r="W925" i="1" s="1"/>
  <c r="S925" i="1"/>
  <c r="W924" i="1" s="1"/>
  <c r="S924" i="1"/>
  <c r="W923" i="1" s="1"/>
  <c r="S923" i="1"/>
  <c r="W922" i="1" s="1"/>
  <c r="S922" i="1"/>
  <c r="W921" i="1" s="1"/>
  <c r="S921" i="1"/>
  <c r="W920" i="1" s="1"/>
  <c r="S920" i="1"/>
  <c r="W919" i="1" s="1"/>
  <c r="S919" i="1"/>
  <c r="W918" i="1" s="1"/>
  <c r="S918" i="1"/>
  <c r="W917" i="1" s="1"/>
  <c r="S917" i="1"/>
  <c r="W916" i="1" s="1"/>
  <c r="S916" i="1"/>
  <c r="W915" i="1" s="1"/>
  <c r="S915" i="1"/>
  <c r="W914" i="1" s="1"/>
  <c r="S914" i="1"/>
  <c r="W913" i="1" s="1"/>
  <c r="S913" i="1"/>
  <c r="W912" i="1" s="1"/>
  <c r="S912" i="1"/>
  <c r="W911" i="1" s="1"/>
  <c r="S911" i="1"/>
  <c r="W910" i="1" s="1"/>
  <c r="S910" i="1"/>
  <c r="W909" i="1" s="1"/>
  <c r="S909" i="1"/>
  <c r="W908" i="1" s="1"/>
  <c r="S908" i="1"/>
  <c r="W907" i="1" s="1"/>
  <c r="S907" i="1"/>
  <c r="W906" i="1" s="1"/>
  <c r="S906" i="1"/>
  <c r="W905" i="1" s="1"/>
  <c r="S905" i="1"/>
  <c r="W904" i="1" s="1"/>
  <c r="S904" i="1"/>
  <c r="W903" i="1" s="1"/>
  <c r="S903" i="1"/>
  <c r="W902" i="1" s="1"/>
  <c r="S902" i="1"/>
  <c r="W901" i="1" s="1"/>
  <c r="S901" i="1"/>
  <c r="W900" i="1" s="1"/>
  <c r="S900" i="1"/>
  <c r="W899" i="1" s="1"/>
  <c r="S899" i="1"/>
  <c r="W898" i="1" s="1"/>
  <c r="S898" i="1"/>
  <c r="W897" i="1" s="1"/>
  <c r="S897" i="1"/>
  <c r="W896" i="1" s="1"/>
  <c r="S896" i="1"/>
  <c r="W895" i="1" s="1"/>
  <c r="S895" i="1"/>
  <c r="W894" i="1" s="1"/>
  <c r="S894" i="1"/>
  <c r="W893" i="1" s="1"/>
  <c r="S893" i="1"/>
  <c r="W892" i="1" s="1"/>
  <c r="S892" i="1"/>
  <c r="W891" i="1" s="1"/>
  <c r="S891" i="1"/>
  <c r="W890" i="1" s="1"/>
  <c r="S890" i="1"/>
  <c r="W889" i="1" s="1"/>
  <c r="S889" i="1"/>
  <c r="W888" i="1" s="1"/>
  <c r="S888" i="1"/>
  <c r="W887" i="1" s="1"/>
  <c r="S887" i="1"/>
  <c r="W886" i="1" s="1"/>
  <c r="S886" i="1"/>
  <c r="W885" i="1" s="1"/>
  <c r="S885" i="1"/>
  <c r="W884" i="1" s="1"/>
  <c r="S884" i="1"/>
  <c r="W883" i="1" s="1"/>
  <c r="S883" i="1"/>
  <c r="W882" i="1" s="1"/>
  <c r="S882" i="1"/>
  <c r="W881" i="1" s="1"/>
  <c r="S881" i="1"/>
  <c r="W880" i="1" s="1"/>
  <c r="S880" i="1"/>
  <c r="W879" i="1" s="1"/>
  <c r="S879" i="1"/>
  <c r="W878" i="1" s="1"/>
  <c r="S878" i="1"/>
  <c r="W877" i="1" s="1"/>
  <c r="S877" i="1"/>
  <c r="W876" i="1" s="1"/>
  <c r="S876" i="1"/>
  <c r="W875" i="1" s="1"/>
  <c r="S875" i="1"/>
  <c r="W874" i="1" s="1"/>
  <c r="S874" i="1"/>
  <c r="W873" i="1" s="1"/>
  <c r="S873" i="1"/>
  <c r="W872" i="1" s="1"/>
  <c r="S872" i="1"/>
  <c r="W871" i="1" s="1"/>
  <c r="S871" i="1"/>
  <c r="W870" i="1" s="1"/>
  <c r="S870" i="1"/>
  <c r="W869" i="1" s="1"/>
  <c r="S869" i="1"/>
  <c r="W868" i="1" s="1"/>
  <c r="S868" i="1"/>
  <c r="W867" i="1" s="1"/>
  <c r="S867" i="1"/>
  <c r="W866" i="1" s="1"/>
  <c r="S866" i="1"/>
  <c r="W865" i="1" s="1"/>
  <c r="S865" i="1"/>
  <c r="W864" i="1" s="1"/>
  <c r="S864" i="1"/>
  <c r="W863" i="1" s="1"/>
  <c r="S863" i="1"/>
  <c r="W862" i="1" s="1"/>
  <c r="S862" i="1"/>
  <c r="W861" i="1" s="1"/>
  <c r="S861" i="1"/>
  <c r="W860" i="1" s="1"/>
  <c r="S860" i="1"/>
  <c r="W859" i="1" s="1"/>
  <c r="S859" i="1"/>
  <c r="W858" i="1" s="1"/>
  <c r="S858" i="1"/>
  <c r="W857" i="1" s="1"/>
  <c r="S857" i="1"/>
  <c r="W856" i="1" s="1"/>
  <c r="S856" i="1"/>
  <c r="W855" i="1" s="1"/>
  <c r="S855" i="1"/>
  <c r="W854" i="1" s="1"/>
  <c r="S854" i="1"/>
  <c r="W853" i="1" s="1"/>
  <c r="S853" i="1"/>
  <c r="W852" i="1" s="1"/>
  <c r="S852" i="1"/>
  <c r="W851" i="1" s="1"/>
  <c r="S851" i="1"/>
  <c r="W850" i="1" s="1"/>
  <c r="S850" i="1"/>
  <c r="W849" i="1" s="1"/>
  <c r="S849" i="1"/>
  <c r="W848" i="1" s="1"/>
  <c r="S848" i="1"/>
  <c r="W847" i="1" s="1"/>
  <c r="S847" i="1"/>
  <c r="W846" i="1" s="1"/>
  <c r="S846" i="1"/>
  <c r="W845" i="1" s="1"/>
  <c r="S845" i="1"/>
  <c r="W844" i="1" s="1"/>
  <c r="S844" i="1"/>
  <c r="W843" i="1" s="1"/>
  <c r="S843" i="1"/>
  <c r="W842" i="1" s="1"/>
  <c r="S842" i="1"/>
  <c r="W841" i="1" s="1"/>
  <c r="S841" i="1"/>
  <c r="W840" i="1" s="1"/>
  <c r="S840" i="1"/>
  <c r="W839" i="1" s="1"/>
  <c r="S839" i="1"/>
  <c r="W838" i="1" s="1"/>
  <c r="S838" i="1"/>
  <c r="W837" i="1" s="1"/>
  <c r="S837" i="1"/>
  <c r="W836" i="1" s="1"/>
  <c r="S836" i="1"/>
  <c r="W835" i="1" s="1"/>
  <c r="S835" i="1"/>
  <c r="W834" i="1" s="1"/>
  <c r="S834" i="1"/>
  <c r="W833" i="1" s="1"/>
  <c r="S833" i="1"/>
  <c r="W832" i="1" s="1"/>
  <c r="S832" i="1"/>
  <c r="W831" i="1" s="1"/>
  <c r="S831" i="1"/>
  <c r="W830" i="1" s="1"/>
  <c r="S830" i="1"/>
  <c r="W829" i="1" s="1"/>
  <c r="S829" i="1"/>
  <c r="W828" i="1" s="1"/>
  <c r="S828" i="1"/>
  <c r="W827" i="1" s="1"/>
  <c r="S827" i="1"/>
  <c r="W826" i="1" s="1"/>
  <c r="S826" i="1"/>
  <c r="W825" i="1" s="1"/>
  <c r="S825" i="1"/>
  <c r="W824" i="1" s="1"/>
  <c r="S824" i="1"/>
  <c r="W823" i="1" s="1"/>
  <c r="S823" i="1"/>
  <c r="W822" i="1" s="1"/>
  <c r="S822" i="1"/>
  <c r="W821" i="1" s="1"/>
  <c r="S821" i="1"/>
  <c r="W820" i="1" s="1"/>
  <c r="S820" i="1"/>
  <c r="W819" i="1" s="1"/>
  <c r="S819" i="1"/>
  <c r="W818" i="1" s="1"/>
  <c r="S818" i="1"/>
  <c r="W817" i="1" s="1"/>
  <c r="S817" i="1"/>
  <c r="W816" i="1" s="1"/>
  <c r="S816" i="1"/>
  <c r="W815" i="1" s="1"/>
  <c r="S815" i="1"/>
  <c r="W814" i="1" s="1"/>
  <c r="S814" i="1"/>
  <c r="W813" i="1" s="1"/>
  <c r="S813" i="1"/>
  <c r="W812" i="1" s="1"/>
  <c r="S812" i="1"/>
  <c r="W811" i="1" s="1"/>
  <c r="S811" i="1"/>
  <c r="W810" i="1" s="1"/>
  <c r="S810" i="1"/>
  <c r="W809" i="1" s="1"/>
  <c r="S809" i="1"/>
  <c r="W808" i="1" s="1"/>
  <c r="S808" i="1"/>
  <c r="W807" i="1" s="1"/>
  <c r="S807" i="1"/>
  <c r="W806" i="1" s="1"/>
  <c r="S806" i="1"/>
  <c r="W805" i="1" s="1"/>
  <c r="S805" i="1"/>
  <c r="W804" i="1" s="1"/>
  <c r="S804" i="1"/>
  <c r="W803" i="1" s="1"/>
  <c r="S803" i="1"/>
  <c r="W802" i="1" s="1"/>
  <c r="S802" i="1"/>
  <c r="W801" i="1" s="1"/>
  <c r="S801" i="1"/>
  <c r="W800" i="1" s="1"/>
  <c r="S800" i="1"/>
  <c r="W799" i="1" s="1"/>
  <c r="S799" i="1"/>
  <c r="W798" i="1" s="1"/>
  <c r="S798" i="1"/>
  <c r="W797" i="1" s="1"/>
  <c r="S797" i="1"/>
  <c r="W796" i="1" s="1"/>
  <c r="S796" i="1"/>
  <c r="W795" i="1" s="1"/>
  <c r="S795" i="1"/>
  <c r="W794" i="1" s="1"/>
  <c r="S794" i="1"/>
  <c r="W793" i="1" s="1"/>
  <c r="S793" i="1"/>
  <c r="W792" i="1" s="1"/>
  <c r="S792" i="1"/>
  <c r="W791" i="1" s="1"/>
  <c r="S791" i="1"/>
  <c r="W790" i="1" s="1"/>
  <c r="S790" i="1"/>
  <c r="W789" i="1" s="1"/>
  <c r="S789" i="1"/>
  <c r="W788" i="1" s="1"/>
  <c r="S788" i="1"/>
  <c r="W787" i="1" s="1"/>
  <c r="S787" i="1"/>
  <c r="W786" i="1" s="1"/>
  <c r="S786" i="1"/>
  <c r="W785" i="1" s="1"/>
  <c r="S785" i="1"/>
  <c r="W784" i="1" s="1"/>
  <c r="S784" i="1"/>
  <c r="W783" i="1" s="1"/>
  <c r="S783" i="1"/>
  <c r="W782" i="1" s="1"/>
  <c r="S782" i="1"/>
  <c r="W781" i="1" s="1"/>
  <c r="S781" i="1"/>
  <c r="W780" i="1" s="1"/>
  <c r="S780" i="1"/>
  <c r="W779" i="1" s="1"/>
  <c r="S779" i="1"/>
  <c r="W778" i="1" s="1"/>
  <c r="S778" i="1"/>
  <c r="W777" i="1" s="1"/>
  <c r="S777" i="1"/>
  <c r="W776" i="1" s="1"/>
  <c r="S776" i="1"/>
  <c r="W775" i="1" s="1"/>
  <c r="S775" i="1"/>
  <c r="W774" i="1" s="1"/>
  <c r="S774" i="1"/>
  <c r="W773" i="1" s="1"/>
  <c r="S773" i="1"/>
  <c r="W772" i="1" s="1"/>
  <c r="S772" i="1"/>
  <c r="W771" i="1" s="1"/>
  <c r="S771" i="1"/>
  <c r="W770" i="1" s="1"/>
  <c r="S770" i="1"/>
  <c r="W769" i="1" s="1"/>
  <c r="S769" i="1"/>
  <c r="W768" i="1" s="1"/>
  <c r="S768" i="1"/>
  <c r="W767" i="1" s="1"/>
  <c r="S767" i="1"/>
  <c r="W766" i="1" s="1"/>
  <c r="S766" i="1"/>
  <c r="W765" i="1" s="1"/>
  <c r="S765" i="1"/>
  <c r="W764" i="1" s="1"/>
  <c r="S764" i="1"/>
  <c r="W763" i="1" s="1"/>
  <c r="S763" i="1"/>
  <c r="W762" i="1" s="1"/>
  <c r="S762" i="1"/>
  <c r="W761" i="1" s="1"/>
  <c r="S761" i="1"/>
  <c r="W760" i="1" s="1"/>
  <c r="S760" i="1"/>
  <c r="W759" i="1" s="1"/>
  <c r="S759" i="1"/>
  <c r="W758" i="1" s="1"/>
  <c r="S758" i="1"/>
  <c r="W757" i="1" s="1"/>
  <c r="S757" i="1"/>
  <c r="W756" i="1" s="1"/>
  <c r="S756" i="1"/>
  <c r="W755" i="1" s="1"/>
  <c r="S755" i="1"/>
  <c r="W754" i="1" s="1"/>
  <c r="S754" i="1"/>
  <c r="W753" i="1" s="1"/>
  <c r="S753" i="1"/>
  <c r="W752" i="1" s="1"/>
  <c r="S752" i="1"/>
  <c r="W751" i="1" s="1"/>
  <c r="S751" i="1"/>
  <c r="W750" i="1" s="1"/>
  <c r="S750" i="1"/>
  <c r="W749" i="1" s="1"/>
  <c r="S749" i="1"/>
  <c r="W748" i="1" s="1"/>
  <c r="S748" i="1"/>
  <c r="W747" i="1" s="1"/>
  <c r="S747" i="1"/>
  <c r="W746" i="1" s="1"/>
  <c r="S746" i="1"/>
  <c r="W745" i="1" s="1"/>
  <c r="S745" i="1"/>
  <c r="W744" i="1" s="1"/>
  <c r="S744" i="1"/>
  <c r="W743" i="1" s="1"/>
  <c r="S743" i="1"/>
  <c r="W742" i="1" s="1"/>
  <c r="S742" i="1"/>
  <c r="W741" i="1" s="1"/>
  <c r="S741" i="1"/>
  <c r="W740" i="1" s="1"/>
  <c r="S740" i="1"/>
  <c r="W739" i="1" s="1"/>
  <c r="S739" i="1"/>
  <c r="W738" i="1" s="1"/>
  <c r="S738" i="1"/>
  <c r="W737" i="1" s="1"/>
  <c r="S737" i="1"/>
  <c r="W736" i="1" s="1"/>
  <c r="S736" i="1"/>
  <c r="W735" i="1" s="1"/>
  <c r="S735" i="1"/>
  <c r="W734" i="1" s="1"/>
  <c r="S734" i="1"/>
  <c r="W733" i="1" s="1"/>
  <c r="S733" i="1"/>
  <c r="W732" i="1" s="1"/>
  <c r="S732" i="1"/>
  <c r="W731" i="1" s="1"/>
  <c r="S731" i="1"/>
  <c r="W730" i="1" s="1"/>
  <c r="S730" i="1"/>
  <c r="W729" i="1" s="1"/>
  <c r="S729" i="1"/>
  <c r="W728" i="1" s="1"/>
  <c r="S728" i="1"/>
  <c r="W727" i="1" s="1"/>
  <c r="S727" i="1"/>
  <c r="W726" i="1" s="1"/>
  <c r="S726" i="1"/>
  <c r="W725" i="1" s="1"/>
  <c r="S725" i="1"/>
  <c r="W724" i="1" s="1"/>
  <c r="S724" i="1"/>
  <c r="W723" i="1" s="1"/>
  <c r="S723" i="1"/>
  <c r="W722" i="1" s="1"/>
  <c r="S722" i="1"/>
  <c r="W721" i="1" s="1"/>
  <c r="S721" i="1"/>
  <c r="W720" i="1" s="1"/>
  <c r="S720" i="1"/>
  <c r="W719" i="1" s="1"/>
  <c r="S719" i="1"/>
  <c r="W718" i="1" s="1"/>
  <c r="S718" i="1"/>
  <c r="W717" i="1" s="1"/>
  <c r="S717" i="1"/>
  <c r="W716" i="1" s="1"/>
  <c r="S716" i="1"/>
  <c r="W715" i="1" s="1"/>
  <c r="S715" i="1"/>
  <c r="W714" i="1" s="1"/>
  <c r="S714" i="1"/>
  <c r="W713" i="1" s="1"/>
  <c r="S713" i="1"/>
  <c r="W712" i="1" s="1"/>
  <c r="S712" i="1"/>
  <c r="W711" i="1" s="1"/>
  <c r="S711" i="1"/>
  <c r="W710" i="1" s="1"/>
  <c r="S710" i="1"/>
  <c r="W709" i="1" s="1"/>
  <c r="S709" i="1"/>
  <c r="W708" i="1" s="1"/>
  <c r="S708" i="1"/>
  <c r="W707" i="1" s="1"/>
  <c r="S707" i="1"/>
  <c r="W706" i="1" s="1"/>
  <c r="S706" i="1"/>
  <c r="W705" i="1" s="1"/>
  <c r="S705" i="1"/>
  <c r="W704" i="1" s="1"/>
  <c r="S704" i="1"/>
  <c r="W703" i="1" s="1"/>
  <c r="S703" i="1"/>
  <c r="W702" i="1" s="1"/>
  <c r="S702" i="1"/>
  <c r="W701" i="1" s="1"/>
  <c r="S701" i="1"/>
  <c r="W700" i="1" s="1"/>
  <c r="S700" i="1"/>
  <c r="W699" i="1" s="1"/>
  <c r="S699" i="1"/>
  <c r="W698" i="1" s="1"/>
  <c r="S698" i="1"/>
  <c r="W697" i="1" s="1"/>
  <c r="S697" i="1"/>
  <c r="W696" i="1" s="1"/>
  <c r="S696" i="1"/>
  <c r="W695" i="1" s="1"/>
  <c r="S695" i="1"/>
  <c r="W694" i="1" s="1"/>
  <c r="S694" i="1"/>
  <c r="W693" i="1" s="1"/>
  <c r="S693" i="1"/>
  <c r="W692" i="1" s="1"/>
  <c r="S692" i="1"/>
  <c r="W691" i="1" s="1"/>
  <c r="S691" i="1"/>
  <c r="W690" i="1" s="1"/>
  <c r="S690" i="1"/>
  <c r="W689" i="1" s="1"/>
  <c r="S689" i="1"/>
  <c r="W688" i="1" s="1"/>
  <c r="S688" i="1"/>
  <c r="W687" i="1" s="1"/>
  <c r="S687" i="1"/>
  <c r="W686" i="1" s="1"/>
  <c r="S686" i="1"/>
  <c r="W685" i="1" s="1"/>
  <c r="S685" i="1"/>
  <c r="W684" i="1" s="1"/>
  <c r="S684" i="1"/>
  <c r="W683" i="1" s="1"/>
  <c r="S683" i="1"/>
  <c r="W682" i="1" s="1"/>
  <c r="S682" i="1"/>
  <c r="W681" i="1" s="1"/>
  <c r="S681" i="1"/>
  <c r="W680" i="1" s="1"/>
  <c r="S680" i="1"/>
  <c r="W679" i="1" s="1"/>
  <c r="S679" i="1"/>
  <c r="W678" i="1" s="1"/>
  <c r="S678" i="1"/>
  <c r="W677" i="1" s="1"/>
  <c r="S677" i="1"/>
  <c r="W676" i="1" s="1"/>
  <c r="S676" i="1"/>
  <c r="W675" i="1" s="1"/>
  <c r="S675" i="1"/>
  <c r="W674" i="1" s="1"/>
  <c r="S674" i="1"/>
  <c r="W673" i="1" s="1"/>
  <c r="S673" i="1"/>
  <c r="W672" i="1" s="1"/>
  <c r="S672" i="1"/>
  <c r="W671" i="1" s="1"/>
  <c r="S671" i="1"/>
  <c r="W670" i="1" s="1"/>
  <c r="S670" i="1"/>
  <c r="W669" i="1" s="1"/>
  <c r="S669" i="1"/>
  <c r="W668" i="1" s="1"/>
  <c r="S668" i="1"/>
  <c r="W667" i="1" s="1"/>
  <c r="S667" i="1"/>
  <c r="W666" i="1" s="1"/>
  <c r="S666" i="1"/>
  <c r="W665" i="1" s="1"/>
  <c r="S665" i="1"/>
  <c r="W664" i="1" s="1"/>
  <c r="S664" i="1"/>
  <c r="W663" i="1" s="1"/>
  <c r="S663" i="1"/>
  <c r="W662" i="1" s="1"/>
  <c r="S662" i="1"/>
  <c r="W661" i="1" s="1"/>
  <c r="S661" i="1"/>
  <c r="W660" i="1" s="1"/>
  <c r="S660" i="1"/>
  <c r="W659" i="1" s="1"/>
  <c r="S659" i="1"/>
  <c r="W658" i="1" s="1"/>
  <c r="S658" i="1"/>
  <c r="W657" i="1" s="1"/>
  <c r="S657" i="1"/>
  <c r="W656" i="1" s="1"/>
  <c r="S656" i="1"/>
  <c r="W655" i="1" s="1"/>
  <c r="S655" i="1"/>
  <c r="W654" i="1" s="1"/>
  <c r="S654" i="1"/>
  <c r="W653" i="1" s="1"/>
  <c r="S653" i="1"/>
  <c r="W652" i="1" s="1"/>
  <c r="S652" i="1"/>
  <c r="W651" i="1" s="1"/>
  <c r="S651" i="1"/>
  <c r="W650" i="1" s="1"/>
  <c r="S650" i="1"/>
  <c r="W649" i="1" s="1"/>
  <c r="S649" i="1"/>
  <c r="W648" i="1" s="1"/>
  <c r="S648" i="1"/>
  <c r="W647" i="1" s="1"/>
  <c r="S647" i="1"/>
  <c r="W646" i="1" s="1"/>
  <c r="S646" i="1"/>
  <c r="W645" i="1" s="1"/>
  <c r="S645" i="1"/>
  <c r="W644" i="1" s="1"/>
  <c r="S644" i="1"/>
  <c r="W643" i="1" s="1"/>
  <c r="S643" i="1"/>
  <c r="W642" i="1" s="1"/>
  <c r="S642" i="1"/>
  <c r="W641" i="1" s="1"/>
  <c r="S641" i="1"/>
  <c r="W640" i="1" s="1"/>
  <c r="S640" i="1"/>
  <c r="W639" i="1" s="1"/>
  <c r="S639" i="1"/>
  <c r="W638" i="1" s="1"/>
  <c r="S638" i="1"/>
  <c r="W637" i="1" s="1"/>
  <c r="S637" i="1"/>
  <c r="W636" i="1" s="1"/>
  <c r="S636" i="1"/>
  <c r="W635" i="1" s="1"/>
  <c r="S635" i="1"/>
  <c r="W634" i="1" s="1"/>
  <c r="S634" i="1"/>
  <c r="W633" i="1" s="1"/>
  <c r="S633" i="1"/>
  <c r="W632" i="1" s="1"/>
  <c r="S632" i="1"/>
  <c r="W631" i="1" s="1"/>
  <c r="S631" i="1"/>
  <c r="W630" i="1" s="1"/>
  <c r="S630" i="1"/>
  <c r="W629" i="1" s="1"/>
  <c r="S629" i="1"/>
  <c r="W628" i="1" s="1"/>
  <c r="S628" i="1"/>
  <c r="W627" i="1" s="1"/>
  <c r="S627" i="1"/>
  <c r="W626" i="1" s="1"/>
  <c r="S626" i="1"/>
  <c r="W625" i="1" s="1"/>
  <c r="S625" i="1"/>
  <c r="W624" i="1" s="1"/>
  <c r="S624" i="1"/>
  <c r="W623" i="1" s="1"/>
  <c r="S623" i="1"/>
  <c r="W622" i="1" s="1"/>
  <c r="S622" i="1"/>
  <c r="W621" i="1" s="1"/>
  <c r="S621" i="1"/>
  <c r="W620" i="1" s="1"/>
  <c r="S620" i="1"/>
  <c r="W619" i="1" s="1"/>
  <c r="S619" i="1"/>
  <c r="W618" i="1" s="1"/>
  <c r="S618" i="1"/>
  <c r="W617" i="1" s="1"/>
  <c r="S617" i="1"/>
  <c r="W616" i="1" s="1"/>
  <c r="S616" i="1"/>
  <c r="W615" i="1" s="1"/>
  <c r="S615" i="1"/>
  <c r="W614" i="1" s="1"/>
  <c r="S614" i="1"/>
  <c r="W613" i="1" s="1"/>
  <c r="S613" i="1"/>
  <c r="W612" i="1" s="1"/>
  <c r="S612" i="1"/>
  <c r="W611" i="1" s="1"/>
  <c r="S611" i="1"/>
  <c r="W610" i="1" s="1"/>
  <c r="S610" i="1"/>
  <c r="W609" i="1" s="1"/>
  <c r="S609" i="1"/>
  <c r="W608" i="1" s="1"/>
  <c r="S608" i="1"/>
  <c r="W607" i="1" s="1"/>
  <c r="S607" i="1"/>
  <c r="W606" i="1" s="1"/>
  <c r="S606" i="1"/>
  <c r="W605" i="1" s="1"/>
  <c r="S605" i="1"/>
  <c r="W604" i="1" s="1"/>
  <c r="S604" i="1"/>
  <c r="W603" i="1" s="1"/>
  <c r="S603" i="1"/>
  <c r="W602" i="1" s="1"/>
  <c r="S602" i="1"/>
  <c r="W601" i="1" s="1"/>
  <c r="S601" i="1"/>
  <c r="W600" i="1" s="1"/>
  <c r="S600" i="1"/>
  <c r="W599" i="1" s="1"/>
  <c r="S599" i="1"/>
  <c r="W598" i="1" s="1"/>
  <c r="S598" i="1"/>
  <c r="W597" i="1" s="1"/>
  <c r="S597" i="1"/>
  <c r="W596" i="1" s="1"/>
  <c r="S596" i="1"/>
  <c r="W595" i="1" s="1"/>
  <c r="S595" i="1"/>
  <c r="W594" i="1" s="1"/>
  <c r="S594" i="1"/>
  <c r="W593" i="1" s="1"/>
  <c r="S593" i="1"/>
  <c r="W592" i="1" s="1"/>
  <c r="S592" i="1"/>
  <c r="W591" i="1" s="1"/>
  <c r="S591" i="1"/>
  <c r="W590" i="1" s="1"/>
  <c r="S590" i="1"/>
  <c r="W589" i="1" s="1"/>
  <c r="S589" i="1"/>
  <c r="W588" i="1" s="1"/>
  <c r="S588" i="1"/>
  <c r="W587" i="1" s="1"/>
  <c r="S587" i="1"/>
  <c r="W586" i="1" s="1"/>
  <c r="S586" i="1"/>
  <c r="W585" i="1" s="1"/>
  <c r="S585" i="1"/>
  <c r="W584" i="1" s="1"/>
  <c r="S584" i="1"/>
  <c r="W583" i="1" s="1"/>
  <c r="S583" i="1"/>
  <c r="W582" i="1" s="1"/>
  <c r="S582" i="1"/>
  <c r="W581" i="1" s="1"/>
  <c r="S581" i="1"/>
  <c r="W580" i="1" s="1"/>
  <c r="S580" i="1"/>
  <c r="W579" i="1" s="1"/>
  <c r="S579" i="1"/>
  <c r="W578" i="1" s="1"/>
  <c r="S578" i="1"/>
  <c r="W577" i="1" s="1"/>
  <c r="S577" i="1"/>
  <c r="W576" i="1" s="1"/>
  <c r="S576" i="1"/>
  <c r="W575" i="1" s="1"/>
  <c r="S575" i="1"/>
  <c r="W574" i="1" s="1"/>
  <c r="S574" i="1"/>
  <c r="W573" i="1" s="1"/>
  <c r="S573" i="1"/>
  <c r="W572" i="1" s="1"/>
  <c r="S572" i="1"/>
  <c r="W571" i="1" s="1"/>
  <c r="S571" i="1"/>
  <c r="W570" i="1" s="1"/>
  <c r="S570" i="1"/>
  <c r="W569" i="1" s="1"/>
  <c r="S569" i="1"/>
  <c r="W568" i="1" s="1"/>
  <c r="S568" i="1"/>
  <c r="W567" i="1" s="1"/>
  <c r="S567" i="1"/>
  <c r="W566" i="1" s="1"/>
  <c r="S566" i="1"/>
  <c r="W565" i="1" s="1"/>
  <c r="S565" i="1"/>
  <c r="W564" i="1" s="1"/>
  <c r="S564" i="1"/>
  <c r="W563" i="1" s="1"/>
  <c r="S563" i="1"/>
  <c r="W562" i="1" s="1"/>
  <c r="S562" i="1"/>
  <c r="W561" i="1" s="1"/>
  <c r="S561" i="1"/>
  <c r="W560" i="1" s="1"/>
  <c r="S560" i="1"/>
  <c r="W559" i="1" s="1"/>
  <c r="S559" i="1"/>
  <c r="W558" i="1" s="1"/>
  <c r="S558" i="1"/>
  <c r="W557" i="1" s="1"/>
  <c r="S557" i="1"/>
  <c r="W556" i="1" s="1"/>
  <c r="S556" i="1"/>
  <c r="W555" i="1" s="1"/>
  <c r="S555" i="1"/>
  <c r="W554" i="1" s="1"/>
  <c r="S554" i="1"/>
  <c r="W553" i="1" s="1"/>
  <c r="S553" i="1"/>
  <c r="W552" i="1" s="1"/>
  <c r="S552" i="1"/>
  <c r="W551" i="1" s="1"/>
  <c r="S551" i="1"/>
  <c r="W550" i="1" s="1"/>
  <c r="S550" i="1"/>
  <c r="W549" i="1" s="1"/>
  <c r="S549" i="1"/>
  <c r="W548" i="1" s="1"/>
  <c r="S548" i="1"/>
  <c r="W547" i="1" s="1"/>
  <c r="S547" i="1"/>
  <c r="W546" i="1" s="1"/>
  <c r="S546" i="1"/>
  <c r="W545" i="1" s="1"/>
  <c r="S545" i="1"/>
  <c r="W544" i="1" s="1"/>
  <c r="S544" i="1"/>
  <c r="W543" i="1" s="1"/>
  <c r="S543" i="1"/>
  <c r="W542" i="1" s="1"/>
  <c r="S542" i="1"/>
  <c r="W541" i="1" s="1"/>
  <c r="S541" i="1"/>
  <c r="W540" i="1" s="1"/>
  <c r="S540" i="1"/>
  <c r="W539" i="1" s="1"/>
  <c r="S539" i="1"/>
  <c r="W538" i="1" s="1"/>
  <c r="S538" i="1"/>
  <c r="W537" i="1" s="1"/>
  <c r="S537" i="1"/>
  <c r="W536" i="1" s="1"/>
  <c r="S536" i="1"/>
  <c r="W535" i="1" s="1"/>
  <c r="S535" i="1"/>
  <c r="W534" i="1" s="1"/>
  <c r="S534" i="1"/>
  <c r="W533" i="1" s="1"/>
  <c r="S533" i="1"/>
  <c r="W532" i="1" s="1"/>
  <c r="S532" i="1"/>
  <c r="W531" i="1" s="1"/>
  <c r="S531" i="1"/>
  <c r="W530" i="1" s="1"/>
  <c r="S530" i="1"/>
  <c r="W529" i="1" s="1"/>
  <c r="S529" i="1"/>
  <c r="W528" i="1" s="1"/>
  <c r="S528" i="1"/>
  <c r="W527" i="1" s="1"/>
  <c r="S527" i="1"/>
  <c r="W526" i="1" s="1"/>
  <c r="S526" i="1"/>
  <c r="W525" i="1" s="1"/>
  <c r="S525" i="1"/>
  <c r="W524" i="1" s="1"/>
  <c r="S524" i="1"/>
  <c r="W523" i="1" s="1"/>
  <c r="S523" i="1"/>
  <c r="W522" i="1" s="1"/>
  <c r="S522" i="1"/>
  <c r="W521" i="1" s="1"/>
  <c r="S521" i="1"/>
  <c r="W520" i="1" s="1"/>
  <c r="S520" i="1"/>
  <c r="W519" i="1" s="1"/>
  <c r="S519" i="1"/>
  <c r="W518" i="1" s="1"/>
  <c r="S518" i="1"/>
  <c r="W517" i="1" s="1"/>
  <c r="S517" i="1"/>
  <c r="W516" i="1" s="1"/>
  <c r="S516" i="1"/>
  <c r="W515" i="1" s="1"/>
  <c r="S515" i="1"/>
  <c r="W514" i="1" s="1"/>
  <c r="S514" i="1"/>
  <c r="W513" i="1" s="1"/>
  <c r="S513" i="1"/>
  <c r="W512" i="1" s="1"/>
  <c r="S512" i="1"/>
  <c r="W511" i="1" s="1"/>
  <c r="S511" i="1"/>
  <c r="W510" i="1" s="1"/>
  <c r="S510" i="1"/>
  <c r="W509" i="1" s="1"/>
  <c r="S509" i="1"/>
  <c r="W508" i="1" s="1"/>
  <c r="S508" i="1"/>
  <c r="W507" i="1" s="1"/>
  <c r="S507" i="1"/>
  <c r="W506" i="1" s="1"/>
  <c r="S506" i="1"/>
  <c r="W505" i="1" s="1"/>
  <c r="S505" i="1"/>
  <c r="W504" i="1" s="1"/>
  <c r="S504" i="1"/>
  <c r="W503" i="1" s="1"/>
  <c r="S503" i="1"/>
  <c r="W502" i="1" s="1"/>
  <c r="S502" i="1"/>
  <c r="W501" i="1" s="1"/>
  <c r="S501" i="1"/>
  <c r="W500" i="1" s="1"/>
  <c r="S500" i="1"/>
  <c r="W499" i="1" s="1"/>
  <c r="S499" i="1"/>
  <c r="W498" i="1" s="1"/>
  <c r="S498" i="1"/>
  <c r="W497" i="1" s="1"/>
  <c r="S497" i="1"/>
  <c r="W496" i="1" s="1"/>
  <c r="S496" i="1"/>
  <c r="W495" i="1" s="1"/>
  <c r="S495" i="1"/>
  <c r="W494" i="1" s="1"/>
  <c r="S494" i="1"/>
  <c r="W493" i="1" s="1"/>
  <c r="S493" i="1"/>
  <c r="W492" i="1" s="1"/>
  <c r="S492" i="1"/>
  <c r="W491" i="1" s="1"/>
  <c r="S491" i="1"/>
  <c r="W490" i="1" s="1"/>
  <c r="S490" i="1"/>
  <c r="W489" i="1" s="1"/>
  <c r="S489" i="1"/>
  <c r="W488" i="1" s="1"/>
  <c r="S488" i="1"/>
  <c r="W487" i="1" s="1"/>
  <c r="S487" i="1"/>
  <c r="W486" i="1" s="1"/>
  <c r="S486" i="1"/>
  <c r="W485" i="1" s="1"/>
  <c r="S485" i="1"/>
  <c r="W484" i="1" s="1"/>
  <c r="S484" i="1"/>
  <c r="W483" i="1" s="1"/>
  <c r="S483" i="1"/>
  <c r="W482" i="1" s="1"/>
  <c r="S482" i="1"/>
  <c r="W481" i="1" s="1"/>
  <c r="S481" i="1"/>
  <c r="W480" i="1" s="1"/>
  <c r="S480" i="1"/>
  <c r="W479" i="1" s="1"/>
  <c r="S479" i="1"/>
  <c r="W478" i="1" s="1"/>
  <c r="S478" i="1"/>
  <c r="W477" i="1" s="1"/>
  <c r="S477" i="1"/>
  <c r="W476" i="1" s="1"/>
  <c r="S476" i="1"/>
  <c r="W475" i="1" s="1"/>
  <c r="S475" i="1"/>
  <c r="W474" i="1" s="1"/>
  <c r="S474" i="1"/>
  <c r="W473" i="1" s="1"/>
  <c r="S473" i="1"/>
  <c r="W472" i="1" s="1"/>
  <c r="S472" i="1"/>
  <c r="W471" i="1" s="1"/>
  <c r="S471" i="1"/>
  <c r="W470" i="1" s="1"/>
  <c r="S470" i="1"/>
  <c r="W469" i="1" s="1"/>
  <c r="S469" i="1"/>
  <c r="W468" i="1" s="1"/>
  <c r="S468" i="1"/>
  <c r="W467" i="1" s="1"/>
  <c r="S467" i="1"/>
  <c r="W466" i="1" s="1"/>
  <c r="S466" i="1"/>
  <c r="W465" i="1" s="1"/>
  <c r="S465" i="1"/>
  <c r="W464" i="1" s="1"/>
  <c r="S464" i="1"/>
  <c r="W463" i="1" s="1"/>
  <c r="S463" i="1"/>
  <c r="W462" i="1" s="1"/>
  <c r="S462" i="1"/>
  <c r="W461" i="1" s="1"/>
  <c r="S461" i="1"/>
  <c r="W460" i="1" s="1"/>
  <c r="S460" i="1"/>
  <c r="W459" i="1" s="1"/>
  <c r="S459" i="1"/>
  <c r="W458" i="1" s="1"/>
  <c r="S458" i="1"/>
  <c r="W457" i="1" s="1"/>
  <c r="S457" i="1"/>
  <c r="W456" i="1" s="1"/>
  <c r="S456" i="1"/>
  <c r="W455" i="1" s="1"/>
  <c r="S455" i="1"/>
  <c r="W454" i="1" s="1"/>
  <c r="S454" i="1"/>
  <c r="W453" i="1" s="1"/>
  <c r="S453" i="1"/>
  <c r="W452" i="1" s="1"/>
  <c r="S452" i="1"/>
  <c r="W451" i="1" s="1"/>
  <c r="S451" i="1"/>
  <c r="W450" i="1" s="1"/>
  <c r="S450" i="1"/>
  <c r="W449" i="1" s="1"/>
  <c r="S449" i="1"/>
  <c r="W448" i="1" s="1"/>
  <c r="S448" i="1"/>
  <c r="W447" i="1" s="1"/>
  <c r="S447" i="1"/>
  <c r="W446" i="1" s="1"/>
  <c r="S446" i="1"/>
  <c r="W445" i="1" s="1"/>
  <c r="S445" i="1"/>
  <c r="W444" i="1" s="1"/>
  <c r="S444" i="1"/>
  <c r="W443" i="1" s="1"/>
  <c r="S443" i="1"/>
  <c r="W442" i="1" s="1"/>
  <c r="S442" i="1"/>
  <c r="W441" i="1" s="1"/>
  <c r="S441" i="1"/>
  <c r="W440" i="1" s="1"/>
  <c r="S440" i="1"/>
  <c r="W439" i="1" s="1"/>
  <c r="S439" i="1"/>
  <c r="W438" i="1" s="1"/>
  <c r="S438" i="1"/>
  <c r="W437" i="1" s="1"/>
  <c r="S437" i="1"/>
  <c r="W436" i="1" s="1"/>
  <c r="S436" i="1"/>
  <c r="W435" i="1" s="1"/>
  <c r="S435" i="1"/>
  <c r="W434" i="1" s="1"/>
  <c r="S434" i="1"/>
  <c r="W433" i="1" s="1"/>
  <c r="S433" i="1"/>
  <c r="W432" i="1" s="1"/>
  <c r="S432" i="1"/>
  <c r="W431" i="1" s="1"/>
  <c r="S431" i="1"/>
  <c r="W430" i="1" s="1"/>
  <c r="S430" i="1"/>
  <c r="W429" i="1" s="1"/>
  <c r="S429" i="1"/>
  <c r="W428" i="1" s="1"/>
  <c r="S428" i="1"/>
  <c r="W427" i="1" s="1"/>
  <c r="S427" i="1"/>
  <c r="W426" i="1" s="1"/>
  <c r="S426" i="1"/>
  <c r="W425" i="1" s="1"/>
  <c r="S425" i="1"/>
  <c r="W424" i="1" s="1"/>
  <c r="S424" i="1"/>
  <c r="W423" i="1" s="1"/>
  <c r="S423" i="1"/>
  <c r="W422" i="1" s="1"/>
  <c r="S422" i="1"/>
  <c r="W421" i="1" s="1"/>
  <c r="S421" i="1"/>
  <c r="W420" i="1" s="1"/>
  <c r="S420" i="1"/>
  <c r="W419" i="1" s="1"/>
  <c r="S419" i="1"/>
  <c r="W418" i="1" s="1"/>
  <c r="S418" i="1"/>
  <c r="W417" i="1" s="1"/>
  <c r="S417" i="1"/>
  <c r="W416" i="1" s="1"/>
  <c r="S416" i="1"/>
  <c r="W415" i="1" s="1"/>
  <c r="S415" i="1"/>
  <c r="W414" i="1" s="1"/>
  <c r="S414" i="1"/>
  <c r="W413" i="1" s="1"/>
  <c r="S413" i="1"/>
  <c r="W412" i="1" s="1"/>
  <c r="S412" i="1"/>
  <c r="W411" i="1" s="1"/>
  <c r="S411" i="1"/>
  <c r="W410" i="1" s="1"/>
  <c r="S410" i="1"/>
  <c r="W409" i="1" s="1"/>
  <c r="S409" i="1"/>
  <c r="W408" i="1" s="1"/>
  <c r="S408" i="1"/>
  <c r="W407" i="1" s="1"/>
  <c r="S407" i="1"/>
  <c r="W406" i="1" s="1"/>
  <c r="S406" i="1"/>
  <c r="W405" i="1" s="1"/>
  <c r="S405" i="1"/>
  <c r="W404" i="1" s="1"/>
  <c r="S404" i="1"/>
  <c r="W403" i="1" s="1"/>
  <c r="S403" i="1"/>
  <c r="W402" i="1" s="1"/>
  <c r="S402" i="1"/>
  <c r="W401" i="1" s="1"/>
  <c r="S401" i="1"/>
  <c r="W400" i="1" s="1"/>
  <c r="S400" i="1"/>
  <c r="W399" i="1" s="1"/>
  <c r="S399" i="1"/>
  <c r="W398" i="1" s="1"/>
  <c r="S398" i="1"/>
  <c r="W397" i="1" s="1"/>
  <c r="S397" i="1"/>
  <c r="W396" i="1" s="1"/>
  <c r="S396" i="1"/>
  <c r="W395" i="1" s="1"/>
  <c r="S395" i="1"/>
  <c r="W394" i="1" s="1"/>
  <c r="S394" i="1"/>
  <c r="W393" i="1" s="1"/>
  <c r="S393" i="1"/>
  <c r="W392" i="1" s="1"/>
  <c r="S392" i="1"/>
  <c r="W391" i="1" s="1"/>
  <c r="S391" i="1"/>
  <c r="W390" i="1" s="1"/>
  <c r="S390" i="1"/>
  <c r="W389" i="1" s="1"/>
  <c r="S389" i="1"/>
  <c r="W388" i="1" s="1"/>
  <c r="S388" i="1"/>
  <c r="W387" i="1" s="1"/>
  <c r="S387" i="1"/>
  <c r="W386" i="1" s="1"/>
  <c r="S386" i="1"/>
  <c r="W385" i="1" s="1"/>
  <c r="S385" i="1"/>
  <c r="W384" i="1" s="1"/>
  <c r="S384" i="1"/>
  <c r="W383" i="1" s="1"/>
  <c r="S383" i="1"/>
  <c r="W382" i="1" s="1"/>
  <c r="S382" i="1"/>
  <c r="W381" i="1" s="1"/>
  <c r="S381" i="1"/>
  <c r="W380" i="1" s="1"/>
  <c r="S380" i="1"/>
  <c r="W379" i="1" s="1"/>
  <c r="S379" i="1"/>
  <c r="W378" i="1" s="1"/>
  <c r="S378" i="1"/>
  <c r="W377" i="1" s="1"/>
  <c r="S377" i="1"/>
  <c r="W376" i="1" s="1"/>
  <c r="S376" i="1"/>
  <c r="W375" i="1" s="1"/>
  <c r="S375" i="1"/>
  <c r="W374" i="1" s="1"/>
  <c r="S374" i="1"/>
  <c r="W373" i="1" s="1"/>
  <c r="S373" i="1"/>
  <c r="W372" i="1" s="1"/>
  <c r="S372" i="1"/>
  <c r="W371" i="1" s="1"/>
  <c r="S371" i="1"/>
  <c r="W370" i="1" s="1"/>
  <c r="S370" i="1"/>
  <c r="W369" i="1" s="1"/>
  <c r="S369" i="1"/>
  <c r="W368" i="1" s="1"/>
  <c r="S368" i="1"/>
  <c r="W367" i="1" s="1"/>
  <c r="S367" i="1"/>
  <c r="W366" i="1" s="1"/>
  <c r="S366" i="1"/>
  <c r="W365" i="1" s="1"/>
  <c r="S365" i="1"/>
  <c r="W364" i="1" s="1"/>
  <c r="S364" i="1"/>
  <c r="W363" i="1" s="1"/>
  <c r="S363" i="1"/>
  <c r="W362" i="1" s="1"/>
  <c r="S362" i="1"/>
  <c r="W361" i="1" s="1"/>
  <c r="S361" i="1"/>
  <c r="W360" i="1" s="1"/>
  <c r="S360" i="1"/>
  <c r="W359" i="1" s="1"/>
  <c r="S359" i="1"/>
  <c r="W358" i="1" s="1"/>
  <c r="S358" i="1"/>
  <c r="W357" i="1" s="1"/>
  <c r="S357" i="1"/>
  <c r="W356" i="1" s="1"/>
  <c r="S356" i="1"/>
  <c r="W355" i="1" s="1"/>
  <c r="S355" i="1"/>
  <c r="W354" i="1" s="1"/>
  <c r="S354" i="1"/>
  <c r="W353" i="1" s="1"/>
  <c r="S353" i="1"/>
  <c r="W352" i="1" s="1"/>
  <c r="S352" i="1"/>
  <c r="W351" i="1" s="1"/>
  <c r="S351" i="1"/>
  <c r="W350" i="1" s="1"/>
  <c r="S350" i="1"/>
  <c r="W349" i="1" s="1"/>
  <c r="S349" i="1"/>
  <c r="W348" i="1" s="1"/>
  <c r="S348" i="1"/>
  <c r="W347" i="1" s="1"/>
  <c r="S347" i="1"/>
  <c r="W346" i="1" s="1"/>
  <c r="S346" i="1"/>
  <c r="W345" i="1" s="1"/>
  <c r="S345" i="1"/>
  <c r="W344" i="1" s="1"/>
  <c r="S344" i="1"/>
  <c r="W343" i="1" s="1"/>
  <c r="S343" i="1"/>
  <c r="W342" i="1" s="1"/>
  <c r="S342" i="1"/>
  <c r="W341" i="1" s="1"/>
  <c r="S341" i="1"/>
  <c r="W340" i="1" s="1"/>
  <c r="S340" i="1"/>
  <c r="W339" i="1" s="1"/>
  <c r="S339" i="1"/>
  <c r="W338" i="1" s="1"/>
  <c r="S338" i="1"/>
  <c r="W337" i="1" s="1"/>
  <c r="S337" i="1"/>
  <c r="W336" i="1" s="1"/>
  <c r="S336" i="1"/>
  <c r="W335" i="1" s="1"/>
  <c r="S335" i="1"/>
  <c r="W334" i="1" s="1"/>
  <c r="S334" i="1"/>
  <c r="W333" i="1" s="1"/>
  <c r="S333" i="1"/>
  <c r="W332" i="1" s="1"/>
  <c r="S332" i="1"/>
  <c r="W331" i="1" s="1"/>
  <c r="S331" i="1"/>
  <c r="W330" i="1" s="1"/>
  <c r="S330" i="1"/>
  <c r="W329" i="1" s="1"/>
  <c r="S329" i="1"/>
  <c r="W328" i="1" s="1"/>
  <c r="S328" i="1"/>
  <c r="W327" i="1" s="1"/>
  <c r="S327" i="1"/>
  <c r="W326" i="1" s="1"/>
  <c r="S326" i="1"/>
  <c r="W325" i="1" s="1"/>
  <c r="S325" i="1"/>
  <c r="W324" i="1" s="1"/>
  <c r="S324" i="1"/>
  <c r="W323" i="1" s="1"/>
  <c r="S323" i="1"/>
  <c r="W322" i="1" s="1"/>
  <c r="S322" i="1"/>
  <c r="W321" i="1" s="1"/>
  <c r="S321" i="1"/>
  <c r="W320" i="1" s="1"/>
  <c r="S320" i="1"/>
  <c r="W319" i="1" s="1"/>
  <c r="S319" i="1"/>
  <c r="W318" i="1" s="1"/>
  <c r="S318" i="1"/>
  <c r="W317" i="1" s="1"/>
  <c r="S317" i="1"/>
  <c r="W316" i="1" s="1"/>
  <c r="S316" i="1"/>
  <c r="W315" i="1" s="1"/>
  <c r="S315" i="1"/>
  <c r="W314" i="1" s="1"/>
  <c r="S314" i="1"/>
  <c r="W313" i="1" s="1"/>
  <c r="S313" i="1"/>
  <c r="W312" i="1" s="1"/>
  <c r="S312" i="1"/>
  <c r="W311" i="1" s="1"/>
  <c r="S311" i="1"/>
  <c r="W310" i="1" s="1"/>
  <c r="S310" i="1"/>
  <c r="W309" i="1" s="1"/>
  <c r="S309" i="1"/>
  <c r="W308" i="1" s="1"/>
  <c r="S308" i="1"/>
  <c r="W307" i="1" s="1"/>
  <c r="S307" i="1"/>
  <c r="W306" i="1" s="1"/>
  <c r="S306" i="1"/>
  <c r="W305" i="1" s="1"/>
  <c r="S305" i="1"/>
  <c r="W304" i="1" s="1"/>
  <c r="S304" i="1"/>
  <c r="W303" i="1" s="1"/>
  <c r="S303" i="1"/>
  <c r="W302" i="1" s="1"/>
  <c r="S302" i="1"/>
  <c r="W301" i="1" s="1"/>
  <c r="S301" i="1"/>
  <c r="W300" i="1" s="1"/>
  <c r="S300" i="1"/>
  <c r="W299" i="1" s="1"/>
  <c r="S299" i="1"/>
  <c r="W298" i="1" s="1"/>
  <c r="S298" i="1"/>
  <c r="W297" i="1" s="1"/>
  <c r="S297" i="1"/>
  <c r="W296" i="1" s="1"/>
  <c r="S296" i="1"/>
  <c r="W295" i="1" s="1"/>
  <c r="S295" i="1"/>
  <c r="W294" i="1" s="1"/>
  <c r="S294" i="1"/>
  <c r="W293" i="1" s="1"/>
  <c r="S293" i="1"/>
  <c r="W292" i="1" s="1"/>
  <c r="S292" i="1"/>
  <c r="W291" i="1" s="1"/>
  <c r="S291" i="1"/>
  <c r="W290" i="1" s="1"/>
  <c r="S290" i="1"/>
  <c r="W289" i="1" s="1"/>
  <c r="S289" i="1"/>
  <c r="W288" i="1" s="1"/>
  <c r="S288" i="1"/>
  <c r="W287" i="1" s="1"/>
  <c r="S287" i="1"/>
  <c r="W286" i="1" s="1"/>
  <c r="S286" i="1"/>
  <c r="W285" i="1" s="1"/>
  <c r="S285" i="1"/>
  <c r="W284" i="1" s="1"/>
  <c r="S284" i="1"/>
  <c r="W283" i="1" s="1"/>
  <c r="S283" i="1"/>
  <c r="W282" i="1" s="1"/>
  <c r="S282" i="1"/>
  <c r="W281" i="1" s="1"/>
  <c r="S281" i="1"/>
  <c r="W280" i="1" s="1"/>
  <c r="S280" i="1"/>
  <c r="W279" i="1" s="1"/>
  <c r="S279" i="1"/>
  <c r="W278" i="1" s="1"/>
  <c r="S278" i="1"/>
  <c r="W277" i="1" s="1"/>
  <c r="S277" i="1"/>
  <c r="W276" i="1" s="1"/>
  <c r="S276" i="1"/>
  <c r="W275" i="1" s="1"/>
  <c r="S275" i="1"/>
  <c r="W274" i="1" s="1"/>
  <c r="S274" i="1"/>
  <c r="W273" i="1" s="1"/>
  <c r="S273" i="1"/>
  <c r="W272" i="1" s="1"/>
  <c r="S272" i="1"/>
  <c r="W271" i="1" s="1"/>
  <c r="S271" i="1"/>
  <c r="W270" i="1" s="1"/>
  <c r="S270" i="1"/>
  <c r="W269" i="1" s="1"/>
  <c r="S269" i="1"/>
  <c r="W268" i="1" s="1"/>
  <c r="S268" i="1"/>
  <c r="W267" i="1" s="1"/>
  <c r="S267" i="1"/>
  <c r="W266" i="1" s="1"/>
  <c r="S266" i="1"/>
  <c r="W265" i="1" s="1"/>
  <c r="S265" i="1"/>
  <c r="W264" i="1" s="1"/>
  <c r="S264" i="1"/>
  <c r="W263" i="1" s="1"/>
  <c r="S263" i="1"/>
  <c r="W262" i="1" s="1"/>
  <c r="S262" i="1"/>
  <c r="W261" i="1" s="1"/>
  <c r="S261" i="1"/>
  <c r="W260" i="1" s="1"/>
  <c r="S260" i="1"/>
  <c r="W259" i="1" s="1"/>
  <c r="S259" i="1"/>
  <c r="W258" i="1" s="1"/>
  <c r="S258" i="1"/>
  <c r="W257" i="1" s="1"/>
  <c r="S257" i="1"/>
  <c r="W256" i="1" s="1"/>
  <c r="S256" i="1"/>
  <c r="W255" i="1" s="1"/>
  <c r="S255" i="1"/>
  <c r="W254" i="1" s="1"/>
  <c r="S254" i="1"/>
  <c r="W253" i="1" s="1"/>
  <c r="S253" i="1"/>
  <c r="W252" i="1" s="1"/>
  <c r="S252" i="1"/>
  <c r="W251" i="1" s="1"/>
  <c r="S251" i="1"/>
  <c r="W250" i="1" s="1"/>
  <c r="S250" i="1"/>
  <c r="W249" i="1" s="1"/>
  <c r="S249" i="1"/>
  <c r="W248" i="1" s="1"/>
  <c r="S248" i="1"/>
  <c r="W247" i="1" s="1"/>
  <c r="S247" i="1"/>
  <c r="W246" i="1" s="1"/>
  <c r="S246" i="1"/>
  <c r="W245" i="1" s="1"/>
  <c r="S245" i="1"/>
  <c r="W244" i="1" s="1"/>
  <c r="S244" i="1"/>
  <c r="W243" i="1" s="1"/>
  <c r="S243" i="1"/>
  <c r="W242" i="1" s="1"/>
  <c r="S242" i="1"/>
  <c r="W241" i="1" s="1"/>
  <c r="S241" i="1"/>
  <c r="W240" i="1" s="1"/>
  <c r="S240" i="1"/>
  <c r="W239" i="1" s="1"/>
  <c r="S239" i="1"/>
  <c r="W238" i="1" s="1"/>
  <c r="S238" i="1"/>
  <c r="W237" i="1" s="1"/>
  <c r="S237" i="1"/>
  <c r="W236" i="1" s="1"/>
  <c r="S236" i="1"/>
  <c r="W235" i="1" s="1"/>
  <c r="S235" i="1"/>
  <c r="W234" i="1" s="1"/>
  <c r="S234" i="1"/>
  <c r="W233" i="1" s="1"/>
  <c r="S233" i="1"/>
  <c r="W232" i="1" s="1"/>
  <c r="S232" i="1"/>
  <c r="W231" i="1" s="1"/>
  <c r="S231" i="1"/>
  <c r="W230" i="1" s="1"/>
  <c r="S230" i="1"/>
  <c r="W229" i="1" s="1"/>
  <c r="S229" i="1"/>
  <c r="W228" i="1" s="1"/>
  <c r="S228" i="1"/>
  <c r="W227" i="1" s="1"/>
  <c r="S227" i="1"/>
  <c r="W226" i="1" s="1"/>
  <c r="S226" i="1"/>
  <c r="W225" i="1" s="1"/>
  <c r="S225" i="1"/>
  <c r="W224" i="1" s="1"/>
  <c r="S224" i="1"/>
  <c r="W223" i="1" s="1"/>
  <c r="S223" i="1"/>
  <c r="W222" i="1" s="1"/>
  <c r="S222" i="1"/>
  <c r="W221" i="1" s="1"/>
  <c r="S221" i="1"/>
  <c r="W220" i="1" s="1"/>
  <c r="S220" i="1"/>
  <c r="W219" i="1" s="1"/>
  <c r="S219" i="1"/>
  <c r="W218" i="1" s="1"/>
  <c r="S218" i="1"/>
  <c r="W217" i="1" s="1"/>
  <c r="S217" i="1"/>
  <c r="W216" i="1" s="1"/>
  <c r="S216" i="1"/>
  <c r="W215" i="1" s="1"/>
  <c r="S215" i="1"/>
  <c r="W214" i="1" s="1"/>
  <c r="S214" i="1"/>
  <c r="W213" i="1" s="1"/>
  <c r="S213" i="1"/>
  <c r="W212" i="1" s="1"/>
  <c r="S212" i="1"/>
  <c r="W211" i="1" s="1"/>
  <c r="S211" i="1"/>
  <c r="W210" i="1" s="1"/>
  <c r="S210" i="1"/>
  <c r="W209" i="1" s="1"/>
  <c r="S209" i="1"/>
  <c r="W208" i="1" s="1"/>
  <c r="S208" i="1"/>
  <c r="W207" i="1" s="1"/>
  <c r="S207" i="1"/>
  <c r="W206" i="1" s="1"/>
  <c r="S206" i="1"/>
  <c r="W205" i="1" s="1"/>
  <c r="S205" i="1"/>
  <c r="W204" i="1" s="1"/>
  <c r="S204" i="1"/>
  <c r="W203" i="1" s="1"/>
  <c r="S203" i="1"/>
  <c r="W202" i="1" s="1"/>
  <c r="S202" i="1"/>
  <c r="W201" i="1" s="1"/>
  <c r="S201" i="1"/>
  <c r="W200" i="1" s="1"/>
  <c r="S200" i="1"/>
  <c r="W199" i="1" s="1"/>
  <c r="S199" i="1"/>
  <c r="W198" i="1" s="1"/>
  <c r="S198" i="1"/>
  <c r="W197" i="1" s="1"/>
  <c r="S197" i="1"/>
  <c r="W196" i="1" s="1"/>
  <c r="S196" i="1"/>
  <c r="W195" i="1" s="1"/>
  <c r="S195" i="1"/>
  <c r="W194" i="1" s="1"/>
  <c r="S194" i="1"/>
  <c r="W193" i="1" s="1"/>
  <c r="S193" i="1"/>
  <c r="W192" i="1" s="1"/>
  <c r="S192" i="1"/>
  <c r="W191" i="1" s="1"/>
  <c r="S191" i="1"/>
  <c r="W190" i="1" s="1"/>
  <c r="S190" i="1"/>
  <c r="W189" i="1" s="1"/>
  <c r="S189" i="1"/>
  <c r="W188" i="1" s="1"/>
  <c r="S188" i="1"/>
  <c r="W187" i="1" s="1"/>
  <c r="S187" i="1"/>
  <c r="W186" i="1" s="1"/>
  <c r="S186" i="1"/>
  <c r="W185" i="1" s="1"/>
  <c r="S185" i="1"/>
  <c r="W184" i="1" s="1"/>
  <c r="S184" i="1"/>
  <c r="W183" i="1" s="1"/>
  <c r="S183" i="1"/>
  <c r="W182" i="1" s="1"/>
  <c r="S182" i="1"/>
  <c r="W181" i="1" s="1"/>
  <c r="S181" i="1"/>
  <c r="W180" i="1" s="1"/>
  <c r="S180" i="1"/>
  <c r="W179" i="1" s="1"/>
  <c r="S179" i="1"/>
  <c r="W178" i="1" s="1"/>
  <c r="S178" i="1"/>
  <c r="W177" i="1" s="1"/>
  <c r="S177" i="1"/>
  <c r="W176" i="1" s="1"/>
  <c r="S176" i="1"/>
  <c r="W175" i="1" s="1"/>
  <c r="S175" i="1"/>
  <c r="W174" i="1" s="1"/>
  <c r="S174" i="1"/>
  <c r="W173" i="1" s="1"/>
  <c r="S173" i="1"/>
  <c r="W172" i="1" s="1"/>
  <c r="S172" i="1"/>
  <c r="W171" i="1" s="1"/>
  <c r="S171" i="1"/>
  <c r="W170" i="1" s="1"/>
  <c r="S170" i="1"/>
  <c r="W169" i="1" s="1"/>
  <c r="S169" i="1"/>
  <c r="W168" i="1" s="1"/>
  <c r="S168" i="1"/>
  <c r="W167" i="1" s="1"/>
  <c r="S167" i="1"/>
  <c r="W166" i="1" s="1"/>
  <c r="S166" i="1"/>
  <c r="W165" i="1" s="1"/>
  <c r="S165" i="1"/>
  <c r="W164" i="1" s="1"/>
  <c r="S164" i="1"/>
  <c r="W163" i="1" s="1"/>
  <c r="S163" i="1"/>
  <c r="W162" i="1" s="1"/>
  <c r="S162" i="1"/>
  <c r="W161" i="1" s="1"/>
  <c r="S161" i="1"/>
  <c r="W160" i="1" s="1"/>
  <c r="S160" i="1"/>
  <c r="W159" i="1" s="1"/>
  <c r="S159" i="1"/>
  <c r="W158" i="1" s="1"/>
  <c r="S158" i="1"/>
  <c r="W157" i="1" s="1"/>
  <c r="S157" i="1"/>
  <c r="W156" i="1" s="1"/>
  <c r="S156" i="1"/>
  <c r="W155" i="1" s="1"/>
  <c r="S155" i="1"/>
  <c r="W154" i="1" s="1"/>
  <c r="S154" i="1"/>
  <c r="W153" i="1" s="1"/>
  <c r="S153" i="1"/>
  <c r="W152" i="1" s="1"/>
  <c r="S152" i="1"/>
  <c r="W151" i="1" s="1"/>
  <c r="S151" i="1"/>
  <c r="W150" i="1" s="1"/>
  <c r="S150" i="1"/>
  <c r="W149" i="1" s="1"/>
  <c r="S149" i="1"/>
  <c r="W148" i="1" s="1"/>
  <c r="S148" i="1"/>
  <c r="W147" i="1" s="1"/>
  <c r="S147" i="1"/>
  <c r="W146" i="1" s="1"/>
  <c r="S146" i="1"/>
  <c r="W145" i="1" s="1"/>
  <c r="S145" i="1"/>
  <c r="W144" i="1" s="1"/>
  <c r="S144" i="1"/>
  <c r="W143" i="1" s="1"/>
  <c r="S143" i="1"/>
  <c r="W142" i="1" s="1"/>
  <c r="S142" i="1"/>
  <c r="W141" i="1" s="1"/>
  <c r="S141" i="1"/>
  <c r="W140" i="1" s="1"/>
  <c r="S140" i="1"/>
  <c r="W139" i="1" s="1"/>
  <c r="S139" i="1"/>
  <c r="W138" i="1" s="1"/>
  <c r="S138" i="1"/>
  <c r="W137" i="1" s="1"/>
  <c r="S137" i="1"/>
  <c r="W136" i="1" s="1"/>
  <c r="S136" i="1"/>
  <c r="W135" i="1" s="1"/>
  <c r="S135" i="1"/>
  <c r="W134" i="1" s="1"/>
  <c r="S134" i="1"/>
  <c r="W133" i="1" s="1"/>
  <c r="S133" i="1"/>
  <c r="W132" i="1" s="1"/>
  <c r="S132" i="1"/>
  <c r="W131" i="1" s="1"/>
  <c r="S131" i="1"/>
  <c r="W130" i="1" s="1"/>
  <c r="S130" i="1"/>
  <c r="W129" i="1" s="1"/>
  <c r="S129" i="1"/>
  <c r="W128" i="1" s="1"/>
  <c r="S128" i="1"/>
  <c r="W127" i="1" s="1"/>
  <c r="S127" i="1"/>
  <c r="W126" i="1" s="1"/>
  <c r="S126" i="1"/>
  <c r="W125" i="1" s="1"/>
  <c r="S125" i="1"/>
  <c r="W124" i="1" s="1"/>
  <c r="S124" i="1"/>
  <c r="W123" i="1" s="1"/>
  <c r="S123" i="1"/>
  <c r="W122" i="1" s="1"/>
  <c r="S122" i="1"/>
  <c r="W121" i="1" s="1"/>
  <c r="S121" i="1"/>
  <c r="W120" i="1" s="1"/>
  <c r="S120" i="1"/>
  <c r="W119" i="1" s="1"/>
  <c r="S119" i="1"/>
  <c r="W118" i="1" s="1"/>
  <c r="S118" i="1"/>
  <c r="W117" i="1" s="1"/>
  <c r="S117" i="1"/>
  <c r="W116" i="1" s="1"/>
  <c r="S116" i="1"/>
  <c r="W115" i="1" s="1"/>
  <c r="S115" i="1"/>
  <c r="W114" i="1" s="1"/>
  <c r="S114" i="1"/>
  <c r="W113" i="1" s="1"/>
  <c r="S113" i="1"/>
  <c r="W112" i="1" s="1"/>
  <c r="S112" i="1"/>
  <c r="W111" i="1" s="1"/>
  <c r="S111" i="1"/>
  <c r="W110" i="1" s="1"/>
  <c r="S110" i="1"/>
  <c r="W109" i="1" s="1"/>
  <c r="S109" i="1"/>
  <c r="W108" i="1" s="1"/>
  <c r="S108" i="1"/>
  <c r="W107" i="1" s="1"/>
  <c r="S107" i="1"/>
  <c r="W106" i="1" s="1"/>
  <c r="S106" i="1"/>
  <c r="W105" i="1" s="1"/>
  <c r="S105" i="1"/>
  <c r="W104" i="1" s="1"/>
  <c r="S104" i="1"/>
  <c r="W103" i="1" s="1"/>
  <c r="S103" i="1"/>
  <c r="W102" i="1" s="1"/>
  <c r="S102" i="1"/>
  <c r="W101" i="1" s="1"/>
  <c r="S101" i="1"/>
  <c r="W100" i="1" s="1"/>
  <c r="S100" i="1"/>
  <c r="W99" i="1" s="1"/>
  <c r="S99" i="1"/>
  <c r="W98" i="1" s="1"/>
  <c r="S98" i="1"/>
  <c r="W97" i="1" s="1"/>
  <c r="S97" i="1"/>
  <c r="W96" i="1" s="1"/>
  <c r="S96" i="1"/>
  <c r="W95" i="1" s="1"/>
  <c r="S95" i="1"/>
  <c r="W94" i="1" s="1"/>
  <c r="S94" i="1"/>
  <c r="W93" i="1" s="1"/>
  <c r="S93" i="1"/>
  <c r="W92" i="1" s="1"/>
  <c r="S92" i="1"/>
  <c r="W91" i="1" s="1"/>
  <c r="S91" i="1"/>
  <c r="W90" i="1" s="1"/>
  <c r="S90" i="1"/>
  <c r="W89" i="1" s="1"/>
  <c r="S89" i="1"/>
  <c r="W88" i="1" s="1"/>
  <c r="S88" i="1"/>
  <c r="W87" i="1" s="1"/>
  <c r="S87" i="1"/>
  <c r="W86" i="1" s="1"/>
  <c r="S86" i="1"/>
  <c r="W85" i="1" s="1"/>
  <c r="S85" i="1"/>
  <c r="W84" i="1" s="1"/>
  <c r="S84" i="1"/>
  <c r="W83" i="1" s="1"/>
  <c r="S83" i="1"/>
  <c r="W82" i="1" s="1"/>
  <c r="S82" i="1"/>
  <c r="W81" i="1" s="1"/>
  <c r="S81" i="1"/>
  <c r="W80" i="1" s="1"/>
  <c r="S80" i="1"/>
  <c r="W79" i="1" s="1"/>
  <c r="S79" i="1"/>
  <c r="W78" i="1" s="1"/>
  <c r="S78" i="1"/>
  <c r="W77" i="1" s="1"/>
  <c r="S77" i="1"/>
  <c r="W76" i="1" s="1"/>
  <c r="S76" i="1"/>
  <c r="W75" i="1" s="1"/>
  <c r="S75" i="1"/>
  <c r="W74" i="1" s="1"/>
  <c r="S74" i="1"/>
  <c r="W73" i="1" s="1"/>
  <c r="S73" i="1"/>
  <c r="W72" i="1" s="1"/>
  <c r="S72" i="1"/>
  <c r="W71" i="1" s="1"/>
  <c r="S71" i="1"/>
  <c r="W70" i="1" s="1"/>
  <c r="S70" i="1"/>
  <c r="W69" i="1" s="1"/>
  <c r="S69" i="1"/>
  <c r="W68" i="1" s="1"/>
  <c r="S68" i="1"/>
  <c r="W67" i="1" s="1"/>
  <c r="S67" i="1"/>
  <c r="W66" i="1" s="1"/>
  <c r="S66" i="1"/>
  <c r="W65" i="1" s="1"/>
  <c r="S65" i="1"/>
  <c r="W64" i="1" s="1"/>
  <c r="S64" i="1"/>
  <c r="W63" i="1" s="1"/>
  <c r="S63" i="1"/>
  <c r="W62" i="1" s="1"/>
  <c r="S62" i="1"/>
  <c r="W61" i="1" s="1"/>
  <c r="S61" i="1"/>
  <c r="W60" i="1" s="1"/>
  <c r="S60" i="1"/>
  <c r="W59" i="1" s="1"/>
  <c r="S59" i="1"/>
  <c r="W58" i="1" s="1"/>
  <c r="S58" i="1"/>
  <c r="W57" i="1" s="1"/>
  <c r="S57" i="1"/>
  <c r="W56" i="1" s="1"/>
  <c r="S56" i="1"/>
  <c r="W55" i="1" s="1"/>
  <c r="S55" i="1"/>
  <c r="W54" i="1" s="1"/>
  <c r="S54" i="1"/>
  <c r="W53" i="1" s="1"/>
  <c r="S53" i="1"/>
  <c r="W52" i="1" s="1"/>
  <c r="S52" i="1"/>
  <c r="W51" i="1" s="1"/>
  <c r="S51" i="1"/>
  <c r="W50" i="1" s="1"/>
  <c r="S50" i="1"/>
  <c r="W49" i="1" s="1"/>
  <c r="S49" i="1"/>
  <c r="W48" i="1" s="1"/>
  <c r="S48" i="1"/>
  <c r="W47" i="1" s="1"/>
  <c r="S47" i="1"/>
  <c r="W46" i="1" s="1"/>
  <c r="S46" i="1"/>
  <c r="W45" i="1" s="1"/>
  <c r="S45" i="1"/>
  <c r="W44" i="1" s="1"/>
  <c r="S44" i="1"/>
  <c r="W43" i="1" s="1"/>
  <c r="S43" i="1"/>
  <c r="W42" i="1" s="1"/>
  <c r="S42" i="1"/>
  <c r="W41" i="1" s="1"/>
  <c r="S41" i="1"/>
  <c r="W40" i="1" s="1"/>
  <c r="S40" i="1"/>
  <c r="W39" i="1" s="1"/>
  <c r="S39" i="1"/>
  <c r="W38" i="1" s="1"/>
  <c r="S38" i="1"/>
  <c r="W37" i="1" s="1"/>
  <c r="S37" i="1"/>
  <c r="W36" i="1" s="1"/>
  <c r="S36" i="1"/>
  <c r="W35" i="1" s="1"/>
  <c r="S35" i="1"/>
  <c r="W34" i="1" s="1"/>
  <c r="S34" i="1"/>
  <c r="W33" i="1" s="1"/>
  <c r="S33" i="1"/>
  <c r="W32" i="1" s="1"/>
  <c r="S32" i="1"/>
  <c r="W31" i="1" s="1"/>
  <c r="S31" i="1"/>
  <c r="W30" i="1" s="1"/>
  <c r="S30" i="1"/>
  <c r="W29" i="1" s="1"/>
  <c r="S29" i="1"/>
  <c r="W28" i="1" s="1"/>
  <c r="S28" i="1"/>
  <c r="W27" i="1" s="1"/>
  <c r="S27" i="1"/>
  <c r="W26" i="1" s="1"/>
  <c r="S26" i="1"/>
  <c r="W25" i="1" s="1"/>
  <c r="S25" i="1"/>
  <c r="W24" i="1" s="1"/>
  <c r="S24" i="1"/>
  <c r="W23" i="1" s="1"/>
  <c r="S23" i="1"/>
  <c r="W22" i="1" s="1"/>
  <c r="S22" i="1"/>
  <c r="W21" i="1" s="1"/>
  <c r="S21" i="1"/>
  <c r="W20" i="1" s="1"/>
  <c r="S20" i="1"/>
  <c r="W19" i="1" s="1"/>
  <c r="S19" i="1"/>
  <c r="W18" i="1" s="1"/>
  <c r="S18" i="1"/>
  <c r="W17" i="1" s="1"/>
  <c r="S17" i="1"/>
  <c r="W16" i="1" s="1"/>
  <c r="S16" i="1"/>
  <c r="W15" i="1" s="1"/>
  <c r="S15" i="1"/>
  <c r="W14" i="1" s="1"/>
  <c r="S14" i="1"/>
  <c r="W13" i="1" s="1"/>
  <c r="S13" i="1"/>
  <c r="W12" i="1" s="1"/>
  <c r="S12" i="1"/>
  <c r="W11" i="1" s="1"/>
  <c r="S11" i="1"/>
  <c r="W10" i="1" s="1"/>
  <c r="S10" i="1"/>
  <c r="W9" i="1" s="1"/>
  <c r="S9" i="1"/>
  <c r="W8" i="1" s="1"/>
  <c r="S8" i="1"/>
  <c r="W7" i="1" s="1"/>
  <c r="S7" i="1"/>
  <c r="W6" i="1" s="1"/>
  <c r="S6" i="1"/>
  <c r="W5" i="1" s="1"/>
  <c r="S5" i="1"/>
  <c r="W4" i="1" s="1"/>
  <c r="S4" i="1"/>
  <c r="W3" i="1" s="1"/>
  <c r="S3" i="1"/>
  <c r="W2" i="1" s="1"/>
  <c r="X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J3" i="12" l="1"/>
  <c r="AA3" i="1"/>
  <c r="X3" i="1"/>
  <c r="X4" i="1"/>
  <c r="X11" i="1"/>
  <c r="X12" i="1"/>
  <c r="T14" i="1"/>
  <c r="T15" i="1"/>
  <c r="X22" i="1"/>
  <c r="X28" i="1"/>
  <c r="X29" i="1"/>
  <c r="T30" i="1"/>
  <c r="X37" i="1"/>
  <c r="T46" i="1"/>
  <c r="X77" i="1"/>
  <c r="X84" i="1"/>
  <c r="T110" i="1"/>
  <c r="T126" i="1"/>
  <c r="T142" i="1"/>
  <c r="T158" i="1"/>
  <c r="T159" i="1"/>
  <c r="T174" i="1"/>
  <c r="T175" i="1"/>
  <c r="T190" i="1"/>
  <c r="T191" i="1"/>
  <c r="T206" i="1"/>
  <c r="T207" i="1"/>
  <c r="X212" i="1"/>
  <c r="X214" i="1"/>
  <c r="X221" i="1"/>
  <c r="T222" i="1"/>
  <c r="T223" i="1"/>
  <c r="T238" i="1"/>
  <c r="T239" i="1"/>
  <c r="X242" i="1"/>
  <c r="X244" i="1"/>
  <c r="X246" i="1"/>
  <c r="T254" i="1"/>
  <c r="T255" i="1"/>
  <c r="X258" i="1"/>
  <c r="X260" i="1"/>
  <c r="T270" i="1"/>
  <c r="T271" i="1"/>
  <c r="X284" i="1"/>
  <c r="T287" i="1"/>
  <c r="X306" i="1"/>
  <c r="X322" i="1"/>
  <c r="X338" i="1"/>
  <c r="X358" i="1"/>
  <c r="T398" i="1"/>
  <c r="X402" i="1"/>
  <c r="X404" i="1"/>
  <c r="X406" i="1"/>
  <c r="T414" i="1"/>
  <c r="T415" i="1"/>
  <c r="X420" i="1"/>
  <c r="T430" i="1"/>
  <c r="T431" i="1"/>
  <c r="T446" i="1"/>
  <c r="T447" i="1"/>
  <c r="X452" i="1"/>
  <c r="T462" i="1"/>
  <c r="T463" i="1"/>
  <c r="X468" i="1"/>
  <c r="T478" i="1"/>
  <c r="T479" i="1"/>
  <c r="X484" i="1"/>
  <c r="T495" i="1"/>
  <c r="T511" i="1"/>
  <c r="X516" i="1"/>
  <c r="AC518" i="1"/>
  <c r="T527" i="1"/>
  <c r="AC535" i="1"/>
  <c r="T543" i="1"/>
  <c r="AC551" i="1"/>
  <c r="X555" i="1"/>
  <c r="X557" i="1"/>
  <c r="AC565" i="1"/>
  <c r="AC567" i="1"/>
  <c r="X573" i="1"/>
  <c r="AC583" i="1"/>
  <c r="X589" i="1"/>
  <c r="AC599" i="1"/>
  <c r="X612" i="1"/>
  <c r="AC615" i="1"/>
  <c r="AC631" i="1"/>
  <c r="X645" i="1"/>
  <c r="X647" i="1"/>
  <c r="X653" i="1"/>
  <c r="X660" i="1"/>
  <c r="AC662" i="1"/>
  <c r="X676" i="1"/>
  <c r="X716" i="1"/>
  <c r="X724" i="1"/>
  <c r="X740" i="1"/>
  <c r="X747" i="1"/>
  <c r="X748" i="1"/>
  <c r="X749" i="1"/>
  <c r="X756" i="1"/>
  <c r="X772" i="1"/>
  <c r="AC775" i="1"/>
  <c r="X780" i="1"/>
  <c r="X804" i="1"/>
  <c r="X829" i="1"/>
  <c r="X852" i="1"/>
  <c r="X876" i="1"/>
  <c r="X885" i="1"/>
  <c r="AC950" i="1"/>
  <c r="AC967" i="1"/>
  <c r="X1029" i="1"/>
  <c r="X1044" i="1"/>
  <c r="X1045" i="1"/>
  <c r="AC1047" i="1"/>
  <c r="X1076" i="1"/>
  <c r="X1077" i="1"/>
  <c r="X1078" i="1"/>
  <c r="X1092" i="1"/>
  <c r="X1093" i="1"/>
  <c r="AC1110" i="1"/>
  <c r="X1124" i="1"/>
  <c r="AC1126" i="1"/>
  <c r="AC1142" i="1"/>
  <c r="AC1159" i="1"/>
  <c r="X1175" i="1"/>
  <c r="X1188" i="1"/>
  <c r="X1204" i="1"/>
  <c r="X1205" i="1"/>
  <c r="X1227" i="1"/>
  <c r="X1236" i="1"/>
  <c r="X1237" i="1"/>
  <c r="T1239" i="1"/>
  <c r="T40" i="1"/>
  <c r="T24" i="1"/>
  <c r="T12" i="1"/>
  <c r="T8" i="1"/>
  <c r="T5" i="1"/>
  <c r="AA4" i="1"/>
  <c r="AA5" i="1"/>
  <c r="AA13" i="1"/>
  <c r="AA15" i="1"/>
  <c r="AA18" i="1"/>
  <c r="AA19" i="1"/>
  <c r="AA29" i="1"/>
  <c r="AA31" i="1"/>
  <c r="AC32" i="1"/>
  <c r="AC33" i="1"/>
  <c r="AA34" i="1"/>
  <c r="AA35" i="1"/>
  <c r="AA41" i="1"/>
  <c r="AA42" i="1"/>
  <c r="AA45" i="1"/>
  <c r="AA47" i="1"/>
  <c r="AA48" i="1"/>
  <c r="AC49" i="1"/>
  <c r="AA50" i="1"/>
  <c r="AA51" i="1"/>
  <c r="AA58" i="1"/>
  <c r="AA61" i="1"/>
  <c r="AC62" i="1"/>
  <c r="AA63" i="1"/>
  <c r="AC65" i="1"/>
  <c r="AA67" i="1"/>
  <c r="AA77" i="1"/>
  <c r="AC78" i="1"/>
  <c r="AA79" i="1"/>
  <c r="AC81" i="1"/>
  <c r="AA82" i="1"/>
  <c r="AA83" i="1"/>
  <c r="AA93" i="1"/>
  <c r="AC94" i="1"/>
  <c r="AA95" i="1"/>
  <c r="AA96" i="1"/>
  <c r="AC97" i="1"/>
  <c r="AA98" i="1"/>
  <c r="AA99" i="1"/>
  <c r="AA105" i="1"/>
  <c r="AA109" i="1"/>
  <c r="AA111" i="1"/>
  <c r="AA112" i="1"/>
  <c r="AC113" i="1"/>
  <c r="AA114" i="1"/>
  <c r="AA115" i="1"/>
  <c r="AA125" i="1"/>
  <c r="AA127" i="1"/>
  <c r="AA128" i="1"/>
  <c r="AC129" i="1"/>
  <c r="AA130" i="1"/>
  <c r="AA131" i="1"/>
  <c r="AA138" i="1"/>
  <c r="AA141" i="1"/>
  <c r="AA143" i="1"/>
  <c r="AA144" i="1"/>
  <c r="AC145" i="1"/>
  <c r="AA147" i="1"/>
  <c r="AA153" i="1"/>
  <c r="AA154" i="1"/>
  <c r="AA157" i="1"/>
  <c r="AA159" i="1"/>
  <c r="AA160" i="1"/>
  <c r="AC161" i="1"/>
  <c r="AA163" i="1"/>
  <c r="AA170" i="1"/>
  <c r="AA173" i="1"/>
  <c r="AA175" i="1"/>
  <c r="AC177" i="1"/>
  <c r="AA179" i="1"/>
  <c r="AA186" i="1"/>
  <c r="AA189" i="1"/>
  <c r="AA191" i="1"/>
  <c r="AC193" i="1"/>
  <c r="AA195" i="1"/>
  <c r="AA205" i="1"/>
  <c r="AA207" i="1"/>
  <c r="AC209" i="1"/>
  <c r="AA211" i="1"/>
  <c r="AA221" i="1"/>
  <c r="AA223" i="1"/>
  <c r="AC225" i="1"/>
  <c r="AA227" i="1"/>
  <c r="AA239" i="1"/>
  <c r="AC241" i="1"/>
  <c r="AA243" i="1"/>
  <c r="AA253" i="1"/>
  <c r="AA255" i="1"/>
  <c r="AC257" i="1"/>
  <c r="AA259" i="1"/>
  <c r="AA266" i="1"/>
  <c r="AA268" i="1"/>
  <c r="AA271" i="1"/>
  <c r="AC273" i="1"/>
  <c r="AA275" i="1"/>
  <c r="AA282" i="1"/>
  <c r="AA284" i="1"/>
  <c r="AA285" i="1"/>
  <c r="AA287" i="1"/>
  <c r="AC289" i="1"/>
  <c r="AA291" i="1"/>
  <c r="AA301" i="1"/>
  <c r="AA303" i="1"/>
  <c r="AC305" i="1"/>
  <c r="AA307" i="1"/>
  <c r="AA314" i="1"/>
  <c r="AA317" i="1"/>
  <c r="AA319" i="1"/>
  <c r="AC321" i="1"/>
  <c r="AA323" i="1"/>
  <c r="AA335" i="1"/>
  <c r="AC337" i="1"/>
  <c r="AA339" i="1"/>
  <c r="AA351" i="1"/>
  <c r="AC353" i="1"/>
  <c r="AA355" i="1"/>
  <c r="AA367" i="1"/>
  <c r="AC369" i="1"/>
  <c r="AA371" i="1"/>
  <c r="AA383" i="1"/>
  <c r="AC385" i="1"/>
  <c r="AA387" i="1"/>
  <c r="AA394" i="1"/>
  <c r="AA399" i="1"/>
  <c r="AC401" i="1"/>
  <c r="AA403" i="1"/>
  <c r="AA410" i="1"/>
  <c r="AA415" i="1"/>
  <c r="AC417" i="1"/>
  <c r="AA419" i="1"/>
  <c r="AA425" i="1"/>
  <c r="AA426" i="1"/>
  <c r="AA431" i="1"/>
  <c r="AC433" i="1"/>
  <c r="AA435" i="1"/>
  <c r="AA441" i="1"/>
  <c r="AA442" i="1"/>
  <c r="AA444" i="1"/>
  <c r="AA447" i="1"/>
  <c r="AC449" i="1"/>
  <c r="AA451" i="1"/>
  <c r="AA457" i="1"/>
  <c r="AA458" i="1"/>
  <c r="AA463" i="1"/>
  <c r="AC465" i="1"/>
  <c r="AA467" i="1"/>
  <c r="AA473" i="1"/>
  <c r="AA479" i="1"/>
  <c r="AA481" i="1"/>
  <c r="AA483" i="1"/>
  <c r="AA489" i="1"/>
  <c r="AA492" i="1"/>
  <c r="AA493" i="1"/>
  <c r="AA495" i="1"/>
  <c r="AC497" i="1"/>
  <c r="AA499" i="1"/>
  <c r="AA505" i="1"/>
  <c r="AA511" i="1"/>
  <c r="AC513" i="1"/>
  <c r="AA515" i="1"/>
  <c r="AA521" i="1"/>
  <c r="AA522" i="1"/>
  <c r="AA527" i="1"/>
  <c r="AC529" i="1"/>
  <c r="AA531" i="1"/>
  <c r="AA543" i="1"/>
  <c r="AC545" i="1"/>
  <c r="AA547" i="1"/>
  <c r="AA554" i="1"/>
  <c r="AA559" i="1"/>
  <c r="AC561" i="1"/>
  <c r="AA563" i="1"/>
  <c r="AA574" i="1"/>
  <c r="AA575" i="1"/>
  <c r="AC577" i="1"/>
  <c r="AA579" i="1"/>
  <c r="AA586" i="1"/>
  <c r="AA591" i="1"/>
  <c r="AA604" i="1"/>
  <c r="AA605" i="1"/>
  <c r="AA607" i="1"/>
  <c r="AA611" i="1"/>
  <c r="AA623" i="1"/>
  <c r="AA637" i="1"/>
  <c r="AA639" i="1"/>
  <c r="AC641" i="1"/>
  <c r="AA643" i="1"/>
  <c r="AA650" i="1"/>
  <c r="AA652" i="1"/>
  <c r="AA655" i="1"/>
  <c r="AA659" i="1"/>
  <c r="AA671" i="1"/>
  <c r="AA682" i="1"/>
  <c r="AA687" i="1"/>
  <c r="AA691" i="1"/>
  <c r="AA698" i="1"/>
  <c r="AA703" i="1"/>
  <c r="AA707" i="1"/>
  <c r="AA714" i="1"/>
  <c r="AA716" i="1"/>
  <c r="AA719" i="1"/>
  <c r="AC721" i="1"/>
  <c r="AA723" i="1"/>
  <c r="AA735" i="1"/>
  <c r="AC737" i="1"/>
  <c r="AA739" i="1"/>
  <c r="AA749" i="1"/>
  <c r="AA751" i="1"/>
  <c r="AA755" i="1"/>
  <c r="AA761" i="1"/>
  <c r="AA767" i="1"/>
  <c r="AA771" i="1"/>
  <c r="AA777" i="1"/>
  <c r="AA778" i="1"/>
  <c r="AA781" i="1"/>
  <c r="AA783" i="1"/>
  <c r="AA793" i="1"/>
  <c r="AA799" i="1"/>
  <c r="AA803" i="1"/>
  <c r="AA809" i="1"/>
  <c r="AA810" i="1"/>
  <c r="AA815" i="1"/>
  <c r="AC817" i="1"/>
  <c r="AA826" i="1"/>
  <c r="AA831" i="1"/>
  <c r="AA833" i="1"/>
  <c r="AC834" i="1"/>
  <c r="AA835" i="1"/>
  <c r="AA847" i="1"/>
  <c r="AA851" i="1"/>
  <c r="AA863" i="1"/>
  <c r="AA879" i="1"/>
  <c r="AA883" i="1"/>
  <c r="AA895" i="1"/>
  <c r="AA911" i="1"/>
  <c r="AA915" i="1"/>
  <c r="AA922" i="1"/>
  <c r="AA927" i="1"/>
  <c r="AA943" i="1"/>
  <c r="AA945" i="1"/>
  <c r="AA947" i="1"/>
  <c r="AA954" i="1"/>
  <c r="AA959" i="1"/>
  <c r="AA975" i="1"/>
  <c r="AA991" i="1"/>
  <c r="AC993" i="1"/>
  <c r="AA995" i="1"/>
  <c r="AA1007" i="1"/>
  <c r="AA1011" i="1"/>
  <c r="AA1018" i="1"/>
  <c r="AA1025" i="1"/>
  <c r="AA1027" i="1"/>
  <c r="AA1028" i="1"/>
  <c r="AA1036" i="1"/>
  <c r="AA1039" i="1"/>
  <c r="AC1042" i="1"/>
  <c r="AA1053" i="1"/>
  <c r="AA1055" i="1"/>
  <c r="AA1071" i="1"/>
  <c r="AA1075" i="1"/>
  <c r="AA1084" i="1"/>
  <c r="AA1087" i="1"/>
  <c r="AA1091" i="1"/>
  <c r="AA1108" i="1"/>
  <c r="AA1119" i="1"/>
  <c r="AA1135" i="1"/>
  <c r="AC1138" i="1"/>
  <c r="AA1139" i="1"/>
  <c r="AA1167" i="1"/>
  <c r="AA1169" i="1"/>
  <c r="AC1174" i="1"/>
  <c r="AA1187" i="1"/>
  <c r="AC1190" i="1"/>
  <c r="AA1199" i="1"/>
  <c r="AA1203" i="1"/>
  <c r="AA1204" i="1"/>
  <c r="AA1219" i="1"/>
  <c r="AA1222" i="1"/>
  <c r="AA1236" i="1"/>
  <c r="AA825" i="1"/>
  <c r="AA745" i="1"/>
  <c r="AA713" i="1"/>
  <c r="AA73" i="1"/>
  <c r="AA2" i="1"/>
  <c r="T2" i="1"/>
  <c r="T3" i="1"/>
  <c r="T4" i="1"/>
  <c r="T6" i="1"/>
  <c r="T7" i="1"/>
  <c r="T9" i="1"/>
  <c r="T10" i="1"/>
  <c r="T11" i="1"/>
  <c r="T16" i="1"/>
  <c r="T17" i="1"/>
  <c r="T18" i="1"/>
  <c r="T19" i="1"/>
  <c r="T20" i="1"/>
  <c r="T21" i="1"/>
  <c r="T22" i="1"/>
  <c r="T23" i="1"/>
  <c r="T25" i="1"/>
  <c r="T26" i="1"/>
  <c r="T27" i="1"/>
  <c r="T32" i="1"/>
  <c r="T33" i="1"/>
  <c r="T34" i="1"/>
  <c r="T35" i="1"/>
  <c r="T36" i="1"/>
  <c r="T37" i="1"/>
  <c r="T38" i="1"/>
  <c r="T39" i="1"/>
  <c r="T41" i="1"/>
  <c r="T42" i="1"/>
  <c r="T43" i="1"/>
  <c r="T48" i="1"/>
  <c r="T49" i="1"/>
  <c r="T50" i="1"/>
  <c r="T51" i="1"/>
  <c r="T52" i="1"/>
  <c r="T53" i="1"/>
  <c r="T54" i="1"/>
  <c r="T55" i="1"/>
  <c r="T57" i="1"/>
  <c r="T58" i="1"/>
  <c r="T59" i="1"/>
  <c r="T60" i="1"/>
  <c r="T61" i="1"/>
  <c r="T62" i="1"/>
  <c r="T64" i="1"/>
  <c r="T65" i="1"/>
  <c r="T66" i="1"/>
  <c r="T67" i="1"/>
  <c r="T68" i="1"/>
  <c r="T69" i="1"/>
  <c r="T70" i="1"/>
  <c r="T71" i="1"/>
  <c r="T73" i="1"/>
  <c r="T74" i="1"/>
  <c r="T75" i="1"/>
  <c r="T78" i="1"/>
  <c r="T80" i="1"/>
  <c r="T81" i="1"/>
  <c r="T82" i="1"/>
  <c r="T83" i="1"/>
  <c r="T84" i="1"/>
  <c r="T85" i="1"/>
  <c r="T86" i="1"/>
  <c r="U86" i="1" s="1"/>
  <c r="T87" i="1"/>
  <c r="T89" i="1"/>
  <c r="T90" i="1"/>
  <c r="T91" i="1"/>
  <c r="T94" i="1"/>
  <c r="T96" i="1"/>
  <c r="T97" i="1"/>
  <c r="T98" i="1"/>
  <c r="T99" i="1"/>
  <c r="T100" i="1"/>
  <c r="T101" i="1"/>
  <c r="T102" i="1"/>
  <c r="T103" i="1"/>
  <c r="T105" i="1"/>
  <c r="T106" i="1"/>
  <c r="T107" i="1"/>
  <c r="T112" i="1"/>
  <c r="T113" i="1"/>
  <c r="T114" i="1"/>
  <c r="T115" i="1"/>
  <c r="T116" i="1"/>
  <c r="T117" i="1"/>
  <c r="T118" i="1"/>
  <c r="T119" i="1"/>
  <c r="T121" i="1"/>
  <c r="T122" i="1"/>
  <c r="T123" i="1"/>
  <c r="T124" i="1"/>
  <c r="T128" i="1"/>
  <c r="T129" i="1"/>
  <c r="T130" i="1"/>
  <c r="T131" i="1"/>
  <c r="T132" i="1"/>
  <c r="T133" i="1"/>
  <c r="T134" i="1"/>
  <c r="T135" i="1"/>
  <c r="T137" i="1"/>
  <c r="T138" i="1"/>
  <c r="T139" i="1"/>
  <c r="T144" i="1"/>
  <c r="T145" i="1"/>
  <c r="T146" i="1"/>
  <c r="T147" i="1"/>
  <c r="T148" i="1"/>
  <c r="T149" i="1"/>
  <c r="T150" i="1"/>
  <c r="T151" i="1"/>
  <c r="T153" i="1"/>
  <c r="T154" i="1"/>
  <c r="T155" i="1"/>
  <c r="T156" i="1"/>
  <c r="T160" i="1"/>
  <c r="T161" i="1"/>
  <c r="T162" i="1"/>
  <c r="T163" i="1"/>
  <c r="T164" i="1"/>
  <c r="T165" i="1"/>
  <c r="T166" i="1"/>
  <c r="T167" i="1"/>
  <c r="T169" i="1"/>
  <c r="T170" i="1"/>
  <c r="T171" i="1"/>
  <c r="T176" i="1"/>
  <c r="T177" i="1"/>
  <c r="T178" i="1"/>
  <c r="T179" i="1"/>
  <c r="T180" i="1"/>
  <c r="T181" i="1"/>
  <c r="T182" i="1"/>
  <c r="T183" i="1"/>
  <c r="T185" i="1"/>
  <c r="T186" i="1"/>
  <c r="T187" i="1"/>
  <c r="T192" i="1"/>
  <c r="T193" i="1"/>
  <c r="T194" i="1"/>
  <c r="T195" i="1"/>
  <c r="T196" i="1"/>
  <c r="T197" i="1"/>
  <c r="T198" i="1"/>
  <c r="T199" i="1"/>
  <c r="T201" i="1"/>
  <c r="T202" i="1"/>
  <c r="T203" i="1"/>
  <c r="T208" i="1"/>
  <c r="T209" i="1"/>
  <c r="T210" i="1"/>
  <c r="T211" i="1"/>
  <c r="T212" i="1"/>
  <c r="T213" i="1"/>
  <c r="T214" i="1"/>
  <c r="U214" i="1" s="1"/>
  <c r="T215" i="1"/>
  <c r="T217" i="1"/>
  <c r="T218" i="1"/>
  <c r="T219" i="1"/>
  <c r="T220" i="1"/>
  <c r="T221" i="1"/>
  <c r="T224" i="1"/>
  <c r="T225" i="1"/>
  <c r="T226" i="1"/>
  <c r="T227" i="1"/>
  <c r="T228" i="1"/>
  <c r="T229" i="1"/>
  <c r="T230" i="1"/>
  <c r="T231" i="1"/>
  <c r="T233" i="1"/>
  <c r="T234" i="1"/>
  <c r="T235" i="1"/>
  <c r="T240" i="1"/>
  <c r="T241" i="1"/>
  <c r="T242" i="1"/>
  <c r="T243" i="1"/>
  <c r="T244" i="1"/>
  <c r="T245" i="1"/>
  <c r="T246" i="1"/>
  <c r="T247" i="1"/>
  <c r="T249" i="1"/>
  <c r="T250" i="1"/>
  <c r="T251" i="1"/>
  <c r="T256" i="1"/>
  <c r="T257" i="1"/>
  <c r="T258" i="1"/>
  <c r="T259" i="1"/>
  <c r="T260" i="1"/>
  <c r="T261" i="1"/>
  <c r="T262" i="1"/>
  <c r="T263" i="1"/>
  <c r="T265" i="1"/>
  <c r="T266" i="1"/>
  <c r="T267" i="1"/>
  <c r="T272" i="1"/>
  <c r="T273" i="1"/>
  <c r="T274" i="1"/>
  <c r="T275" i="1"/>
  <c r="T276" i="1"/>
  <c r="T277" i="1"/>
  <c r="T278" i="1"/>
  <c r="T279" i="1"/>
  <c r="T281" i="1"/>
  <c r="T282" i="1"/>
  <c r="T283" i="1"/>
  <c r="T288" i="1"/>
  <c r="T289" i="1"/>
  <c r="T290" i="1"/>
  <c r="T291" i="1"/>
  <c r="T292" i="1"/>
  <c r="T293" i="1"/>
  <c r="T294" i="1"/>
  <c r="T295" i="1"/>
  <c r="T297" i="1"/>
  <c r="T298" i="1"/>
  <c r="T299" i="1"/>
  <c r="T300" i="1"/>
  <c r="T301" i="1"/>
  <c r="T304" i="1"/>
  <c r="T305" i="1"/>
  <c r="T306" i="1"/>
  <c r="T307" i="1"/>
  <c r="T308" i="1"/>
  <c r="T309" i="1"/>
  <c r="T310" i="1"/>
  <c r="T311" i="1"/>
  <c r="T313" i="1"/>
  <c r="T314" i="1"/>
  <c r="T315" i="1"/>
  <c r="T318" i="1"/>
  <c r="T320" i="1"/>
  <c r="T321" i="1"/>
  <c r="T322" i="1"/>
  <c r="T323" i="1"/>
  <c r="T324" i="1"/>
  <c r="T325" i="1"/>
  <c r="T326" i="1"/>
  <c r="T327" i="1"/>
  <c r="T329" i="1"/>
  <c r="T330" i="1"/>
  <c r="T331" i="1"/>
  <c r="T332" i="1"/>
  <c r="T334" i="1"/>
  <c r="T336" i="1"/>
  <c r="T337" i="1"/>
  <c r="T338" i="1"/>
  <c r="T339" i="1"/>
  <c r="T340" i="1"/>
  <c r="T341" i="1"/>
  <c r="T342" i="1"/>
  <c r="T343" i="1"/>
  <c r="T345" i="1"/>
  <c r="T346" i="1"/>
  <c r="T347" i="1"/>
  <c r="T352" i="1"/>
  <c r="T353" i="1"/>
  <c r="T354" i="1"/>
  <c r="T355" i="1"/>
  <c r="T356" i="1"/>
  <c r="T357" i="1"/>
  <c r="T358" i="1"/>
  <c r="T359" i="1"/>
  <c r="T361" i="1"/>
  <c r="T362" i="1"/>
  <c r="T363" i="1"/>
  <c r="T368" i="1"/>
  <c r="T369" i="1"/>
  <c r="T370" i="1"/>
  <c r="T371" i="1"/>
  <c r="T372" i="1"/>
  <c r="T373" i="1"/>
  <c r="T374" i="1"/>
  <c r="T375" i="1"/>
  <c r="T377" i="1"/>
  <c r="T378" i="1"/>
  <c r="T379" i="1"/>
  <c r="T384" i="1"/>
  <c r="T385" i="1"/>
  <c r="T386" i="1"/>
  <c r="T387" i="1"/>
  <c r="T388" i="1"/>
  <c r="T389" i="1"/>
  <c r="T390" i="1"/>
  <c r="T391" i="1"/>
  <c r="T393" i="1"/>
  <c r="T394" i="1"/>
  <c r="T395" i="1"/>
  <c r="T396" i="1"/>
  <c r="T397" i="1"/>
  <c r="T400" i="1"/>
  <c r="T401" i="1"/>
  <c r="U401" i="1" s="1"/>
  <c r="T402" i="1"/>
  <c r="T403" i="1"/>
  <c r="T404" i="1"/>
  <c r="T405" i="1"/>
  <c r="T406" i="1"/>
  <c r="T407" i="1"/>
  <c r="T409" i="1"/>
  <c r="T410" i="1"/>
  <c r="T411" i="1"/>
  <c r="T416" i="1"/>
  <c r="T417" i="1"/>
  <c r="T418" i="1"/>
  <c r="T419" i="1"/>
  <c r="T420" i="1"/>
  <c r="T421" i="1"/>
  <c r="T422" i="1"/>
  <c r="T423" i="1"/>
  <c r="T425" i="1"/>
  <c r="T426" i="1"/>
  <c r="T427" i="1"/>
  <c r="T432" i="1"/>
  <c r="T433" i="1"/>
  <c r="T434" i="1"/>
  <c r="T435" i="1"/>
  <c r="T436" i="1"/>
  <c r="T437" i="1"/>
  <c r="T438" i="1"/>
  <c r="T439" i="1"/>
  <c r="T441" i="1"/>
  <c r="T442" i="1"/>
  <c r="T443" i="1"/>
  <c r="T449" i="1"/>
  <c r="T450" i="1"/>
  <c r="T451" i="1"/>
  <c r="T452" i="1"/>
  <c r="T453" i="1"/>
  <c r="T454" i="1"/>
  <c r="T455" i="1"/>
  <c r="T457" i="1"/>
  <c r="T458" i="1"/>
  <c r="T459" i="1"/>
  <c r="T464" i="1"/>
  <c r="T465" i="1"/>
  <c r="T466" i="1"/>
  <c r="T467" i="1"/>
  <c r="T468" i="1"/>
  <c r="T469" i="1"/>
  <c r="T470" i="1"/>
  <c r="T471" i="1"/>
  <c r="T473" i="1"/>
  <c r="T474" i="1"/>
  <c r="T475" i="1"/>
  <c r="T476" i="1"/>
  <c r="T477" i="1"/>
  <c r="T480" i="1"/>
  <c r="T481" i="1"/>
  <c r="T482" i="1"/>
  <c r="T483" i="1"/>
  <c r="T484" i="1"/>
  <c r="T485" i="1"/>
  <c r="T486" i="1"/>
  <c r="T487" i="1"/>
  <c r="T489" i="1"/>
  <c r="T490" i="1"/>
  <c r="T491" i="1"/>
  <c r="T497" i="1"/>
  <c r="T498" i="1"/>
  <c r="T499" i="1"/>
  <c r="T500" i="1"/>
  <c r="T501" i="1"/>
  <c r="T502" i="1"/>
  <c r="T503" i="1"/>
  <c r="T505" i="1"/>
  <c r="T506" i="1"/>
  <c r="T507" i="1"/>
  <c r="T512" i="1"/>
  <c r="T513" i="1"/>
  <c r="T514" i="1"/>
  <c r="T515" i="1"/>
  <c r="T516" i="1"/>
  <c r="T517" i="1"/>
  <c r="T518" i="1"/>
  <c r="T519" i="1"/>
  <c r="T521" i="1"/>
  <c r="T522" i="1"/>
  <c r="T523" i="1"/>
  <c r="T529" i="1"/>
  <c r="T530" i="1"/>
  <c r="T531" i="1"/>
  <c r="T532" i="1"/>
  <c r="T533" i="1"/>
  <c r="T534" i="1"/>
  <c r="T535" i="1"/>
  <c r="T537" i="1"/>
  <c r="T538" i="1"/>
  <c r="T539" i="1"/>
  <c r="T545" i="1"/>
  <c r="T546" i="1"/>
  <c r="T547" i="1"/>
  <c r="T548" i="1"/>
  <c r="T549" i="1"/>
  <c r="T550" i="1"/>
  <c r="T551" i="1"/>
  <c r="T553" i="1"/>
  <c r="T554" i="1"/>
  <c r="T555" i="1"/>
  <c r="T560" i="1"/>
  <c r="T561" i="1"/>
  <c r="T562" i="1"/>
  <c r="T563" i="1"/>
  <c r="T564" i="1"/>
  <c r="T565" i="1"/>
  <c r="T566" i="1"/>
  <c r="T567" i="1"/>
  <c r="T569" i="1"/>
  <c r="T570" i="1"/>
  <c r="T571" i="1"/>
  <c r="T572" i="1"/>
  <c r="T574" i="1"/>
  <c r="T576" i="1"/>
  <c r="T577" i="1"/>
  <c r="T578" i="1"/>
  <c r="T579" i="1"/>
  <c r="T580" i="1"/>
  <c r="T581" i="1"/>
  <c r="T582" i="1"/>
  <c r="T583" i="1"/>
  <c r="T585" i="1"/>
  <c r="T586" i="1"/>
  <c r="T587" i="1"/>
  <c r="T590" i="1"/>
  <c r="T593" i="1"/>
  <c r="T594" i="1"/>
  <c r="T595" i="1"/>
  <c r="T596" i="1"/>
  <c r="T597" i="1"/>
  <c r="T598" i="1"/>
  <c r="T599" i="1"/>
  <c r="T601" i="1"/>
  <c r="T602" i="1"/>
  <c r="T603" i="1"/>
  <c r="T608" i="1"/>
  <c r="T609" i="1"/>
  <c r="T610" i="1"/>
  <c r="T611" i="1"/>
  <c r="T612" i="1"/>
  <c r="T613" i="1"/>
  <c r="T614" i="1"/>
  <c r="T615" i="1"/>
  <c r="T617" i="1"/>
  <c r="T618" i="1"/>
  <c r="T619" i="1"/>
  <c r="T625" i="1"/>
  <c r="T626" i="1"/>
  <c r="T627" i="1"/>
  <c r="T628" i="1"/>
  <c r="T629" i="1"/>
  <c r="T630" i="1"/>
  <c r="T631" i="1"/>
  <c r="T633" i="1"/>
  <c r="T634" i="1"/>
  <c r="T635" i="1"/>
  <c r="T637" i="1"/>
  <c r="T641" i="1"/>
  <c r="T642" i="1"/>
  <c r="T643" i="1"/>
  <c r="T644" i="1"/>
  <c r="T645" i="1"/>
  <c r="T646" i="1"/>
  <c r="T647" i="1"/>
  <c r="T649" i="1"/>
  <c r="T650" i="1"/>
  <c r="T651" i="1"/>
  <c r="T652" i="1"/>
  <c r="T657" i="1"/>
  <c r="T658" i="1"/>
  <c r="T659" i="1"/>
  <c r="T660" i="1"/>
  <c r="T661" i="1"/>
  <c r="T662" i="1"/>
  <c r="T663" i="1"/>
  <c r="T665" i="1"/>
  <c r="T666" i="1"/>
  <c r="T667" i="1"/>
  <c r="T672" i="1"/>
  <c r="T673" i="1"/>
  <c r="T674" i="1"/>
  <c r="T675" i="1"/>
  <c r="T676" i="1"/>
  <c r="T677" i="1"/>
  <c r="T678" i="1"/>
  <c r="T679" i="1"/>
  <c r="T681" i="1"/>
  <c r="T682" i="1"/>
  <c r="T683" i="1"/>
  <c r="T689" i="1"/>
  <c r="T690" i="1"/>
  <c r="T691" i="1"/>
  <c r="T692" i="1"/>
  <c r="T693" i="1"/>
  <c r="T694" i="1"/>
  <c r="T695" i="1"/>
  <c r="T697" i="1"/>
  <c r="T698" i="1"/>
  <c r="T699" i="1"/>
  <c r="T700" i="1"/>
  <c r="T701" i="1"/>
  <c r="T704" i="1"/>
  <c r="T705" i="1"/>
  <c r="T706" i="1"/>
  <c r="T707" i="1"/>
  <c r="T708" i="1"/>
  <c r="T709" i="1"/>
  <c r="T710" i="1"/>
  <c r="T711" i="1"/>
  <c r="T713" i="1"/>
  <c r="T714" i="1"/>
  <c r="T715" i="1"/>
  <c r="T721" i="1"/>
  <c r="T722" i="1"/>
  <c r="T723" i="1"/>
  <c r="T724" i="1"/>
  <c r="T725" i="1"/>
  <c r="T726" i="1"/>
  <c r="T727" i="1"/>
  <c r="T729" i="1"/>
  <c r="T730" i="1"/>
  <c r="T731" i="1"/>
  <c r="T737" i="1"/>
  <c r="T738" i="1"/>
  <c r="T739" i="1"/>
  <c r="T740" i="1"/>
  <c r="T741" i="1"/>
  <c r="T742" i="1"/>
  <c r="T743" i="1"/>
  <c r="T745" i="1"/>
  <c r="T746" i="1"/>
  <c r="T747" i="1"/>
  <c r="T752" i="1"/>
  <c r="T753" i="1"/>
  <c r="T754" i="1"/>
  <c r="T755" i="1"/>
  <c r="T756" i="1"/>
  <c r="T757" i="1"/>
  <c r="T758" i="1"/>
  <c r="T759" i="1"/>
  <c r="T761" i="1"/>
  <c r="T762" i="1"/>
  <c r="T763" i="1"/>
  <c r="T769" i="1"/>
  <c r="T770" i="1"/>
  <c r="T771" i="1"/>
  <c r="T772" i="1"/>
  <c r="T773" i="1"/>
  <c r="T774" i="1"/>
  <c r="T775" i="1"/>
  <c r="T777" i="1"/>
  <c r="T778" i="1"/>
  <c r="T779" i="1"/>
  <c r="T785" i="1"/>
  <c r="T786" i="1"/>
  <c r="T787" i="1"/>
  <c r="T788" i="1"/>
  <c r="T789" i="1"/>
  <c r="T790" i="1"/>
  <c r="T791" i="1"/>
  <c r="T793" i="1"/>
  <c r="T794" i="1"/>
  <c r="T795" i="1"/>
  <c r="T801" i="1"/>
  <c r="T802" i="1"/>
  <c r="T803" i="1"/>
  <c r="T804" i="1"/>
  <c r="T805" i="1"/>
  <c r="T806" i="1"/>
  <c r="T807" i="1"/>
  <c r="T809" i="1"/>
  <c r="T810" i="1"/>
  <c r="T811" i="1"/>
  <c r="T817" i="1"/>
  <c r="U817" i="1" s="1"/>
  <c r="T818" i="1"/>
  <c r="T819" i="1"/>
  <c r="T820" i="1"/>
  <c r="T821" i="1"/>
  <c r="T822" i="1"/>
  <c r="T823" i="1"/>
  <c r="T825" i="1"/>
  <c r="T826" i="1"/>
  <c r="T827" i="1"/>
  <c r="T829" i="1"/>
  <c r="T830" i="1"/>
  <c r="T832" i="1"/>
  <c r="T833" i="1"/>
  <c r="T834" i="1"/>
  <c r="T835" i="1"/>
  <c r="T836" i="1"/>
  <c r="T837" i="1"/>
  <c r="T838" i="1"/>
  <c r="T839" i="1"/>
  <c r="T841" i="1"/>
  <c r="T842" i="1"/>
  <c r="T843" i="1"/>
  <c r="T846" i="1"/>
  <c r="T847" i="1"/>
  <c r="T849" i="1"/>
  <c r="T850" i="1"/>
  <c r="T851" i="1"/>
  <c r="T852" i="1"/>
  <c r="T853" i="1"/>
  <c r="T854" i="1"/>
  <c r="T855" i="1"/>
  <c r="T857" i="1"/>
  <c r="T858" i="1"/>
  <c r="T859" i="1"/>
  <c r="T860" i="1"/>
  <c r="T864" i="1"/>
  <c r="T865" i="1"/>
  <c r="T866" i="1"/>
  <c r="T867" i="1"/>
  <c r="T868" i="1"/>
  <c r="T869" i="1"/>
  <c r="T870" i="1"/>
  <c r="T871" i="1"/>
  <c r="T873" i="1"/>
  <c r="T874" i="1"/>
  <c r="T875" i="1"/>
  <c r="T881" i="1"/>
  <c r="T882" i="1"/>
  <c r="T883" i="1"/>
  <c r="T884" i="1"/>
  <c r="T885" i="1"/>
  <c r="T886" i="1"/>
  <c r="T887" i="1"/>
  <c r="T889" i="1"/>
  <c r="T890" i="1"/>
  <c r="T891" i="1"/>
  <c r="T897" i="1"/>
  <c r="T898" i="1"/>
  <c r="T899" i="1"/>
  <c r="T900" i="1"/>
  <c r="T901" i="1"/>
  <c r="U901" i="1" s="1"/>
  <c r="T902" i="1"/>
  <c r="T903" i="1"/>
  <c r="T905" i="1"/>
  <c r="T906" i="1"/>
  <c r="T907" i="1"/>
  <c r="T912" i="1"/>
  <c r="T913" i="1"/>
  <c r="T914" i="1"/>
  <c r="T915" i="1"/>
  <c r="T916" i="1"/>
  <c r="T917" i="1"/>
  <c r="T918" i="1"/>
  <c r="T919" i="1"/>
  <c r="T921" i="1"/>
  <c r="T922" i="1"/>
  <c r="T928" i="1"/>
  <c r="T929" i="1"/>
  <c r="T930" i="1"/>
  <c r="T931" i="1"/>
  <c r="T932" i="1"/>
  <c r="T933" i="1"/>
  <c r="T934" i="1"/>
  <c r="T935" i="1"/>
  <c r="T937" i="1"/>
  <c r="T938" i="1"/>
  <c r="T939" i="1"/>
  <c r="T945" i="1"/>
  <c r="T946" i="1"/>
  <c r="T947" i="1"/>
  <c r="T948" i="1"/>
  <c r="T949" i="1"/>
  <c r="T950" i="1"/>
  <c r="T951" i="1"/>
  <c r="T953" i="1"/>
  <c r="T954" i="1"/>
  <c r="T955" i="1"/>
  <c r="T956" i="1"/>
  <c r="T961" i="1"/>
  <c r="T962" i="1"/>
  <c r="T963" i="1"/>
  <c r="T964" i="1"/>
  <c r="T965" i="1"/>
  <c r="T966" i="1"/>
  <c r="T967" i="1"/>
  <c r="T969" i="1"/>
  <c r="T970" i="1"/>
  <c r="T971" i="1"/>
  <c r="T976" i="1"/>
  <c r="T977" i="1"/>
  <c r="T978" i="1"/>
  <c r="T979" i="1"/>
  <c r="T980" i="1"/>
  <c r="T981" i="1"/>
  <c r="T982" i="1"/>
  <c r="T983" i="1"/>
  <c r="T985" i="1"/>
  <c r="T986" i="1"/>
  <c r="T987" i="1"/>
  <c r="T992" i="1"/>
  <c r="T993" i="1"/>
  <c r="T994" i="1"/>
  <c r="T995" i="1"/>
  <c r="T996" i="1"/>
  <c r="T997" i="1"/>
  <c r="T998" i="1"/>
  <c r="T999" i="1"/>
  <c r="T1001" i="1"/>
  <c r="T1002" i="1"/>
  <c r="T1009" i="1"/>
  <c r="T1010" i="1"/>
  <c r="T1011" i="1"/>
  <c r="T1012" i="1"/>
  <c r="T1013" i="1"/>
  <c r="T1014" i="1"/>
  <c r="T1015" i="1"/>
  <c r="T1017" i="1"/>
  <c r="T1018" i="1"/>
  <c r="T1026" i="1"/>
  <c r="T1027" i="1"/>
  <c r="T1028" i="1"/>
  <c r="T1029" i="1"/>
  <c r="T1030" i="1"/>
  <c r="T1031" i="1"/>
  <c r="T1033" i="1"/>
  <c r="T1034" i="1"/>
  <c r="T1040" i="1"/>
  <c r="T1041" i="1"/>
  <c r="T1042" i="1"/>
  <c r="T1043" i="1"/>
  <c r="T1044" i="1"/>
  <c r="T1045" i="1"/>
  <c r="T1046" i="1"/>
  <c r="T1047" i="1"/>
  <c r="T1049" i="1"/>
  <c r="T1050" i="1"/>
  <c r="T1056" i="1"/>
  <c r="T1057" i="1"/>
  <c r="T1058" i="1"/>
  <c r="T1059" i="1"/>
  <c r="T1060" i="1"/>
  <c r="T1061" i="1"/>
  <c r="T1062" i="1"/>
  <c r="T1063" i="1"/>
  <c r="T1065" i="1"/>
  <c r="T1066" i="1"/>
  <c r="T1069" i="1"/>
  <c r="T1073" i="1"/>
  <c r="T1074" i="1"/>
  <c r="T1075" i="1"/>
  <c r="T1076" i="1"/>
  <c r="T1077" i="1"/>
  <c r="T1078" i="1"/>
  <c r="T1079" i="1"/>
  <c r="T1081" i="1"/>
  <c r="T1082" i="1"/>
  <c r="T1086" i="1"/>
  <c r="T1090" i="1"/>
  <c r="T1091" i="1"/>
  <c r="T1092" i="1"/>
  <c r="T1093" i="1"/>
  <c r="T1094" i="1"/>
  <c r="T1097" i="1"/>
  <c r="T1098" i="1"/>
  <c r="T1102" i="1"/>
  <c r="T1106" i="1"/>
  <c r="T1107" i="1"/>
  <c r="T1108" i="1"/>
  <c r="T1109" i="1"/>
  <c r="T1110" i="1"/>
  <c r="T1113" i="1"/>
  <c r="T1114" i="1"/>
  <c r="T1115" i="1"/>
  <c r="T1122" i="1"/>
  <c r="T1123" i="1"/>
  <c r="T1124" i="1"/>
  <c r="T1125" i="1"/>
  <c r="T1126" i="1"/>
  <c r="T1129" i="1"/>
  <c r="T1130" i="1"/>
  <c r="T1131" i="1"/>
  <c r="T1138" i="1"/>
  <c r="T1139" i="1"/>
  <c r="T1140" i="1"/>
  <c r="T1141" i="1"/>
  <c r="T1142" i="1"/>
  <c r="T1145" i="1"/>
  <c r="T1146" i="1"/>
  <c r="T1153" i="1"/>
  <c r="T1154" i="1"/>
  <c r="T1155" i="1"/>
  <c r="T1156" i="1"/>
  <c r="T1157" i="1"/>
  <c r="T1158" i="1"/>
  <c r="T1161" i="1"/>
  <c r="T1162" i="1"/>
  <c r="T1170" i="1"/>
  <c r="T1171" i="1"/>
  <c r="T1172" i="1"/>
  <c r="T1173" i="1"/>
  <c r="T1174" i="1"/>
  <c r="T1177" i="1"/>
  <c r="T1178" i="1"/>
  <c r="T1186" i="1"/>
  <c r="T1187" i="1"/>
  <c r="T1188" i="1"/>
  <c r="T1189" i="1"/>
  <c r="T1190" i="1"/>
  <c r="T1191" i="1"/>
  <c r="T1193" i="1"/>
  <c r="T1194" i="1"/>
  <c r="T1202" i="1"/>
  <c r="T1203" i="1"/>
  <c r="T1204" i="1"/>
  <c r="T1205" i="1"/>
  <c r="T1206" i="1"/>
  <c r="T1209" i="1"/>
  <c r="T1210" i="1"/>
  <c r="T1217" i="1"/>
  <c r="T1218" i="1"/>
  <c r="T1219" i="1"/>
  <c r="T1220" i="1"/>
  <c r="T1221" i="1"/>
  <c r="T1222" i="1"/>
  <c r="T1225" i="1"/>
  <c r="T1226" i="1"/>
  <c r="T1234" i="1"/>
  <c r="T1235" i="1"/>
  <c r="T1236" i="1"/>
  <c r="T1237" i="1"/>
  <c r="T1238" i="1"/>
  <c r="T1240" i="1"/>
  <c r="U1240" i="1" s="1"/>
  <c r="V1240" i="1" s="1"/>
  <c r="U57" i="1"/>
  <c r="U11" i="1"/>
  <c r="AA1205" i="1"/>
  <c r="AA1110" i="1"/>
  <c r="AA1109" i="1"/>
  <c r="AA1094" i="1"/>
  <c r="AA1093" i="1"/>
  <c r="AA1092" i="1"/>
  <c r="AA1077" i="1"/>
  <c r="AA1076" i="1"/>
  <c r="AA1062" i="1"/>
  <c r="AA1030" i="1"/>
  <c r="AA1029" i="1"/>
  <c r="AA998" i="1"/>
  <c r="AA982" i="1"/>
  <c r="AA966" i="1"/>
  <c r="AA965" i="1"/>
  <c r="AA964" i="1"/>
  <c r="AA933" i="1"/>
  <c r="AA917" i="1"/>
  <c r="AA916" i="1"/>
  <c r="AA902" i="1"/>
  <c r="AA886" i="1"/>
  <c r="AA870" i="1"/>
  <c r="AA853" i="1"/>
  <c r="AA852" i="1"/>
  <c r="AA822" i="1"/>
  <c r="AA806" i="1"/>
  <c r="AA805" i="1"/>
  <c r="AA804" i="1"/>
  <c r="AA790" i="1"/>
  <c r="AA757" i="1"/>
  <c r="AA756" i="1"/>
  <c r="AA742" i="1"/>
  <c r="AA741" i="1"/>
  <c r="AA740" i="1"/>
  <c r="AA726" i="1"/>
  <c r="AA710" i="1"/>
  <c r="AA709" i="1"/>
  <c r="AA693" i="1"/>
  <c r="AA692" i="1"/>
  <c r="AA661" i="1"/>
  <c r="AA660" i="1"/>
  <c r="AA646" i="1"/>
  <c r="AA645" i="1"/>
  <c r="AA644" i="1"/>
  <c r="AA630" i="1"/>
  <c r="AA597" i="1"/>
  <c r="AA581" i="1"/>
  <c r="AA580" i="1"/>
  <c r="AA566" i="1"/>
  <c r="AA549" i="1"/>
  <c r="AA548" i="1"/>
  <c r="AA534" i="1"/>
  <c r="AA516" i="1"/>
  <c r="AA502" i="1"/>
  <c r="AA501" i="1"/>
  <c r="AA500" i="1"/>
  <c r="AA486" i="1"/>
  <c r="AA454" i="1"/>
  <c r="AA453" i="1"/>
  <c r="AA452" i="1"/>
  <c r="AA438" i="1"/>
  <c r="AA421" i="1"/>
  <c r="AA420" i="1"/>
  <c r="AA406" i="1"/>
  <c r="AA389" i="1"/>
  <c r="AA388" i="1"/>
  <c r="AA373" i="1"/>
  <c r="AA372" i="1"/>
  <c r="AA358" i="1"/>
  <c r="AA340" i="1"/>
  <c r="AA325" i="1"/>
  <c r="AA310" i="1"/>
  <c r="AA309" i="1"/>
  <c r="AA308" i="1"/>
  <c r="AA294" i="1"/>
  <c r="AA293" i="1"/>
  <c r="AA292" i="1"/>
  <c r="AA246" i="1"/>
  <c r="AA245" i="1"/>
  <c r="AA244" i="1"/>
  <c r="AA214" i="1"/>
  <c r="AA212" i="1"/>
  <c r="AA182" i="1"/>
  <c r="AA181" i="1"/>
  <c r="AA166" i="1"/>
  <c r="AA165" i="1"/>
  <c r="AA164" i="1"/>
  <c r="AA134" i="1"/>
  <c r="AA133" i="1"/>
  <c r="AA132" i="1"/>
  <c r="AA118" i="1"/>
  <c r="AA117" i="1"/>
  <c r="AA116" i="1"/>
  <c r="AA86" i="1"/>
  <c r="AA85" i="1"/>
  <c r="AA84" i="1"/>
  <c r="AA70" i="1"/>
  <c r="AA37" i="1"/>
  <c r="AA36" i="1"/>
  <c r="AA146" i="1"/>
  <c r="AA1002" i="1"/>
  <c r="AA842" i="1"/>
  <c r="AA298" i="1"/>
  <c r="AA250" i="1"/>
  <c r="AC1223" i="1"/>
  <c r="AC1206" i="1"/>
  <c r="AC1175" i="1"/>
  <c r="AC1173" i="1"/>
  <c r="AC1158" i="1"/>
  <c r="AC1079" i="1"/>
  <c r="AC1063" i="1"/>
  <c r="AC1061" i="1"/>
  <c r="AC1046" i="1"/>
  <c r="AC1031" i="1"/>
  <c r="AC1030" i="1"/>
  <c r="AC1015" i="1"/>
  <c r="AC1014" i="1"/>
  <c r="AC999" i="1"/>
  <c r="AC983" i="1"/>
  <c r="AC951" i="1"/>
  <c r="AC935" i="1"/>
  <c r="AC934" i="1"/>
  <c r="AC919" i="1"/>
  <c r="AC918" i="1"/>
  <c r="AC913" i="1"/>
  <c r="AC903" i="1"/>
  <c r="AC901" i="1"/>
  <c r="AC887" i="1"/>
  <c r="AC871" i="1"/>
  <c r="AC870" i="1"/>
  <c r="AC855" i="1"/>
  <c r="AC854" i="1"/>
  <c r="AC839" i="1"/>
  <c r="AC838" i="1"/>
  <c r="AC823" i="1"/>
  <c r="AC807" i="1"/>
  <c r="AC791" i="1"/>
  <c r="AC790" i="1"/>
  <c r="AC774" i="1"/>
  <c r="AC759" i="1"/>
  <c r="AC758" i="1"/>
  <c r="AC743" i="1"/>
  <c r="AC727" i="1"/>
  <c r="AC725" i="1"/>
  <c r="AC711" i="1"/>
  <c r="AC710" i="1"/>
  <c r="AC695" i="1"/>
  <c r="AC694" i="1"/>
  <c r="AC679" i="1"/>
  <c r="AC678" i="1"/>
  <c r="AC677" i="1"/>
  <c r="AC663" i="1"/>
  <c r="AC630" i="1"/>
  <c r="AC614" i="1"/>
  <c r="AC598" i="1"/>
  <c r="AC582" i="1"/>
  <c r="AC550" i="1"/>
  <c r="AC519" i="1"/>
  <c r="AC503" i="1"/>
  <c r="AC502" i="1"/>
  <c r="AC487" i="1"/>
  <c r="AC471" i="1"/>
  <c r="AC455" i="1"/>
  <c r="X445" i="1"/>
  <c r="AC439" i="1"/>
  <c r="AC423" i="1"/>
  <c r="AC407" i="1"/>
  <c r="AC391" i="1"/>
  <c r="AC375" i="1"/>
  <c r="AC359" i="1"/>
  <c r="AC343" i="1"/>
  <c r="AC327" i="1"/>
  <c r="AC311" i="1"/>
  <c r="AC295" i="1"/>
  <c r="AC291" i="1"/>
  <c r="AC279" i="1"/>
  <c r="AC263" i="1"/>
  <c r="AC261" i="1"/>
  <c r="AC247" i="1"/>
  <c r="AC231" i="1"/>
  <c r="AC215" i="1"/>
  <c r="AC199" i="1"/>
  <c r="AC183" i="1"/>
  <c r="AC167" i="1"/>
  <c r="AC151" i="1"/>
  <c r="AC149" i="1"/>
  <c r="AC135" i="1"/>
  <c r="AC119" i="1"/>
  <c r="AC103" i="1"/>
  <c r="AC87" i="1"/>
  <c r="AC71" i="1"/>
  <c r="AC55" i="1"/>
  <c r="AC53" i="1"/>
  <c r="AC39" i="1"/>
  <c r="AC17" i="1"/>
  <c r="AC16" i="1"/>
  <c r="X45" i="1"/>
  <c r="U32" i="1"/>
  <c r="X1173" i="1"/>
  <c r="X997" i="1"/>
  <c r="AA1227" i="1"/>
  <c r="AA1035" i="1"/>
  <c r="AA1019" i="1"/>
  <c r="AA747" i="1"/>
  <c r="AA731" i="1"/>
  <c r="AA667" i="1"/>
  <c r="AA475" i="1"/>
  <c r="AA443" i="1"/>
  <c r="AA427" i="1"/>
  <c r="AA411" i="1"/>
  <c r="AA379" i="1"/>
  <c r="AA219" i="1"/>
  <c r="AA171" i="1"/>
  <c r="AA155" i="1"/>
  <c r="AA139" i="1"/>
  <c r="AA59" i="1"/>
  <c r="AA987" i="1"/>
  <c r="AA107" i="1"/>
  <c r="X1219" i="1"/>
  <c r="X1206" i="1"/>
  <c r="X1174" i="1"/>
  <c r="X1171" i="1"/>
  <c r="X1157" i="1"/>
  <c r="X1155" i="1"/>
  <c r="X1125" i="1"/>
  <c r="X1107" i="1"/>
  <c r="X1079" i="1"/>
  <c r="X1046" i="1"/>
  <c r="X1031" i="1"/>
  <c r="X1015" i="1"/>
  <c r="X1014" i="1"/>
  <c r="X982" i="1"/>
  <c r="X966" i="1"/>
  <c r="X935" i="1"/>
  <c r="X919" i="1"/>
  <c r="X918" i="1"/>
  <c r="X903" i="1"/>
  <c r="X886" i="1"/>
  <c r="X851" i="1"/>
  <c r="X839" i="1"/>
  <c r="X823" i="1"/>
  <c r="X807" i="1"/>
  <c r="X806" i="1"/>
  <c r="X805" i="1"/>
  <c r="X791" i="1"/>
  <c r="X790" i="1"/>
  <c r="X787" i="1"/>
  <c r="X758" i="1"/>
  <c r="X742" i="1"/>
  <c r="X727" i="1"/>
  <c r="X723" i="1"/>
  <c r="X710" i="1"/>
  <c r="X694" i="1"/>
  <c r="X679" i="1"/>
  <c r="X643" i="1"/>
  <c r="X550" i="1"/>
  <c r="X534" i="1"/>
  <c r="X517" i="1"/>
  <c r="X487" i="1"/>
  <c r="X486" i="1"/>
  <c r="X423" i="1"/>
  <c r="X407" i="1"/>
  <c r="X403" i="1"/>
  <c r="X327" i="1"/>
  <c r="X279" i="1"/>
  <c r="X263" i="1"/>
  <c r="X167" i="1"/>
  <c r="X151" i="1"/>
  <c r="X131" i="1"/>
  <c r="X55" i="1"/>
  <c r="X23" i="1"/>
  <c r="X7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AA423" i="1"/>
  <c r="AA567" i="1"/>
  <c r="AA872" i="1"/>
  <c r="AA887" i="1"/>
  <c r="AA999" i="1"/>
  <c r="AA1031" i="1"/>
  <c r="AA1047" i="1"/>
  <c r="AA1112" i="1"/>
  <c r="AA72" i="1"/>
  <c r="AA56" i="1"/>
  <c r="AA1220" i="1"/>
  <c r="AA1144" i="1"/>
  <c r="AA1142" i="1"/>
  <c r="AA1126" i="1"/>
  <c r="AA1111" i="1"/>
  <c r="AA1044" i="1"/>
  <c r="AA1015" i="1"/>
  <c r="AA1014" i="1"/>
  <c r="AA1000" i="1"/>
  <c r="AA984" i="1"/>
  <c r="AA968" i="1"/>
  <c r="AA967" i="1"/>
  <c r="AA936" i="1"/>
  <c r="AA920" i="1"/>
  <c r="AA919" i="1"/>
  <c r="AA918" i="1"/>
  <c r="AA888" i="1"/>
  <c r="AA871" i="1"/>
  <c r="AA868" i="1"/>
  <c r="AA856" i="1"/>
  <c r="AA855" i="1"/>
  <c r="AA824" i="1"/>
  <c r="AA823" i="1"/>
  <c r="AA808" i="1"/>
  <c r="AA792" i="1"/>
  <c r="AA791" i="1"/>
  <c r="AA776" i="1"/>
  <c r="AA775" i="1"/>
  <c r="AA760" i="1"/>
  <c r="AA759" i="1"/>
  <c r="AA744" i="1"/>
  <c r="AA743" i="1"/>
  <c r="AA728" i="1"/>
  <c r="AA712" i="1"/>
  <c r="AA711" i="1"/>
  <c r="AA696" i="1"/>
  <c r="AA695" i="1"/>
  <c r="AA680" i="1"/>
  <c r="AA664" i="1"/>
  <c r="AA663" i="1"/>
  <c r="AA662" i="1"/>
  <c r="AA648" i="1"/>
  <c r="AA632" i="1"/>
  <c r="AA616" i="1"/>
  <c r="AA612" i="1"/>
  <c r="AA600" i="1"/>
  <c r="AA584" i="1"/>
  <c r="AA582" i="1"/>
  <c r="AA568" i="1"/>
  <c r="AA552" i="1"/>
  <c r="AA551" i="1"/>
  <c r="AA536" i="1"/>
  <c r="AA520" i="1"/>
  <c r="AA519" i="1"/>
  <c r="AA504" i="1"/>
  <c r="AA490" i="1"/>
  <c r="AA488" i="1"/>
  <c r="AA487" i="1"/>
  <c r="AA472" i="1"/>
  <c r="AA456" i="1"/>
  <c r="AA440" i="1"/>
  <c r="AA424" i="1"/>
  <c r="AA408" i="1"/>
  <c r="AA392" i="1"/>
  <c r="AA391" i="1"/>
  <c r="AA376" i="1"/>
  <c r="AA375" i="1"/>
  <c r="AA374" i="1"/>
  <c r="AA360" i="1"/>
  <c r="AA359" i="1"/>
  <c r="AA344" i="1"/>
  <c r="AA343" i="1"/>
  <c r="AA328" i="1"/>
  <c r="AA327" i="1"/>
  <c r="AA312" i="1"/>
  <c r="AA311" i="1"/>
  <c r="AA296" i="1"/>
  <c r="AA280" i="1"/>
  <c r="AA279" i="1"/>
  <c r="AA264" i="1"/>
  <c r="AA248" i="1"/>
  <c r="AA247" i="1"/>
  <c r="AA232" i="1"/>
  <c r="AA231" i="1"/>
  <c r="AA216" i="1"/>
  <c r="AA200" i="1"/>
  <c r="AA199" i="1"/>
  <c r="AA198" i="1"/>
  <c r="AA184" i="1"/>
  <c r="AA183" i="1"/>
  <c r="AA168" i="1"/>
  <c r="AA167" i="1"/>
  <c r="AA152" i="1"/>
  <c r="AA136" i="1"/>
  <c r="AA135" i="1"/>
  <c r="AA120" i="1"/>
  <c r="AA119" i="1"/>
  <c r="AA104" i="1"/>
  <c r="AA103" i="1"/>
  <c r="AA100" i="1"/>
  <c r="AA88" i="1"/>
  <c r="AA87" i="1"/>
  <c r="AA71" i="1"/>
  <c r="AA55" i="1"/>
  <c r="AA52" i="1"/>
  <c r="AA39" i="1"/>
  <c r="AA38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BF26" i="1"/>
  <c r="BF25" i="1"/>
  <c r="BF24" i="1"/>
  <c r="BA1240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2" i="1"/>
  <c r="J4" i="1"/>
  <c r="J3" i="1"/>
  <c r="J2" i="1"/>
  <c r="AO2" i="1"/>
  <c r="AP2" i="1"/>
  <c r="AQ2" i="1"/>
  <c r="AU2" i="1" s="1"/>
  <c r="L2" i="1"/>
  <c r="M2" i="1" s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L1240" i="1"/>
  <c r="M1240" i="1" s="1"/>
  <c r="L1239" i="1"/>
  <c r="M1239" i="1" s="1"/>
  <c r="L1238" i="1"/>
  <c r="M1238" i="1" s="1"/>
  <c r="L1237" i="1"/>
  <c r="M1237" i="1" s="1"/>
  <c r="L1236" i="1"/>
  <c r="M1236" i="1" s="1"/>
  <c r="L1235" i="1"/>
  <c r="M1235" i="1" s="1"/>
  <c r="L1234" i="1"/>
  <c r="M1234" i="1" s="1"/>
  <c r="L1233" i="1"/>
  <c r="M1233" i="1" s="1"/>
  <c r="L1232" i="1"/>
  <c r="M1232" i="1" s="1"/>
  <c r="L1231" i="1"/>
  <c r="M1231" i="1" s="1"/>
  <c r="L1230" i="1"/>
  <c r="M1230" i="1" s="1"/>
  <c r="L1229" i="1"/>
  <c r="M1229" i="1" s="1"/>
  <c r="L1228" i="1"/>
  <c r="M1228" i="1" s="1"/>
  <c r="L1227" i="1"/>
  <c r="M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L1220" i="1"/>
  <c r="M1220" i="1" s="1"/>
  <c r="L1219" i="1"/>
  <c r="M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L1212" i="1"/>
  <c r="M1212" i="1" s="1"/>
  <c r="L1211" i="1"/>
  <c r="M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L1204" i="1"/>
  <c r="M1204" i="1" s="1"/>
  <c r="L1203" i="1"/>
  <c r="M1203" i="1" s="1"/>
  <c r="L1202" i="1"/>
  <c r="M1202" i="1" s="1"/>
  <c r="L1201" i="1"/>
  <c r="M1201" i="1" s="1"/>
  <c r="L1200" i="1"/>
  <c r="M1200" i="1" s="1"/>
  <c r="L1199" i="1"/>
  <c r="M1199" i="1" s="1"/>
  <c r="L1198" i="1"/>
  <c r="M1198" i="1" s="1"/>
  <c r="L1197" i="1"/>
  <c r="M1197" i="1" s="1"/>
  <c r="L1196" i="1"/>
  <c r="M1196" i="1" s="1"/>
  <c r="L1195" i="1"/>
  <c r="M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L1188" i="1"/>
  <c r="M1188" i="1" s="1"/>
  <c r="L1187" i="1"/>
  <c r="M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L1180" i="1"/>
  <c r="M1180" i="1" s="1"/>
  <c r="L1179" i="1"/>
  <c r="M1179" i="1" s="1"/>
  <c r="L1178" i="1"/>
  <c r="M1178" i="1" s="1"/>
  <c r="L1177" i="1"/>
  <c r="M1177" i="1" s="1"/>
  <c r="L1176" i="1"/>
  <c r="M1176" i="1" s="1"/>
  <c r="L1175" i="1"/>
  <c r="M1175" i="1" s="1"/>
  <c r="L1174" i="1"/>
  <c r="M1174" i="1" s="1"/>
  <c r="L1173" i="1"/>
  <c r="M1173" i="1" s="1"/>
  <c r="L1172" i="1"/>
  <c r="M1172" i="1" s="1"/>
  <c r="L1171" i="1"/>
  <c r="M1171" i="1" s="1"/>
  <c r="L1170" i="1"/>
  <c r="M1170" i="1" s="1"/>
  <c r="L1169" i="1"/>
  <c r="M1169" i="1" s="1"/>
  <c r="L1168" i="1"/>
  <c r="M1168" i="1" s="1"/>
  <c r="L1167" i="1"/>
  <c r="M1167" i="1" s="1"/>
  <c r="L1166" i="1"/>
  <c r="M1166" i="1" s="1"/>
  <c r="L1165" i="1"/>
  <c r="M1165" i="1" s="1"/>
  <c r="L1164" i="1"/>
  <c r="M1164" i="1" s="1"/>
  <c r="L1163" i="1"/>
  <c r="M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L1156" i="1"/>
  <c r="M1156" i="1" s="1"/>
  <c r="L1155" i="1"/>
  <c r="M1155" i="1" s="1"/>
  <c r="L1154" i="1"/>
  <c r="M1154" i="1" s="1"/>
  <c r="L1153" i="1"/>
  <c r="M1153" i="1" s="1"/>
  <c r="L1152" i="1"/>
  <c r="M1152" i="1" s="1"/>
  <c r="L1151" i="1"/>
  <c r="M1151" i="1" s="1"/>
  <c r="L1150" i="1"/>
  <c r="M1150" i="1" s="1"/>
  <c r="L1149" i="1"/>
  <c r="M1149" i="1" s="1"/>
  <c r="L1148" i="1"/>
  <c r="M1148" i="1" s="1"/>
  <c r="L1147" i="1"/>
  <c r="M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L1140" i="1"/>
  <c r="M1140" i="1" s="1"/>
  <c r="L1139" i="1"/>
  <c r="M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L1132" i="1"/>
  <c r="M1132" i="1" s="1"/>
  <c r="L1131" i="1"/>
  <c r="M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L1124" i="1"/>
  <c r="M1124" i="1" s="1"/>
  <c r="L1123" i="1"/>
  <c r="M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L1116" i="1"/>
  <c r="M1116" i="1" s="1"/>
  <c r="L1115" i="1"/>
  <c r="M1115" i="1" s="1"/>
  <c r="L1114" i="1"/>
  <c r="M1114" i="1" s="1"/>
  <c r="L1113" i="1"/>
  <c r="M1113" i="1" s="1"/>
  <c r="L1112" i="1"/>
  <c r="M1112" i="1" s="1"/>
  <c r="L1111" i="1"/>
  <c r="M1111" i="1" s="1"/>
  <c r="L1110" i="1"/>
  <c r="M1110" i="1" s="1"/>
  <c r="L1109" i="1"/>
  <c r="M1109" i="1" s="1"/>
  <c r="L1108" i="1"/>
  <c r="M1108" i="1" s="1"/>
  <c r="L1107" i="1"/>
  <c r="M1107" i="1" s="1"/>
  <c r="L1106" i="1"/>
  <c r="M1106" i="1" s="1"/>
  <c r="L1105" i="1"/>
  <c r="M1105" i="1" s="1"/>
  <c r="L1104" i="1"/>
  <c r="M1104" i="1" s="1"/>
  <c r="L1103" i="1"/>
  <c r="M1103" i="1" s="1"/>
  <c r="L1102" i="1"/>
  <c r="M1102" i="1" s="1"/>
  <c r="L1101" i="1"/>
  <c r="M1101" i="1" s="1"/>
  <c r="L1100" i="1"/>
  <c r="M1100" i="1" s="1"/>
  <c r="L1099" i="1"/>
  <c r="M1099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L1092" i="1"/>
  <c r="M1092" i="1" s="1"/>
  <c r="L1091" i="1"/>
  <c r="M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L1084" i="1"/>
  <c r="M1084" i="1" s="1"/>
  <c r="L1083" i="1"/>
  <c r="M1083" i="1" s="1"/>
  <c r="L1082" i="1"/>
  <c r="M1082" i="1" s="1"/>
  <c r="L1081" i="1"/>
  <c r="M1081" i="1" s="1"/>
  <c r="L1080" i="1"/>
  <c r="M1080" i="1" s="1"/>
  <c r="L1079" i="1"/>
  <c r="M1079" i="1" s="1"/>
  <c r="L1078" i="1"/>
  <c r="M1078" i="1" s="1"/>
  <c r="L1077" i="1"/>
  <c r="M1077" i="1" s="1"/>
  <c r="L1076" i="1"/>
  <c r="M1076" i="1" s="1"/>
  <c r="L1075" i="1"/>
  <c r="M1075" i="1" s="1"/>
  <c r="L1074" i="1"/>
  <c r="M1074" i="1" s="1"/>
  <c r="L1073" i="1"/>
  <c r="M1073" i="1" s="1"/>
  <c r="L1072" i="1"/>
  <c r="M1072" i="1" s="1"/>
  <c r="L1071" i="1"/>
  <c r="M1071" i="1" s="1"/>
  <c r="L1070" i="1"/>
  <c r="M1070" i="1" s="1"/>
  <c r="L1069" i="1"/>
  <c r="M1069" i="1" s="1"/>
  <c r="L1068" i="1"/>
  <c r="M1068" i="1" s="1"/>
  <c r="L1067" i="1"/>
  <c r="M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L1060" i="1"/>
  <c r="M1060" i="1" s="1"/>
  <c r="L1059" i="1"/>
  <c r="M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L1052" i="1"/>
  <c r="M1052" i="1" s="1"/>
  <c r="L1051" i="1"/>
  <c r="M1051" i="1" s="1"/>
  <c r="L1050" i="1"/>
  <c r="M1050" i="1" s="1"/>
  <c r="L1049" i="1"/>
  <c r="M1049" i="1" s="1"/>
  <c r="L1048" i="1"/>
  <c r="M1048" i="1" s="1"/>
  <c r="L1047" i="1"/>
  <c r="M1047" i="1" s="1"/>
  <c r="L1046" i="1"/>
  <c r="M1046" i="1" s="1"/>
  <c r="L1045" i="1"/>
  <c r="M1045" i="1" s="1"/>
  <c r="L1044" i="1"/>
  <c r="M1044" i="1" s="1"/>
  <c r="L1043" i="1"/>
  <c r="M1043" i="1" s="1"/>
  <c r="L1042" i="1"/>
  <c r="M1042" i="1" s="1"/>
  <c r="L1041" i="1"/>
  <c r="M1041" i="1" s="1"/>
  <c r="L1040" i="1"/>
  <c r="M1040" i="1" s="1"/>
  <c r="L1039" i="1"/>
  <c r="M1039" i="1" s="1"/>
  <c r="L1038" i="1"/>
  <c r="M1038" i="1" s="1"/>
  <c r="L1037" i="1"/>
  <c r="M1037" i="1" s="1"/>
  <c r="L1036" i="1"/>
  <c r="M1036" i="1" s="1"/>
  <c r="L1035" i="1"/>
  <c r="M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L1028" i="1"/>
  <c r="M1028" i="1" s="1"/>
  <c r="L1027" i="1"/>
  <c r="M1027" i="1" s="1"/>
  <c r="L1026" i="1"/>
  <c r="M1026" i="1" s="1"/>
  <c r="L1025" i="1"/>
  <c r="M1025" i="1" s="1"/>
  <c r="L1024" i="1"/>
  <c r="M1024" i="1" s="1"/>
  <c r="L1023" i="1"/>
  <c r="M1023" i="1" s="1"/>
  <c r="L1022" i="1"/>
  <c r="M1022" i="1" s="1"/>
  <c r="L1021" i="1"/>
  <c r="M1021" i="1" s="1"/>
  <c r="L1020" i="1"/>
  <c r="M1020" i="1" s="1"/>
  <c r="L1019" i="1"/>
  <c r="M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L1012" i="1"/>
  <c r="M1012" i="1" s="1"/>
  <c r="L1011" i="1"/>
  <c r="M1011" i="1" s="1"/>
  <c r="L1010" i="1"/>
  <c r="M1010" i="1" s="1"/>
  <c r="L1009" i="1"/>
  <c r="M1009" i="1" s="1"/>
  <c r="L1008" i="1"/>
  <c r="M1008" i="1" s="1"/>
  <c r="L1007" i="1"/>
  <c r="M1007" i="1" s="1"/>
  <c r="L1006" i="1"/>
  <c r="M1006" i="1" s="1"/>
  <c r="L1005" i="1"/>
  <c r="M1005" i="1" s="1"/>
  <c r="L1004" i="1"/>
  <c r="M1004" i="1" s="1"/>
  <c r="L1003" i="1"/>
  <c r="M1003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L996" i="1"/>
  <c r="M996" i="1" s="1"/>
  <c r="L995" i="1"/>
  <c r="M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L988" i="1"/>
  <c r="M988" i="1" s="1"/>
  <c r="L987" i="1"/>
  <c r="M987" i="1" s="1"/>
  <c r="L986" i="1"/>
  <c r="M986" i="1" s="1"/>
  <c r="L985" i="1"/>
  <c r="M985" i="1" s="1"/>
  <c r="L984" i="1"/>
  <c r="M984" i="1" s="1"/>
  <c r="L983" i="1"/>
  <c r="M983" i="1" s="1"/>
  <c r="L982" i="1"/>
  <c r="M982" i="1" s="1"/>
  <c r="L981" i="1"/>
  <c r="M981" i="1" s="1"/>
  <c r="L980" i="1"/>
  <c r="M980" i="1" s="1"/>
  <c r="L979" i="1"/>
  <c r="M979" i="1" s="1"/>
  <c r="L978" i="1"/>
  <c r="M978" i="1" s="1"/>
  <c r="L977" i="1"/>
  <c r="M977" i="1" s="1"/>
  <c r="L976" i="1"/>
  <c r="M976" i="1" s="1"/>
  <c r="L975" i="1"/>
  <c r="M975" i="1" s="1"/>
  <c r="L974" i="1"/>
  <c r="M974" i="1" s="1"/>
  <c r="L973" i="1"/>
  <c r="M973" i="1" s="1"/>
  <c r="L972" i="1"/>
  <c r="M972" i="1" s="1"/>
  <c r="L971" i="1"/>
  <c r="M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L964" i="1"/>
  <c r="M964" i="1" s="1"/>
  <c r="L963" i="1"/>
  <c r="M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L956" i="1"/>
  <c r="M956" i="1" s="1"/>
  <c r="L955" i="1"/>
  <c r="M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L948" i="1"/>
  <c r="M948" i="1" s="1"/>
  <c r="L947" i="1"/>
  <c r="M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L940" i="1"/>
  <c r="M940" i="1" s="1"/>
  <c r="L939" i="1"/>
  <c r="M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L932" i="1"/>
  <c r="M932" i="1" s="1"/>
  <c r="L931" i="1"/>
  <c r="M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L924" i="1"/>
  <c r="M924" i="1" s="1"/>
  <c r="L923" i="1"/>
  <c r="M923" i="1" s="1"/>
  <c r="L922" i="1"/>
  <c r="M922" i="1" s="1"/>
  <c r="L921" i="1"/>
  <c r="M921" i="1" s="1"/>
  <c r="L920" i="1"/>
  <c r="M920" i="1" s="1"/>
  <c r="L919" i="1"/>
  <c r="M919" i="1" s="1"/>
  <c r="L918" i="1"/>
  <c r="M918" i="1" s="1"/>
  <c r="L917" i="1"/>
  <c r="M917" i="1" s="1"/>
  <c r="L916" i="1"/>
  <c r="M916" i="1" s="1"/>
  <c r="L915" i="1"/>
  <c r="M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L908" i="1"/>
  <c r="M908" i="1" s="1"/>
  <c r="L907" i="1"/>
  <c r="M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L900" i="1"/>
  <c r="M900" i="1" s="1"/>
  <c r="L899" i="1"/>
  <c r="M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L892" i="1"/>
  <c r="M892" i="1" s="1"/>
  <c r="L891" i="1"/>
  <c r="M891" i="1" s="1"/>
  <c r="L890" i="1"/>
  <c r="M890" i="1" s="1"/>
  <c r="L889" i="1"/>
  <c r="M889" i="1" s="1"/>
  <c r="L888" i="1"/>
  <c r="M888" i="1" s="1"/>
  <c r="L887" i="1"/>
  <c r="M887" i="1" s="1"/>
  <c r="L886" i="1"/>
  <c r="M886" i="1" s="1"/>
  <c r="L885" i="1"/>
  <c r="M885" i="1" s="1"/>
  <c r="L884" i="1"/>
  <c r="M884" i="1" s="1"/>
  <c r="L883" i="1"/>
  <c r="M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L876" i="1"/>
  <c r="M876" i="1" s="1"/>
  <c r="L875" i="1"/>
  <c r="M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L868" i="1"/>
  <c r="M868" i="1" s="1"/>
  <c r="L867" i="1"/>
  <c r="M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L860" i="1"/>
  <c r="M860" i="1" s="1"/>
  <c r="L859" i="1"/>
  <c r="M859" i="1" s="1"/>
  <c r="L858" i="1"/>
  <c r="M858" i="1" s="1"/>
  <c r="L857" i="1"/>
  <c r="M857" i="1" s="1"/>
  <c r="L856" i="1"/>
  <c r="M856" i="1" s="1"/>
  <c r="L855" i="1"/>
  <c r="M855" i="1" s="1"/>
  <c r="L854" i="1"/>
  <c r="M854" i="1" s="1"/>
  <c r="L853" i="1"/>
  <c r="M853" i="1" s="1"/>
  <c r="L852" i="1"/>
  <c r="M852" i="1" s="1"/>
  <c r="L851" i="1"/>
  <c r="M851" i="1" s="1"/>
  <c r="L850" i="1"/>
  <c r="M850" i="1" s="1"/>
  <c r="L849" i="1"/>
  <c r="M849" i="1" s="1"/>
  <c r="L848" i="1"/>
  <c r="M848" i="1" s="1"/>
  <c r="L847" i="1"/>
  <c r="M847" i="1" s="1"/>
  <c r="L846" i="1"/>
  <c r="M846" i="1" s="1"/>
  <c r="L845" i="1"/>
  <c r="M845" i="1" s="1"/>
  <c r="L844" i="1"/>
  <c r="M844" i="1" s="1"/>
  <c r="L843" i="1"/>
  <c r="M843" i="1" s="1"/>
  <c r="L842" i="1"/>
  <c r="M842" i="1" s="1"/>
  <c r="L841" i="1"/>
  <c r="M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L834" i="1"/>
  <c r="M834" i="1" s="1"/>
  <c r="L833" i="1"/>
  <c r="M833" i="1" s="1"/>
  <c r="L832" i="1"/>
  <c r="M832" i="1" s="1"/>
  <c r="L831" i="1"/>
  <c r="M831" i="1" s="1"/>
  <c r="L830" i="1"/>
  <c r="M830" i="1" s="1"/>
  <c r="L829" i="1"/>
  <c r="M829" i="1" s="1"/>
  <c r="L828" i="1"/>
  <c r="M828" i="1" s="1"/>
  <c r="L827" i="1"/>
  <c r="M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L820" i="1"/>
  <c r="M820" i="1" s="1"/>
  <c r="L819" i="1"/>
  <c r="M819" i="1" s="1"/>
  <c r="L818" i="1"/>
  <c r="M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L811" i="1"/>
  <c r="M811" i="1" s="1"/>
  <c r="L810" i="1"/>
  <c r="M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L803" i="1"/>
  <c r="M803" i="1" s="1"/>
  <c r="L802" i="1"/>
  <c r="M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L795" i="1"/>
  <c r="M795" i="1" s="1"/>
  <c r="L794" i="1"/>
  <c r="M794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L787" i="1"/>
  <c r="M787" i="1" s="1"/>
  <c r="L786" i="1"/>
  <c r="M786" i="1" s="1"/>
  <c r="L785" i="1"/>
  <c r="M785" i="1" s="1"/>
  <c r="L784" i="1"/>
  <c r="M784" i="1" s="1"/>
  <c r="L783" i="1"/>
  <c r="M783" i="1" s="1"/>
  <c r="L782" i="1"/>
  <c r="M782" i="1" s="1"/>
  <c r="L781" i="1"/>
  <c r="M781" i="1" s="1"/>
  <c r="L780" i="1"/>
  <c r="M780" i="1" s="1"/>
  <c r="L779" i="1"/>
  <c r="M779" i="1" s="1"/>
  <c r="L778" i="1"/>
  <c r="M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L771" i="1"/>
  <c r="M771" i="1" s="1"/>
  <c r="L770" i="1"/>
  <c r="M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L763" i="1"/>
  <c r="M763" i="1" s="1"/>
  <c r="L762" i="1"/>
  <c r="M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L755" i="1"/>
  <c r="M755" i="1" s="1"/>
  <c r="L754" i="1"/>
  <c r="M754" i="1" s="1"/>
  <c r="L753" i="1"/>
  <c r="M753" i="1" s="1"/>
  <c r="L752" i="1"/>
  <c r="M752" i="1" s="1"/>
  <c r="L751" i="1"/>
  <c r="M751" i="1" s="1"/>
  <c r="L750" i="1"/>
  <c r="M750" i="1" s="1"/>
  <c r="L749" i="1"/>
  <c r="M749" i="1" s="1"/>
  <c r="L748" i="1"/>
  <c r="M748" i="1" s="1"/>
  <c r="L747" i="1"/>
  <c r="M747" i="1" s="1"/>
  <c r="L746" i="1"/>
  <c r="M746" i="1" s="1"/>
  <c r="L745" i="1"/>
  <c r="M745" i="1" s="1"/>
  <c r="L744" i="1"/>
  <c r="M744" i="1" s="1"/>
  <c r="L743" i="1"/>
  <c r="M743" i="1" s="1"/>
  <c r="L742" i="1"/>
  <c r="M742" i="1" s="1"/>
  <c r="L741" i="1"/>
  <c r="M741" i="1" s="1"/>
  <c r="L740" i="1"/>
  <c r="M740" i="1" s="1"/>
  <c r="L739" i="1"/>
  <c r="M739" i="1" s="1"/>
  <c r="L738" i="1"/>
  <c r="M738" i="1" s="1"/>
  <c r="L737" i="1"/>
  <c r="M737" i="1" s="1"/>
  <c r="L736" i="1"/>
  <c r="M736" i="1" s="1"/>
  <c r="L735" i="1"/>
  <c r="M735" i="1" s="1"/>
  <c r="L734" i="1"/>
  <c r="M734" i="1" s="1"/>
  <c r="L733" i="1"/>
  <c r="M733" i="1" s="1"/>
  <c r="L732" i="1"/>
  <c r="M732" i="1" s="1"/>
  <c r="L731" i="1"/>
  <c r="M731" i="1" s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L724" i="1"/>
  <c r="M724" i="1" s="1"/>
  <c r="L723" i="1"/>
  <c r="M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7" i="1"/>
  <c r="M717" i="1" s="1"/>
  <c r="L716" i="1"/>
  <c r="M716" i="1" s="1"/>
  <c r="L715" i="1"/>
  <c r="M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L708" i="1"/>
  <c r="M708" i="1" s="1"/>
  <c r="L707" i="1"/>
  <c r="M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L700" i="1"/>
  <c r="M700" i="1" s="1"/>
  <c r="L699" i="1"/>
  <c r="M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L692" i="1"/>
  <c r="M692" i="1" s="1"/>
  <c r="L691" i="1"/>
  <c r="M691" i="1" s="1"/>
  <c r="L690" i="1"/>
  <c r="M690" i="1" s="1"/>
  <c r="L689" i="1"/>
  <c r="M689" i="1" s="1"/>
  <c r="L688" i="1"/>
  <c r="M688" i="1" s="1"/>
  <c r="L687" i="1"/>
  <c r="M687" i="1" s="1"/>
  <c r="L686" i="1"/>
  <c r="M686" i="1" s="1"/>
  <c r="L685" i="1"/>
  <c r="M685" i="1" s="1"/>
  <c r="L684" i="1"/>
  <c r="M684" i="1" s="1"/>
  <c r="L683" i="1"/>
  <c r="M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L676" i="1"/>
  <c r="M676" i="1" s="1"/>
  <c r="L675" i="1"/>
  <c r="M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L668" i="1"/>
  <c r="M668" i="1" s="1"/>
  <c r="L667" i="1"/>
  <c r="M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L660" i="1"/>
  <c r="M660" i="1" s="1"/>
  <c r="L659" i="1"/>
  <c r="M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L652" i="1"/>
  <c r="M652" i="1" s="1"/>
  <c r="L651" i="1"/>
  <c r="M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L644" i="1"/>
  <c r="M644" i="1" s="1"/>
  <c r="L643" i="1"/>
  <c r="M643" i="1" s="1"/>
  <c r="L642" i="1"/>
  <c r="M642" i="1" s="1"/>
  <c r="L641" i="1"/>
  <c r="M641" i="1" s="1"/>
  <c r="L640" i="1"/>
  <c r="M640" i="1" s="1"/>
  <c r="L639" i="1"/>
  <c r="M639" i="1" s="1"/>
  <c r="L638" i="1"/>
  <c r="M638" i="1" s="1"/>
  <c r="L637" i="1"/>
  <c r="M637" i="1" s="1"/>
  <c r="L636" i="1"/>
  <c r="M636" i="1" s="1"/>
  <c r="L635" i="1"/>
  <c r="M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L628" i="1"/>
  <c r="M628" i="1" s="1"/>
  <c r="L627" i="1"/>
  <c r="M627" i="1" s="1"/>
  <c r="L626" i="1"/>
  <c r="M626" i="1" s="1"/>
  <c r="L625" i="1"/>
  <c r="M625" i="1" s="1"/>
  <c r="L624" i="1"/>
  <c r="M624" i="1" s="1"/>
  <c r="L623" i="1"/>
  <c r="M623" i="1" s="1"/>
  <c r="L622" i="1"/>
  <c r="M622" i="1" s="1"/>
  <c r="L621" i="1"/>
  <c r="M621" i="1" s="1"/>
  <c r="L620" i="1"/>
  <c r="M620" i="1" s="1"/>
  <c r="L619" i="1"/>
  <c r="M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L612" i="1"/>
  <c r="M612" i="1" s="1"/>
  <c r="L611" i="1"/>
  <c r="M611" i="1" s="1"/>
  <c r="L610" i="1"/>
  <c r="M610" i="1" s="1"/>
  <c r="L609" i="1"/>
  <c r="M609" i="1" s="1"/>
  <c r="L608" i="1"/>
  <c r="M608" i="1" s="1"/>
  <c r="L607" i="1"/>
  <c r="M607" i="1" s="1"/>
  <c r="L606" i="1"/>
  <c r="M606" i="1" s="1"/>
  <c r="L605" i="1"/>
  <c r="M605" i="1" s="1"/>
  <c r="L604" i="1"/>
  <c r="M604" i="1" s="1"/>
  <c r="L603" i="1"/>
  <c r="M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L596" i="1"/>
  <c r="M596" i="1" s="1"/>
  <c r="L595" i="1"/>
  <c r="M595" i="1" s="1"/>
  <c r="L594" i="1"/>
  <c r="M594" i="1" s="1"/>
  <c r="L593" i="1"/>
  <c r="M593" i="1" s="1"/>
  <c r="L592" i="1"/>
  <c r="M592" i="1" s="1"/>
  <c r="L591" i="1"/>
  <c r="M591" i="1" s="1"/>
  <c r="L590" i="1"/>
  <c r="M590" i="1" s="1"/>
  <c r="L589" i="1"/>
  <c r="M589" i="1" s="1"/>
  <c r="L588" i="1"/>
  <c r="M588" i="1" s="1"/>
  <c r="L587" i="1"/>
  <c r="M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L580" i="1"/>
  <c r="M580" i="1" s="1"/>
  <c r="L579" i="1"/>
  <c r="M579" i="1" s="1"/>
  <c r="L578" i="1"/>
  <c r="M578" i="1" s="1"/>
  <c r="L577" i="1"/>
  <c r="M577" i="1" s="1"/>
  <c r="L576" i="1"/>
  <c r="M576" i="1" s="1"/>
  <c r="L575" i="1"/>
  <c r="M575" i="1" s="1"/>
  <c r="L574" i="1"/>
  <c r="M574" i="1" s="1"/>
  <c r="L573" i="1"/>
  <c r="M573" i="1" s="1"/>
  <c r="L572" i="1"/>
  <c r="M572" i="1" s="1"/>
  <c r="L571" i="1"/>
  <c r="M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L564" i="1"/>
  <c r="M564" i="1" s="1"/>
  <c r="L563" i="1"/>
  <c r="M563" i="1" s="1"/>
  <c r="L562" i="1"/>
  <c r="M562" i="1" s="1"/>
  <c r="L561" i="1"/>
  <c r="M561" i="1" s="1"/>
  <c r="L560" i="1"/>
  <c r="M560" i="1" s="1"/>
  <c r="L559" i="1"/>
  <c r="M559" i="1" s="1"/>
  <c r="L558" i="1"/>
  <c r="M558" i="1" s="1"/>
  <c r="L557" i="1"/>
  <c r="M557" i="1" s="1"/>
  <c r="L556" i="1"/>
  <c r="M556" i="1" s="1"/>
  <c r="L555" i="1"/>
  <c r="M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L548" i="1"/>
  <c r="M548" i="1" s="1"/>
  <c r="L547" i="1"/>
  <c r="M547" i="1" s="1"/>
  <c r="L546" i="1"/>
  <c r="M546" i="1" s="1"/>
  <c r="L545" i="1"/>
  <c r="M545" i="1" s="1"/>
  <c r="L544" i="1"/>
  <c r="M544" i="1" s="1"/>
  <c r="L543" i="1"/>
  <c r="M543" i="1" s="1"/>
  <c r="L542" i="1"/>
  <c r="M542" i="1" s="1"/>
  <c r="L541" i="1"/>
  <c r="M541" i="1" s="1"/>
  <c r="L540" i="1"/>
  <c r="M540" i="1" s="1"/>
  <c r="L539" i="1"/>
  <c r="M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L532" i="1"/>
  <c r="M532" i="1" s="1"/>
  <c r="L531" i="1"/>
  <c r="M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L524" i="1"/>
  <c r="M524" i="1" s="1"/>
  <c r="L523" i="1"/>
  <c r="M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L516" i="1"/>
  <c r="M516" i="1" s="1"/>
  <c r="L515" i="1"/>
  <c r="M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L508" i="1"/>
  <c r="M508" i="1" s="1"/>
  <c r="L507" i="1"/>
  <c r="M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L500" i="1"/>
  <c r="M500" i="1" s="1"/>
  <c r="L499" i="1"/>
  <c r="M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L492" i="1"/>
  <c r="M492" i="1" s="1"/>
  <c r="L491" i="1"/>
  <c r="M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L484" i="1"/>
  <c r="M484" i="1" s="1"/>
  <c r="L483" i="1"/>
  <c r="M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L476" i="1"/>
  <c r="M476" i="1" s="1"/>
  <c r="L475" i="1"/>
  <c r="M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L468" i="1"/>
  <c r="M468" i="1" s="1"/>
  <c r="L467" i="1"/>
  <c r="M467" i="1" s="1"/>
  <c r="L466" i="1"/>
  <c r="M466" i="1" s="1"/>
  <c r="L465" i="1"/>
  <c r="M465" i="1" s="1"/>
  <c r="L464" i="1"/>
  <c r="M464" i="1" s="1"/>
  <c r="L463" i="1"/>
  <c r="M463" i="1" s="1"/>
  <c r="L462" i="1"/>
  <c r="M462" i="1" s="1"/>
  <c r="L461" i="1"/>
  <c r="M461" i="1" s="1"/>
  <c r="L460" i="1"/>
  <c r="M460" i="1" s="1"/>
  <c r="L459" i="1"/>
  <c r="M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L452" i="1"/>
  <c r="M452" i="1" s="1"/>
  <c r="L451" i="1"/>
  <c r="M451" i="1" s="1"/>
  <c r="L450" i="1"/>
  <c r="M450" i="1" s="1"/>
  <c r="L449" i="1"/>
  <c r="M449" i="1" s="1"/>
  <c r="L448" i="1"/>
  <c r="M448" i="1" s="1"/>
  <c r="L447" i="1"/>
  <c r="M447" i="1" s="1"/>
  <c r="L446" i="1"/>
  <c r="M446" i="1" s="1"/>
  <c r="L445" i="1"/>
  <c r="M445" i="1" s="1"/>
  <c r="L444" i="1"/>
  <c r="M444" i="1" s="1"/>
  <c r="L443" i="1"/>
  <c r="M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L436" i="1"/>
  <c r="M436" i="1" s="1"/>
  <c r="L435" i="1"/>
  <c r="M435" i="1" s="1"/>
  <c r="L434" i="1"/>
  <c r="M434" i="1" s="1"/>
  <c r="L433" i="1"/>
  <c r="M433" i="1" s="1"/>
  <c r="L432" i="1"/>
  <c r="M432" i="1" s="1"/>
  <c r="L431" i="1"/>
  <c r="M431" i="1" s="1"/>
  <c r="L430" i="1"/>
  <c r="M430" i="1" s="1"/>
  <c r="L429" i="1"/>
  <c r="M429" i="1" s="1"/>
  <c r="L428" i="1"/>
  <c r="M428" i="1" s="1"/>
  <c r="L427" i="1"/>
  <c r="M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L420" i="1"/>
  <c r="M420" i="1" s="1"/>
  <c r="L419" i="1"/>
  <c r="M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L412" i="1"/>
  <c r="M412" i="1" s="1"/>
  <c r="L411" i="1"/>
  <c r="M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L404" i="1"/>
  <c r="M404" i="1" s="1"/>
  <c r="L403" i="1"/>
  <c r="M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L396" i="1"/>
  <c r="M396" i="1" s="1"/>
  <c r="L395" i="1"/>
  <c r="M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L388" i="1"/>
  <c r="M388" i="1" s="1"/>
  <c r="L387" i="1"/>
  <c r="M387" i="1" s="1"/>
  <c r="L386" i="1"/>
  <c r="M386" i="1" s="1"/>
  <c r="L385" i="1"/>
  <c r="M385" i="1" s="1"/>
  <c r="L384" i="1"/>
  <c r="M384" i="1" s="1"/>
  <c r="L383" i="1"/>
  <c r="M383" i="1" s="1"/>
  <c r="L382" i="1"/>
  <c r="M382" i="1" s="1"/>
  <c r="L381" i="1"/>
  <c r="M381" i="1" s="1"/>
  <c r="L380" i="1"/>
  <c r="M380" i="1" s="1"/>
  <c r="L379" i="1"/>
  <c r="M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L372" i="1"/>
  <c r="M372" i="1" s="1"/>
  <c r="L371" i="1"/>
  <c r="M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L364" i="1"/>
  <c r="M364" i="1" s="1"/>
  <c r="L363" i="1"/>
  <c r="M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L356" i="1"/>
  <c r="M356" i="1" s="1"/>
  <c r="L355" i="1"/>
  <c r="M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L348" i="1"/>
  <c r="M348" i="1" s="1"/>
  <c r="L347" i="1"/>
  <c r="M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L340" i="1"/>
  <c r="M340" i="1" s="1"/>
  <c r="L339" i="1"/>
  <c r="M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L332" i="1"/>
  <c r="M332" i="1" s="1"/>
  <c r="L331" i="1"/>
  <c r="M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L324" i="1"/>
  <c r="M324" i="1" s="1"/>
  <c r="L323" i="1"/>
  <c r="M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L316" i="1"/>
  <c r="M316" i="1" s="1"/>
  <c r="L315" i="1"/>
  <c r="M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L308" i="1"/>
  <c r="M308" i="1" s="1"/>
  <c r="L307" i="1"/>
  <c r="M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L300" i="1"/>
  <c r="M300" i="1" s="1"/>
  <c r="L299" i="1"/>
  <c r="M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L292" i="1"/>
  <c r="M292" i="1" s="1"/>
  <c r="L291" i="1"/>
  <c r="M291" i="1" s="1"/>
  <c r="L290" i="1"/>
  <c r="M290" i="1" s="1"/>
  <c r="L289" i="1"/>
  <c r="M289" i="1" s="1"/>
  <c r="L288" i="1"/>
  <c r="M288" i="1" s="1"/>
  <c r="L287" i="1"/>
  <c r="M287" i="1" s="1"/>
  <c r="L286" i="1"/>
  <c r="M286" i="1" s="1"/>
  <c r="L285" i="1"/>
  <c r="M285" i="1" s="1"/>
  <c r="L284" i="1"/>
  <c r="M284" i="1" s="1"/>
  <c r="L283" i="1"/>
  <c r="M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L276" i="1"/>
  <c r="M276" i="1" s="1"/>
  <c r="L275" i="1"/>
  <c r="M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L268" i="1"/>
  <c r="M268" i="1" s="1"/>
  <c r="L267" i="1"/>
  <c r="M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L260" i="1"/>
  <c r="M260" i="1" s="1"/>
  <c r="L259" i="1"/>
  <c r="M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L252" i="1"/>
  <c r="M252" i="1" s="1"/>
  <c r="L251" i="1"/>
  <c r="M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L244" i="1"/>
  <c r="M244" i="1" s="1"/>
  <c r="L243" i="1"/>
  <c r="M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L236" i="1"/>
  <c r="M236" i="1" s="1"/>
  <c r="L235" i="1"/>
  <c r="M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L228" i="1"/>
  <c r="M228" i="1" s="1"/>
  <c r="L227" i="1"/>
  <c r="M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L220" i="1"/>
  <c r="M220" i="1" s="1"/>
  <c r="L219" i="1"/>
  <c r="M219" i="1" s="1"/>
  <c r="L218" i="1"/>
  <c r="M218" i="1" s="1"/>
  <c r="L217" i="1"/>
  <c r="M217" i="1" s="1"/>
  <c r="L216" i="1"/>
  <c r="M216" i="1" s="1"/>
  <c r="L215" i="1"/>
  <c r="M215" i="1" s="1"/>
  <c r="L214" i="1"/>
  <c r="M214" i="1" s="1"/>
  <c r="L213" i="1"/>
  <c r="M213" i="1" s="1"/>
  <c r="L212" i="1"/>
  <c r="M212" i="1" s="1"/>
  <c r="L211" i="1"/>
  <c r="M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L204" i="1"/>
  <c r="M204" i="1" s="1"/>
  <c r="L203" i="1"/>
  <c r="M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L196" i="1"/>
  <c r="M196" i="1" s="1"/>
  <c r="L195" i="1"/>
  <c r="M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L188" i="1"/>
  <c r="M188" i="1" s="1"/>
  <c r="L187" i="1"/>
  <c r="M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L180" i="1"/>
  <c r="M180" i="1" s="1"/>
  <c r="L179" i="1"/>
  <c r="M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L172" i="1"/>
  <c r="M172" i="1" s="1"/>
  <c r="L171" i="1"/>
  <c r="M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L164" i="1"/>
  <c r="M164" i="1" s="1"/>
  <c r="L163" i="1"/>
  <c r="M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L156" i="1"/>
  <c r="M156" i="1" s="1"/>
  <c r="L155" i="1"/>
  <c r="M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L148" i="1"/>
  <c r="M148" i="1" s="1"/>
  <c r="L147" i="1"/>
  <c r="M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L140" i="1"/>
  <c r="M140" i="1" s="1"/>
  <c r="L139" i="1"/>
  <c r="M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L132" i="1"/>
  <c r="M132" i="1" s="1"/>
  <c r="L131" i="1"/>
  <c r="M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L124" i="1"/>
  <c r="M124" i="1" s="1"/>
  <c r="L123" i="1"/>
  <c r="M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L100" i="1"/>
  <c r="M100" i="1" s="1"/>
  <c r="L99" i="1"/>
  <c r="M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L92" i="1"/>
  <c r="M92" i="1" s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L84" i="1"/>
  <c r="M84" i="1" s="1"/>
  <c r="L83" i="1"/>
  <c r="M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L68" i="1"/>
  <c r="M68" i="1" s="1"/>
  <c r="L67" i="1"/>
  <c r="M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L52" i="1"/>
  <c r="M52" i="1" s="1"/>
  <c r="L51" i="1"/>
  <c r="M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L36" i="1"/>
  <c r="M36" i="1" s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L5" i="1"/>
  <c r="M5" i="1" s="1"/>
  <c r="L4" i="1"/>
  <c r="M4" i="1" s="1"/>
  <c r="L3" i="1"/>
  <c r="M3" i="1" s="1"/>
  <c r="AQ1240" i="1"/>
  <c r="AQ1239" i="1"/>
  <c r="AQ1238" i="1"/>
  <c r="AQ1237" i="1"/>
  <c r="AQ1236" i="1"/>
  <c r="AQ1235" i="1"/>
  <c r="AU1235" i="1" s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U1219" i="1" s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U1203" i="1" s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U1191" i="1" s="1"/>
  <c r="AQ1190" i="1"/>
  <c r="AU1190" i="1" s="1"/>
  <c r="AQ1189" i="1"/>
  <c r="AQ1188" i="1"/>
  <c r="AQ1187" i="1"/>
  <c r="AU1187" i="1" s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U1175" i="1" s="1"/>
  <c r="AQ1174" i="1"/>
  <c r="AU1174" i="1" s="1"/>
  <c r="AQ1173" i="1"/>
  <c r="AQ1172" i="1"/>
  <c r="AQ1171" i="1"/>
  <c r="AU1171" i="1" s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U1159" i="1" s="1"/>
  <c r="AQ1158" i="1"/>
  <c r="AU1158" i="1" s="1"/>
  <c r="AQ1157" i="1"/>
  <c r="AQ1156" i="1"/>
  <c r="AQ1155" i="1"/>
  <c r="AU1155" i="1" s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U1143" i="1" s="1"/>
  <c r="AQ1142" i="1"/>
  <c r="AU1142" i="1" s="1"/>
  <c r="AQ1141" i="1"/>
  <c r="AQ1140" i="1"/>
  <c r="AQ1139" i="1"/>
  <c r="AU1139" i="1" s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U1127" i="1" s="1"/>
  <c r="AQ1126" i="1"/>
  <c r="AU1126" i="1" s="1"/>
  <c r="AQ1125" i="1"/>
  <c r="AU1125" i="1" s="1"/>
  <c r="AQ1124" i="1"/>
  <c r="AQ1123" i="1"/>
  <c r="AU1123" i="1" s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U1111" i="1" s="1"/>
  <c r="AQ1110" i="1"/>
  <c r="AU1110" i="1" s="1"/>
  <c r="AQ1109" i="1"/>
  <c r="AU1109" i="1" s="1"/>
  <c r="AQ1108" i="1"/>
  <c r="AQ1107" i="1"/>
  <c r="AU1107" i="1" s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U1095" i="1" s="1"/>
  <c r="AQ1094" i="1"/>
  <c r="AU1094" i="1" s="1"/>
  <c r="AQ1093" i="1"/>
  <c r="AU1093" i="1" s="1"/>
  <c r="AQ1092" i="1"/>
  <c r="AQ1091" i="1"/>
  <c r="AU1091" i="1" s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U1079" i="1" s="1"/>
  <c r="AQ1078" i="1"/>
  <c r="AU1078" i="1" s="1"/>
  <c r="AQ1077" i="1"/>
  <c r="AU1077" i="1" s="1"/>
  <c r="AQ1076" i="1"/>
  <c r="AQ1075" i="1"/>
  <c r="AU1075" i="1" s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U1063" i="1" s="1"/>
  <c r="AQ1062" i="1"/>
  <c r="AU1062" i="1" s="1"/>
  <c r="AQ1061" i="1"/>
  <c r="AU1061" i="1" s="1"/>
  <c r="AQ1060" i="1"/>
  <c r="AQ1059" i="1"/>
  <c r="AU1059" i="1" s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U1047" i="1" s="1"/>
  <c r="AQ1046" i="1"/>
  <c r="AU1046" i="1" s="1"/>
  <c r="AQ1045" i="1"/>
  <c r="AU1045" i="1" s="1"/>
  <c r="AQ1044" i="1"/>
  <c r="AU1044" i="1" s="1"/>
  <c r="AQ1043" i="1"/>
  <c r="AU1043" i="1" s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U1031" i="1" s="1"/>
  <c r="AQ1030" i="1"/>
  <c r="AU1030" i="1" s="1"/>
  <c r="AQ1029" i="1"/>
  <c r="AU1029" i="1" s="1"/>
  <c r="AQ1028" i="1"/>
  <c r="AU1028" i="1" s="1"/>
  <c r="AQ1027" i="1"/>
  <c r="AU1027" i="1" s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U1015" i="1" s="1"/>
  <c r="AQ1014" i="1"/>
  <c r="AU1014" i="1" s="1"/>
  <c r="AQ1013" i="1"/>
  <c r="AU1013" i="1" s="1"/>
  <c r="AQ1012" i="1"/>
  <c r="AU1012" i="1" s="1"/>
  <c r="AQ1011" i="1"/>
  <c r="AU1011" i="1" s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U999" i="1" s="1"/>
  <c r="AQ998" i="1"/>
  <c r="AU998" i="1" s="1"/>
  <c r="AQ997" i="1"/>
  <c r="AU997" i="1" s="1"/>
  <c r="AQ996" i="1"/>
  <c r="AU996" i="1" s="1"/>
  <c r="AQ995" i="1"/>
  <c r="AU995" i="1" s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U983" i="1" s="1"/>
  <c r="AQ982" i="1"/>
  <c r="AU982" i="1" s="1"/>
  <c r="AQ981" i="1"/>
  <c r="AU981" i="1" s="1"/>
  <c r="AQ980" i="1"/>
  <c r="AU980" i="1" s="1"/>
  <c r="AQ979" i="1"/>
  <c r="AU979" i="1" s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U967" i="1" s="1"/>
  <c r="AQ966" i="1"/>
  <c r="AU966" i="1" s="1"/>
  <c r="AQ965" i="1"/>
  <c r="AU965" i="1" s="1"/>
  <c r="AQ964" i="1"/>
  <c r="AU964" i="1" s="1"/>
  <c r="AQ963" i="1"/>
  <c r="AU963" i="1" s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U951" i="1" s="1"/>
  <c r="AQ950" i="1"/>
  <c r="AU950" i="1" s="1"/>
  <c r="AQ949" i="1"/>
  <c r="AU949" i="1" s="1"/>
  <c r="AQ948" i="1"/>
  <c r="AU948" i="1" s="1"/>
  <c r="AQ947" i="1"/>
  <c r="AU947" i="1" s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U935" i="1" s="1"/>
  <c r="AQ934" i="1"/>
  <c r="AU934" i="1" s="1"/>
  <c r="AQ933" i="1"/>
  <c r="AU933" i="1" s="1"/>
  <c r="AQ932" i="1"/>
  <c r="AU932" i="1" s="1"/>
  <c r="AQ931" i="1"/>
  <c r="AU931" i="1" s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U919" i="1" s="1"/>
  <c r="AQ918" i="1"/>
  <c r="AU918" i="1" s="1"/>
  <c r="AQ917" i="1"/>
  <c r="AU917" i="1" s="1"/>
  <c r="AQ916" i="1"/>
  <c r="AU916" i="1" s="1"/>
  <c r="AQ915" i="1"/>
  <c r="AU915" i="1" s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U903" i="1" s="1"/>
  <c r="AQ902" i="1"/>
  <c r="AU902" i="1" s="1"/>
  <c r="AQ901" i="1"/>
  <c r="AU901" i="1" s="1"/>
  <c r="AQ900" i="1"/>
  <c r="AU900" i="1" s="1"/>
  <c r="AQ899" i="1"/>
  <c r="AU899" i="1" s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U887" i="1" s="1"/>
  <c r="AQ886" i="1"/>
  <c r="AU886" i="1" s="1"/>
  <c r="AQ885" i="1"/>
  <c r="AU885" i="1" s="1"/>
  <c r="AQ884" i="1"/>
  <c r="AU884" i="1" s="1"/>
  <c r="AQ883" i="1"/>
  <c r="AU883" i="1" s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U871" i="1" s="1"/>
  <c r="AQ870" i="1"/>
  <c r="AU870" i="1" s="1"/>
  <c r="AQ869" i="1"/>
  <c r="AU869" i="1" s="1"/>
  <c r="AQ868" i="1"/>
  <c r="AU868" i="1" s="1"/>
  <c r="AQ867" i="1"/>
  <c r="AU867" i="1" s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U855" i="1" s="1"/>
  <c r="AQ854" i="1"/>
  <c r="AU854" i="1" s="1"/>
  <c r="AQ853" i="1"/>
  <c r="AU853" i="1" s="1"/>
  <c r="AQ852" i="1"/>
  <c r="AU852" i="1" s="1"/>
  <c r="AQ851" i="1"/>
  <c r="AU851" i="1" s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U839" i="1" s="1"/>
  <c r="AQ838" i="1"/>
  <c r="AU838" i="1" s="1"/>
  <c r="AQ837" i="1"/>
  <c r="AU837" i="1" s="1"/>
  <c r="AQ836" i="1"/>
  <c r="AU836" i="1" s="1"/>
  <c r="AQ835" i="1"/>
  <c r="AU835" i="1" s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U823" i="1" s="1"/>
  <c r="AQ822" i="1"/>
  <c r="AU822" i="1" s="1"/>
  <c r="AQ821" i="1"/>
  <c r="AU821" i="1" s="1"/>
  <c r="AQ820" i="1"/>
  <c r="AU820" i="1" s="1"/>
  <c r="AQ819" i="1"/>
  <c r="AU819" i="1" s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U807" i="1" s="1"/>
  <c r="AQ806" i="1"/>
  <c r="AU806" i="1" s="1"/>
  <c r="AQ805" i="1"/>
  <c r="AU805" i="1" s="1"/>
  <c r="AQ804" i="1"/>
  <c r="AU804" i="1" s="1"/>
  <c r="AQ803" i="1"/>
  <c r="AU803" i="1" s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U791" i="1" s="1"/>
  <c r="AQ790" i="1"/>
  <c r="AU790" i="1" s="1"/>
  <c r="AQ789" i="1"/>
  <c r="AU789" i="1" s="1"/>
  <c r="AQ788" i="1"/>
  <c r="AU788" i="1" s="1"/>
  <c r="AQ787" i="1"/>
  <c r="AU787" i="1" s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U775" i="1" s="1"/>
  <c r="AQ774" i="1"/>
  <c r="AU774" i="1" s="1"/>
  <c r="AQ773" i="1"/>
  <c r="AU773" i="1" s="1"/>
  <c r="AQ772" i="1"/>
  <c r="AU772" i="1" s="1"/>
  <c r="AQ771" i="1"/>
  <c r="AU771" i="1" s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U759" i="1" s="1"/>
  <c r="AQ758" i="1"/>
  <c r="AU758" i="1" s="1"/>
  <c r="AQ757" i="1"/>
  <c r="AU757" i="1" s="1"/>
  <c r="AQ756" i="1"/>
  <c r="AU756" i="1" s="1"/>
  <c r="AQ755" i="1"/>
  <c r="AU755" i="1" s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U743" i="1" s="1"/>
  <c r="AQ742" i="1"/>
  <c r="AU742" i="1" s="1"/>
  <c r="AQ741" i="1"/>
  <c r="AU741" i="1" s="1"/>
  <c r="AQ740" i="1"/>
  <c r="AU740" i="1" s="1"/>
  <c r="AQ739" i="1"/>
  <c r="AU739" i="1" s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U727" i="1" s="1"/>
  <c r="AQ726" i="1"/>
  <c r="AU726" i="1" s="1"/>
  <c r="AQ725" i="1"/>
  <c r="AU725" i="1" s="1"/>
  <c r="AQ724" i="1"/>
  <c r="AU724" i="1" s="1"/>
  <c r="AQ723" i="1"/>
  <c r="AU723" i="1" s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U711" i="1" s="1"/>
  <c r="AQ710" i="1"/>
  <c r="AU710" i="1" s="1"/>
  <c r="AQ709" i="1"/>
  <c r="AU709" i="1" s="1"/>
  <c r="AQ708" i="1"/>
  <c r="AU708" i="1" s="1"/>
  <c r="AQ707" i="1"/>
  <c r="AU707" i="1" s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U695" i="1" s="1"/>
  <c r="AQ694" i="1"/>
  <c r="AU694" i="1" s="1"/>
  <c r="AQ693" i="1"/>
  <c r="AU693" i="1" s="1"/>
  <c r="AQ692" i="1"/>
  <c r="AU692" i="1" s="1"/>
  <c r="AQ691" i="1"/>
  <c r="AU691" i="1" s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U679" i="1" s="1"/>
  <c r="AQ678" i="1"/>
  <c r="AU678" i="1" s="1"/>
  <c r="AQ677" i="1"/>
  <c r="AU677" i="1" s="1"/>
  <c r="AQ676" i="1"/>
  <c r="AU676" i="1" s="1"/>
  <c r="AQ675" i="1"/>
  <c r="AU675" i="1" s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U663" i="1" s="1"/>
  <c r="AQ662" i="1"/>
  <c r="AU662" i="1" s="1"/>
  <c r="AQ661" i="1"/>
  <c r="AU661" i="1" s="1"/>
  <c r="AQ660" i="1"/>
  <c r="AU660" i="1" s="1"/>
  <c r="AQ659" i="1"/>
  <c r="AU659" i="1" s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U647" i="1" s="1"/>
  <c r="AQ646" i="1"/>
  <c r="AU646" i="1" s="1"/>
  <c r="AQ645" i="1"/>
  <c r="AU645" i="1" s="1"/>
  <c r="AQ644" i="1"/>
  <c r="AU644" i="1" s="1"/>
  <c r="AQ643" i="1"/>
  <c r="AU643" i="1" s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U631" i="1" s="1"/>
  <c r="AQ630" i="1"/>
  <c r="AU630" i="1" s="1"/>
  <c r="AQ629" i="1"/>
  <c r="AU629" i="1" s="1"/>
  <c r="AQ628" i="1"/>
  <c r="AU628" i="1" s="1"/>
  <c r="AQ627" i="1"/>
  <c r="AU627" i="1" s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U615" i="1" s="1"/>
  <c r="AQ614" i="1"/>
  <c r="AU614" i="1" s="1"/>
  <c r="AQ613" i="1"/>
  <c r="AU613" i="1" s="1"/>
  <c r="AQ612" i="1"/>
  <c r="AU612" i="1" s="1"/>
  <c r="AQ611" i="1"/>
  <c r="AU611" i="1" s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U599" i="1" s="1"/>
  <c r="AQ598" i="1"/>
  <c r="AU598" i="1" s="1"/>
  <c r="AQ597" i="1"/>
  <c r="AU597" i="1" s="1"/>
  <c r="AQ596" i="1"/>
  <c r="AU596" i="1" s="1"/>
  <c r="AQ595" i="1"/>
  <c r="AU595" i="1" s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U583" i="1" s="1"/>
  <c r="AQ582" i="1"/>
  <c r="AU582" i="1" s="1"/>
  <c r="AQ581" i="1"/>
  <c r="AU581" i="1" s="1"/>
  <c r="AQ580" i="1"/>
  <c r="AU580" i="1" s="1"/>
  <c r="AQ579" i="1"/>
  <c r="AU579" i="1" s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U567" i="1" s="1"/>
  <c r="AQ566" i="1"/>
  <c r="AU566" i="1" s="1"/>
  <c r="AQ565" i="1"/>
  <c r="AU565" i="1" s="1"/>
  <c r="AQ564" i="1"/>
  <c r="AU564" i="1" s="1"/>
  <c r="AQ563" i="1"/>
  <c r="AU563" i="1" s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U551" i="1" s="1"/>
  <c r="AQ550" i="1"/>
  <c r="AU550" i="1" s="1"/>
  <c r="AQ549" i="1"/>
  <c r="AU549" i="1" s="1"/>
  <c r="AQ548" i="1"/>
  <c r="AU548" i="1" s="1"/>
  <c r="AQ547" i="1"/>
  <c r="AU547" i="1" s="1"/>
  <c r="AQ546" i="1"/>
  <c r="AQ545" i="1"/>
  <c r="AQ544" i="1"/>
  <c r="AQ543" i="1"/>
  <c r="AQ542" i="1"/>
  <c r="AQ541" i="1"/>
  <c r="AQ540" i="1"/>
  <c r="AQ539" i="1"/>
  <c r="AU539" i="1" s="1"/>
  <c r="AQ538" i="1"/>
  <c r="AQ537" i="1"/>
  <c r="AQ536" i="1"/>
  <c r="AQ535" i="1"/>
  <c r="AU535" i="1" s="1"/>
  <c r="AQ534" i="1"/>
  <c r="AU534" i="1" s="1"/>
  <c r="AQ533" i="1"/>
  <c r="AU533" i="1" s="1"/>
  <c r="AQ532" i="1"/>
  <c r="AU532" i="1" s="1"/>
  <c r="AQ531" i="1"/>
  <c r="AU531" i="1" s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U519" i="1" s="1"/>
  <c r="AQ518" i="1"/>
  <c r="AU518" i="1" s="1"/>
  <c r="AQ517" i="1"/>
  <c r="AU517" i="1" s="1"/>
  <c r="AQ516" i="1"/>
  <c r="AU516" i="1" s="1"/>
  <c r="AQ515" i="1"/>
  <c r="AU515" i="1" s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U503" i="1" s="1"/>
  <c r="AQ502" i="1"/>
  <c r="AU502" i="1" s="1"/>
  <c r="AQ501" i="1"/>
  <c r="AU501" i="1" s="1"/>
  <c r="AQ500" i="1"/>
  <c r="AU500" i="1" s="1"/>
  <c r="AQ499" i="1"/>
  <c r="AU499" i="1" s="1"/>
  <c r="AQ498" i="1"/>
  <c r="AQ497" i="1"/>
  <c r="AQ496" i="1"/>
  <c r="AQ495" i="1"/>
  <c r="AQ494" i="1"/>
  <c r="AQ493" i="1"/>
  <c r="AQ492" i="1"/>
  <c r="AU492" i="1" s="1"/>
  <c r="AQ491" i="1"/>
  <c r="AQ490" i="1"/>
  <c r="AQ489" i="1"/>
  <c r="AQ488" i="1"/>
  <c r="AQ487" i="1"/>
  <c r="AU487" i="1" s="1"/>
  <c r="AQ486" i="1"/>
  <c r="AU486" i="1" s="1"/>
  <c r="AQ485" i="1"/>
  <c r="AU485" i="1" s="1"/>
  <c r="AQ484" i="1"/>
  <c r="AU484" i="1" s="1"/>
  <c r="AQ483" i="1"/>
  <c r="AU483" i="1" s="1"/>
  <c r="AQ482" i="1"/>
  <c r="AQ481" i="1"/>
  <c r="AQ480" i="1"/>
  <c r="AQ479" i="1"/>
  <c r="AQ478" i="1"/>
  <c r="AQ477" i="1"/>
  <c r="AQ476" i="1"/>
  <c r="AU476" i="1" s="1"/>
  <c r="AQ475" i="1"/>
  <c r="AQ474" i="1"/>
  <c r="AQ473" i="1"/>
  <c r="AQ472" i="1"/>
  <c r="AQ471" i="1"/>
  <c r="AU471" i="1" s="1"/>
  <c r="AQ470" i="1"/>
  <c r="AU470" i="1" s="1"/>
  <c r="AQ469" i="1"/>
  <c r="AU469" i="1" s="1"/>
  <c r="AQ468" i="1"/>
  <c r="AU468" i="1" s="1"/>
  <c r="AQ467" i="1"/>
  <c r="AU467" i="1" s="1"/>
  <c r="AQ466" i="1"/>
  <c r="AQ465" i="1"/>
  <c r="AQ464" i="1"/>
  <c r="AQ463" i="1"/>
  <c r="AQ462" i="1"/>
  <c r="AQ461" i="1"/>
  <c r="AQ460" i="1"/>
  <c r="AU460" i="1" s="1"/>
  <c r="AQ459" i="1"/>
  <c r="AQ458" i="1"/>
  <c r="AQ457" i="1"/>
  <c r="AQ456" i="1"/>
  <c r="AQ455" i="1"/>
  <c r="AU455" i="1" s="1"/>
  <c r="AQ454" i="1"/>
  <c r="AU454" i="1" s="1"/>
  <c r="AQ453" i="1"/>
  <c r="AU453" i="1" s="1"/>
  <c r="AQ452" i="1"/>
  <c r="AU452" i="1" s="1"/>
  <c r="AQ451" i="1"/>
  <c r="AU451" i="1" s="1"/>
  <c r="AQ450" i="1"/>
  <c r="AQ449" i="1"/>
  <c r="AQ448" i="1"/>
  <c r="AQ447" i="1"/>
  <c r="AQ446" i="1"/>
  <c r="AQ445" i="1"/>
  <c r="AQ444" i="1"/>
  <c r="AU444" i="1" s="1"/>
  <c r="AQ443" i="1"/>
  <c r="AQ442" i="1"/>
  <c r="AQ441" i="1"/>
  <c r="AQ440" i="1"/>
  <c r="AQ439" i="1"/>
  <c r="AU439" i="1" s="1"/>
  <c r="AQ438" i="1"/>
  <c r="AU438" i="1" s="1"/>
  <c r="AQ437" i="1"/>
  <c r="AU437" i="1" s="1"/>
  <c r="AQ436" i="1"/>
  <c r="AU436" i="1" s="1"/>
  <c r="AQ435" i="1"/>
  <c r="AU435" i="1" s="1"/>
  <c r="AQ434" i="1"/>
  <c r="AQ433" i="1"/>
  <c r="AQ432" i="1"/>
  <c r="AQ431" i="1"/>
  <c r="AQ430" i="1"/>
  <c r="AQ429" i="1"/>
  <c r="AQ428" i="1"/>
  <c r="AU428" i="1" s="1"/>
  <c r="AQ427" i="1"/>
  <c r="AQ426" i="1"/>
  <c r="AQ425" i="1"/>
  <c r="AQ424" i="1"/>
  <c r="AQ423" i="1"/>
  <c r="AU423" i="1" s="1"/>
  <c r="AQ422" i="1"/>
  <c r="AU422" i="1" s="1"/>
  <c r="AQ421" i="1"/>
  <c r="AU421" i="1" s="1"/>
  <c r="AQ420" i="1"/>
  <c r="AU420" i="1" s="1"/>
  <c r="AQ419" i="1"/>
  <c r="AU419" i="1" s="1"/>
  <c r="AQ418" i="1"/>
  <c r="AQ417" i="1"/>
  <c r="AQ416" i="1"/>
  <c r="AQ415" i="1"/>
  <c r="AQ414" i="1"/>
  <c r="AQ413" i="1"/>
  <c r="AQ412" i="1"/>
  <c r="AU412" i="1" s="1"/>
  <c r="AQ411" i="1"/>
  <c r="AQ410" i="1"/>
  <c r="AQ409" i="1"/>
  <c r="AQ408" i="1"/>
  <c r="AQ407" i="1"/>
  <c r="AU407" i="1" s="1"/>
  <c r="AQ406" i="1"/>
  <c r="AU406" i="1" s="1"/>
  <c r="AQ405" i="1"/>
  <c r="AU405" i="1" s="1"/>
  <c r="AQ404" i="1"/>
  <c r="AU404" i="1" s="1"/>
  <c r="AQ403" i="1"/>
  <c r="AU403" i="1" s="1"/>
  <c r="AQ402" i="1"/>
  <c r="AQ401" i="1"/>
  <c r="AQ400" i="1"/>
  <c r="AQ399" i="1"/>
  <c r="AQ398" i="1"/>
  <c r="AQ397" i="1"/>
  <c r="AQ396" i="1"/>
  <c r="AU396" i="1" s="1"/>
  <c r="AQ395" i="1"/>
  <c r="AQ394" i="1"/>
  <c r="AQ393" i="1"/>
  <c r="AQ392" i="1"/>
  <c r="AQ391" i="1"/>
  <c r="AU391" i="1" s="1"/>
  <c r="AQ390" i="1"/>
  <c r="AU390" i="1" s="1"/>
  <c r="AQ389" i="1"/>
  <c r="AU389" i="1" s="1"/>
  <c r="AQ388" i="1"/>
  <c r="AU388" i="1" s="1"/>
  <c r="AQ387" i="1"/>
  <c r="AU387" i="1" s="1"/>
  <c r="AQ386" i="1"/>
  <c r="AQ385" i="1"/>
  <c r="AQ384" i="1"/>
  <c r="AQ383" i="1"/>
  <c r="AQ382" i="1"/>
  <c r="AQ381" i="1"/>
  <c r="AQ380" i="1"/>
  <c r="AU380" i="1" s="1"/>
  <c r="AQ379" i="1"/>
  <c r="AQ378" i="1"/>
  <c r="AQ377" i="1"/>
  <c r="AQ376" i="1"/>
  <c r="AQ375" i="1"/>
  <c r="AU375" i="1" s="1"/>
  <c r="AQ374" i="1"/>
  <c r="AU374" i="1" s="1"/>
  <c r="AQ373" i="1"/>
  <c r="AU373" i="1" s="1"/>
  <c r="AQ372" i="1"/>
  <c r="AU372" i="1" s="1"/>
  <c r="AQ371" i="1"/>
  <c r="AU371" i="1" s="1"/>
  <c r="AQ370" i="1"/>
  <c r="AQ369" i="1"/>
  <c r="AQ368" i="1"/>
  <c r="AQ367" i="1"/>
  <c r="AQ366" i="1"/>
  <c r="AQ365" i="1"/>
  <c r="AQ364" i="1"/>
  <c r="AU364" i="1" s="1"/>
  <c r="AQ363" i="1"/>
  <c r="AQ362" i="1"/>
  <c r="AQ361" i="1"/>
  <c r="AQ360" i="1"/>
  <c r="AQ359" i="1"/>
  <c r="AU359" i="1" s="1"/>
  <c r="AQ358" i="1"/>
  <c r="AU358" i="1" s="1"/>
  <c r="AQ357" i="1"/>
  <c r="AU357" i="1" s="1"/>
  <c r="AQ356" i="1"/>
  <c r="AU356" i="1" s="1"/>
  <c r="AQ355" i="1"/>
  <c r="AU355" i="1" s="1"/>
  <c r="AQ354" i="1"/>
  <c r="AQ353" i="1"/>
  <c r="AQ352" i="1"/>
  <c r="AQ351" i="1"/>
  <c r="AQ350" i="1"/>
  <c r="AQ349" i="1"/>
  <c r="AQ348" i="1"/>
  <c r="AU348" i="1" s="1"/>
  <c r="AQ347" i="1"/>
  <c r="AQ346" i="1"/>
  <c r="AQ345" i="1"/>
  <c r="AQ344" i="1"/>
  <c r="AQ343" i="1"/>
  <c r="AU343" i="1" s="1"/>
  <c r="AQ342" i="1"/>
  <c r="AU342" i="1" s="1"/>
  <c r="AQ341" i="1"/>
  <c r="AU341" i="1" s="1"/>
  <c r="AQ340" i="1"/>
  <c r="AU340" i="1" s="1"/>
  <c r="AQ339" i="1"/>
  <c r="AU339" i="1" s="1"/>
  <c r="AQ338" i="1"/>
  <c r="AQ337" i="1"/>
  <c r="AQ336" i="1"/>
  <c r="AQ335" i="1"/>
  <c r="AQ334" i="1"/>
  <c r="AQ333" i="1"/>
  <c r="AQ332" i="1"/>
  <c r="AU332" i="1" s="1"/>
  <c r="AQ331" i="1"/>
  <c r="AQ330" i="1"/>
  <c r="AQ329" i="1"/>
  <c r="AQ328" i="1"/>
  <c r="AQ327" i="1"/>
  <c r="AU327" i="1" s="1"/>
  <c r="AQ326" i="1"/>
  <c r="AU326" i="1" s="1"/>
  <c r="AQ325" i="1"/>
  <c r="AU325" i="1" s="1"/>
  <c r="AQ324" i="1"/>
  <c r="AU324" i="1" s="1"/>
  <c r="AQ323" i="1"/>
  <c r="AU323" i="1" s="1"/>
  <c r="AQ322" i="1"/>
  <c r="AQ321" i="1"/>
  <c r="AQ320" i="1"/>
  <c r="AQ319" i="1"/>
  <c r="AQ318" i="1"/>
  <c r="AQ317" i="1"/>
  <c r="AQ316" i="1"/>
  <c r="AU316" i="1" s="1"/>
  <c r="AQ315" i="1"/>
  <c r="AQ314" i="1"/>
  <c r="AQ313" i="1"/>
  <c r="AQ312" i="1"/>
  <c r="AQ311" i="1"/>
  <c r="AU311" i="1" s="1"/>
  <c r="AQ310" i="1"/>
  <c r="AU310" i="1" s="1"/>
  <c r="AQ309" i="1"/>
  <c r="AU309" i="1" s="1"/>
  <c r="AQ308" i="1"/>
  <c r="AU308" i="1" s="1"/>
  <c r="AQ307" i="1"/>
  <c r="AU307" i="1" s="1"/>
  <c r="AQ306" i="1"/>
  <c r="AQ305" i="1"/>
  <c r="AQ304" i="1"/>
  <c r="AQ303" i="1"/>
  <c r="AQ302" i="1"/>
  <c r="AQ301" i="1"/>
  <c r="AQ300" i="1"/>
  <c r="AU300" i="1" s="1"/>
  <c r="AQ299" i="1"/>
  <c r="AQ298" i="1"/>
  <c r="AQ297" i="1"/>
  <c r="AQ296" i="1"/>
  <c r="AQ295" i="1"/>
  <c r="AU295" i="1" s="1"/>
  <c r="AQ294" i="1"/>
  <c r="AU294" i="1" s="1"/>
  <c r="AQ293" i="1"/>
  <c r="AU293" i="1" s="1"/>
  <c r="AQ292" i="1"/>
  <c r="AU292" i="1" s="1"/>
  <c r="AQ291" i="1"/>
  <c r="AU291" i="1" s="1"/>
  <c r="AQ290" i="1"/>
  <c r="AQ289" i="1"/>
  <c r="AQ288" i="1"/>
  <c r="AQ287" i="1"/>
  <c r="AQ286" i="1"/>
  <c r="AQ285" i="1"/>
  <c r="AQ284" i="1"/>
  <c r="AU284" i="1" s="1"/>
  <c r="AQ283" i="1"/>
  <c r="AU283" i="1" s="1"/>
  <c r="AQ282" i="1"/>
  <c r="AQ281" i="1"/>
  <c r="AQ280" i="1"/>
  <c r="AQ279" i="1"/>
  <c r="AU279" i="1" s="1"/>
  <c r="AQ278" i="1"/>
  <c r="AU278" i="1" s="1"/>
  <c r="AQ277" i="1"/>
  <c r="AU277" i="1" s="1"/>
  <c r="AQ276" i="1"/>
  <c r="AU276" i="1" s="1"/>
  <c r="AQ275" i="1"/>
  <c r="AU275" i="1" s="1"/>
  <c r="AQ274" i="1"/>
  <c r="AQ273" i="1"/>
  <c r="AQ272" i="1"/>
  <c r="AQ271" i="1"/>
  <c r="AQ270" i="1"/>
  <c r="AQ269" i="1"/>
  <c r="AQ268" i="1"/>
  <c r="AU268" i="1" s="1"/>
  <c r="AQ267" i="1"/>
  <c r="AQ266" i="1"/>
  <c r="AQ265" i="1"/>
  <c r="AQ264" i="1"/>
  <c r="AQ263" i="1"/>
  <c r="AU263" i="1" s="1"/>
  <c r="AQ262" i="1"/>
  <c r="AU262" i="1" s="1"/>
  <c r="AQ261" i="1"/>
  <c r="AU261" i="1" s="1"/>
  <c r="AQ260" i="1"/>
  <c r="AU260" i="1" s="1"/>
  <c r="AQ259" i="1"/>
  <c r="AU259" i="1" s="1"/>
  <c r="AQ258" i="1"/>
  <c r="AQ257" i="1"/>
  <c r="AQ256" i="1"/>
  <c r="AQ255" i="1"/>
  <c r="AQ254" i="1"/>
  <c r="AQ253" i="1"/>
  <c r="AU253" i="1" s="1"/>
  <c r="AQ252" i="1"/>
  <c r="AU252" i="1" s="1"/>
  <c r="AQ251" i="1"/>
  <c r="AQ250" i="1"/>
  <c r="AQ249" i="1"/>
  <c r="AQ248" i="1"/>
  <c r="AQ247" i="1"/>
  <c r="AU247" i="1" s="1"/>
  <c r="AQ246" i="1"/>
  <c r="AU246" i="1" s="1"/>
  <c r="AQ245" i="1"/>
  <c r="AU245" i="1" s="1"/>
  <c r="AQ244" i="1"/>
  <c r="AU244" i="1" s="1"/>
  <c r="AQ243" i="1"/>
  <c r="AU243" i="1" s="1"/>
  <c r="AQ242" i="1"/>
  <c r="AQ241" i="1"/>
  <c r="AQ240" i="1"/>
  <c r="AQ239" i="1"/>
  <c r="AQ238" i="1"/>
  <c r="AQ237" i="1"/>
  <c r="AU237" i="1" s="1"/>
  <c r="AQ236" i="1"/>
  <c r="AU236" i="1" s="1"/>
  <c r="AQ235" i="1"/>
  <c r="AQ234" i="1"/>
  <c r="AQ233" i="1"/>
  <c r="AQ232" i="1"/>
  <c r="AQ231" i="1"/>
  <c r="AU231" i="1" s="1"/>
  <c r="AQ230" i="1"/>
  <c r="AU230" i="1" s="1"/>
  <c r="AQ229" i="1"/>
  <c r="AU229" i="1" s="1"/>
  <c r="AQ228" i="1"/>
  <c r="AU228" i="1" s="1"/>
  <c r="AQ227" i="1"/>
  <c r="AU227" i="1" s="1"/>
  <c r="AQ226" i="1"/>
  <c r="AQ225" i="1"/>
  <c r="AQ224" i="1"/>
  <c r="AQ223" i="1"/>
  <c r="AQ222" i="1"/>
  <c r="AQ221" i="1"/>
  <c r="AU221" i="1" s="1"/>
  <c r="AQ220" i="1"/>
  <c r="AU220" i="1" s="1"/>
  <c r="AQ219" i="1"/>
  <c r="AQ218" i="1"/>
  <c r="AQ217" i="1"/>
  <c r="AQ216" i="1"/>
  <c r="AQ215" i="1"/>
  <c r="AU215" i="1" s="1"/>
  <c r="AQ214" i="1"/>
  <c r="AU214" i="1" s="1"/>
  <c r="AQ213" i="1"/>
  <c r="AU213" i="1" s="1"/>
  <c r="AQ212" i="1"/>
  <c r="AU212" i="1" s="1"/>
  <c r="AQ211" i="1"/>
  <c r="AU211" i="1" s="1"/>
  <c r="AQ210" i="1"/>
  <c r="AQ209" i="1"/>
  <c r="AQ208" i="1"/>
  <c r="AQ207" i="1"/>
  <c r="AQ206" i="1"/>
  <c r="AQ205" i="1"/>
  <c r="AU205" i="1" s="1"/>
  <c r="AQ204" i="1"/>
  <c r="AU204" i="1" s="1"/>
  <c r="AQ203" i="1"/>
  <c r="AQ202" i="1"/>
  <c r="AQ201" i="1"/>
  <c r="AQ200" i="1"/>
  <c r="AQ199" i="1"/>
  <c r="AU199" i="1" s="1"/>
  <c r="AQ198" i="1"/>
  <c r="AU198" i="1" s="1"/>
  <c r="AQ197" i="1"/>
  <c r="AU197" i="1" s="1"/>
  <c r="AQ196" i="1"/>
  <c r="AU196" i="1" s="1"/>
  <c r="AQ195" i="1"/>
  <c r="AU195" i="1" s="1"/>
  <c r="AQ194" i="1"/>
  <c r="AQ193" i="1"/>
  <c r="AQ192" i="1"/>
  <c r="AQ191" i="1"/>
  <c r="AQ190" i="1"/>
  <c r="AQ189" i="1"/>
  <c r="AU189" i="1" s="1"/>
  <c r="AQ188" i="1"/>
  <c r="AU188" i="1" s="1"/>
  <c r="AQ187" i="1"/>
  <c r="AQ186" i="1"/>
  <c r="AQ185" i="1"/>
  <c r="AQ184" i="1"/>
  <c r="AQ183" i="1"/>
  <c r="AU183" i="1" s="1"/>
  <c r="AQ182" i="1"/>
  <c r="AU182" i="1" s="1"/>
  <c r="AQ181" i="1"/>
  <c r="AU181" i="1" s="1"/>
  <c r="AQ180" i="1"/>
  <c r="AU180" i="1" s="1"/>
  <c r="AQ179" i="1"/>
  <c r="AU179" i="1" s="1"/>
  <c r="AQ178" i="1"/>
  <c r="AQ177" i="1"/>
  <c r="AQ176" i="1"/>
  <c r="AQ175" i="1"/>
  <c r="AQ174" i="1"/>
  <c r="AQ173" i="1"/>
  <c r="AU173" i="1" s="1"/>
  <c r="AQ172" i="1"/>
  <c r="AU172" i="1" s="1"/>
  <c r="AQ171" i="1"/>
  <c r="AQ170" i="1"/>
  <c r="AQ169" i="1"/>
  <c r="AQ168" i="1"/>
  <c r="AQ167" i="1"/>
  <c r="AU167" i="1" s="1"/>
  <c r="AQ166" i="1"/>
  <c r="AU166" i="1" s="1"/>
  <c r="AQ165" i="1"/>
  <c r="AU165" i="1" s="1"/>
  <c r="AQ164" i="1"/>
  <c r="AU164" i="1" s="1"/>
  <c r="AQ163" i="1"/>
  <c r="AU163" i="1" s="1"/>
  <c r="AQ162" i="1"/>
  <c r="AQ161" i="1"/>
  <c r="AQ160" i="1"/>
  <c r="AQ159" i="1"/>
  <c r="AQ158" i="1"/>
  <c r="AQ157" i="1"/>
  <c r="AU157" i="1" s="1"/>
  <c r="AQ156" i="1"/>
  <c r="AU156" i="1" s="1"/>
  <c r="AQ155" i="1"/>
  <c r="AQ154" i="1"/>
  <c r="AQ153" i="1"/>
  <c r="AQ152" i="1"/>
  <c r="AQ151" i="1"/>
  <c r="AU151" i="1" s="1"/>
  <c r="AQ150" i="1"/>
  <c r="AU150" i="1" s="1"/>
  <c r="AQ149" i="1"/>
  <c r="AU149" i="1" s="1"/>
  <c r="AQ148" i="1"/>
  <c r="AU148" i="1" s="1"/>
  <c r="AQ147" i="1"/>
  <c r="AU147" i="1" s="1"/>
  <c r="AQ146" i="1"/>
  <c r="AQ145" i="1"/>
  <c r="AQ144" i="1"/>
  <c r="AQ143" i="1"/>
  <c r="AQ142" i="1"/>
  <c r="AQ141" i="1"/>
  <c r="AU141" i="1" s="1"/>
  <c r="AQ140" i="1"/>
  <c r="AU140" i="1" s="1"/>
  <c r="AQ139" i="1"/>
  <c r="AQ138" i="1"/>
  <c r="AQ137" i="1"/>
  <c r="AQ136" i="1"/>
  <c r="AQ135" i="1"/>
  <c r="AU135" i="1" s="1"/>
  <c r="AQ134" i="1"/>
  <c r="AU134" i="1" s="1"/>
  <c r="AQ133" i="1"/>
  <c r="AU133" i="1" s="1"/>
  <c r="AQ132" i="1"/>
  <c r="AU132" i="1" s="1"/>
  <c r="AQ131" i="1"/>
  <c r="AU131" i="1" s="1"/>
  <c r="AQ130" i="1"/>
  <c r="AQ129" i="1"/>
  <c r="AQ128" i="1"/>
  <c r="AQ127" i="1"/>
  <c r="AQ126" i="1"/>
  <c r="AQ125" i="1"/>
  <c r="AU125" i="1" s="1"/>
  <c r="AQ124" i="1"/>
  <c r="AU124" i="1" s="1"/>
  <c r="AQ123" i="1"/>
  <c r="AQ122" i="1"/>
  <c r="AQ121" i="1"/>
  <c r="AQ120" i="1"/>
  <c r="AQ119" i="1"/>
  <c r="AU119" i="1" s="1"/>
  <c r="AQ118" i="1"/>
  <c r="AU118" i="1" s="1"/>
  <c r="AQ117" i="1"/>
  <c r="AU117" i="1" s="1"/>
  <c r="AQ116" i="1"/>
  <c r="AU116" i="1" s="1"/>
  <c r="AQ115" i="1"/>
  <c r="AU115" i="1" s="1"/>
  <c r="AQ114" i="1"/>
  <c r="AQ113" i="1"/>
  <c r="AQ112" i="1"/>
  <c r="AQ111" i="1"/>
  <c r="AQ110" i="1"/>
  <c r="AQ109" i="1"/>
  <c r="AU109" i="1" s="1"/>
  <c r="AQ108" i="1"/>
  <c r="AU108" i="1" s="1"/>
  <c r="AQ107" i="1"/>
  <c r="AQ106" i="1"/>
  <c r="AQ105" i="1"/>
  <c r="AQ104" i="1"/>
  <c r="AQ103" i="1"/>
  <c r="AU103" i="1" s="1"/>
  <c r="AQ102" i="1"/>
  <c r="AU102" i="1" s="1"/>
  <c r="AQ101" i="1"/>
  <c r="AU101" i="1" s="1"/>
  <c r="AQ100" i="1"/>
  <c r="AU100" i="1" s="1"/>
  <c r="AQ99" i="1"/>
  <c r="AU99" i="1" s="1"/>
  <c r="AQ98" i="1"/>
  <c r="AQ97" i="1"/>
  <c r="AQ96" i="1"/>
  <c r="AQ95" i="1"/>
  <c r="AQ94" i="1"/>
  <c r="AQ93" i="1"/>
  <c r="AU93" i="1" s="1"/>
  <c r="AQ92" i="1"/>
  <c r="AU92" i="1" s="1"/>
  <c r="AQ91" i="1"/>
  <c r="AQ90" i="1"/>
  <c r="AQ89" i="1"/>
  <c r="AQ88" i="1"/>
  <c r="AQ87" i="1"/>
  <c r="AU87" i="1" s="1"/>
  <c r="AQ86" i="1"/>
  <c r="AU86" i="1" s="1"/>
  <c r="AQ85" i="1"/>
  <c r="AU85" i="1" s="1"/>
  <c r="AQ84" i="1"/>
  <c r="AU84" i="1" s="1"/>
  <c r="AQ83" i="1"/>
  <c r="AU83" i="1" s="1"/>
  <c r="AQ82" i="1"/>
  <c r="AQ81" i="1"/>
  <c r="AQ80" i="1"/>
  <c r="AQ79" i="1"/>
  <c r="AQ78" i="1"/>
  <c r="AQ77" i="1"/>
  <c r="AU77" i="1" s="1"/>
  <c r="AQ76" i="1"/>
  <c r="AU76" i="1" s="1"/>
  <c r="AQ75" i="1"/>
  <c r="AQ74" i="1"/>
  <c r="AQ73" i="1"/>
  <c r="AQ72" i="1"/>
  <c r="AQ71" i="1"/>
  <c r="AU71" i="1" s="1"/>
  <c r="AQ70" i="1"/>
  <c r="AU70" i="1" s="1"/>
  <c r="AQ69" i="1"/>
  <c r="AU69" i="1" s="1"/>
  <c r="AQ68" i="1"/>
  <c r="AU68" i="1" s="1"/>
  <c r="AQ67" i="1"/>
  <c r="AU67" i="1" s="1"/>
  <c r="AQ66" i="1"/>
  <c r="AQ65" i="1"/>
  <c r="AQ64" i="1"/>
  <c r="AQ63" i="1"/>
  <c r="AQ62" i="1"/>
  <c r="AQ61" i="1"/>
  <c r="AU61" i="1" s="1"/>
  <c r="AQ60" i="1"/>
  <c r="AU60" i="1" s="1"/>
  <c r="AQ59" i="1"/>
  <c r="AQ58" i="1"/>
  <c r="AQ57" i="1"/>
  <c r="AQ56" i="1"/>
  <c r="AQ55" i="1"/>
  <c r="AU55" i="1" s="1"/>
  <c r="AQ54" i="1"/>
  <c r="AU54" i="1" s="1"/>
  <c r="AQ53" i="1"/>
  <c r="AU53" i="1" s="1"/>
  <c r="AQ52" i="1"/>
  <c r="AU52" i="1" s="1"/>
  <c r="AQ51" i="1"/>
  <c r="AU51" i="1" s="1"/>
  <c r="AQ50" i="1"/>
  <c r="AQ49" i="1"/>
  <c r="AQ48" i="1"/>
  <c r="AQ47" i="1"/>
  <c r="AQ46" i="1"/>
  <c r="AQ45" i="1"/>
  <c r="AU45" i="1" s="1"/>
  <c r="AQ44" i="1"/>
  <c r="AU44" i="1" s="1"/>
  <c r="AQ43" i="1"/>
  <c r="AQ42" i="1"/>
  <c r="AQ41" i="1"/>
  <c r="AQ40" i="1"/>
  <c r="AQ39" i="1"/>
  <c r="AU39" i="1" s="1"/>
  <c r="AQ38" i="1"/>
  <c r="AU38" i="1" s="1"/>
  <c r="AQ37" i="1"/>
  <c r="AU37" i="1" s="1"/>
  <c r="AQ36" i="1"/>
  <c r="AU36" i="1" s="1"/>
  <c r="AQ35" i="1"/>
  <c r="AU35" i="1" s="1"/>
  <c r="AQ34" i="1"/>
  <c r="AQ33" i="1"/>
  <c r="AQ32" i="1"/>
  <c r="AQ31" i="1"/>
  <c r="AQ30" i="1"/>
  <c r="AQ29" i="1"/>
  <c r="AU29" i="1" s="1"/>
  <c r="AQ28" i="1"/>
  <c r="AU28" i="1" s="1"/>
  <c r="AQ27" i="1"/>
  <c r="AQ26" i="1"/>
  <c r="AQ25" i="1"/>
  <c r="AQ24" i="1"/>
  <c r="AQ23" i="1"/>
  <c r="AU23" i="1" s="1"/>
  <c r="AQ22" i="1"/>
  <c r="AU22" i="1" s="1"/>
  <c r="AQ21" i="1"/>
  <c r="AU21" i="1" s="1"/>
  <c r="AQ20" i="1"/>
  <c r="AU20" i="1" s="1"/>
  <c r="AQ19" i="1"/>
  <c r="AU19" i="1" s="1"/>
  <c r="AQ18" i="1"/>
  <c r="AQ17" i="1"/>
  <c r="AQ16" i="1"/>
  <c r="AQ15" i="1"/>
  <c r="AQ14" i="1"/>
  <c r="AQ13" i="1"/>
  <c r="AU13" i="1" s="1"/>
  <c r="AQ12" i="1"/>
  <c r="AU12" i="1" s="1"/>
  <c r="AQ11" i="1"/>
  <c r="AQ10" i="1"/>
  <c r="AQ9" i="1"/>
  <c r="AQ8" i="1"/>
  <c r="AQ7" i="1"/>
  <c r="AU7" i="1" s="1"/>
  <c r="AQ6" i="1"/>
  <c r="AU6" i="1" s="1"/>
  <c r="AQ5" i="1"/>
  <c r="AU5" i="1" s="1"/>
  <c r="AQ4" i="1"/>
  <c r="AU4" i="1" s="1"/>
  <c r="AQ3" i="1"/>
  <c r="AU3" i="1" s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J464" i="1"/>
  <c r="J88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K2" i="12" l="1"/>
  <c r="L2" i="12"/>
  <c r="M2" i="12"/>
  <c r="N2" i="12"/>
  <c r="J4" i="12"/>
  <c r="AS8" i="1"/>
  <c r="AS24" i="1"/>
  <c r="AS40" i="1"/>
  <c r="AS56" i="1"/>
  <c r="AS72" i="1"/>
  <c r="AS88" i="1"/>
  <c r="AS104" i="1"/>
  <c r="AS120" i="1"/>
  <c r="AS136" i="1"/>
  <c r="AS152" i="1"/>
  <c r="AS168" i="1"/>
  <c r="AS184" i="1"/>
  <c r="AS200" i="1"/>
  <c r="AS216" i="1"/>
  <c r="AS232" i="1"/>
  <c r="AS248" i="1"/>
  <c r="AS264" i="1"/>
  <c r="AS280" i="1"/>
  <c r="AS296" i="1"/>
  <c r="AS312" i="1"/>
  <c r="AS328" i="1"/>
  <c r="AS344" i="1"/>
  <c r="AS360" i="1"/>
  <c r="AS376" i="1"/>
  <c r="AS392" i="1"/>
  <c r="AS408" i="1"/>
  <c r="AS424" i="1"/>
  <c r="AS440" i="1"/>
  <c r="AS456" i="1"/>
  <c r="AS472" i="1"/>
  <c r="AS488" i="1"/>
  <c r="AS504" i="1"/>
  <c r="AS520" i="1"/>
  <c r="AS536" i="1"/>
  <c r="AS552" i="1"/>
  <c r="AS568" i="1"/>
  <c r="AS584" i="1"/>
  <c r="AS600" i="1"/>
  <c r="AS616" i="1"/>
  <c r="AS632" i="1"/>
  <c r="AS648" i="1"/>
  <c r="AS664" i="1"/>
  <c r="AS680" i="1"/>
  <c r="AC454" i="1"/>
  <c r="AC326" i="1"/>
  <c r="AC198" i="1"/>
  <c r="X950" i="1"/>
  <c r="Y950" i="1" s="1"/>
  <c r="AC1078" i="1"/>
  <c r="AD1078" i="1" s="1"/>
  <c r="AE1078" i="1" s="1"/>
  <c r="X967" i="1"/>
  <c r="AC647" i="1"/>
  <c r="X518" i="1"/>
  <c r="Y518" i="1" s="1"/>
  <c r="X535" i="1"/>
  <c r="Y535" i="1" s="1"/>
  <c r="X551" i="1"/>
  <c r="Y551" i="1" s="1"/>
  <c r="X583" i="1"/>
  <c r="Y583" i="1" s="1"/>
  <c r="X1047" i="1"/>
  <c r="Y1047" i="1" s="1"/>
  <c r="AC1207" i="1"/>
  <c r="AD1207" i="1" s="1"/>
  <c r="AE1207" i="1" s="1"/>
  <c r="AC1191" i="1"/>
  <c r="AD1191" i="1" s="1"/>
  <c r="AE1191" i="1" s="1"/>
  <c r="AC1143" i="1"/>
  <c r="AD1143" i="1" s="1"/>
  <c r="AE1143" i="1" s="1"/>
  <c r="AC1127" i="1"/>
  <c r="AD1127" i="1" s="1"/>
  <c r="AE1127" i="1" s="1"/>
  <c r="AC1111" i="1"/>
  <c r="AC1095" i="1"/>
  <c r="AC86" i="1"/>
  <c r="AD86" i="1" s="1"/>
  <c r="AE86" i="1" s="1"/>
  <c r="AS47" i="1"/>
  <c r="T1164" i="1"/>
  <c r="T1068" i="1"/>
  <c r="T1020" i="1"/>
  <c r="T828" i="1"/>
  <c r="U828" i="1" s="1"/>
  <c r="V828" i="1" s="1"/>
  <c r="T636" i="1"/>
  <c r="T557" i="1"/>
  <c r="T141" i="1"/>
  <c r="T1111" i="1"/>
  <c r="T1019" i="1"/>
  <c r="T908" i="1"/>
  <c r="U908" i="1" s="1"/>
  <c r="V908" i="1" s="1"/>
  <c r="T845" i="1"/>
  <c r="T717" i="1"/>
  <c r="U717" i="1" s="1"/>
  <c r="V717" i="1" s="1"/>
  <c r="T556" i="1"/>
  <c r="T493" i="1"/>
  <c r="U493" i="1" s="1"/>
  <c r="V493" i="1" s="1"/>
  <c r="T413" i="1"/>
  <c r="U413" i="1" s="1"/>
  <c r="V413" i="1" s="1"/>
  <c r="T317" i="1"/>
  <c r="T140" i="1"/>
  <c r="T45" i="1"/>
  <c r="U45" i="1" s="1"/>
  <c r="V45" i="1" s="1"/>
  <c r="T28" i="1"/>
  <c r="T844" i="1"/>
  <c r="U844" i="1" s="1"/>
  <c r="V844" i="1" s="1"/>
  <c r="T780" i="1"/>
  <c r="T716" i="1"/>
  <c r="T492" i="1"/>
  <c r="T412" i="1"/>
  <c r="T316" i="1"/>
  <c r="T237" i="1"/>
  <c r="U237" i="1" s="1"/>
  <c r="V237" i="1" s="1"/>
  <c r="T1212" i="1"/>
  <c r="T1159" i="1"/>
  <c r="U1159" i="1" s="1"/>
  <c r="V1159" i="1" s="1"/>
  <c r="T1132" i="1"/>
  <c r="T972" i="1"/>
  <c r="U972" i="1" s="1"/>
  <c r="V972" i="1" s="1"/>
  <c r="T861" i="1"/>
  <c r="U861" i="1" s="1"/>
  <c r="V861" i="1" s="1"/>
  <c r="T653" i="1"/>
  <c r="T573" i="1"/>
  <c r="T333" i="1"/>
  <c r="U333" i="1" s="1"/>
  <c r="V333" i="1" s="1"/>
  <c r="T236" i="1"/>
  <c r="T157" i="1"/>
  <c r="U157" i="1" s="1"/>
  <c r="V157" i="1" s="1"/>
  <c r="T44" i="1"/>
  <c r="T1085" i="1"/>
  <c r="T429" i="1"/>
  <c r="T1084" i="1"/>
  <c r="T924" i="1"/>
  <c r="T733" i="1"/>
  <c r="U733" i="1" s="1"/>
  <c r="V733" i="1" s="1"/>
  <c r="T589" i="1"/>
  <c r="T509" i="1"/>
  <c r="U509" i="1" s="1"/>
  <c r="V509" i="1" s="1"/>
  <c r="T428" i="1"/>
  <c r="T349" i="1"/>
  <c r="U349" i="1" s="1"/>
  <c r="V349" i="1" s="1"/>
  <c r="T253" i="1"/>
  <c r="U253" i="1" s="1"/>
  <c r="V253" i="1" s="1"/>
  <c r="AC470" i="1"/>
  <c r="AD470" i="1" s="1"/>
  <c r="AE470" i="1" s="1"/>
  <c r="AC422" i="1"/>
  <c r="AD422" i="1" s="1"/>
  <c r="AE422" i="1" s="1"/>
  <c r="AC374" i="1"/>
  <c r="AD374" i="1" s="1"/>
  <c r="AE374" i="1" s="1"/>
  <c r="AC342" i="1"/>
  <c r="AC310" i="1"/>
  <c r="AD310" i="1" s="1"/>
  <c r="AE310" i="1" s="1"/>
  <c r="AC278" i="1"/>
  <c r="AD278" i="1" s="1"/>
  <c r="AE278" i="1" s="1"/>
  <c r="AC230" i="1"/>
  <c r="AD230" i="1" s="1"/>
  <c r="AE230" i="1" s="1"/>
  <c r="AC134" i="1"/>
  <c r="AD134" i="1" s="1"/>
  <c r="AE134" i="1" s="1"/>
  <c r="AC102" i="1"/>
  <c r="AD102" i="1" s="1"/>
  <c r="AE102" i="1" s="1"/>
  <c r="AC54" i="1"/>
  <c r="AD54" i="1" s="1"/>
  <c r="AE54" i="1" s="1"/>
  <c r="AC38" i="1"/>
  <c r="AD38" i="1" s="1"/>
  <c r="AE38" i="1" s="1"/>
  <c r="T1207" i="1"/>
  <c r="T1180" i="1"/>
  <c r="U1180" i="1" s="1"/>
  <c r="V1180" i="1" s="1"/>
  <c r="T923" i="1"/>
  <c r="T732" i="1"/>
  <c r="U732" i="1" s="1"/>
  <c r="V732" i="1" s="1"/>
  <c r="T588" i="1"/>
  <c r="U588" i="1" s="1"/>
  <c r="V588" i="1" s="1"/>
  <c r="T508" i="1"/>
  <c r="T348" i="1"/>
  <c r="T252" i="1"/>
  <c r="U252" i="1" s="1"/>
  <c r="V252" i="1" s="1"/>
  <c r="T173" i="1"/>
  <c r="T77" i="1"/>
  <c r="U77" i="1" s="1"/>
  <c r="V77" i="1" s="1"/>
  <c r="T1179" i="1"/>
  <c r="T1127" i="1"/>
  <c r="T1036" i="1"/>
  <c r="T988" i="1"/>
  <c r="T876" i="1"/>
  <c r="T796" i="1"/>
  <c r="U796" i="1" s="1"/>
  <c r="V796" i="1" s="1"/>
  <c r="T669" i="1"/>
  <c r="T445" i="1"/>
  <c r="U445" i="1" s="1"/>
  <c r="V445" i="1" s="1"/>
  <c r="T172" i="1"/>
  <c r="U172" i="1" s="1"/>
  <c r="T76" i="1"/>
  <c r="U76" i="1" s="1"/>
  <c r="V76" i="1" s="1"/>
  <c r="T1101" i="1"/>
  <c r="U1101" i="1" s="1"/>
  <c r="V1101" i="1" s="1"/>
  <c r="T668" i="1"/>
  <c r="T605" i="1"/>
  <c r="T525" i="1"/>
  <c r="U525" i="1" s="1"/>
  <c r="V525" i="1" s="1"/>
  <c r="T444" i="1"/>
  <c r="T365" i="1"/>
  <c r="T269" i="1"/>
  <c r="T93" i="1"/>
  <c r="T1228" i="1"/>
  <c r="T1100" i="1"/>
  <c r="T940" i="1"/>
  <c r="T749" i="1"/>
  <c r="U749" i="1" s="1"/>
  <c r="V749" i="1" s="1"/>
  <c r="T604" i="1"/>
  <c r="T524" i="1"/>
  <c r="U524" i="1" s="1"/>
  <c r="V524" i="1" s="1"/>
  <c r="T364" i="1"/>
  <c r="T268" i="1"/>
  <c r="U268" i="1" s="1"/>
  <c r="V268" i="1" s="1"/>
  <c r="T189" i="1"/>
  <c r="U189" i="1" s="1"/>
  <c r="V189" i="1" s="1"/>
  <c r="T92" i="1"/>
  <c r="T13" i="1"/>
  <c r="T1175" i="1"/>
  <c r="T1148" i="1"/>
  <c r="T1099" i="1"/>
  <c r="U1099" i="1" s="1"/>
  <c r="V1099" i="1" s="1"/>
  <c r="T748" i="1"/>
  <c r="T685" i="1"/>
  <c r="T188" i="1"/>
  <c r="T109" i="1"/>
  <c r="T1052" i="1"/>
  <c r="T1004" i="1"/>
  <c r="U1004" i="1" s="1"/>
  <c r="V1004" i="1" s="1"/>
  <c r="T813" i="1"/>
  <c r="T684" i="1"/>
  <c r="U684" i="1" s="1"/>
  <c r="V684" i="1" s="1"/>
  <c r="T621" i="1"/>
  <c r="T461" i="1"/>
  <c r="T381" i="1"/>
  <c r="U381" i="1" s="1"/>
  <c r="V381" i="1" s="1"/>
  <c r="T285" i="1"/>
  <c r="T108" i="1"/>
  <c r="T1223" i="1"/>
  <c r="T1196" i="1"/>
  <c r="T1051" i="1"/>
  <c r="U1051" i="1" s="1"/>
  <c r="V1051" i="1" s="1"/>
  <c r="T1003" i="1"/>
  <c r="T892" i="1"/>
  <c r="T812" i="1"/>
  <c r="T620" i="1"/>
  <c r="T541" i="1"/>
  <c r="T460" i="1"/>
  <c r="U460" i="1" s="1"/>
  <c r="V460" i="1" s="1"/>
  <c r="T380" i="1"/>
  <c r="T284" i="1"/>
  <c r="U284" i="1" s="1"/>
  <c r="V284" i="1" s="1"/>
  <c r="T205" i="1"/>
  <c r="T1195" i="1"/>
  <c r="T1143" i="1"/>
  <c r="U1143" i="1" s="1"/>
  <c r="V1143" i="1" s="1"/>
  <c r="T1116" i="1"/>
  <c r="T1095" i="1"/>
  <c r="T764" i="1"/>
  <c r="U764" i="1" s="1"/>
  <c r="V764" i="1" s="1"/>
  <c r="T540" i="1"/>
  <c r="T204" i="1"/>
  <c r="U204" i="1" s="1"/>
  <c r="V204" i="1" s="1"/>
  <c r="T125" i="1"/>
  <c r="T29" i="1"/>
  <c r="AC390" i="1"/>
  <c r="AD390" i="1" s="1"/>
  <c r="AE390" i="1" s="1"/>
  <c r="X390" i="1"/>
  <c r="Y390" i="1" s="1"/>
  <c r="X262" i="1"/>
  <c r="Y262" i="1" s="1"/>
  <c r="AC262" i="1"/>
  <c r="AD262" i="1" s="1"/>
  <c r="AE262" i="1" s="1"/>
  <c r="X182" i="1"/>
  <c r="Y182" i="1" s="1"/>
  <c r="AC182" i="1"/>
  <c r="AD182" i="1" s="1"/>
  <c r="AE182" i="1" s="1"/>
  <c r="AC150" i="1"/>
  <c r="X150" i="1"/>
  <c r="Y150" i="1" s="1"/>
  <c r="AC402" i="1"/>
  <c r="AD402" i="1" s="1"/>
  <c r="AE402" i="1" s="1"/>
  <c r="T335" i="1"/>
  <c r="AC1211" i="1"/>
  <c r="AD1211" i="1" s="1"/>
  <c r="AE1211" i="1" s="1"/>
  <c r="AC1115" i="1"/>
  <c r="AD1115" i="1" s="1"/>
  <c r="AE1115" i="1" s="1"/>
  <c r="AC1099" i="1"/>
  <c r="AD1099" i="1" s="1"/>
  <c r="AE1099" i="1" s="1"/>
  <c r="AC1083" i="1"/>
  <c r="AD1083" i="1" s="1"/>
  <c r="AE1083" i="1" s="1"/>
  <c r="AC1067" i="1"/>
  <c r="AD1067" i="1" s="1"/>
  <c r="AE1067" i="1" s="1"/>
  <c r="AC1051" i="1"/>
  <c r="AD1051" i="1" s="1"/>
  <c r="AE1051" i="1" s="1"/>
  <c r="AC1035" i="1"/>
  <c r="AD1035" i="1" s="1"/>
  <c r="AE1035" i="1" s="1"/>
  <c r="AC1019" i="1"/>
  <c r="AD1019" i="1" s="1"/>
  <c r="AE1019" i="1" s="1"/>
  <c r="AC475" i="1"/>
  <c r="AD475" i="1" s="1"/>
  <c r="AE475" i="1" s="1"/>
  <c r="AC459" i="1"/>
  <c r="AD459" i="1" s="1"/>
  <c r="AE459" i="1" s="1"/>
  <c r="AC443" i="1"/>
  <c r="AD443" i="1" s="1"/>
  <c r="AE443" i="1" s="1"/>
  <c r="AC427" i="1"/>
  <c r="AD427" i="1" s="1"/>
  <c r="AE427" i="1" s="1"/>
  <c r="AC411" i="1"/>
  <c r="AC395" i="1"/>
  <c r="AC379" i="1"/>
  <c r="AD379" i="1" s="1"/>
  <c r="AE379" i="1" s="1"/>
  <c r="AC363" i="1"/>
  <c r="AD363" i="1" s="1"/>
  <c r="AE363" i="1" s="1"/>
  <c r="AC347" i="1"/>
  <c r="AD347" i="1" s="1"/>
  <c r="AE347" i="1" s="1"/>
  <c r="AC331" i="1"/>
  <c r="AD331" i="1" s="1"/>
  <c r="AE331" i="1" s="1"/>
  <c r="AC315" i="1"/>
  <c r="AD315" i="1" s="1"/>
  <c r="AE315" i="1" s="1"/>
  <c r="AC299" i="1"/>
  <c r="AD299" i="1" s="1"/>
  <c r="AE299" i="1" s="1"/>
  <c r="AC283" i="1"/>
  <c r="AD283" i="1" s="1"/>
  <c r="AE283" i="1" s="1"/>
  <c r="AC267" i="1"/>
  <c r="AD267" i="1" s="1"/>
  <c r="AE267" i="1" s="1"/>
  <c r="AC251" i="1"/>
  <c r="AD251" i="1" s="1"/>
  <c r="AE251" i="1" s="1"/>
  <c r="AC235" i="1"/>
  <c r="AD235" i="1" s="1"/>
  <c r="AE235" i="1" s="1"/>
  <c r="AC219" i="1"/>
  <c r="AD219" i="1" s="1"/>
  <c r="AE219" i="1" s="1"/>
  <c r="AC203" i="1"/>
  <c r="AD203" i="1" s="1"/>
  <c r="AE203" i="1" s="1"/>
  <c r="AC187" i="1"/>
  <c r="AD187" i="1" s="1"/>
  <c r="AE187" i="1" s="1"/>
  <c r="AC171" i="1"/>
  <c r="AD171" i="1" s="1"/>
  <c r="AE171" i="1" s="1"/>
  <c r="AC155" i="1"/>
  <c r="AC139" i="1"/>
  <c r="AD139" i="1" s="1"/>
  <c r="AE139" i="1" s="1"/>
  <c r="AC123" i="1"/>
  <c r="AD123" i="1" s="1"/>
  <c r="AE123" i="1" s="1"/>
  <c r="AC107" i="1"/>
  <c r="AD107" i="1" s="1"/>
  <c r="AE107" i="1" s="1"/>
  <c r="AC91" i="1"/>
  <c r="AD91" i="1" s="1"/>
  <c r="AE91" i="1" s="1"/>
  <c r="AC75" i="1"/>
  <c r="AC59" i="1"/>
  <c r="AD59" i="1" s="1"/>
  <c r="AE59" i="1" s="1"/>
  <c r="AC43" i="1"/>
  <c r="AC481" i="1"/>
  <c r="T591" i="1"/>
  <c r="AC1226" i="1"/>
  <c r="AD1226" i="1" s="1"/>
  <c r="AE1226" i="1" s="1"/>
  <c r="AC1210" i="1"/>
  <c r="AD1210" i="1" s="1"/>
  <c r="AE1210" i="1" s="1"/>
  <c r="AC1194" i="1"/>
  <c r="AD1194" i="1" s="1"/>
  <c r="AE1194" i="1" s="1"/>
  <c r="AC1178" i="1"/>
  <c r="AD1178" i="1" s="1"/>
  <c r="AE1178" i="1" s="1"/>
  <c r="AC474" i="1"/>
  <c r="AD474" i="1" s="1"/>
  <c r="AE474" i="1" s="1"/>
  <c r="AC458" i="1"/>
  <c r="AD458" i="1" s="1"/>
  <c r="AE458" i="1" s="1"/>
  <c r="AC410" i="1"/>
  <c r="AD410" i="1" s="1"/>
  <c r="AE410" i="1" s="1"/>
  <c r="AC378" i="1"/>
  <c r="AD378" i="1" s="1"/>
  <c r="AE378" i="1" s="1"/>
  <c r="AC362" i="1"/>
  <c r="AD362" i="1" s="1"/>
  <c r="AE362" i="1" s="1"/>
  <c r="AC346" i="1"/>
  <c r="AD346" i="1" s="1"/>
  <c r="AE346" i="1" s="1"/>
  <c r="AC330" i="1"/>
  <c r="AD330" i="1" s="1"/>
  <c r="AE330" i="1" s="1"/>
  <c r="AC314" i="1"/>
  <c r="AC266" i="1"/>
  <c r="AD266" i="1" s="1"/>
  <c r="AE266" i="1" s="1"/>
  <c r="AC234" i="1"/>
  <c r="AC218" i="1"/>
  <c r="AD218" i="1" s="1"/>
  <c r="AE218" i="1" s="1"/>
  <c r="AC202" i="1"/>
  <c r="AD202" i="1" s="1"/>
  <c r="AE202" i="1" s="1"/>
  <c r="AC186" i="1"/>
  <c r="AD186" i="1" s="1"/>
  <c r="AE186" i="1" s="1"/>
  <c r="AC154" i="1"/>
  <c r="AD154" i="1" s="1"/>
  <c r="AE154" i="1" s="1"/>
  <c r="AC122" i="1"/>
  <c r="AD122" i="1" s="1"/>
  <c r="AE122" i="1" s="1"/>
  <c r="AC106" i="1"/>
  <c r="AD106" i="1" s="1"/>
  <c r="AE106" i="1" s="1"/>
  <c r="AC90" i="1"/>
  <c r="AD90" i="1" s="1"/>
  <c r="AE90" i="1" s="1"/>
  <c r="AC74" i="1"/>
  <c r="AD74" i="1" s="1"/>
  <c r="AE74" i="1" s="1"/>
  <c r="AC58" i="1"/>
  <c r="AD58" i="1" s="1"/>
  <c r="AE58" i="1" s="1"/>
  <c r="AC42" i="1"/>
  <c r="AD42" i="1" s="1"/>
  <c r="AE42" i="1" s="1"/>
  <c r="T1103" i="1"/>
  <c r="T79" i="1"/>
  <c r="AA161" i="1"/>
  <c r="AB161" i="1" s="1"/>
  <c r="Y1205" i="1"/>
  <c r="AC1141" i="1"/>
  <c r="AD1141" i="1" s="1"/>
  <c r="AE1141" i="1" s="1"/>
  <c r="X1141" i="1"/>
  <c r="Y1141" i="1" s="1"/>
  <c r="Y327" i="1"/>
  <c r="Y645" i="1"/>
  <c r="Y839" i="1"/>
  <c r="Y1046" i="1"/>
  <c r="Y1227" i="1"/>
  <c r="Y11" i="1"/>
  <c r="Y3" i="1"/>
  <c r="Y647" i="1"/>
  <c r="Y851" i="1"/>
  <c r="T1216" i="1"/>
  <c r="T1152" i="1"/>
  <c r="U1152" i="1" s="1"/>
  <c r="V1152" i="1" s="1"/>
  <c r="Y7" i="1"/>
  <c r="Y403" i="1"/>
  <c r="Y679" i="1"/>
  <c r="Y886" i="1"/>
  <c r="Y1078" i="1"/>
  <c r="T1072" i="1"/>
  <c r="T784" i="1"/>
  <c r="T624" i="1"/>
  <c r="AC1225" i="1"/>
  <c r="AD1225" i="1" s="1"/>
  <c r="AE1225" i="1" s="1"/>
  <c r="AC1209" i="1"/>
  <c r="AD1209" i="1" s="1"/>
  <c r="AE1209" i="1" s="1"/>
  <c r="AC1193" i="1"/>
  <c r="AD1193" i="1" s="1"/>
  <c r="AE1193" i="1" s="1"/>
  <c r="AC1177" i="1"/>
  <c r="AD1177" i="1" s="1"/>
  <c r="AE1177" i="1" s="1"/>
  <c r="AC1161" i="1"/>
  <c r="AD1161" i="1" s="1"/>
  <c r="AE1161" i="1" s="1"/>
  <c r="AC1145" i="1"/>
  <c r="AC409" i="1"/>
  <c r="AC393" i="1"/>
  <c r="AD393" i="1" s="1"/>
  <c r="AE393" i="1" s="1"/>
  <c r="AC377" i="1"/>
  <c r="AC361" i="1"/>
  <c r="AD361" i="1" s="1"/>
  <c r="AE361" i="1" s="1"/>
  <c r="AC345" i="1"/>
  <c r="AC329" i="1"/>
  <c r="AD329" i="1" s="1"/>
  <c r="AE329" i="1" s="1"/>
  <c r="AC313" i="1"/>
  <c r="AC297" i="1"/>
  <c r="AD297" i="1" s="1"/>
  <c r="AE297" i="1" s="1"/>
  <c r="AC281" i="1"/>
  <c r="AD281" i="1" s="1"/>
  <c r="AE281" i="1" s="1"/>
  <c r="AC265" i="1"/>
  <c r="AD265" i="1" s="1"/>
  <c r="AE265" i="1" s="1"/>
  <c r="AC249" i="1"/>
  <c r="AD249" i="1" s="1"/>
  <c r="AE249" i="1" s="1"/>
  <c r="AC233" i="1"/>
  <c r="AD233" i="1" s="1"/>
  <c r="AE233" i="1" s="1"/>
  <c r="AC217" i="1"/>
  <c r="AD217" i="1" s="1"/>
  <c r="AE217" i="1" s="1"/>
  <c r="AC201" i="1"/>
  <c r="AD201" i="1" s="1"/>
  <c r="AE201" i="1" s="1"/>
  <c r="AC185" i="1"/>
  <c r="AD185" i="1" s="1"/>
  <c r="AE185" i="1" s="1"/>
  <c r="AC169" i="1"/>
  <c r="AC137" i="1"/>
  <c r="AC121" i="1"/>
  <c r="AD121" i="1" s="1"/>
  <c r="AE121" i="1" s="1"/>
  <c r="AC89" i="1"/>
  <c r="AD89" i="1" s="1"/>
  <c r="AE89" i="1" s="1"/>
  <c r="AC57" i="1"/>
  <c r="AD57" i="1" s="1"/>
  <c r="AE57" i="1" s="1"/>
  <c r="Y22" i="1"/>
  <c r="Y406" i="1"/>
  <c r="Y694" i="1"/>
  <c r="Y903" i="1"/>
  <c r="Y1079" i="1"/>
  <c r="Y885" i="1"/>
  <c r="Y258" i="1"/>
  <c r="T1211" i="1"/>
  <c r="T1147" i="1"/>
  <c r="U1147" i="1" s="1"/>
  <c r="V1147" i="1" s="1"/>
  <c r="T1089" i="1"/>
  <c r="U1089" i="1" s="1"/>
  <c r="V1089" i="1" s="1"/>
  <c r="T1008" i="1"/>
  <c r="U1008" i="1" s="1"/>
  <c r="V1008" i="1" s="1"/>
  <c r="T944" i="1"/>
  <c r="T880" i="1"/>
  <c r="T528" i="1"/>
  <c r="U528" i="1" s="1"/>
  <c r="V528" i="1" s="1"/>
  <c r="AC629" i="1"/>
  <c r="AD629" i="1" s="1"/>
  <c r="AE629" i="1" s="1"/>
  <c r="Y23" i="1"/>
  <c r="Y407" i="1"/>
  <c r="Y710" i="1"/>
  <c r="Y918" i="1"/>
  <c r="Y1107" i="1"/>
  <c r="Y997" i="1"/>
  <c r="T1233" i="1"/>
  <c r="T1169" i="1"/>
  <c r="T1105" i="1"/>
  <c r="T1088" i="1"/>
  <c r="U1088" i="1" s="1"/>
  <c r="V1088" i="1" s="1"/>
  <c r="T720" i="1"/>
  <c r="U720" i="1" s="1"/>
  <c r="V720" i="1" s="1"/>
  <c r="T448" i="1"/>
  <c r="U448" i="1" s="1"/>
  <c r="V448" i="1" s="1"/>
  <c r="Y55" i="1"/>
  <c r="Y423" i="1"/>
  <c r="Y723" i="1"/>
  <c r="Y919" i="1"/>
  <c r="Y1125" i="1"/>
  <c r="Y1173" i="1"/>
  <c r="Y402" i="1"/>
  <c r="T1232" i="1"/>
  <c r="U1232" i="1" s="1"/>
  <c r="V1232" i="1" s="1"/>
  <c r="T1168" i="1"/>
  <c r="U1168" i="1" s="1"/>
  <c r="V1168" i="1" s="1"/>
  <c r="T1104" i="1"/>
  <c r="T1067" i="1"/>
  <c r="T640" i="1"/>
  <c r="Y131" i="1"/>
  <c r="Y486" i="1"/>
  <c r="Y727" i="1"/>
  <c r="Y935" i="1"/>
  <c r="Y338" i="1"/>
  <c r="AC195" i="1"/>
  <c r="T1025" i="1"/>
  <c r="U1025" i="1" s="1"/>
  <c r="V1025" i="1" s="1"/>
  <c r="T800" i="1"/>
  <c r="T544" i="1"/>
  <c r="U544" i="1" s="1"/>
  <c r="V544" i="1" s="1"/>
  <c r="AC1237" i="1"/>
  <c r="AC1221" i="1"/>
  <c r="AD1221" i="1" s="1"/>
  <c r="AE1221" i="1" s="1"/>
  <c r="AC1189" i="1"/>
  <c r="AC1157" i="1"/>
  <c r="AD1157" i="1" s="1"/>
  <c r="AE1157" i="1" s="1"/>
  <c r="AC1125" i="1"/>
  <c r="AD1125" i="1" s="1"/>
  <c r="AE1125" i="1" s="1"/>
  <c r="Y1093" i="1"/>
  <c r="AC1045" i="1"/>
  <c r="AD1045" i="1" s="1"/>
  <c r="AE1045" i="1" s="1"/>
  <c r="AC997" i="1"/>
  <c r="AD997" i="1" s="1"/>
  <c r="AE997" i="1" s="1"/>
  <c r="AC981" i="1"/>
  <c r="AD981" i="1" s="1"/>
  <c r="AE981" i="1" s="1"/>
  <c r="AC869" i="1"/>
  <c r="AD869" i="1" s="1"/>
  <c r="AE869" i="1" s="1"/>
  <c r="AC837" i="1"/>
  <c r="AD837" i="1" s="1"/>
  <c r="AE837" i="1" s="1"/>
  <c r="AC789" i="1"/>
  <c r="AC773" i="1"/>
  <c r="AC709" i="1"/>
  <c r="AD709" i="1" s="1"/>
  <c r="AE709" i="1" s="1"/>
  <c r="AC613" i="1"/>
  <c r="AD613" i="1" s="1"/>
  <c r="AE613" i="1" s="1"/>
  <c r="AC533" i="1"/>
  <c r="AD533" i="1" s="1"/>
  <c r="AE533" i="1" s="1"/>
  <c r="AC517" i="1"/>
  <c r="AC485" i="1"/>
  <c r="AD485" i="1" s="1"/>
  <c r="AE485" i="1" s="1"/>
  <c r="AC469" i="1"/>
  <c r="AD469" i="1" s="1"/>
  <c r="AE469" i="1" s="1"/>
  <c r="AC437" i="1"/>
  <c r="AD437" i="1" s="1"/>
  <c r="AE437" i="1" s="1"/>
  <c r="AC405" i="1"/>
  <c r="AD405" i="1" s="1"/>
  <c r="AE405" i="1" s="1"/>
  <c r="AC357" i="1"/>
  <c r="AD357" i="1" s="1"/>
  <c r="AE357" i="1" s="1"/>
  <c r="AC341" i="1"/>
  <c r="AD341" i="1" s="1"/>
  <c r="AE341" i="1" s="1"/>
  <c r="AC277" i="1"/>
  <c r="AD277" i="1" s="1"/>
  <c r="AE277" i="1" s="1"/>
  <c r="AC229" i="1"/>
  <c r="AD229" i="1" s="1"/>
  <c r="AE229" i="1" s="1"/>
  <c r="AC213" i="1"/>
  <c r="AD213" i="1" s="1"/>
  <c r="AE213" i="1" s="1"/>
  <c r="AC197" i="1"/>
  <c r="AD197" i="1" s="1"/>
  <c r="AE197" i="1" s="1"/>
  <c r="AC101" i="1"/>
  <c r="AC69" i="1"/>
  <c r="Y37" i="1"/>
  <c r="AC21" i="1"/>
  <c r="AD21" i="1" s="1"/>
  <c r="AE21" i="1" s="1"/>
  <c r="AC5" i="1"/>
  <c r="AD5" i="1" s="1"/>
  <c r="AE5" i="1" s="1"/>
  <c r="AC821" i="1"/>
  <c r="Y487" i="1"/>
  <c r="Y742" i="1"/>
  <c r="Y1155" i="1"/>
  <c r="Y322" i="1"/>
  <c r="AC67" i="1"/>
  <c r="AD67" i="1" s="1"/>
  <c r="AE67" i="1" s="1"/>
  <c r="T1227" i="1"/>
  <c r="T1163" i="1"/>
  <c r="U1163" i="1" s="1"/>
  <c r="V1163" i="1" s="1"/>
  <c r="T1024" i="1"/>
  <c r="U1024" i="1" s="1"/>
  <c r="V1024" i="1" s="1"/>
  <c r="T960" i="1"/>
  <c r="U960" i="1" s="1"/>
  <c r="V960" i="1" s="1"/>
  <c r="T896" i="1"/>
  <c r="U896" i="1" s="1"/>
  <c r="V896" i="1" s="1"/>
  <c r="T736" i="1"/>
  <c r="Y1236" i="1"/>
  <c r="AC1220" i="1"/>
  <c r="AD1220" i="1" s="1"/>
  <c r="AE1220" i="1" s="1"/>
  <c r="Y1204" i="1"/>
  <c r="Y1188" i="1"/>
  <c r="AC1172" i="1"/>
  <c r="AD1172" i="1" s="1"/>
  <c r="AE1172" i="1" s="1"/>
  <c r="AC1156" i="1"/>
  <c r="AC1140" i="1"/>
  <c r="AD1140" i="1" s="1"/>
  <c r="AE1140" i="1" s="1"/>
  <c r="Y1124" i="1"/>
  <c r="Y1092" i="1"/>
  <c r="Y484" i="1"/>
  <c r="Y468" i="1"/>
  <c r="Y452" i="1"/>
  <c r="AC436" i="1"/>
  <c r="AD436" i="1" s="1"/>
  <c r="AE436" i="1" s="1"/>
  <c r="Y420" i="1"/>
  <c r="Y404" i="1"/>
  <c r="AC388" i="1"/>
  <c r="AD388" i="1" s="1"/>
  <c r="AE388" i="1" s="1"/>
  <c r="AC356" i="1"/>
  <c r="AD356" i="1" s="1"/>
  <c r="AE356" i="1" s="1"/>
  <c r="AC324" i="1"/>
  <c r="AD324" i="1" s="1"/>
  <c r="AE324" i="1" s="1"/>
  <c r="AC276" i="1"/>
  <c r="AD276" i="1" s="1"/>
  <c r="AE276" i="1" s="1"/>
  <c r="Y260" i="1"/>
  <c r="Y244" i="1"/>
  <c r="AC228" i="1"/>
  <c r="Y212" i="1"/>
  <c r="AC196" i="1"/>
  <c r="AD196" i="1" s="1"/>
  <c r="AE196" i="1" s="1"/>
  <c r="AC180" i="1"/>
  <c r="AD180" i="1" s="1"/>
  <c r="AE180" i="1" s="1"/>
  <c r="AC148" i="1"/>
  <c r="AD148" i="1" s="1"/>
  <c r="AE148" i="1" s="1"/>
  <c r="AC116" i="1"/>
  <c r="AD116" i="1" s="1"/>
  <c r="AE116" i="1" s="1"/>
  <c r="AC100" i="1"/>
  <c r="AD100" i="1" s="1"/>
  <c r="AE100" i="1" s="1"/>
  <c r="Y84" i="1"/>
  <c r="AC68" i="1"/>
  <c r="AD68" i="1" s="1"/>
  <c r="AE68" i="1" s="1"/>
  <c r="AC52" i="1"/>
  <c r="AD52" i="1" s="1"/>
  <c r="AE52" i="1" s="1"/>
  <c r="AC20" i="1"/>
  <c r="AD20" i="1" s="1"/>
  <c r="AE20" i="1" s="1"/>
  <c r="Y4" i="1"/>
  <c r="AC885" i="1"/>
  <c r="AD885" i="1" s="1"/>
  <c r="AE885" i="1" s="1"/>
  <c r="Y151" i="1"/>
  <c r="Y517" i="1"/>
  <c r="Y758" i="1"/>
  <c r="Y966" i="1"/>
  <c r="Y1157" i="1"/>
  <c r="Y242" i="1"/>
  <c r="Y358" i="1"/>
  <c r="T1185" i="1"/>
  <c r="T1121" i="1"/>
  <c r="U1121" i="1" s="1"/>
  <c r="V1121" i="1" s="1"/>
  <c r="T1083" i="1"/>
  <c r="U1083" i="1" s="1"/>
  <c r="V1083" i="1" s="1"/>
  <c r="T656" i="1"/>
  <c r="U656" i="1" s="1"/>
  <c r="V656" i="1" s="1"/>
  <c r="AC949" i="1"/>
  <c r="AD949" i="1" s="1"/>
  <c r="AE949" i="1" s="1"/>
  <c r="Y167" i="1"/>
  <c r="Y787" i="1"/>
  <c r="Y967" i="1"/>
  <c r="Y1171" i="1"/>
  <c r="T1184" i="1"/>
  <c r="T1120" i="1"/>
  <c r="T816" i="1"/>
  <c r="AC1013" i="1"/>
  <c r="AD1013" i="1" s="1"/>
  <c r="AE1013" i="1" s="1"/>
  <c r="K1" i="1"/>
  <c r="Y534" i="1"/>
  <c r="Y790" i="1"/>
  <c r="Y982" i="1"/>
  <c r="Y1174" i="1"/>
  <c r="Y1077" i="1"/>
  <c r="Y214" i="1"/>
  <c r="Y791" i="1"/>
  <c r="Y1014" i="1"/>
  <c r="Y1175" i="1"/>
  <c r="Y246" i="1"/>
  <c r="Y550" i="1"/>
  <c r="Y805" i="1"/>
  <c r="Y1015" i="1"/>
  <c r="Y45" i="1"/>
  <c r="T1201" i="1"/>
  <c r="T1137" i="1"/>
  <c r="U1137" i="1" s="1"/>
  <c r="V1137" i="1" s="1"/>
  <c r="T848" i="1"/>
  <c r="T592" i="1"/>
  <c r="U592" i="1" s="1"/>
  <c r="V592" i="1" s="1"/>
  <c r="T1231" i="1"/>
  <c r="U1231" i="1" s="1"/>
  <c r="V1231" i="1" s="1"/>
  <c r="AC1231" i="1"/>
  <c r="AD1231" i="1" s="1"/>
  <c r="AE1231" i="1" s="1"/>
  <c r="T1215" i="1"/>
  <c r="U1215" i="1" s="1"/>
  <c r="V1215" i="1" s="1"/>
  <c r="AC1215" i="1"/>
  <c r="T1199" i="1"/>
  <c r="U1199" i="1" s="1"/>
  <c r="V1199" i="1" s="1"/>
  <c r="T1183" i="1"/>
  <c r="U1183" i="1" s="1"/>
  <c r="V1183" i="1" s="1"/>
  <c r="Y806" i="1"/>
  <c r="Y1029" i="1"/>
  <c r="Y1206" i="1"/>
  <c r="T1200" i="1"/>
  <c r="T1136" i="1"/>
  <c r="T1035" i="1"/>
  <c r="U1035" i="1" s="1"/>
  <c r="V1035" i="1" s="1"/>
  <c r="T496" i="1"/>
  <c r="U496" i="1" s="1"/>
  <c r="V496" i="1" s="1"/>
  <c r="T1230" i="1"/>
  <c r="U1230" i="1" s="1"/>
  <c r="V1230" i="1" s="1"/>
  <c r="T1214" i="1"/>
  <c r="U1214" i="1" s="1"/>
  <c r="V1214" i="1" s="1"/>
  <c r="T1198" i="1"/>
  <c r="U1198" i="1" s="1"/>
  <c r="V1198" i="1" s="1"/>
  <c r="Y263" i="1"/>
  <c r="Y807" i="1"/>
  <c r="Y1031" i="1"/>
  <c r="Y1219" i="1"/>
  <c r="Y306" i="1"/>
  <c r="T768" i="1"/>
  <c r="U768" i="1" s="1"/>
  <c r="V768" i="1" s="1"/>
  <c r="T688" i="1"/>
  <c r="T1229" i="1"/>
  <c r="U1229" i="1" s="1"/>
  <c r="V1229" i="1" s="1"/>
  <c r="X1229" i="1"/>
  <c r="Y1229" i="1" s="1"/>
  <c r="T1213" i="1"/>
  <c r="U1213" i="1" s="1"/>
  <c r="V1213" i="1" s="1"/>
  <c r="T1197" i="1"/>
  <c r="U1197" i="1" s="1"/>
  <c r="V1197" i="1" s="1"/>
  <c r="Y279" i="1"/>
  <c r="Y643" i="1"/>
  <c r="Y823" i="1"/>
  <c r="Y1045" i="1"/>
  <c r="Y1237" i="1"/>
  <c r="AC1228" i="1"/>
  <c r="AD1228" i="1" s="1"/>
  <c r="AE1228" i="1" s="1"/>
  <c r="AC1212" i="1"/>
  <c r="AD1212" i="1" s="1"/>
  <c r="AE1212" i="1" s="1"/>
  <c r="AC1196" i="1"/>
  <c r="AD1196" i="1" s="1"/>
  <c r="AE1196" i="1" s="1"/>
  <c r="AC1180" i="1"/>
  <c r="AD1180" i="1" s="1"/>
  <c r="AE1180" i="1" s="1"/>
  <c r="AC1164" i="1"/>
  <c r="AD1164" i="1" s="1"/>
  <c r="AE1164" i="1" s="1"/>
  <c r="AC1148" i="1"/>
  <c r="AD1148" i="1" s="1"/>
  <c r="AE1148" i="1" s="1"/>
  <c r="AC1132" i="1"/>
  <c r="AD1132" i="1" s="1"/>
  <c r="AE1132" i="1" s="1"/>
  <c r="AC1116" i="1"/>
  <c r="AD1116" i="1" s="1"/>
  <c r="AE1116" i="1" s="1"/>
  <c r="AC1100" i="1"/>
  <c r="AD1100" i="1" s="1"/>
  <c r="AE1100" i="1" s="1"/>
  <c r="AC1084" i="1"/>
  <c r="AD1084" i="1" s="1"/>
  <c r="AE1084" i="1" s="1"/>
  <c r="AC1068" i="1"/>
  <c r="AD1068" i="1" s="1"/>
  <c r="AE1068" i="1" s="1"/>
  <c r="AC1052" i="1"/>
  <c r="AD1052" i="1" s="1"/>
  <c r="AE1052" i="1" s="1"/>
  <c r="AC1036" i="1"/>
  <c r="AD1036" i="1" s="1"/>
  <c r="AE1036" i="1" s="1"/>
  <c r="AC1020" i="1"/>
  <c r="AD1020" i="1" s="1"/>
  <c r="AE1020" i="1" s="1"/>
  <c r="AC1004" i="1"/>
  <c r="AD1004" i="1" s="1"/>
  <c r="AE1004" i="1" s="1"/>
  <c r="AC988" i="1"/>
  <c r="AD988" i="1" s="1"/>
  <c r="AE988" i="1" s="1"/>
  <c r="AC972" i="1"/>
  <c r="AD972" i="1" s="1"/>
  <c r="AE972" i="1" s="1"/>
  <c r="AC956" i="1"/>
  <c r="AD956" i="1" s="1"/>
  <c r="AE956" i="1" s="1"/>
  <c r="AC940" i="1"/>
  <c r="AD940" i="1" s="1"/>
  <c r="AE940" i="1" s="1"/>
  <c r="AC924" i="1"/>
  <c r="AD924" i="1" s="1"/>
  <c r="AE924" i="1" s="1"/>
  <c r="AC908" i="1"/>
  <c r="AD908" i="1" s="1"/>
  <c r="AE908" i="1" s="1"/>
  <c r="AC892" i="1"/>
  <c r="AD892" i="1" s="1"/>
  <c r="AE892" i="1" s="1"/>
  <c r="Y876" i="1"/>
  <c r="AC860" i="1"/>
  <c r="AD860" i="1" s="1"/>
  <c r="AE860" i="1" s="1"/>
  <c r="AC844" i="1"/>
  <c r="AD844" i="1" s="1"/>
  <c r="AE844" i="1" s="1"/>
  <c r="AC828" i="1"/>
  <c r="AD828" i="1" s="1"/>
  <c r="AE828" i="1" s="1"/>
  <c r="AC812" i="1"/>
  <c r="AD812" i="1" s="1"/>
  <c r="AE812" i="1" s="1"/>
  <c r="AC796" i="1"/>
  <c r="AD796" i="1" s="1"/>
  <c r="AE796" i="1" s="1"/>
  <c r="Y780" i="1"/>
  <c r="AC764" i="1"/>
  <c r="AD764" i="1" s="1"/>
  <c r="AE764" i="1" s="1"/>
  <c r="Y748" i="1"/>
  <c r="AC732" i="1"/>
  <c r="AD732" i="1" s="1"/>
  <c r="AE732" i="1" s="1"/>
  <c r="Y716" i="1"/>
  <c r="AC700" i="1"/>
  <c r="AD700" i="1" s="1"/>
  <c r="AE700" i="1" s="1"/>
  <c r="AC684" i="1"/>
  <c r="AD684" i="1" s="1"/>
  <c r="AE684" i="1" s="1"/>
  <c r="AC668" i="1"/>
  <c r="AD668" i="1" s="1"/>
  <c r="AE668" i="1" s="1"/>
  <c r="AC652" i="1"/>
  <c r="AD652" i="1" s="1"/>
  <c r="AE652" i="1" s="1"/>
  <c r="AC636" i="1"/>
  <c r="AD636" i="1" s="1"/>
  <c r="AE636" i="1" s="1"/>
  <c r="AC620" i="1"/>
  <c r="AD620" i="1" s="1"/>
  <c r="AE620" i="1" s="1"/>
  <c r="AC604" i="1"/>
  <c r="AD604" i="1" s="1"/>
  <c r="AE604" i="1" s="1"/>
  <c r="AC588" i="1"/>
  <c r="AD588" i="1" s="1"/>
  <c r="AE588" i="1" s="1"/>
  <c r="AC572" i="1"/>
  <c r="AD572" i="1" s="1"/>
  <c r="AE572" i="1" s="1"/>
  <c r="AC556" i="1"/>
  <c r="AD556" i="1" s="1"/>
  <c r="AE556" i="1" s="1"/>
  <c r="AC540" i="1"/>
  <c r="AD540" i="1" s="1"/>
  <c r="AE540" i="1" s="1"/>
  <c r="AC524" i="1"/>
  <c r="AD524" i="1" s="1"/>
  <c r="AE524" i="1" s="1"/>
  <c r="AC508" i="1"/>
  <c r="AD508" i="1" s="1"/>
  <c r="AE508" i="1" s="1"/>
  <c r="AC476" i="1"/>
  <c r="AD476" i="1" s="1"/>
  <c r="AE476" i="1" s="1"/>
  <c r="AC460" i="1"/>
  <c r="AD460" i="1" s="1"/>
  <c r="AE460" i="1" s="1"/>
  <c r="AC444" i="1"/>
  <c r="AD444" i="1" s="1"/>
  <c r="AE444" i="1" s="1"/>
  <c r="AC428" i="1"/>
  <c r="AD428" i="1" s="1"/>
  <c r="AE428" i="1" s="1"/>
  <c r="AC412" i="1"/>
  <c r="AD412" i="1" s="1"/>
  <c r="AE412" i="1" s="1"/>
  <c r="AC396" i="1"/>
  <c r="AD396" i="1" s="1"/>
  <c r="AE396" i="1" s="1"/>
  <c r="AC380" i="1"/>
  <c r="AD380" i="1" s="1"/>
  <c r="AE380" i="1" s="1"/>
  <c r="AC364" i="1"/>
  <c r="AD364" i="1" s="1"/>
  <c r="AE364" i="1" s="1"/>
  <c r="AC348" i="1"/>
  <c r="AD348" i="1" s="1"/>
  <c r="AE348" i="1" s="1"/>
  <c r="AC332" i="1"/>
  <c r="AD332" i="1" s="1"/>
  <c r="AE332" i="1" s="1"/>
  <c r="AC316" i="1"/>
  <c r="AD316" i="1" s="1"/>
  <c r="AE316" i="1" s="1"/>
  <c r="AC300" i="1"/>
  <c r="AD300" i="1" s="1"/>
  <c r="AE300" i="1" s="1"/>
  <c r="Y284" i="1"/>
  <c r="AC268" i="1"/>
  <c r="AD268" i="1" s="1"/>
  <c r="AE268" i="1" s="1"/>
  <c r="AC252" i="1"/>
  <c r="AD252" i="1" s="1"/>
  <c r="AE252" i="1" s="1"/>
  <c r="AC236" i="1"/>
  <c r="AD236" i="1" s="1"/>
  <c r="AE236" i="1" s="1"/>
  <c r="AC220" i="1"/>
  <c r="AD220" i="1" s="1"/>
  <c r="AE220" i="1" s="1"/>
  <c r="AC204" i="1"/>
  <c r="AD204" i="1" s="1"/>
  <c r="AE204" i="1" s="1"/>
  <c r="AC188" i="1"/>
  <c r="AD188" i="1" s="1"/>
  <c r="AE188" i="1" s="1"/>
  <c r="AC172" i="1"/>
  <c r="AD172" i="1" s="1"/>
  <c r="AE172" i="1" s="1"/>
  <c r="AC156" i="1"/>
  <c r="AD156" i="1" s="1"/>
  <c r="AE156" i="1" s="1"/>
  <c r="AC140" i="1"/>
  <c r="AD140" i="1" s="1"/>
  <c r="AE140" i="1" s="1"/>
  <c r="AC124" i="1"/>
  <c r="AD124" i="1" s="1"/>
  <c r="AE124" i="1" s="1"/>
  <c r="AC108" i="1"/>
  <c r="AD108" i="1" s="1"/>
  <c r="AE108" i="1" s="1"/>
  <c r="AC92" i="1"/>
  <c r="AD92" i="1" s="1"/>
  <c r="AE92" i="1" s="1"/>
  <c r="AC76" i="1"/>
  <c r="AD76" i="1" s="1"/>
  <c r="AE76" i="1" s="1"/>
  <c r="AC60" i="1"/>
  <c r="AD60" i="1" s="1"/>
  <c r="AE60" i="1" s="1"/>
  <c r="AC44" i="1"/>
  <c r="AD44" i="1" s="1"/>
  <c r="AE44" i="1" s="1"/>
  <c r="T1055" i="1"/>
  <c r="AC1055" i="1"/>
  <c r="AD1055" i="1" s="1"/>
  <c r="AE1055" i="1" s="1"/>
  <c r="T1039" i="1"/>
  <c r="T1023" i="1"/>
  <c r="U1023" i="1" s="1"/>
  <c r="V1023" i="1" s="1"/>
  <c r="T1007" i="1"/>
  <c r="U1007" i="1" s="1"/>
  <c r="V1007" i="1" s="1"/>
  <c r="AC1007" i="1"/>
  <c r="AD1007" i="1" s="1"/>
  <c r="AE1007" i="1" s="1"/>
  <c r="T991" i="1"/>
  <c r="U991" i="1" s="1"/>
  <c r="V991" i="1" s="1"/>
  <c r="T975" i="1"/>
  <c r="U975" i="1" s="1"/>
  <c r="V975" i="1" s="1"/>
  <c r="X975" i="1"/>
  <c r="Y975" i="1" s="1"/>
  <c r="T959" i="1"/>
  <c r="U959" i="1" s="1"/>
  <c r="V959" i="1" s="1"/>
  <c r="AC959" i="1"/>
  <c r="AD959" i="1" s="1"/>
  <c r="AE959" i="1" s="1"/>
  <c r="T943" i="1"/>
  <c r="U943" i="1" s="1"/>
  <c r="V943" i="1" s="1"/>
  <c r="X943" i="1"/>
  <c r="Y943" i="1" s="1"/>
  <c r="T927" i="1"/>
  <c r="AC927" i="1"/>
  <c r="AD927" i="1" s="1"/>
  <c r="AE927" i="1" s="1"/>
  <c r="T799" i="1"/>
  <c r="T783" i="1"/>
  <c r="X783" i="1"/>
  <c r="Y783" i="1" s="1"/>
  <c r="T767" i="1"/>
  <c r="U767" i="1" s="1"/>
  <c r="V767" i="1" s="1"/>
  <c r="T751" i="1"/>
  <c r="T735" i="1"/>
  <c r="AC735" i="1"/>
  <c r="T719" i="1"/>
  <c r="U719" i="1" s="1"/>
  <c r="V719" i="1" s="1"/>
  <c r="AC719" i="1"/>
  <c r="AD719" i="1" s="1"/>
  <c r="AE719" i="1" s="1"/>
  <c r="T703" i="1"/>
  <c r="U703" i="1" s="1"/>
  <c r="V703" i="1" s="1"/>
  <c r="AC703" i="1"/>
  <c r="AD703" i="1" s="1"/>
  <c r="AE703" i="1" s="1"/>
  <c r="T687" i="1"/>
  <c r="U687" i="1" s="1"/>
  <c r="V687" i="1" s="1"/>
  <c r="AC687" i="1"/>
  <c r="AD687" i="1" s="1"/>
  <c r="AE687" i="1" s="1"/>
  <c r="T671" i="1"/>
  <c r="T1182" i="1"/>
  <c r="X1182" i="1"/>
  <c r="Y1182" i="1" s="1"/>
  <c r="T1166" i="1"/>
  <c r="AC1166" i="1"/>
  <c r="AD1166" i="1" s="1"/>
  <c r="AE1166" i="1" s="1"/>
  <c r="T1038" i="1"/>
  <c r="T1022" i="1"/>
  <c r="X1022" i="1"/>
  <c r="Y1022" i="1" s="1"/>
  <c r="T1006" i="1"/>
  <c r="U1006" i="1" s="1"/>
  <c r="V1006" i="1" s="1"/>
  <c r="X1006" i="1"/>
  <c r="Y1006" i="1" s="1"/>
  <c r="T990" i="1"/>
  <c r="U990" i="1" s="1"/>
  <c r="AC990" i="1"/>
  <c r="AD990" i="1" s="1"/>
  <c r="AE990" i="1" s="1"/>
  <c r="T974" i="1"/>
  <c r="U974" i="1" s="1"/>
  <c r="V974" i="1" s="1"/>
  <c r="AC974" i="1"/>
  <c r="AD974" i="1" s="1"/>
  <c r="AE974" i="1" s="1"/>
  <c r="T958" i="1"/>
  <c r="U958" i="1" s="1"/>
  <c r="V958" i="1" s="1"/>
  <c r="T942" i="1"/>
  <c r="U942" i="1" s="1"/>
  <c r="V942" i="1" s="1"/>
  <c r="AC942" i="1"/>
  <c r="AD942" i="1" s="1"/>
  <c r="AE942" i="1" s="1"/>
  <c r="T926" i="1"/>
  <c r="AC926" i="1"/>
  <c r="AD926" i="1" s="1"/>
  <c r="AE926" i="1" s="1"/>
  <c r="T910" i="1"/>
  <c r="U910" i="1" s="1"/>
  <c r="V910" i="1" s="1"/>
  <c r="T782" i="1"/>
  <c r="AC782" i="1"/>
  <c r="AD782" i="1" s="1"/>
  <c r="AE782" i="1" s="1"/>
  <c r="T766" i="1"/>
  <c r="U766" i="1" s="1"/>
  <c r="V766" i="1" s="1"/>
  <c r="T750" i="1"/>
  <c r="T734" i="1"/>
  <c r="U734" i="1" s="1"/>
  <c r="AC734" i="1"/>
  <c r="AD734" i="1" s="1"/>
  <c r="AE734" i="1" s="1"/>
  <c r="T718" i="1"/>
  <c r="AC718" i="1"/>
  <c r="AD718" i="1" s="1"/>
  <c r="AE718" i="1" s="1"/>
  <c r="T702" i="1"/>
  <c r="U702" i="1" s="1"/>
  <c r="V702" i="1" s="1"/>
  <c r="AC702" i="1"/>
  <c r="AD702" i="1" s="1"/>
  <c r="AE702" i="1" s="1"/>
  <c r="T686" i="1"/>
  <c r="U686" i="1" s="1"/>
  <c r="V686" i="1" s="1"/>
  <c r="AC686" i="1"/>
  <c r="AD686" i="1" s="1"/>
  <c r="AE686" i="1" s="1"/>
  <c r="T670" i="1"/>
  <c r="T654" i="1"/>
  <c r="X654" i="1"/>
  <c r="Y654" i="1" s="1"/>
  <c r="T526" i="1"/>
  <c r="U526" i="1" s="1"/>
  <c r="V526" i="1" s="1"/>
  <c r="X526" i="1"/>
  <c r="Y526" i="1" s="1"/>
  <c r="T510" i="1"/>
  <c r="T494" i="1"/>
  <c r="AC494" i="1"/>
  <c r="AD494" i="1" s="1"/>
  <c r="AE494" i="1" s="1"/>
  <c r="T1181" i="1"/>
  <c r="T1165" i="1"/>
  <c r="AC1165" i="1"/>
  <c r="AD1165" i="1" s="1"/>
  <c r="AE1165" i="1" s="1"/>
  <c r="T1149" i="1"/>
  <c r="U1149" i="1" s="1"/>
  <c r="V1149" i="1" s="1"/>
  <c r="AC1149" i="1"/>
  <c r="AD1149" i="1" s="1"/>
  <c r="AE1149" i="1" s="1"/>
  <c r="T1021" i="1"/>
  <c r="U1021" i="1" s="1"/>
  <c r="V1021" i="1" s="1"/>
  <c r="T1005" i="1"/>
  <c r="U1005" i="1" s="1"/>
  <c r="V1005" i="1" s="1"/>
  <c r="X1005" i="1"/>
  <c r="Y1005" i="1" s="1"/>
  <c r="T989" i="1"/>
  <c r="U989" i="1" s="1"/>
  <c r="V989" i="1" s="1"/>
  <c r="AC989" i="1"/>
  <c r="AD989" i="1" s="1"/>
  <c r="AE989" i="1" s="1"/>
  <c r="T973" i="1"/>
  <c r="X973" i="1"/>
  <c r="Y973" i="1" s="1"/>
  <c r="T957" i="1"/>
  <c r="AC957" i="1"/>
  <c r="AD957" i="1" s="1"/>
  <c r="AE957" i="1" s="1"/>
  <c r="T941" i="1"/>
  <c r="T925" i="1"/>
  <c r="U925" i="1" s="1"/>
  <c r="V925" i="1" s="1"/>
  <c r="X925" i="1"/>
  <c r="Y925" i="1" s="1"/>
  <c r="T909" i="1"/>
  <c r="U909" i="1" s="1"/>
  <c r="V909" i="1" s="1"/>
  <c r="AC909" i="1"/>
  <c r="AD909" i="1" s="1"/>
  <c r="AE909" i="1" s="1"/>
  <c r="T893" i="1"/>
  <c r="U893" i="1" s="1"/>
  <c r="V893" i="1" s="1"/>
  <c r="T877" i="1"/>
  <c r="U877" i="1" s="1"/>
  <c r="V877" i="1" s="1"/>
  <c r="T797" i="1"/>
  <c r="U797" i="1" s="1"/>
  <c r="V797" i="1" s="1"/>
  <c r="X797" i="1"/>
  <c r="Y797" i="1" s="1"/>
  <c r="T781" i="1"/>
  <c r="U781" i="1" s="1"/>
  <c r="V781" i="1" s="1"/>
  <c r="X781" i="1"/>
  <c r="Y781" i="1" s="1"/>
  <c r="T765" i="1"/>
  <c r="AC765" i="1"/>
  <c r="AD765" i="1" s="1"/>
  <c r="AE765" i="1" s="1"/>
  <c r="AC492" i="1"/>
  <c r="AD492" i="1" s="1"/>
  <c r="AE492" i="1" s="1"/>
  <c r="AC1003" i="1"/>
  <c r="AD1003" i="1" s="1"/>
  <c r="AE1003" i="1" s="1"/>
  <c r="AC987" i="1"/>
  <c r="AD987" i="1" s="1"/>
  <c r="AE987" i="1" s="1"/>
  <c r="AC971" i="1"/>
  <c r="AD971" i="1" s="1"/>
  <c r="AE971" i="1" s="1"/>
  <c r="AC955" i="1"/>
  <c r="AD955" i="1" s="1"/>
  <c r="AE955" i="1" s="1"/>
  <c r="AC939" i="1"/>
  <c r="AD939" i="1" s="1"/>
  <c r="AE939" i="1" s="1"/>
  <c r="AC923" i="1"/>
  <c r="AD923" i="1" s="1"/>
  <c r="AE923" i="1" s="1"/>
  <c r="AC907" i="1"/>
  <c r="AD907" i="1" s="1"/>
  <c r="AE907" i="1" s="1"/>
  <c r="AC891" i="1"/>
  <c r="AD891" i="1" s="1"/>
  <c r="AE891" i="1" s="1"/>
  <c r="AC875" i="1"/>
  <c r="AD875" i="1" s="1"/>
  <c r="AE875" i="1" s="1"/>
  <c r="AC859" i="1"/>
  <c r="AD859" i="1" s="1"/>
  <c r="AE859" i="1" s="1"/>
  <c r="AC843" i="1"/>
  <c r="AD843" i="1" s="1"/>
  <c r="AE843" i="1" s="1"/>
  <c r="AC827" i="1"/>
  <c r="AD827" i="1" s="1"/>
  <c r="AE827" i="1" s="1"/>
  <c r="AC811" i="1"/>
  <c r="AD811" i="1" s="1"/>
  <c r="AE811" i="1" s="1"/>
  <c r="AC795" i="1"/>
  <c r="AD795" i="1" s="1"/>
  <c r="AE795" i="1" s="1"/>
  <c r="AC779" i="1"/>
  <c r="AD779" i="1" s="1"/>
  <c r="AE779" i="1" s="1"/>
  <c r="AC763" i="1"/>
  <c r="AD763" i="1" s="1"/>
  <c r="AE763" i="1" s="1"/>
  <c r="Y747" i="1"/>
  <c r="AC731" i="1"/>
  <c r="AD731" i="1" s="1"/>
  <c r="AE731" i="1" s="1"/>
  <c r="AC715" i="1"/>
  <c r="AD715" i="1" s="1"/>
  <c r="AE715" i="1" s="1"/>
  <c r="AC699" i="1"/>
  <c r="AD699" i="1" s="1"/>
  <c r="AE699" i="1" s="1"/>
  <c r="AC683" i="1"/>
  <c r="AD683" i="1" s="1"/>
  <c r="AE683" i="1" s="1"/>
  <c r="AC667" i="1"/>
  <c r="AD667" i="1" s="1"/>
  <c r="AE667" i="1" s="1"/>
  <c r="AC651" i="1"/>
  <c r="AD651" i="1" s="1"/>
  <c r="AE651" i="1" s="1"/>
  <c r="AC635" i="1"/>
  <c r="AD635" i="1" s="1"/>
  <c r="AE635" i="1" s="1"/>
  <c r="AC619" i="1"/>
  <c r="AD619" i="1" s="1"/>
  <c r="AE619" i="1" s="1"/>
  <c r="AC603" i="1"/>
  <c r="AD603" i="1" s="1"/>
  <c r="AE603" i="1" s="1"/>
  <c r="AC587" i="1"/>
  <c r="AD587" i="1" s="1"/>
  <c r="AE587" i="1" s="1"/>
  <c r="AC571" i="1"/>
  <c r="AD571" i="1" s="1"/>
  <c r="AE571" i="1" s="1"/>
  <c r="Y555" i="1"/>
  <c r="AC539" i="1"/>
  <c r="AD539" i="1" s="1"/>
  <c r="AE539" i="1" s="1"/>
  <c r="AC523" i="1"/>
  <c r="AD523" i="1" s="1"/>
  <c r="AE523" i="1" s="1"/>
  <c r="AC507" i="1"/>
  <c r="AD507" i="1" s="1"/>
  <c r="AE507" i="1" s="1"/>
  <c r="AC491" i="1"/>
  <c r="AD491" i="1" s="1"/>
  <c r="AE491" i="1" s="1"/>
  <c r="AC1162" i="1"/>
  <c r="AD1162" i="1" s="1"/>
  <c r="AE1162" i="1" s="1"/>
  <c r="AC1146" i="1"/>
  <c r="AD1146" i="1" s="1"/>
  <c r="AE1146" i="1" s="1"/>
  <c r="AC1130" i="1"/>
  <c r="AD1130" i="1" s="1"/>
  <c r="AE1130" i="1" s="1"/>
  <c r="AC1114" i="1"/>
  <c r="AD1114" i="1" s="1"/>
  <c r="AE1114" i="1" s="1"/>
  <c r="AC1098" i="1"/>
  <c r="AD1098" i="1" s="1"/>
  <c r="AE1098" i="1" s="1"/>
  <c r="AC1082" i="1"/>
  <c r="AD1082" i="1" s="1"/>
  <c r="AE1082" i="1" s="1"/>
  <c r="AC1066" i="1"/>
  <c r="AD1066" i="1" s="1"/>
  <c r="AE1066" i="1" s="1"/>
  <c r="AC1050" i="1"/>
  <c r="AD1050" i="1" s="1"/>
  <c r="AE1050" i="1" s="1"/>
  <c r="AC1034" i="1"/>
  <c r="AD1034" i="1" s="1"/>
  <c r="AE1034" i="1" s="1"/>
  <c r="AC1018" i="1"/>
  <c r="AD1018" i="1" s="1"/>
  <c r="AE1018" i="1" s="1"/>
  <c r="AC986" i="1"/>
  <c r="AD986" i="1" s="1"/>
  <c r="AE986" i="1" s="1"/>
  <c r="AC970" i="1"/>
  <c r="AD970" i="1" s="1"/>
  <c r="AE970" i="1" s="1"/>
  <c r="AC938" i="1"/>
  <c r="AD938" i="1" s="1"/>
  <c r="AE938" i="1" s="1"/>
  <c r="AC922" i="1"/>
  <c r="AD922" i="1" s="1"/>
  <c r="AE922" i="1" s="1"/>
  <c r="AC906" i="1"/>
  <c r="AD906" i="1" s="1"/>
  <c r="AE906" i="1" s="1"/>
  <c r="AC890" i="1"/>
  <c r="AD890" i="1" s="1"/>
  <c r="AE890" i="1" s="1"/>
  <c r="AC874" i="1"/>
  <c r="AD874" i="1" s="1"/>
  <c r="AE874" i="1" s="1"/>
  <c r="AC858" i="1"/>
  <c r="AD858" i="1" s="1"/>
  <c r="AE858" i="1" s="1"/>
  <c r="AC842" i="1"/>
  <c r="AD842" i="1" s="1"/>
  <c r="AE842" i="1" s="1"/>
  <c r="AC826" i="1"/>
  <c r="AD826" i="1" s="1"/>
  <c r="AE826" i="1" s="1"/>
  <c r="AC794" i="1"/>
  <c r="AD794" i="1" s="1"/>
  <c r="AE794" i="1" s="1"/>
  <c r="AC762" i="1"/>
  <c r="AD762" i="1" s="1"/>
  <c r="AE762" i="1" s="1"/>
  <c r="AC746" i="1"/>
  <c r="AD746" i="1" s="1"/>
  <c r="AE746" i="1" s="1"/>
  <c r="AC730" i="1"/>
  <c r="AD730" i="1" s="1"/>
  <c r="AE730" i="1" s="1"/>
  <c r="AC714" i="1"/>
  <c r="AD714" i="1" s="1"/>
  <c r="AE714" i="1" s="1"/>
  <c r="AC698" i="1"/>
  <c r="AD698" i="1" s="1"/>
  <c r="AE698" i="1" s="1"/>
  <c r="AC666" i="1"/>
  <c r="AD666" i="1" s="1"/>
  <c r="AE666" i="1" s="1"/>
  <c r="AC634" i="1"/>
  <c r="AD634" i="1" s="1"/>
  <c r="AE634" i="1" s="1"/>
  <c r="AC618" i="1"/>
  <c r="AD618" i="1" s="1"/>
  <c r="AE618" i="1" s="1"/>
  <c r="AC602" i="1"/>
  <c r="AD602" i="1" s="1"/>
  <c r="AE602" i="1" s="1"/>
  <c r="AC586" i="1"/>
  <c r="AD586" i="1" s="1"/>
  <c r="AE586" i="1" s="1"/>
  <c r="AC570" i="1"/>
  <c r="AD570" i="1" s="1"/>
  <c r="AE570" i="1" s="1"/>
  <c r="AC538" i="1"/>
  <c r="AD538" i="1" s="1"/>
  <c r="AE538" i="1" s="1"/>
  <c r="AC506" i="1"/>
  <c r="AD506" i="1" s="1"/>
  <c r="AE506" i="1" s="1"/>
  <c r="AC490" i="1"/>
  <c r="AD490" i="1" s="1"/>
  <c r="AE490" i="1" s="1"/>
  <c r="AC1129" i="1"/>
  <c r="AD1129" i="1" s="1"/>
  <c r="AE1129" i="1" s="1"/>
  <c r="AC1113" i="1"/>
  <c r="AD1113" i="1" s="1"/>
  <c r="AE1113" i="1" s="1"/>
  <c r="AC1097" i="1"/>
  <c r="AD1097" i="1" s="1"/>
  <c r="AE1097" i="1" s="1"/>
  <c r="AC1081" i="1"/>
  <c r="AD1081" i="1" s="1"/>
  <c r="AE1081" i="1" s="1"/>
  <c r="AC1065" i="1"/>
  <c r="AD1065" i="1" s="1"/>
  <c r="AE1065" i="1" s="1"/>
  <c r="AC1049" i="1"/>
  <c r="AD1049" i="1" s="1"/>
  <c r="AE1049" i="1" s="1"/>
  <c r="AC1033" i="1"/>
  <c r="AD1033" i="1" s="1"/>
  <c r="AE1033" i="1" s="1"/>
  <c r="AC1017" i="1"/>
  <c r="AD1017" i="1" s="1"/>
  <c r="AE1017" i="1" s="1"/>
  <c r="AC1001" i="1"/>
  <c r="AD1001" i="1" s="1"/>
  <c r="AE1001" i="1" s="1"/>
  <c r="AC985" i="1"/>
  <c r="AD985" i="1" s="1"/>
  <c r="AE985" i="1" s="1"/>
  <c r="AC969" i="1"/>
  <c r="AD969" i="1" s="1"/>
  <c r="AE969" i="1" s="1"/>
  <c r="AC953" i="1"/>
  <c r="AD953" i="1" s="1"/>
  <c r="AE953" i="1" s="1"/>
  <c r="AC937" i="1"/>
  <c r="AD937" i="1" s="1"/>
  <c r="AE937" i="1" s="1"/>
  <c r="AC921" i="1"/>
  <c r="AD921" i="1" s="1"/>
  <c r="AE921" i="1" s="1"/>
  <c r="AC905" i="1"/>
  <c r="AD905" i="1" s="1"/>
  <c r="AE905" i="1" s="1"/>
  <c r="AC889" i="1"/>
  <c r="AD889" i="1" s="1"/>
  <c r="AE889" i="1" s="1"/>
  <c r="AC873" i="1"/>
  <c r="AD873" i="1" s="1"/>
  <c r="AE873" i="1" s="1"/>
  <c r="AC857" i="1"/>
  <c r="AD857" i="1" s="1"/>
  <c r="AE857" i="1" s="1"/>
  <c r="AC841" i="1"/>
  <c r="AD841" i="1" s="1"/>
  <c r="AE841" i="1" s="1"/>
  <c r="AC729" i="1"/>
  <c r="AD729" i="1" s="1"/>
  <c r="AE729" i="1" s="1"/>
  <c r="AC697" i="1"/>
  <c r="AD697" i="1" s="1"/>
  <c r="AE697" i="1" s="1"/>
  <c r="AC681" i="1"/>
  <c r="AD681" i="1" s="1"/>
  <c r="AE681" i="1" s="1"/>
  <c r="AC665" i="1"/>
  <c r="AD665" i="1" s="1"/>
  <c r="AE665" i="1" s="1"/>
  <c r="AC649" i="1"/>
  <c r="AD649" i="1" s="1"/>
  <c r="AE649" i="1" s="1"/>
  <c r="AC633" i="1"/>
  <c r="AD633" i="1" s="1"/>
  <c r="AE633" i="1" s="1"/>
  <c r="AC617" i="1"/>
  <c r="AD617" i="1" s="1"/>
  <c r="AE617" i="1" s="1"/>
  <c r="AC601" i="1"/>
  <c r="AD601" i="1" s="1"/>
  <c r="AE601" i="1" s="1"/>
  <c r="AC585" i="1"/>
  <c r="AD585" i="1" s="1"/>
  <c r="AE585" i="1" s="1"/>
  <c r="AC569" i="1"/>
  <c r="AC553" i="1"/>
  <c r="AD553" i="1" s="1"/>
  <c r="AE553" i="1" s="1"/>
  <c r="AC537" i="1"/>
  <c r="AD537" i="1" s="1"/>
  <c r="AE537" i="1" s="1"/>
  <c r="Y1076" i="1"/>
  <c r="AC1060" i="1"/>
  <c r="AD1060" i="1" s="1"/>
  <c r="AE1060" i="1" s="1"/>
  <c r="Y1044" i="1"/>
  <c r="AC1012" i="1"/>
  <c r="AD1012" i="1" s="1"/>
  <c r="AE1012" i="1" s="1"/>
  <c r="AC996" i="1"/>
  <c r="AD996" i="1" s="1"/>
  <c r="AE996" i="1" s="1"/>
  <c r="AC980" i="1"/>
  <c r="AD980" i="1" s="1"/>
  <c r="AE980" i="1" s="1"/>
  <c r="AC948" i="1"/>
  <c r="AD948" i="1" s="1"/>
  <c r="AE948" i="1" s="1"/>
  <c r="AC932" i="1"/>
  <c r="AD932" i="1" s="1"/>
  <c r="AE932" i="1" s="1"/>
  <c r="AC900" i="1"/>
  <c r="AD900" i="1" s="1"/>
  <c r="AE900" i="1" s="1"/>
  <c r="AC884" i="1"/>
  <c r="AD884" i="1" s="1"/>
  <c r="AE884" i="1" s="1"/>
  <c r="AC868" i="1"/>
  <c r="AD868" i="1" s="1"/>
  <c r="AE868" i="1" s="1"/>
  <c r="Y852" i="1"/>
  <c r="AC836" i="1"/>
  <c r="AD836" i="1" s="1"/>
  <c r="AE836" i="1" s="1"/>
  <c r="AC820" i="1"/>
  <c r="AD820" i="1" s="1"/>
  <c r="AE820" i="1" s="1"/>
  <c r="Y804" i="1"/>
  <c r="AC788" i="1"/>
  <c r="AD788" i="1" s="1"/>
  <c r="AE788" i="1" s="1"/>
  <c r="Y772" i="1"/>
  <c r="Y756" i="1"/>
  <c r="Y740" i="1"/>
  <c r="Y724" i="1"/>
  <c r="AC708" i="1"/>
  <c r="AD708" i="1" s="1"/>
  <c r="AE708" i="1" s="1"/>
  <c r="Y676" i="1"/>
  <c r="Y660" i="1"/>
  <c r="AC628" i="1"/>
  <c r="AD628" i="1" s="1"/>
  <c r="AE628" i="1" s="1"/>
  <c r="Y612" i="1"/>
  <c r="AC596" i="1"/>
  <c r="AD596" i="1" s="1"/>
  <c r="AE596" i="1" s="1"/>
  <c r="AC564" i="1"/>
  <c r="AD564" i="1" s="1"/>
  <c r="AE564" i="1" s="1"/>
  <c r="AC532" i="1"/>
  <c r="AD532" i="1" s="1"/>
  <c r="AE532" i="1" s="1"/>
  <c r="Y516" i="1"/>
  <c r="AC14" i="1"/>
  <c r="AD14" i="1" s="1"/>
  <c r="AE14" i="1" s="1"/>
  <c r="X30" i="1"/>
  <c r="Y30" i="1" s="1"/>
  <c r="AC46" i="1"/>
  <c r="AC110" i="1"/>
  <c r="AD110" i="1" s="1"/>
  <c r="AE110" i="1" s="1"/>
  <c r="AC126" i="1"/>
  <c r="AD126" i="1" s="1"/>
  <c r="AE126" i="1" s="1"/>
  <c r="AC142" i="1"/>
  <c r="AD142" i="1" s="1"/>
  <c r="AE142" i="1" s="1"/>
  <c r="AC158" i="1"/>
  <c r="AD158" i="1" s="1"/>
  <c r="AE158" i="1" s="1"/>
  <c r="AC174" i="1"/>
  <c r="AD174" i="1" s="1"/>
  <c r="AE174" i="1" s="1"/>
  <c r="AC190" i="1"/>
  <c r="AD190" i="1" s="1"/>
  <c r="AE190" i="1" s="1"/>
  <c r="AC206" i="1"/>
  <c r="AD206" i="1" s="1"/>
  <c r="AE206" i="1" s="1"/>
  <c r="AC222" i="1"/>
  <c r="AD222" i="1" s="1"/>
  <c r="AE222" i="1" s="1"/>
  <c r="AC254" i="1"/>
  <c r="AD254" i="1" s="1"/>
  <c r="AE254" i="1" s="1"/>
  <c r="AC430" i="1"/>
  <c r="AD430" i="1" s="1"/>
  <c r="AE430" i="1" s="1"/>
  <c r="AC446" i="1"/>
  <c r="AD446" i="1" s="1"/>
  <c r="AE446" i="1" s="1"/>
  <c r="AC462" i="1"/>
  <c r="AD462" i="1" s="1"/>
  <c r="AE462" i="1" s="1"/>
  <c r="AC478" i="1"/>
  <c r="AD478" i="1" s="1"/>
  <c r="AE478" i="1" s="1"/>
  <c r="AC175" i="1"/>
  <c r="AD175" i="1" s="1"/>
  <c r="AE175" i="1" s="1"/>
  <c r="AC191" i="1"/>
  <c r="AD191" i="1" s="1"/>
  <c r="AE191" i="1" s="1"/>
  <c r="AC207" i="1"/>
  <c r="AD207" i="1" s="1"/>
  <c r="AE207" i="1" s="1"/>
  <c r="AC239" i="1"/>
  <c r="AC271" i="1"/>
  <c r="AD271" i="1" s="1"/>
  <c r="AE271" i="1" s="1"/>
  <c r="X447" i="1"/>
  <c r="Y447" i="1" s="1"/>
  <c r="AC463" i="1"/>
  <c r="AD463" i="1" s="1"/>
  <c r="AE463" i="1" s="1"/>
  <c r="AC479" i="1"/>
  <c r="AD479" i="1" s="1"/>
  <c r="AE479" i="1" s="1"/>
  <c r="AC527" i="1"/>
  <c r="AD527" i="1" s="1"/>
  <c r="AE527" i="1" s="1"/>
  <c r="AC260" i="1"/>
  <c r="AD260" i="1" s="1"/>
  <c r="AE260" i="1" s="1"/>
  <c r="X996" i="1"/>
  <c r="Y996" i="1" s="1"/>
  <c r="AC724" i="1"/>
  <c r="AD724" i="1" s="1"/>
  <c r="AE724" i="1" s="1"/>
  <c r="AC1044" i="1"/>
  <c r="AD1044" i="1" s="1"/>
  <c r="AE1044" i="1" s="1"/>
  <c r="AC1124" i="1"/>
  <c r="AD1124" i="1" s="1"/>
  <c r="AE1124" i="1" s="1"/>
  <c r="AC1188" i="1"/>
  <c r="AD1188" i="1" s="1"/>
  <c r="AE1188" i="1" s="1"/>
  <c r="AC676" i="1"/>
  <c r="AD676" i="1" s="1"/>
  <c r="AE676" i="1" s="1"/>
  <c r="X116" i="1"/>
  <c r="Y116" i="1" s="1"/>
  <c r="AC404" i="1"/>
  <c r="AD404" i="1" s="1"/>
  <c r="AE404" i="1" s="1"/>
  <c r="AC468" i="1"/>
  <c r="AD468" i="1" s="1"/>
  <c r="AE468" i="1" s="1"/>
  <c r="AC612" i="1"/>
  <c r="AD612" i="1" s="1"/>
  <c r="AE612" i="1" s="1"/>
  <c r="AC772" i="1"/>
  <c r="AD772" i="1" s="1"/>
  <c r="AE772" i="1" s="1"/>
  <c r="X932" i="1"/>
  <c r="Y932" i="1" s="1"/>
  <c r="X1220" i="1"/>
  <c r="Y1220" i="1" s="1"/>
  <c r="X196" i="1"/>
  <c r="Y196" i="1" s="1"/>
  <c r="X788" i="1"/>
  <c r="Y788" i="1" s="1"/>
  <c r="X948" i="1"/>
  <c r="Y948" i="1" s="1"/>
  <c r="AC484" i="1"/>
  <c r="AD484" i="1" s="1"/>
  <c r="AE484" i="1" s="1"/>
  <c r="Y829" i="1"/>
  <c r="AC716" i="1"/>
  <c r="AD716" i="1" s="1"/>
  <c r="AE716" i="1" s="1"/>
  <c r="X556" i="1"/>
  <c r="Y556" i="1" s="1"/>
  <c r="X492" i="1"/>
  <c r="Y492" i="1" s="1"/>
  <c r="AC284" i="1"/>
  <c r="AD284" i="1" s="1"/>
  <c r="AE284" i="1" s="1"/>
  <c r="AC748" i="1"/>
  <c r="AD748" i="1" s="1"/>
  <c r="AE748" i="1" s="1"/>
  <c r="X155" i="1"/>
  <c r="Y155" i="1" s="1"/>
  <c r="AC2" i="1"/>
  <c r="AD2" i="1" s="1"/>
  <c r="Y12" i="1"/>
  <c r="Y28" i="1"/>
  <c r="Y445" i="1"/>
  <c r="Y221" i="1"/>
  <c r="Y77" i="1"/>
  <c r="Y29" i="1"/>
  <c r="Y749" i="1"/>
  <c r="Y653" i="1"/>
  <c r="Y589" i="1"/>
  <c r="Y573" i="1"/>
  <c r="Y557" i="1"/>
  <c r="AC1238" i="1"/>
  <c r="AD1238" i="1" s="1"/>
  <c r="AE1238" i="1" s="1"/>
  <c r="X1240" i="1"/>
  <c r="Y1240" i="1" s="1"/>
  <c r="AC1240" i="1"/>
  <c r="AD1240" i="1" s="1"/>
  <c r="AE1240" i="1" s="1"/>
  <c r="X762" i="1"/>
  <c r="Y762" i="1" s="1"/>
  <c r="X59" i="1"/>
  <c r="Y59" i="1" s="1"/>
  <c r="X620" i="1"/>
  <c r="Y620" i="1" s="1"/>
  <c r="X75" i="1"/>
  <c r="Y75" i="1" s="1"/>
  <c r="AC747" i="1"/>
  <c r="AD747" i="1" s="1"/>
  <c r="AE747" i="1" s="1"/>
  <c r="X476" i="1"/>
  <c r="Y476" i="1" s="1"/>
  <c r="X603" i="1"/>
  <c r="Y603" i="1" s="1"/>
  <c r="X507" i="1"/>
  <c r="Y507" i="1" s="1"/>
  <c r="X444" i="1"/>
  <c r="Y444" i="1" s="1"/>
  <c r="X635" i="1"/>
  <c r="Y635" i="1" s="1"/>
  <c r="AC12" i="1"/>
  <c r="AD12" i="1" s="1"/>
  <c r="AE12" i="1" s="1"/>
  <c r="AC876" i="1"/>
  <c r="AD876" i="1" s="1"/>
  <c r="AE876" i="1" s="1"/>
  <c r="X268" i="1"/>
  <c r="Y268" i="1" s="1"/>
  <c r="X1099" i="1"/>
  <c r="Y1099" i="1" s="1"/>
  <c r="X92" i="1"/>
  <c r="Y92" i="1" s="1"/>
  <c r="AC555" i="1"/>
  <c r="AD555" i="1" s="1"/>
  <c r="AE555" i="1" s="1"/>
  <c r="AC780" i="1"/>
  <c r="AD780" i="1" s="1"/>
  <c r="AE780" i="1" s="1"/>
  <c r="AC1131" i="1"/>
  <c r="AD1131" i="1" s="1"/>
  <c r="AE1131" i="1" s="1"/>
  <c r="AC1195" i="1"/>
  <c r="AD1195" i="1" s="1"/>
  <c r="AE1195" i="1" s="1"/>
  <c r="AC28" i="1"/>
  <c r="AD28" i="1" s="1"/>
  <c r="AE28" i="1" s="1"/>
  <c r="AC1179" i="1"/>
  <c r="AD1179" i="1" s="1"/>
  <c r="AE1179" i="1" s="1"/>
  <c r="AC1163" i="1"/>
  <c r="AD1163" i="1" s="1"/>
  <c r="AE1163" i="1" s="1"/>
  <c r="AC317" i="1"/>
  <c r="AD317" i="1" s="1"/>
  <c r="AE317" i="1" s="1"/>
  <c r="AC1227" i="1"/>
  <c r="AD1227" i="1" s="1"/>
  <c r="AE1227" i="1" s="1"/>
  <c r="AC1147" i="1"/>
  <c r="AD1147" i="1" s="1"/>
  <c r="AE1147" i="1" s="1"/>
  <c r="AC272" i="1"/>
  <c r="AD272" i="1" s="1"/>
  <c r="AE272" i="1" s="1"/>
  <c r="AC448" i="1"/>
  <c r="AC432" i="1"/>
  <c r="AD432" i="1" s="1"/>
  <c r="AE432" i="1" s="1"/>
  <c r="AC624" i="1"/>
  <c r="AD624" i="1" s="1"/>
  <c r="AE624" i="1" s="1"/>
  <c r="AC896" i="1"/>
  <c r="AD896" i="1" s="1"/>
  <c r="AE896" i="1" s="1"/>
  <c r="AC1056" i="1"/>
  <c r="AD1056" i="1" s="1"/>
  <c r="AE1056" i="1" s="1"/>
  <c r="AC1120" i="1"/>
  <c r="AD1120" i="1" s="1"/>
  <c r="AE1120" i="1" s="1"/>
  <c r="AC1184" i="1"/>
  <c r="AC720" i="1"/>
  <c r="AC992" i="1"/>
  <c r="AD992" i="1" s="1"/>
  <c r="AE992" i="1" s="1"/>
  <c r="AC256" i="1"/>
  <c r="AC704" i="1"/>
  <c r="AD704" i="1" s="1"/>
  <c r="AE704" i="1" s="1"/>
  <c r="AC336" i="1"/>
  <c r="AD336" i="1" s="1"/>
  <c r="AE336" i="1" s="1"/>
  <c r="AC528" i="1"/>
  <c r="AD528" i="1" s="1"/>
  <c r="AE528" i="1" s="1"/>
  <c r="AC800" i="1"/>
  <c r="AD800" i="1" s="1"/>
  <c r="AE800" i="1" s="1"/>
  <c r="AC976" i="1"/>
  <c r="AD976" i="1" s="1"/>
  <c r="AE976" i="1" s="1"/>
  <c r="AC416" i="1"/>
  <c r="AD416" i="1" s="1"/>
  <c r="AE416" i="1" s="1"/>
  <c r="AC608" i="1"/>
  <c r="AD608" i="1" s="1"/>
  <c r="AE608" i="1" s="1"/>
  <c r="AC880" i="1"/>
  <c r="AD880" i="1" s="1"/>
  <c r="AE880" i="1" s="1"/>
  <c r="AC240" i="1"/>
  <c r="AC688" i="1"/>
  <c r="AD688" i="1" s="1"/>
  <c r="AE688" i="1" s="1"/>
  <c r="AC960" i="1"/>
  <c r="AD960" i="1" s="1"/>
  <c r="AE960" i="1" s="1"/>
  <c r="AC1040" i="1"/>
  <c r="AD1040" i="1" s="1"/>
  <c r="AE1040" i="1" s="1"/>
  <c r="AC1104" i="1"/>
  <c r="AD1104" i="1" s="1"/>
  <c r="AE1104" i="1" s="1"/>
  <c r="AC1168" i="1"/>
  <c r="AD1168" i="1" s="1"/>
  <c r="AE1168" i="1" s="1"/>
  <c r="AC320" i="1"/>
  <c r="AD320" i="1" s="1"/>
  <c r="AE320" i="1" s="1"/>
  <c r="AC512" i="1"/>
  <c r="AC784" i="1"/>
  <c r="AD784" i="1" s="1"/>
  <c r="AE784" i="1" s="1"/>
  <c r="AC400" i="1"/>
  <c r="AD400" i="1" s="1"/>
  <c r="AE400" i="1" s="1"/>
  <c r="AC592" i="1"/>
  <c r="AD592" i="1" s="1"/>
  <c r="AE592" i="1" s="1"/>
  <c r="AC864" i="1"/>
  <c r="AD864" i="1" s="1"/>
  <c r="AE864" i="1" s="1"/>
  <c r="AC96" i="1"/>
  <c r="AC224" i="1"/>
  <c r="AC672" i="1"/>
  <c r="AD672" i="1" s="1"/>
  <c r="AE672" i="1" s="1"/>
  <c r="AC944" i="1"/>
  <c r="AD944" i="1" s="1"/>
  <c r="AE944" i="1" s="1"/>
  <c r="AC304" i="1"/>
  <c r="AD304" i="1" s="1"/>
  <c r="AE304" i="1" s="1"/>
  <c r="AC496" i="1"/>
  <c r="AD496" i="1" s="1"/>
  <c r="AE496" i="1" s="1"/>
  <c r="AC768" i="1"/>
  <c r="AC1024" i="1"/>
  <c r="AC1088" i="1"/>
  <c r="AD1088" i="1" s="1"/>
  <c r="AE1088" i="1" s="1"/>
  <c r="AC1152" i="1"/>
  <c r="AD1152" i="1" s="1"/>
  <c r="AE1152" i="1" s="1"/>
  <c r="AC1232" i="1"/>
  <c r="AD1232" i="1" s="1"/>
  <c r="AE1232" i="1" s="1"/>
  <c r="AC80" i="1"/>
  <c r="AC208" i="1"/>
  <c r="AD208" i="1" s="1"/>
  <c r="AE208" i="1" s="1"/>
  <c r="AC384" i="1"/>
  <c r="AC576" i="1"/>
  <c r="AD576" i="1" s="1"/>
  <c r="AE576" i="1" s="1"/>
  <c r="AC848" i="1"/>
  <c r="AD848" i="1" s="1"/>
  <c r="AE848" i="1" s="1"/>
  <c r="AC480" i="1"/>
  <c r="AD480" i="1" s="1"/>
  <c r="AE480" i="1" s="1"/>
  <c r="AC656" i="1"/>
  <c r="AD656" i="1" s="1"/>
  <c r="AE656" i="1" s="1"/>
  <c r="AC928" i="1"/>
  <c r="AD928" i="1" s="1"/>
  <c r="AE928" i="1" s="1"/>
  <c r="AC1216" i="1"/>
  <c r="AD1216" i="1" s="1"/>
  <c r="AE1216" i="1" s="1"/>
  <c r="AC64" i="1"/>
  <c r="AD64" i="1" s="1"/>
  <c r="AE64" i="1" s="1"/>
  <c r="AC192" i="1"/>
  <c r="AC288" i="1"/>
  <c r="AD288" i="1" s="1"/>
  <c r="AE288" i="1" s="1"/>
  <c r="AC752" i="1"/>
  <c r="AD752" i="1" s="1"/>
  <c r="AE752" i="1" s="1"/>
  <c r="AC352" i="1"/>
  <c r="AD352" i="1" s="1"/>
  <c r="AE352" i="1" s="1"/>
  <c r="AC368" i="1"/>
  <c r="AC464" i="1"/>
  <c r="AC560" i="1"/>
  <c r="AD560" i="1" s="1"/>
  <c r="AE560" i="1" s="1"/>
  <c r="AC832" i="1"/>
  <c r="AD832" i="1" s="1"/>
  <c r="AE832" i="1" s="1"/>
  <c r="AC1008" i="1"/>
  <c r="AD1008" i="1" s="1"/>
  <c r="AE1008" i="1" s="1"/>
  <c r="AC1072" i="1"/>
  <c r="AD1072" i="1" s="1"/>
  <c r="AE1072" i="1" s="1"/>
  <c r="AC1136" i="1"/>
  <c r="AD1136" i="1" s="1"/>
  <c r="AE1136" i="1" s="1"/>
  <c r="AC544" i="1"/>
  <c r="AD544" i="1" s="1"/>
  <c r="AE544" i="1" s="1"/>
  <c r="AC816" i="1"/>
  <c r="AD816" i="1" s="1"/>
  <c r="AE816" i="1" s="1"/>
  <c r="AC48" i="1"/>
  <c r="AC176" i="1"/>
  <c r="AC640" i="1"/>
  <c r="AC736" i="1"/>
  <c r="AD736" i="1" s="1"/>
  <c r="AE736" i="1" s="1"/>
  <c r="AC912" i="1"/>
  <c r="AD912" i="1" s="1"/>
  <c r="AE912" i="1" s="1"/>
  <c r="AC1200" i="1"/>
  <c r="AD1200" i="1" s="1"/>
  <c r="AE1200" i="1" s="1"/>
  <c r="AC349" i="1"/>
  <c r="AD349" i="1" s="1"/>
  <c r="AE349" i="1" s="1"/>
  <c r="AC13" i="1"/>
  <c r="AD13" i="1" s="1"/>
  <c r="AE13" i="1" s="1"/>
  <c r="AC141" i="1"/>
  <c r="AD141" i="1" s="1"/>
  <c r="AE141" i="1" s="1"/>
  <c r="AC253" i="1"/>
  <c r="AD253" i="1" s="1"/>
  <c r="AE253" i="1" s="1"/>
  <c r="AC701" i="1"/>
  <c r="AD701" i="1" s="1"/>
  <c r="AE701" i="1" s="1"/>
  <c r="AC125" i="1"/>
  <c r="AD125" i="1" s="1"/>
  <c r="AE125" i="1" s="1"/>
  <c r="AC333" i="1"/>
  <c r="AD333" i="1" s="1"/>
  <c r="AE333" i="1" s="1"/>
  <c r="AC413" i="1"/>
  <c r="AD413" i="1" s="1"/>
  <c r="AE413" i="1" s="1"/>
  <c r="AC109" i="1"/>
  <c r="AD109" i="1" s="1"/>
  <c r="AE109" i="1" s="1"/>
  <c r="AC237" i="1"/>
  <c r="AD237" i="1" s="1"/>
  <c r="AE237" i="1" s="1"/>
  <c r="AC93" i="1"/>
  <c r="AD93" i="1" s="1"/>
  <c r="AE93" i="1" s="1"/>
  <c r="AC221" i="1"/>
  <c r="AD221" i="1" s="1"/>
  <c r="AE221" i="1" s="1"/>
  <c r="AC493" i="1"/>
  <c r="AD493" i="1" s="1"/>
  <c r="AE493" i="1" s="1"/>
  <c r="AA27" i="1"/>
  <c r="AA11" i="1"/>
  <c r="AB11" i="1" s="1"/>
  <c r="AC77" i="1"/>
  <c r="AD77" i="1" s="1"/>
  <c r="AE77" i="1" s="1"/>
  <c r="AC205" i="1"/>
  <c r="AC301" i="1"/>
  <c r="AD301" i="1" s="1"/>
  <c r="AE301" i="1" s="1"/>
  <c r="AC495" i="1"/>
  <c r="AD495" i="1" s="1"/>
  <c r="AE495" i="1" s="1"/>
  <c r="AA26" i="1"/>
  <c r="AB26" i="1" s="1"/>
  <c r="AC10" i="1"/>
  <c r="AD10" i="1" s="1"/>
  <c r="AE10" i="1" s="1"/>
  <c r="AA25" i="1"/>
  <c r="AB25" i="1" s="1"/>
  <c r="AC9" i="1"/>
  <c r="AD9" i="1" s="1"/>
  <c r="AE9" i="1" s="1"/>
  <c r="AC6" i="1"/>
  <c r="AD6" i="1" s="1"/>
  <c r="AE6" i="1" s="1"/>
  <c r="AC61" i="1"/>
  <c r="AD61" i="1" s="1"/>
  <c r="AE61" i="1" s="1"/>
  <c r="AC189" i="1"/>
  <c r="AD189" i="1" s="1"/>
  <c r="AE189" i="1" s="1"/>
  <c r="AC749" i="1"/>
  <c r="AD749" i="1" s="1"/>
  <c r="AE749" i="1" s="1"/>
  <c r="AA40" i="1"/>
  <c r="AB40" i="1" s="1"/>
  <c r="AA24" i="1"/>
  <c r="AB24" i="1" s="1"/>
  <c r="AA8" i="1"/>
  <c r="AB8" i="1" s="1"/>
  <c r="AC285" i="1"/>
  <c r="AD285" i="1" s="1"/>
  <c r="AE285" i="1" s="1"/>
  <c r="AC751" i="1"/>
  <c r="AD751" i="1" s="1"/>
  <c r="AE751" i="1" s="1"/>
  <c r="AA23" i="1"/>
  <c r="AA7" i="1"/>
  <c r="AB7" i="1" s="1"/>
  <c r="AC45" i="1"/>
  <c r="AD45" i="1" s="1"/>
  <c r="AE45" i="1" s="1"/>
  <c r="AC173" i="1"/>
  <c r="AD173" i="1" s="1"/>
  <c r="AE173" i="1" s="1"/>
  <c r="AC365" i="1"/>
  <c r="AD365" i="1" s="1"/>
  <c r="AE365" i="1" s="1"/>
  <c r="AC557" i="1"/>
  <c r="AD557" i="1" s="1"/>
  <c r="AE557" i="1" s="1"/>
  <c r="AC22" i="1"/>
  <c r="AD22" i="1" s="1"/>
  <c r="AE22" i="1" s="1"/>
  <c r="AC29" i="1"/>
  <c r="AD29" i="1" s="1"/>
  <c r="AE29" i="1" s="1"/>
  <c r="AC157" i="1"/>
  <c r="AD157" i="1" s="1"/>
  <c r="AE157" i="1" s="1"/>
  <c r="AC269" i="1"/>
  <c r="AD269" i="1" s="1"/>
  <c r="AE269" i="1" s="1"/>
  <c r="AC717" i="1"/>
  <c r="AD717" i="1" s="1"/>
  <c r="AE717" i="1" s="1"/>
  <c r="AC1201" i="1"/>
  <c r="AD1201" i="1" s="1"/>
  <c r="AE1201" i="1" s="1"/>
  <c r="AC801" i="1"/>
  <c r="AD801" i="1" s="1"/>
  <c r="AE801" i="1" s="1"/>
  <c r="AC977" i="1"/>
  <c r="AD977" i="1" s="1"/>
  <c r="AE977" i="1" s="1"/>
  <c r="AC1230" i="1"/>
  <c r="AD1230" i="1" s="1"/>
  <c r="AE1230" i="1" s="1"/>
  <c r="AC625" i="1"/>
  <c r="AD625" i="1" s="1"/>
  <c r="AE625" i="1" s="1"/>
  <c r="AC897" i="1"/>
  <c r="AD897" i="1" s="1"/>
  <c r="AE897" i="1" s="1"/>
  <c r="AC1057" i="1"/>
  <c r="AD1057" i="1" s="1"/>
  <c r="AE1057" i="1" s="1"/>
  <c r="AC1121" i="1"/>
  <c r="AD1121" i="1" s="1"/>
  <c r="AE1121" i="1" s="1"/>
  <c r="AC1185" i="1"/>
  <c r="AC705" i="1"/>
  <c r="AD705" i="1" s="1"/>
  <c r="AE705" i="1" s="1"/>
  <c r="AC609" i="1"/>
  <c r="AD609" i="1" s="1"/>
  <c r="AE609" i="1" s="1"/>
  <c r="AC881" i="1"/>
  <c r="AD881" i="1" s="1"/>
  <c r="AE881" i="1" s="1"/>
  <c r="AC689" i="1"/>
  <c r="AD689" i="1" s="1"/>
  <c r="AE689" i="1" s="1"/>
  <c r="AC961" i="1"/>
  <c r="AD961" i="1" s="1"/>
  <c r="AE961" i="1" s="1"/>
  <c r="AC1041" i="1"/>
  <c r="AC1105" i="1"/>
  <c r="AD1105" i="1" s="1"/>
  <c r="AE1105" i="1" s="1"/>
  <c r="AC1169" i="1"/>
  <c r="AD1169" i="1" s="1"/>
  <c r="AE1169" i="1" s="1"/>
  <c r="AC785" i="1"/>
  <c r="AC593" i="1"/>
  <c r="AD593" i="1" s="1"/>
  <c r="AE593" i="1" s="1"/>
  <c r="AC865" i="1"/>
  <c r="AD865" i="1" s="1"/>
  <c r="AE865" i="1" s="1"/>
  <c r="AC673" i="1"/>
  <c r="AD673" i="1" s="1"/>
  <c r="AE673" i="1" s="1"/>
  <c r="AC945" i="1"/>
  <c r="AD945" i="1" s="1"/>
  <c r="AE945" i="1" s="1"/>
  <c r="AC769" i="1"/>
  <c r="AC1025" i="1"/>
  <c r="AC1089" i="1"/>
  <c r="AD1089" i="1" s="1"/>
  <c r="AE1089" i="1" s="1"/>
  <c r="AC1153" i="1"/>
  <c r="AD1153" i="1" s="1"/>
  <c r="AE1153" i="1" s="1"/>
  <c r="AC1233" i="1"/>
  <c r="AD1233" i="1" s="1"/>
  <c r="AE1233" i="1" s="1"/>
  <c r="AC849" i="1"/>
  <c r="AD849" i="1" s="1"/>
  <c r="AE849" i="1" s="1"/>
  <c r="AC657" i="1"/>
  <c r="AC929" i="1"/>
  <c r="AD929" i="1" s="1"/>
  <c r="AE929" i="1" s="1"/>
  <c r="AC1217" i="1"/>
  <c r="AD1217" i="1" s="1"/>
  <c r="AE1217" i="1" s="1"/>
  <c r="AC753" i="1"/>
  <c r="AC833" i="1"/>
  <c r="AD833" i="1" s="1"/>
  <c r="AE833" i="1" s="1"/>
  <c r="AC1009" i="1"/>
  <c r="AC1073" i="1"/>
  <c r="AC1137" i="1"/>
  <c r="AD1137" i="1" s="1"/>
  <c r="AE1137" i="1" s="1"/>
  <c r="AC755" i="1"/>
  <c r="AD755" i="1" s="1"/>
  <c r="AE755" i="1" s="1"/>
  <c r="AC371" i="1"/>
  <c r="AD371" i="1" s="1"/>
  <c r="AE371" i="1" s="1"/>
  <c r="AC467" i="1"/>
  <c r="AD467" i="1" s="1"/>
  <c r="AE467" i="1" s="1"/>
  <c r="AC563" i="1"/>
  <c r="AD563" i="1" s="1"/>
  <c r="AE563" i="1" s="1"/>
  <c r="AC835" i="1"/>
  <c r="AD835" i="1" s="1"/>
  <c r="AE835" i="1" s="1"/>
  <c r="AC1011" i="1"/>
  <c r="AD1011" i="1" s="1"/>
  <c r="AE1011" i="1" s="1"/>
  <c r="AC1075" i="1"/>
  <c r="AD1075" i="1" s="1"/>
  <c r="AE1075" i="1" s="1"/>
  <c r="AC1139" i="1"/>
  <c r="AD1139" i="1" s="1"/>
  <c r="AE1139" i="1" s="1"/>
  <c r="AC51" i="1"/>
  <c r="AD51" i="1" s="1"/>
  <c r="AE51" i="1" s="1"/>
  <c r="AC179" i="1"/>
  <c r="AD179" i="1" s="1"/>
  <c r="AE179" i="1" s="1"/>
  <c r="AC643" i="1"/>
  <c r="AD643" i="1" s="1"/>
  <c r="AE643" i="1" s="1"/>
  <c r="AC739" i="1"/>
  <c r="AD739" i="1" s="1"/>
  <c r="AE739" i="1" s="1"/>
  <c r="AC915" i="1"/>
  <c r="AD915" i="1" s="1"/>
  <c r="AE915" i="1" s="1"/>
  <c r="AC275" i="1"/>
  <c r="AD275" i="1" s="1"/>
  <c r="AE275" i="1" s="1"/>
  <c r="AC451" i="1"/>
  <c r="AD451" i="1" s="1"/>
  <c r="AE451" i="1" s="1"/>
  <c r="AC35" i="1"/>
  <c r="AD35" i="1" s="1"/>
  <c r="AE35" i="1" s="1"/>
  <c r="AC163" i="1"/>
  <c r="AD163" i="1" s="1"/>
  <c r="AE163" i="1" s="1"/>
  <c r="AC355" i="1"/>
  <c r="AD355" i="1" s="1"/>
  <c r="AE355" i="1" s="1"/>
  <c r="AC547" i="1"/>
  <c r="AD547" i="1" s="1"/>
  <c r="AE547" i="1" s="1"/>
  <c r="AC723" i="1"/>
  <c r="AD723" i="1" s="1"/>
  <c r="AE723" i="1" s="1"/>
  <c r="AC819" i="1"/>
  <c r="AD819" i="1" s="1"/>
  <c r="AE819" i="1" s="1"/>
  <c r="AC995" i="1"/>
  <c r="AD995" i="1" s="1"/>
  <c r="AE995" i="1" s="1"/>
  <c r="AC435" i="1"/>
  <c r="AD435" i="1" s="1"/>
  <c r="AE435" i="1" s="1"/>
  <c r="AC627" i="1"/>
  <c r="AD627" i="1" s="1"/>
  <c r="AE627" i="1" s="1"/>
  <c r="AC899" i="1"/>
  <c r="AD899" i="1" s="1"/>
  <c r="AE899" i="1" s="1"/>
  <c r="AC1059" i="1"/>
  <c r="AD1059" i="1" s="1"/>
  <c r="AE1059" i="1" s="1"/>
  <c r="AC19" i="1"/>
  <c r="AD19" i="1" s="1"/>
  <c r="AE19" i="1" s="1"/>
  <c r="AC147" i="1"/>
  <c r="AD147" i="1" s="1"/>
  <c r="AE147" i="1" s="1"/>
  <c r="AC259" i="1"/>
  <c r="AD259" i="1" s="1"/>
  <c r="AE259" i="1" s="1"/>
  <c r="AC707" i="1"/>
  <c r="AD707" i="1" s="1"/>
  <c r="AE707" i="1" s="1"/>
  <c r="AC339" i="1"/>
  <c r="AD339" i="1" s="1"/>
  <c r="AE339" i="1" s="1"/>
  <c r="AC531" i="1"/>
  <c r="AD531" i="1" s="1"/>
  <c r="AE531" i="1" s="1"/>
  <c r="AC803" i="1"/>
  <c r="AD803" i="1" s="1"/>
  <c r="AE803" i="1" s="1"/>
  <c r="AC979" i="1"/>
  <c r="AD979" i="1" s="1"/>
  <c r="AE979" i="1" s="1"/>
  <c r="AC3" i="1"/>
  <c r="AD3" i="1" s="1"/>
  <c r="AE3" i="1" s="1"/>
  <c r="AC131" i="1"/>
  <c r="AD131" i="1" s="1"/>
  <c r="AE131" i="1" s="1"/>
  <c r="AC419" i="1"/>
  <c r="AD419" i="1" s="1"/>
  <c r="AE419" i="1" s="1"/>
  <c r="AC611" i="1"/>
  <c r="AD611" i="1" s="1"/>
  <c r="AE611" i="1" s="1"/>
  <c r="AC883" i="1"/>
  <c r="AD883" i="1" s="1"/>
  <c r="AE883" i="1" s="1"/>
  <c r="AC243" i="1"/>
  <c r="AD243" i="1" s="1"/>
  <c r="AE243" i="1" s="1"/>
  <c r="AC691" i="1"/>
  <c r="AD691" i="1" s="1"/>
  <c r="AE691" i="1" s="1"/>
  <c r="AC963" i="1"/>
  <c r="AD963" i="1" s="1"/>
  <c r="AE963" i="1" s="1"/>
  <c r="AC1043" i="1"/>
  <c r="AD1043" i="1" s="1"/>
  <c r="AE1043" i="1" s="1"/>
  <c r="AC1107" i="1"/>
  <c r="AD1107" i="1" s="1"/>
  <c r="AE1107" i="1" s="1"/>
  <c r="AC115" i="1"/>
  <c r="AD115" i="1" s="1"/>
  <c r="AE115" i="1" s="1"/>
  <c r="AC323" i="1"/>
  <c r="AD323" i="1" s="1"/>
  <c r="AE323" i="1" s="1"/>
  <c r="AC515" i="1"/>
  <c r="AD515" i="1" s="1"/>
  <c r="AE515" i="1" s="1"/>
  <c r="AC787" i="1"/>
  <c r="AD787" i="1" s="1"/>
  <c r="AE787" i="1" s="1"/>
  <c r="AC403" i="1"/>
  <c r="AD403" i="1" s="1"/>
  <c r="AE403" i="1" s="1"/>
  <c r="AC595" i="1"/>
  <c r="AD595" i="1" s="1"/>
  <c r="AE595" i="1" s="1"/>
  <c r="AC867" i="1"/>
  <c r="AD867" i="1" s="1"/>
  <c r="AE867" i="1" s="1"/>
  <c r="AC99" i="1"/>
  <c r="AD99" i="1" s="1"/>
  <c r="AE99" i="1" s="1"/>
  <c r="AC227" i="1"/>
  <c r="AD227" i="1" s="1"/>
  <c r="AE227" i="1" s="1"/>
  <c r="AC675" i="1"/>
  <c r="AD675" i="1" s="1"/>
  <c r="AE675" i="1" s="1"/>
  <c r="AC947" i="1"/>
  <c r="AD947" i="1" s="1"/>
  <c r="AE947" i="1" s="1"/>
  <c r="AC307" i="1"/>
  <c r="AD307" i="1" s="1"/>
  <c r="AE307" i="1" s="1"/>
  <c r="AC499" i="1"/>
  <c r="AD499" i="1" s="1"/>
  <c r="AE499" i="1" s="1"/>
  <c r="AC771" i="1"/>
  <c r="AD771" i="1" s="1"/>
  <c r="AE771" i="1" s="1"/>
  <c r="AC1027" i="1"/>
  <c r="AD1027" i="1" s="1"/>
  <c r="AE1027" i="1" s="1"/>
  <c r="AC1091" i="1"/>
  <c r="AD1091" i="1" s="1"/>
  <c r="AE1091" i="1" s="1"/>
  <c r="AC83" i="1"/>
  <c r="AD83" i="1" s="1"/>
  <c r="AE83" i="1" s="1"/>
  <c r="AC211" i="1"/>
  <c r="AD211" i="1" s="1"/>
  <c r="AE211" i="1" s="1"/>
  <c r="AC387" i="1"/>
  <c r="AD387" i="1" s="1"/>
  <c r="AE387" i="1" s="1"/>
  <c r="AC579" i="1"/>
  <c r="AD579" i="1" s="1"/>
  <c r="AE579" i="1" s="1"/>
  <c r="AC851" i="1"/>
  <c r="AD851" i="1" s="1"/>
  <c r="AE851" i="1" s="1"/>
  <c r="AC483" i="1"/>
  <c r="AD483" i="1" s="1"/>
  <c r="AE483" i="1" s="1"/>
  <c r="AC659" i="1"/>
  <c r="AD659" i="1" s="1"/>
  <c r="AE659" i="1" s="1"/>
  <c r="AC931" i="1"/>
  <c r="AD931" i="1" s="1"/>
  <c r="AE931" i="1" s="1"/>
  <c r="AC1167" i="1"/>
  <c r="AC1151" i="1"/>
  <c r="AC1135" i="1"/>
  <c r="AD1135" i="1" s="1"/>
  <c r="AE1135" i="1" s="1"/>
  <c r="AC1119" i="1"/>
  <c r="AD1119" i="1" s="1"/>
  <c r="AE1119" i="1" s="1"/>
  <c r="AC1103" i="1"/>
  <c r="AC1087" i="1"/>
  <c r="AC1071" i="1"/>
  <c r="AD1071" i="1" s="1"/>
  <c r="AE1071" i="1" s="1"/>
  <c r="AC911" i="1"/>
  <c r="AD911" i="1" s="1"/>
  <c r="AE911" i="1" s="1"/>
  <c r="AC895" i="1"/>
  <c r="AD895" i="1" s="1"/>
  <c r="AE895" i="1" s="1"/>
  <c r="AC879" i="1"/>
  <c r="AD879" i="1" s="1"/>
  <c r="AE879" i="1" s="1"/>
  <c r="AC863" i="1"/>
  <c r="AC847" i="1"/>
  <c r="AC831" i="1"/>
  <c r="AD831" i="1" s="1"/>
  <c r="AE831" i="1" s="1"/>
  <c r="AC815" i="1"/>
  <c r="AD815" i="1" s="1"/>
  <c r="AE815" i="1" s="1"/>
  <c r="AC655" i="1"/>
  <c r="AD655" i="1" s="1"/>
  <c r="AE655" i="1" s="1"/>
  <c r="AC639" i="1"/>
  <c r="AD639" i="1" s="1"/>
  <c r="AE639" i="1" s="1"/>
  <c r="AC623" i="1"/>
  <c r="AD623" i="1" s="1"/>
  <c r="AE623" i="1" s="1"/>
  <c r="AC607" i="1"/>
  <c r="AD607" i="1" s="1"/>
  <c r="AE607" i="1" s="1"/>
  <c r="AC591" i="1"/>
  <c r="AC575" i="1"/>
  <c r="AD575" i="1" s="1"/>
  <c r="AE575" i="1" s="1"/>
  <c r="AC559" i="1"/>
  <c r="AD559" i="1" s="1"/>
  <c r="AE559" i="1" s="1"/>
  <c r="AC399" i="1"/>
  <c r="AD399" i="1" s="1"/>
  <c r="AE399" i="1" s="1"/>
  <c r="AC383" i="1"/>
  <c r="AD383" i="1" s="1"/>
  <c r="AE383" i="1" s="1"/>
  <c r="AC367" i="1"/>
  <c r="AD367" i="1" s="1"/>
  <c r="AE367" i="1" s="1"/>
  <c r="AC351" i="1"/>
  <c r="AC335" i="1"/>
  <c r="AD335" i="1" s="1"/>
  <c r="AE335" i="1" s="1"/>
  <c r="AC319" i="1"/>
  <c r="AD319" i="1" s="1"/>
  <c r="AE319" i="1" s="1"/>
  <c r="AC303" i="1"/>
  <c r="AD303" i="1" s="1"/>
  <c r="AE303" i="1" s="1"/>
  <c r="AC143" i="1"/>
  <c r="AC127" i="1"/>
  <c r="AD127" i="1" s="1"/>
  <c r="AE127" i="1" s="1"/>
  <c r="AC111" i="1"/>
  <c r="AD111" i="1" s="1"/>
  <c r="AE111" i="1" s="1"/>
  <c r="AC95" i="1"/>
  <c r="AD95" i="1" s="1"/>
  <c r="AE95" i="1" s="1"/>
  <c r="AC79" i="1"/>
  <c r="AC63" i="1"/>
  <c r="AD63" i="1" s="1"/>
  <c r="AE63" i="1" s="1"/>
  <c r="AC47" i="1"/>
  <c r="AD47" i="1" s="1"/>
  <c r="AE47" i="1" s="1"/>
  <c r="AC31" i="1"/>
  <c r="AD31" i="1" s="1"/>
  <c r="AE31" i="1" s="1"/>
  <c r="AC1150" i="1"/>
  <c r="AD1150" i="1" s="1"/>
  <c r="AE1150" i="1" s="1"/>
  <c r="AC1134" i="1"/>
  <c r="AD1134" i="1" s="1"/>
  <c r="AE1134" i="1" s="1"/>
  <c r="AC1102" i="1"/>
  <c r="AD1102" i="1" s="1"/>
  <c r="AE1102" i="1" s="1"/>
  <c r="AC1086" i="1"/>
  <c r="AD1086" i="1" s="1"/>
  <c r="AE1086" i="1" s="1"/>
  <c r="AC1070" i="1"/>
  <c r="AD1070" i="1" s="1"/>
  <c r="AE1070" i="1" s="1"/>
  <c r="AC1054" i="1"/>
  <c r="AD1054" i="1" s="1"/>
  <c r="AE1054" i="1" s="1"/>
  <c r="AC894" i="1"/>
  <c r="AD894" i="1" s="1"/>
  <c r="AE894" i="1" s="1"/>
  <c r="AC878" i="1"/>
  <c r="AD878" i="1" s="1"/>
  <c r="AE878" i="1" s="1"/>
  <c r="AC862" i="1"/>
  <c r="AD862" i="1" s="1"/>
  <c r="AE862" i="1" s="1"/>
  <c r="AC814" i="1"/>
  <c r="AD814" i="1" s="1"/>
  <c r="AE814" i="1" s="1"/>
  <c r="AC798" i="1"/>
  <c r="AD798" i="1" s="1"/>
  <c r="AE798" i="1" s="1"/>
  <c r="AC638" i="1"/>
  <c r="AD638" i="1" s="1"/>
  <c r="AE638" i="1" s="1"/>
  <c r="AC622" i="1"/>
  <c r="AD622" i="1" s="1"/>
  <c r="AE622" i="1" s="1"/>
  <c r="AC606" i="1"/>
  <c r="AD606" i="1" s="1"/>
  <c r="AE606" i="1" s="1"/>
  <c r="AC590" i="1"/>
  <c r="AD590" i="1" s="1"/>
  <c r="AE590" i="1" s="1"/>
  <c r="AC574" i="1"/>
  <c r="AD574" i="1" s="1"/>
  <c r="AE574" i="1" s="1"/>
  <c r="AC558" i="1"/>
  <c r="AD558" i="1" s="1"/>
  <c r="AE558" i="1" s="1"/>
  <c r="AC542" i="1"/>
  <c r="AD542" i="1" s="1"/>
  <c r="AE542" i="1" s="1"/>
  <c r="AC382" i="1"/>
  <c r="AD382" i="1" s="1"/>
  <c r="AE382" i="1" s="1"/>
  <c r="AC366" i="1"/>
  <c r="AD366" i="1" s="1"/>
  <c r="AE366" i="1" s="1"/>
  <c r="AC350" i="1"/>
  <c r="AD350" i="1" s="1"/>
  <c r="AE350" i="1" s="1"/>
  <c r="AC334" i="1"/>
  <c r="AD334" i="1" s="1"/>
  <c r="AE334" i="1" s="1"/>
  <c r="AC318" i="1"/>
  <c r="AD318" i="1" s="1"/>
  <c r="AE318" i="1" s="1"/>
  <c r="AC286" i="1"/>
  <c r="AD286" i="1" s="1"/>
  <c r="AE286" i="1" s="1"/>
  <c r="AC1203" i="1"/>
  <c r="AD1203" i="1" s="1"/>
  <c r="AE1203" i="1" s="1"/>
  <c r="AC1133" i="1"/>
  <c r="AD1133" i="1" s="1"/>
  <c r="AE1133" i="1" s="1"/>
  <c r="AC1085" i="1"/>
  <c r="AD1085" i="1" s="1"/>
  <c r="AE1085" i="1" s="1"/>
  <c r="AC1053" i="1"/>
  <c r="AD1053" i="1" s="1"/>
  <c r="AE1053" i="1" s="1"/>
  <c r="AC1123" i="1"/>
  <c r="AD1123" i="1" s="1"/>
  <c r="AE1123" i="1" s="1"/>
  <c r="AC1187" i="1"/>
  <c r="AD1187" i="1" s="1"/>
  <c r="AE1187" i="1" s="1"/>
  <c r="AC1171" i="1"/>
  <c r="AD1171" i="1" s="1"/>
  <c r="AE1171" i="1" s="1"/>
  <c r="AC1155" i="1"/>
  <c r="AD1155" i="1" s="1"/>
  <c r="AE1155" i="1" s="1"/>
  <c r="AC1235" i="1"/>
  <c r="AD1235" i="1" s="1"/>
  <c r="AE1235" i="1" s="1"/>
  <c r="AC1219" i="1"/>
  <c r="AD1219" i="1" s="1"/>
  <c r="AE1219" i="1" s="1"/>
  <c r="AC1118" i="1"/>
  <c r="AD1118" i="1" s="1"/>
  <c r="AE1118" i="1" s="1"/>
  <c r="X1118" i="1"/>
  <c r="Y1118" i="1" s="1"/>
  <c r="AC846" i="1"/>
  <c r="AD846" i="1" s="1"/>
  <c r="AE846" i="1" s="1"/>
  <c r="X846" i="1"/>
  <c r="Y846" i="1" s="1"/>
  <c r="AC830" i="1"/>
  <c r="AD830" i="1" s="1"/>
  <c r="AE830" i="1" s="1"/>
  <c r="X830" i="1"/>
  <c r="Y830" i="1" s="1"/>
  <c r="AC302" i="1"/>
  <c r="AD302" i="1" s="1"/>
  <c r="AE302" i="1" s="1"/>
  <c r="X302" i="1"/>
  <c r="Y302" i="1" s="1"/>
  <c r="X412" i="1"/>
  <c r="Y412" i="1" s="1"/>
  <c r="X855" i="1"/>
  <c r="Y855" i="1" s="1"/>
  <c r="AC783" i="1"/>
  <c r="AD783" i="1" s="1"/>
  <c r="AE783" i="1" s="1"/>
  <c r="AC1039" i="1"/>
  <c r="AD1039" i="1" s="1"/>
  <c r="AE1039" i="1" s="1"/>
  <c r="T1071" i="1"/>
  <c r="T1054" i="1"/>
  <c r="U1054" i="1" s="1"/>
  <c r="V1054" i="1" s="1"/>
  <c r="T1037" i="1"/>
  <c r="U1037" i="1" s="1"/>
  <c r="V1037" i="1" s="1"/>
  <c r="T815" i="1"/>
  <c r="U815" i="1" s="1"/>
  <c r="V815" i="1" s="1"/>
  <c r="T798" i="1"/>
  <c r="U798" i="1" s="1"/>
  <c r="V798" i="1" s="1"/>
  <c r="T559" i="1"/>
  <c r="U559" i="1" s="1"/>
  <c r="V559" i="1" s="1"/>
  <c r="T542" i="1"/>
  <c r="T303" i="1"/>
  <c r="T286" i="1"/>
  <c r="T47" i="1"/>
  <c r="X631" i="1"/>
  <c r="Y631" i="1" s="1"/>
  <c r="X870" i="1"/>
  <c r="Y870" i="1" s="1"/>
  <c r="AC238" i="1"/>
  <c r="AD238" i="1" s="1"/>
  <c r="AE238" i="1" s="1"/>
  <c r="AC255" i="1"/>
  <c r="AC511" i="1"/>
  <c r="AC767" i="1"/>
  <c r="AD767" i="1" s="1"/>
  <c r="AE767" i="1" s="1"/>
  <c r="AC1023" i="1"/>
  <c r="AD1023" i="1" s="1"/>
  <c r="AE1023" i="1" s="1"/>
  <c r="T1087" i="1"/>
  <c r="U1087" i="1" s="1"/>
  <c r="V1087" i="1" s="1"/>
  <c r="T1070" i="1"/>
  <c r="U1070" i="1" s="1"/>
  <c r="V1070" i="1" s="1"/>
  <c r="T1053" i="1"/>
  <c r="U1053" i="1" s="1"/>
  <c r="V1053" i="1" s="1"/>
  <c r="T831" i="1"/>
  <c r="U831" i="1" s="1"/>
  <c r="V831" i="1" s="1"/>
  <c r="T814" i="1"/>
  <c r="U814" i="1" s="1"/>
  <c r="V814" i="1" s="1"/>
  <c r="T575" i="1"/>
  <c r="T558" i="1"/>
  <c r="U558" i="1" s="1"/>
  <c r="V558" i="1" s="1"/>
  <c r="T319" i="1"/>
  <c r="T302" i="1"/>
  <c r="T63" i="1"/>
  <c r="AC223" i="1"/>
  <c r="AD223" i="1" s="1"/>
  <c r="AE223" i="1" s="1"/>
  <c r="AC991" i="1"/>
  <c r="AD991" i="1" s="1"/>
  <c r="AE991" i="1" s="1"/>
  <c r="T1119" i="1"/>
  <c r="U1119" i="1" s="1"/>
  <c r="V1119" i="1" s="1"/>
  <c r="T863" i="1"/>
  <c r="U863" i="1" s="1"/>
  <c r="V863" i="1" s="1"/>
  <c r="T607" i="1"/>
  <c r="U607" i="1" s="1"/>
  <c r="V607" i="1" s="1"/>
  <c r="T351" i="1"/>
  <c r="U351" i="1" s="1"/>
  <c r="V351" i="1" s="1"/>
  <c r="T95" i="1"/>
  <c r="U95" i="1" s="1"/>
  <c r="V95" i="1" s="1"/>
  <c r="X887" i="1"/>
  <c r="Y887" i="1" s="1"/>
  <c r="X171" i="1"/>
  <c r="Y171" i="1" s="1"/>
  <c r="AC1214" i="1"/>
  <c r="AD1214" i="1" s="1"/>
  <c r="AE1214" i="1" s="1"/>
  <c r="T1135" i="1"/>
  <c r="U1135" i="1" s="1"/>
  <c r="V1135" i="1" s="1"/>
  <c r="T1118" i="1"/>
  <c r="T879" i="1"/>
  <c r="T862" i="1"/>
  <c r="T623" i="1"/>
  <c r="T606" i="1"/>
  <c r="U606" i="1" s="1"/>
  <c r="V606" i="1" s="1"/>
  <c r="T367" i="1"/>
  <c r="U367" i="1" s="1"/>
  <c r="V367" i="1" s="1"/>
  <c r="T350" i="1"/>
  <c r="U350" i="1" s="1"/>
  <c r="V350" i="1" s="1"/>
  <c r="T111" i="1"/>
  <c r="U111" i="1" s="1"/>
  <c r="V111" i="1" s="1"/>
  <c r="X68" i="1"/>
  <c r="Y68" i="1" s="1"/>
  <c r="X1143" i="1"/>
  <c r="Y1143" i="1" s="1"/>
  <c r="AC1198" i="1"/>
  <c r="AD1198" i="1" s="1"/>
  <c r="AE1198" i="1" s="1"/>
  <c r="T1151" i="1"/>
  <c r="U1151" i="1" s="1"/>
  <c r="V1151" i="1" s="1"/>
  <c r="T1134" i="1"/>
  <c r="U1134" i="1" s="1"/>
  <c r="V1134" i="1" s="1"/>
  <c r="T1117" i="1"/>
  <c r="U1117" i="1" s="1"/>
  <c r="V1117" i="1" s="1"/>
  <c r="T895" i="1"/>
  <c r="U895" i="1" s="1"/>
  <c r="V895" i="1" s="1"/>
  <c r="T878" i="1"/>
  <c r="U878" i="1" s="1"/>
  <c r="V878" i="1" s="1"/>
  <c r="T639" i="1"/>
  <c r="T622" i="1"/>
  <c r="T383" i="1"/>
  <c r="U383" i="1" s="1"/>
  <c r="V383" i="1" s="1"/>
  <c r="T366" i="1"/>
  <c r="T127" i="1"/>
  <c r="U127" i="1" s="1"/>
  <c r="V127" i="1" s="1"/>
  <c r="X446" i="1"/>
  <c r="Y446" i="1" s="1"/>
  <c r="AC414" i="1"/>
  <c r="AD414" i="1" s="1"/>
  <c r="AE414" i="1" s="1"/>
  <c r="AC431" i="1"/>
  <c r="AD431" i="1" s="1"/>
  <c r="AE431" i="1" s="1"/>
  <c r="AC670" i="1"/>
  <c r="AD670" i="1" s="1"/>
  <c r="AE670" i="1" s="1"/>
  <c r="AC943" i="1"/>
  <c r="AD943" i="1" s="1"/>
  <c r="AE943" i="1" s="1"/>
  <c r="AC1199" i="1"/>
  <c r="T1167" i="1"/>
  <c r="U1167" i="1" s="1"/>
  <c r="V1167" i="1" s="1"/>
  <c r="T1150" i="1"/>
  <c r="U1150" i="1" s="1"/>
  <c r="V1150" i="1" s="1"/>
  <c r="T1133" i="1"/>
  <c r="U1133" i="1" s="1"/>
  <c r="V1133" i="1" s="1"/>
  <c r="T911" i="1"/>
  <c r="U911" i="1" s="1"/>
  <c r="V911" i="1" s="1"/>
  <c r="T894" i="1"/>
  <c r="U894" i="1" s="1"/>
  <c r="V894" i="1" s="1"/>
  <c r="T655" i="1"/>
  <c r="U655" i="1" s="1"/>
  <c r="V655" i="1" s="1"/>
  <c r="T638" i="1"/>
  <c r="U638" i="1" s="1"/>
  <c r="V638" i="1" s="1"/>
  <c r="T399" i="1"/>
  <c r="U399" i="1" s="1"/>
  <c r="V399" i="1" s="1"/>
  <c r="T382" i="1"/>
  <c r="U382" i="1" s="1"/>
  <c r="V382" i="1" s="1"/>
  <c r="T143" i="1"/>
  <c r="X103" i="1"/>
  <c r="Y103" i="1" s="1"/>
  <c r="X188" i="1"/>
  <c r="Y188" i="1" s="1"/>
  <c r="AC159" i="1"/>
  <c r="AD159" i="1" s="1"/>
  <c r="AE159" i="1" s="1"/>
  <c r="AC398" i="1"/>
  <c r="AD398" i="1" s="1"/>
  <c r="AE398" i="1" s="1"/>
  <c r="AC415" i="1"/>
  <c r="AD415" i="1" s="1"/>
  <c r="AE415" i="1" s="1"/>
  <c r="AC671" i="1"/>
  <c r="AD671" i="1" s="1"/>
  <c r="AE671" i="1" s="1"/>
  <c r="AC910" i="1"/>
  <c r="AD910" i="1" s="1"/>
  <c r="AE910" i="1" s="1"/>
  <c r="AC1183" i="1"/>
  <c r="AD1183" i="1" s="1"/>
  <c r="AE1183" i="1" s="1"/>
  <c r="X342" i="1"/>
  <c r="Y342" i="1" s="1"/>
  <c r="X1059" i="1"/>
  <c r="Y1059" i="1" s="1"/>
  <c r="X173" i="1"/>
  <c r="Y173" i="1" s="1"/>
  <c r="X667" i="1"/>
  <c r="Y667" i="1" s="1"/>
  <c r="X700" i="1"/>
  <c r="Y700" i="1" s="1"/>
  <c r="X1060" i="1"/>
  <c r="Y1060" i="1" s="1"/>
  <c r="X1146" i="1"/>
  <c r="Y1146" i="1" s="1"/>
  <c r="X359" i="1"/>
  <c r="Y359" i="1" s="1"/>
  <c r="X1075" i="1"/>
  <c r="Y1075" i="1" s="1"/>
  <c r="X717" i="1"/>
  <c r="Y717" i="1" s="1"/>
  <c r="X1179" i="1"/>
  <c r="Y1179" i="1" s="1"/>
  <c r="X172" i="1"/>
  <c r="Y172" i="1" s="1"/>
  <c r="T31" i="1"/>
  <c r="U31" i="1" s="1"/>
  <c r="V31" i="1" s="1"/>
  <c r="X854" i="1"/>
  <c r="Y854" i="1" s="1"/>
  <c r="AC270" i="1"/>
  <c r="AD270" i="1" s="1"/>
  <c r="AE270" i="1" s="1"/>
  <c r="AC287" i="1"/>
  <c r="AC543" i="1"/>
  <c r="AD543" i="1" s="1"/>
  <c r="AE543" i="1" s="1"/>
  <c r="AC799" i="1"/>
  <c r="AD799" i="1" s="1"/>
  <c r="AE799" i="1" s="1"/>
  <c r="T280" i="1"/>
  <c r="U280" i="1" s="1"/>
  <c r="V280" i="1" s="1"/>
  <c r="AC280" i="1"/>
  <c r="AD280" i="1" s="1"/>
  <c r="AE280" i="1" s="1"/>
  <c r="T504" i="1"/>
  <c r="U504" i="1" s="1"/>
  <c r="V504" i="1" s="1"/>
  <c r="AC504" i="1"/>
  <c r="AD504" i="1" s="1"/>
  <c r="AE504" i="1" s="1"/>
  <c r="T776" i="1"/>
  <c r="U776" i="1" s="1"/>
  <c r="V776" i="1" s="1"/>
  <c r="AC776" i="1"/>
  <c r="AD776" i="1" s="1"/>
  <c r="AE776" i="1" s="1"/>
  <c r="T1224" i="1"/>
  <c r="AC1224" i="1"/>
  <c r="AD1224" i="1" s="1"/>
  <c r="AE1224" i="1" s="1"/>
  <c r="T104" i="1"/>
  <c r="U104" i="1" s="1"/>
  <c r="V104" i="1" s="1"/>
  <c r="AC104" i="1"/>
  <c r="T344" i="1"/>
  <c r="AC344" i="1"/>
  <c r="AD344" i="1" s="1"/>
  <c r="AE344" i="1" s="1"/>
  <c r="T584" i="1"/>
  <c r="U584" i="1" s="1"/>
  <c r="V584" i="1" s="1"/>
  <c r="AC584" i="1"/>
  <c r="AD584" i="1" s="1"/>
  <c r="AE584" i="1" s="1"/>
  <c r="T840" i="1"/>
  <c r="U840" i="1" s="1"/>
  <c r="V840" i="1" s="1"/>
  <c r="AC840" i="1"/>
  <c r="AD840" i="1" s="1"/>
  <c r="AE840" i="1" s="1"/>
  <c r="T1208" i="1"/>
  <c r="U1208" i="1" s="1"/>
  <c r="V1208" i="1" s="1"/>
  <c r="AC1208" i="1"/>
  <c r="T248" i="1"/>
  <c r="U248" i="1" s="1"/>
  <c r="V248" i="1" s="1"/>
  <c r="AC248" i="1"/>
  <c r="AD248" i="1" s="1"/>
  <c r="AE248" i="1" s="1"/>
  <c r="T488" i="1"/>
  <c r="U488" i="1" s="1"/>
  <c r="V488" i="1" s="1"/>
  <c r="AC488" i="1"/>
  <c r="AD488" i="1" s="1"/>
  <c r="AE488" i="1" s="1"/>
  <c r="T712" i="1"/>
  <c r="AC712" i="1"/>
  <c r="AD712" i="1" s="1"/>
  <c r="AE712" i="1" s="1"/>
  <c r="T952" i="1"/>
  <c r="U952" i="1" s="1"/>
  <c r="V952" i="1" s="1"/>
  <c r="AC952" i="1"/>
  <c r="T1160" i="1"/>
  <c r="AC1160" i="1"/>
  <c r="T264" i="1"/>
  <c r="U264" i="1" s="1"/>
  <c r="V264" i="1" s="1"/>
  <c r="AC264" i="1"/>
  <c r="AD264" i="1" s="1"/>
  <c r="AE264" i="1" s="1"/>
  <c r="T536" i="1"/>
  <c r="U536" i="1" s="1"/>
  <c r="V536" i="1" s="1"/>
  <c r="AC536" i="1"/>
  <c r="AD536" i="1" s="1"/>
  <c r="AE536" i="1" s="1"/>
  <c r="T744" i="1"/>
  <c r="U744" i="1" s="1"/>
  <c r="V744" i="1" s="1"/>
  <c r="AC744" i="1"/>
  <c r="AD744" i="1" s="1"/>
  <c r="AE744" i="1" s="1"/>
  <c r="T984" i="1"/>
  <c r="U984" i="1" s="1"/>
  <c r="V984" i="1" s="1"/>
  <c r="AC984" i="1"/>
  <c r="AD984" i="1" s="1"/>
  <c r="AE984" i="1" s="1"/>
  <c r="T1192" i="1"/>
  <c r="U1192" i="1" s="1"/>
  <c r="V1192" i="1" s="1"/>
  <c r="AC1192" i="1"/>
  <c r="T72" i="1"/>
  <c r="AC72" i="1"/>
  <c r="T312" i="1"/>
  <c r="U312" i="1" s="1"/>
  <c r="V312" i="1" s="1"/>
  <c r="AC312" i="1"/>
  <c r="T552" i="1"/>
  <c r="AC552" i="1"/>
  <c r="AD552" i="1" s="1"/>
  <c r="AE552" i="1" s="1"/>
  <c r="T824" i="1"/>
  <c r="U824" i="1" s="1"/>
  <c r="V824" i="1" s="1"/>
  <c r="AC824" i="1"/>
  <c r="AD824" i="1" s="1"/>
  <c r="AE824" i="1" s="1"/>
  <c r="T1128" i="1"/>
  <c r="U1128" i="1" s="1"/>
  <c r="V1128" i="1" s="1"/>
  <c r="AC1128" i="1"/>
  <c r="T232" i="1"/>
  <c r="U232" i="1" s="1"/>
  <c r="V232" i="1" s="1"/>
  <c r="AC232" i="1"/>
  <c r="AD232" i="1" s="1"/>
  <c r="AE232" i="1" s="1"/>
  <c r="T456" i="1"/>
  <c r="U456" i="1" s="1"/>
  <c r="V456" i="1" s="1"/>
  <c r="AC456" i="1"/>
  <c r="AD456" i="1" s="1"/>
  <c r="AE456" i="1" s="1"/>
  <c r="T680" i="1"/>
  <c r="U680" i="1" s="1"/>
  <c r="V680" i="1" s="1"/>
  <c r="AC680" i="1"/>
  <c r="T920" i="1"/>
  <c r="AC920" i="1"/>
  <c r="T1144" i="1"/>
  <c r="U1144" i="1" s="1"/>
  <c r="V1144" i="1" s="1"/>
  <c r="AC1144" i="1"/>
  <c r="T168" i="1"/>
  <c r="AC168" i="1"/>
  <c r="AD168" i="1" s="1"/>
  <c r="AE168" i="1" s="1"/>
  <c r="T376" i="1"/>
  <c r="U376" i="1" s="1"/>
  <c r="V376" i="1" s="1"/>
  <c r="AC376" i="1"/>
  <c r="AD376" i="1" s="1"/>
  <c r="AE376" i="1" s="1"/>
  <c r="T600" i="1"/>
  <c r="U600" i="1" s="1"/>
  <c r="V600" i="1" s="1"/>
  <c r="AC600" i="1"/>
  <c r="AD600" i="1" s="1"/>
  <c r="AE600" i="1" s="1"/>
  <c r="T792" i="1"/>
  <c r="U792" i="1" s="1"/>
  <c r="V792" i="1" s="1"/>
  <c r="AC792" i="1"/>
  <c r="AD792" i="1" s="1"/>
  <c r="AE792" i="1" s="1"/>
  <c r="T1080" i="1"/>
  <c r="U1080" i="1" s="1"/>
  <c r="V1080" i="1" s="1"/>
  <c r="AC1080" i="1"/>
  <c r="AD1080" i="1" s="1"/>
  <c r="AE1080" i="1" s="1"/>
  <c r="T152" i="1"/>
  <c r="U152" i="1" s="1"/>
  <c r="V152" i="1" s="1"/>
  <c r="AC152" i="1"/>
  <c r="T408" i="1"/>
  <c r="AC408" i="1"/>
  <c r="T648" i="1"/>
  <c r="U648" i="1" s="1"/>
  <c r="V648" i="1" s="1"/>
  <c r="AC648" i="1"/>
  <c r="T872" i="1"/>
  <c r="AC872" i="1"/>
  <c r="T1112" i="1"/>
  <c r="U1112" i="1" s="1"/>
  <c r="V1112" i="1" s="1"/>
  <c r="AC1112" i="1"/>
  <c r="T56" i="1"/>
  <c r="U56" i="1" s="1"/>
  <c r="V56" i="1" s="1"/>
  <c r="AC56" i="1"/>
  <c r="T296" i="1"/>
  <c r="U296" i="1" s="1"/>
  <c r="V296" i="1" s="1"/>
  <c r="AC296" i="1"/>
  <c r="AD296" i="1" s="1"/>
  <c r="AE296" i="1" s="1"/>
  <c r="T520" i="1"/>
  <c r="U520" i="1" s="1"/>
  <c r="V520" i="1" s="1"/>
  <c r="AC520" i="1"/>
  <c r="T760" i="1"/>
  <c r="U760" i="1" s="1"/>
  <c r="V760" i="1" s="1"/>
  <c r="AC760" i="1"/>
  <c r="T1176" i="1"/>
  <c r="AC1176" i="1"/>
  <c r="T136" i="1"/>
  <c r="U136" i="1" s="1"/>
  <c r="V136" i="1" s="1"/>
  <c r="AC136" i="1"/>
  <c r="T392" i="1"/>
  <c r="AC392" i="1"/>
  <c r="T632" i="1"/>
  <c r="U632" i="1" s="1"/>
  <c r="V632" i="1" s="1"/>
  <c r="AC632" i="1"/>
  <c r="AD632" i="1" s="1"/>
  <c r="AE632" i="1" s="1"/>
  <c r="T888" i="1"/>
  <c r="U888" i="1" s="1"/>
  <c r="V888" i="1" s="1"/>
  <c r="AC888" i="1"/>
  <c r="T1096" i="1"/>
  <c r="U1096" i="1" s="1"/>
  <c r="V1096" i="1" s="1"/>
  <c r="AC1096" i="1"/>
  <c r="AD1096" i="1" s="1"/>
  <c r="AE1096" i="1" s="1"/>
  <c r="T216" i="1"/>
  <c r="AC216" i="1"/>
  <c r="AD216" i="1" s="1"/>
  <c r="AE216" i="1" s="1"/>
  <c r="T472" i="1"/>
  <c r="U472" i="1" s="1"/>
  <c r="V472" i="1" s="1"/>
  <c r="AC472" i="1"/>
  <c r="AD472" i="1" s="1"/>
  <c r="AE472" i="1" s="1"/>
  <c r="T728" i="1"/>
  <c r="AC728" i="1"/>
  <c r="AD728" i="1" s="1"/>
  <c r="AE728" i="1" s="1"/>
  <c r="T968" i="1"/>
  <c r="U968" i="1" s="1"/>
  <c r="V968" i="1" s="1"/>
  <c r="AC968" i="1"/>
  <c r="AD968" i="1" s="1"/>
  <c r="AE968" i="1" s="1"/>
  <c r="T1032" i="1"/>
  <c r="U1032" i="1" s="1"/>
  <c r="V1032" i="1" s="1"/>
  <c r="AC1032" i="1"/>
  <c r="AD1032" i="1" s="1"/>
  <c r="AE1032" i="1" s="1"/>
  <c r="X123" i="1"/>
  <c r="Y123" i="1" s="1"/>
  <c r="T120" i="1"/>
  <c r="U120" i="1" s="1"/>
  <c r="V120" i="1" s="1"/>
  <c r="AC120" i="1"/>
  <c r="T360" i="1"/>
  <c r="U360" i="1" s="1"/>
  <c r="V360" i="1" s="1"/>
  <c r="AC360" i="1"/>
  <c r="AD360" i="1" s="1"/>
  <c r="AE360" i="1" s="1"/>
  <c r="T616" i="1"/>
  <c r="U616" i="1" s="1"/>
  <c r="V616" i="1" s="1"/>
  <c r="AC616" i="1"/>
  <c r="AD616" i="1" s="1"/>
  <c r="AE616" i="1" s="1"/>
  <c r="T856" i="1"/>
  <c r="AC856" i="1"/>
  <c r="AD856" i="1" s="1"/>
  <c r="AE856" i="1" s="1"/>
  <c r="T1048" i="1"/>
  <c r="AC1048" i="1"/>
  <c r="AD1048" i="1" s="1"/>
  <c r="AE1048" i="1" s="1"/>
  <c r="T88" i="1"/>
  <c r="AC88" i="1"/>
  <c r="T328" i="1"/>
  <c r="U328" i="1" s="1"/>
  <c r="V328" i="1" s="1"/>
  <c r="AC328" i="1"/>
  <c r="T568" i="1"/>
  <c r="AC568" i="1"/>
  <c r="AD568" i="1" s="1"/>
  <c r="AE568" i="1" s="1"/>
  <c r="T808" i="1"/>
  <c r="U808" i="1" s="1"/>
  <c r="V808" i="1" s="1"/>
  <c r="AC808" i="1"/>
  <c r="AD808" i="1" s="1"/>
  <c r="AE808" i="1" s="1"/>
  <c r="T1016" i="1"/>
  <c r="U1016" i="1" s="1"/>
  <c r="V1016" i="1" s="1"/>
  <c r="AC1016" i="1"/>
  <c r="AD1016" i="1" s="1"/>
  <c r="AE1016" i="1" s="1"/>
  <c r="T200" i="1"/>
  <c r="U200" i="1" s="1"/>
  <c r="V200" i="1" s="1"/>
  <c r="AC200" i="1"/>
  <c r="AD200" i="1" s="1"/>
  <c r="AE200" i="1" s="1"/>
  <c r="T440" i="1"/>
  <c r="U440" i="1" s="1"/>
  <c r="V440" i="1" s="1"/>
  <c r="AC440" i="1"/>
  <c r="T696" i="1"/>
  <c r="AC696" i="1"/>
  <c r="T936" i="1"/>
  <c r="AC936" i="1"/>
  <c r="T1000" i="1"/>
  <c r="U1000" i="1" s="1"/>
  <c r="V1000" i="1" s="1"/>
  <c r="AC1000" i="1"/>
  <c r="AD1000" i="1" s="1"/>
  <c r="AE1000" i="1" s="1"/>
  <c r="X443" i="1"/>
  <c r="Y443" i="1" s="1"/>
  <c r="T184" i="1"/>
  <c r="U184" i="1" s="1"/>
  <c r="V184" i="1" s="1"/>
  <c r="AC184" i="1"/>
  <c r="T424" i="1"/>
  <c r="U424" i="1" s="1"/>
  <c r="V424" i="1" s="1"/>
  <c r="AC424" i="1"/>
  <c r="T664" i="1"/>
  <c r="U664" i="1" s="1"/>
  <c r="V664" i="1" s="1"/>
  <c r="AC664" i="1"/>
  <c r="T904" i="1"/>
  <c r="U904" i="1" s="1"/>
  <c r="V904" i="1" s="1"/>
  <c r="AC904" i="1"/>
  <c r="T1064" i="1"/>
  <c r="U1064" i="1" s="1"/>
  <c r="V1064" i="1" s="1"/>
  <c r="AC1064" i="1"/>
  <c r="AD1064" i="1" s="1"/>
  <c r="AE1064" i="1" s="1"/>
  <c r="AC1234" i="1"/>
  <c r="AD1234" i="1" s="1"/>
  <c r="AE1234" i="1" s="1"/>
  <c r="AC1218" i="1"/>
  <c r="AD1218" i="1" s="1"/>
  <c r="AE1218" i="1" s="1"/>
  <c r="AC1202" i="1"/>
  <c r="AC1186" i="1"/>
  <c r="AD1186" i="1" s="1"/>
  <c r="AE1186" i="1" s="1"/>
  <c r="AC1170" i="1"/>
  <c r="AD1170" i="1" s="1"/>
  <c r="AE1170" i="1" s="1"/>
  <c r="AC1154" i="1"/>
  <c r="AD1154" i="1" s="1"/>
  <c r="AE1154" i="1" s="1"/>
  <c r="AC1122" i="1"/>
  <c r="AD1122" i="1" s="1"/>
  <c r="AE1122" i="1" s="1"/>
  <c r="AC1106" i="1"/>
  <c r="AD1106" i="1" s="1"/>
  <c r="AE1106" i="1" s="1"/>
  <c r="AC1090" i="1"/>
  <c r="AD1090" i="1" s="1"/>
  <c r="AE1090" i="1" s="1"/>
  <c r="AC1074" i="1"/>
  <c r="AC1058" i="1"/>
  <c r="AD1058" i="1" s="1"/>
  <c r="AE1058" i="1" s="1"/>
  <c r="AC1026" i="1"/>
  <c r="AC1010" i="1"/>
  <c r="AD1010" i="1" s="1"/>
  <c r="AE1010" i="1" s="1"/>
  <c r="AC994" i="1"/>
  <c r="AD994" i="1" s="1"/>
  <c r="AE994" i="1" s="1"/>
  <c r="AC978" i="1"/>
  <c r="AD978" i="1" s="1"/>
  <c r="AE978" i="1" s="1"/>
  <c r="AC962" i="1"/>
  <c r="AD962" i="1" s="1"/>
  <c r="AE962" i="1" s="1"/>
  <c r="AC946" i="1"/>
  <c r="AD946" i="1" s="1"/>
  <c r="AE946" i="1" s="1"/>
  <c r="AC930" i="1"/>
  <c r="AD930" i="1" s="1"/>
  <c r="AE930" i="1" s="1"/>
  <c r="AC914" i="1"/>
  <c r="AD914" i="1" s="1"/>
  <c r="AE914" i="1" s="1"/>
  <c r="AC898" i="1"/>
  <c r="AD898" i="1" s="1"/>
  <c r="AE898" i="1" s="1"/>
  <c r="AC882" i="1"/>
  <c r="AD882" i="1" s="1"/>
  <c r="AE882" i="1" s="1"/>
  <c r="AC866" i="1"/>
  <c r="AD866" i="1" s="1"/>
  <c r="AE866" i="1" s="1"/>
  <c r="AC850" i="1"/>
  <c r="AD850" i="1" s="1"/>
  <c r="AE850" i="1" s="1"/>
  <c r="AC818" i="1"/>
  <c r="AD818" i="1" s="1"/>
  <c r="AE818" i="1" s="1"/>
  <c r="AC802" i="1"/>
  <c r="AD802" i="1" s="1"/>
  <c r="AE802" i="1" s="1"/>
  <c r="AC786" i="1"/>
  <c r="AD786" i="1" s="1"/>
  <c r="AE786" i="1" s="1"/>
  <c r="AC770" i="1"/>
  <c r="AD770" i="1" s="1"/>
  <c r="AE770" i="1" s="1"/>
  <c r="AC754" i="1"/>
  <c r="AD754" i="1" s="1"/>
  <c r="AE754" i="1" s="1"/>
  <c r="AC738" i="1"/>
  <c r="AD738" i="1" s="1"/>
  <c r="AE738" i="1" s="1"/>
  <c r="AC722" i="1"/>
  <c r="AD722" i="1" s="1"/>
  <c r="AE722" i="1" s="1"/>
  <c r="AC706" i="1"/>
  <c r="AD706" i="1" s="1"/>
  <c r="AE706" i="1" s="1"/>
  <c r="AC690" i="1"/>
  <c r="AD690" i="1" s="1"/>
  <c r="AE690" i="1" s="1"/>
  <c r="AC674" i="1"/>
  <c r="AD674" i="1" s="1"/>
  <c r="AE674" i="1" s="1"/>
  <c r="AC658" i="1"/>
  <c r="AD658" i="1" s="1"/>
  <c r="AE658" i="1" s="1"/>
  <c r="AC642" i="1"/>
  <c r="AD642" i="1" s="1"/>
  <c r="AE642" i="1" s="1"/>
  <c r="AC626" i="1"/>
  <c r="AD626" i="1" s="1"/>
  <c r="AE626" i="1" s="1"/>
  <c r="AC610" i="1"/>
  <c r="AD610" i="1" s="1"/>
  <c r="AE610" i="1" s="1"/>
  <c r="AC594" i="1"/>
  <c r="AD594" i="1" s="1"/>
  <c r="AE594" i="1" s="1"/>
  <c r="AC578" i="1"/>
  <c r="AD578" i="1" s="1"/>
  <c r="AE578" i="1" s="1"/>
  <c r="AC562" i="1"/>
  <c r="AD562" i="1" s="1"/>
  <c r="AE562" i="1" s="1"/>
  <c r="AC546" i="1"/>
  <c r="AD546" i="1" s="1"/>
  <c r="AE546" i="1" s="1"/>
  <c r="AC530" i="1"/>
  <c r="AD530" i="1" s="1"/>
  <c r="AE530" i="1" s="1"/>
  <c r="AC514" i="1"/>
  <c r="AD514" i="1" s="1"/>
  <c r="AE514" i="1" s="1"/>
  <c r="AC498" i="1"/>
  <c r="AD498" i="1" s="1"/>
  <c r="AE498" i="1" s="1"/>
  <c r="AC482" i="1"/>
  <c r="AD482" i="1" s="1"/>
  <c r="AE482" i="1" s="1"/>
  <c r="AC466" i="1"/>
  <c r="AD466" i="1" s="1"/>
  <c r="AE466" i="1" s="1"/>
  <c r="AC450" i="1"/>
  <c r="AD450" i="1" s="1"/>
  <c r="AE450" i="1" s="1"/>
  <c r="AC434" i="1"/>
  <c r="AD434" i="1" s="1"/>
  <c r="AE434" i="1" s="1"/>
  <c r="AC418" i="1"/>
  <c r="AD418" i="1" s="1"/>
  <c r="AE418" i="1" s="1"/>
  <c r="AC386" i="1"/>
  <c r="AD386" i="1" s="1"/>
  <c r="AE386" i="1" s="1"/>
  <c r="AC370" i="1"/>
  <c r="AD370" i="1" s="1"/>
  <c r="AE370" i="1" s="1"/>
  <c r="AC354" i="1"/>
  <c r="AD354" i="1" s="1"/>
  <c r="AE354" i="1" s="1"/>
  <c r="AC338" i="1"/>
  <c r="AD338" i="1" s="1"/>
  <c r="AE338" i="1" s="1"/>
  <c r="AC322" i="1"/>
  <c r="AD322" i="1" s="1"/>
  <c r="AE322" i="1" s="1"/>
  <c r="AC306" i="1"/>
  <c r="AD306" i="1" s="1"/>
  <c r="AE306" i="1" s="1"/>
  <c r="AC290" i="1"/>
  <c r="AD290" i="1" s="1"/>
  <c r="AE290" i="1" s="1"/>
  <c r="AC274" i="1"/>
  <c r="AD274" i="1" s="1"/>
  <c r="AE274" i="1" s="1"/>
  <c r="AC258" i="1"/>
  <c r="AD258" i="1" s="1"/>
  <c r="AE258" i="1" s="1"/>
  <c r="AC242" i="1"/>
  <c r="AD242" i="1" s="1"/>
  <c r="AE242" i="1" s="1"/>
  <c r="AC226" i="1"/>
  <c r="AD226" i="1" s="1"/>
  <c r="AE226" i="1" s="1"/>
  <c r="AC210" i="1"/>
  <c r="AD210" i="1" s="1"/>
  <c r="AE210" i="1" s="1"/>
  <c r="AC194" i="1"/>
  <c r="AD194" i="1" s="1"/>
  <c r="AE194" i="1" s="1"/>
  <c r="AC178" i="1"/>
  <c r="AD178" i="1" s="1"/>
  <c r="AE178" i="1" s="1"/>
  <c r="AC162" i="1"/>
  <c r="AD162" i="1" s="1"/>
  <c r="AE162" i="1" s="1"/>
  <c r="AC146" i="1"/>
  <c r="AD146" i="1" s="1"/>
  <c r="AE146" i="1" s="1"/>
  <c r="AC66" i="1"/>
  <c r="AD66" i="1" s="1"/>
  <c r="AE66" i="1" s="1"/>
  <c r="AC1213" i="1"/>
  <c r="AD1213" i="1" s="1"/>
  <c r="AE1213" i="1" s="1"/>
  <c r="AC1197" i="1"/>
  <c r="AD1197" i="1" s="1"/>
  <c r="AE1197" i="1" s="1"/>
  <c r="AC1181" i="1"/>
  <c r="AD1181" i="1" s="1"/>
  <c r="AE1181" i="1" s="1"/>
  <c r="AC1117" i="1"/>
  <c r="AD1117" i="1" s="1"/>
  <c r="AE1117" i="1" s="1"/>
  <c r="AC1101" i="1"/>
  <c r="AD1101" i="1" s="1"/>
  <c r="AE1101" i="1" s="1"/>
  <c r="AC1069" i="1"/>
  <c r="AD1069" i="1" s="1"/>
  <c r="AE1069" i="1" s="1"/>
  <c r="AC1037" i="1"/>
  <c r="AD1037" i="1" s="1"/>
  <c r="AE1037" i="1" s="1"/>
  <c r="AC1021" i="1"/>
  <c r="AD1021" i="1" s="1"/>
  <c r="AE1021" i="1" s="1"/>
  <c r="AC973" i="1"/>
  <c r="AD973" i="1" s="1"/>
  <c r="AE973" i="1" s="1"/>
  <c r="AC941" i="1"/>
  <c r="AD941" i="1" s="1"/>
  <c r="AE941" i="1" s="1"/>
  <c r="AC893" i="1"/>
  <c r="AD893" i="1" s="1"/>
  <c r="AE893" i="1" s="1"/>
  <c r="AC877" i="1"/>
  <c r="AD877" i="1" s="1"/>
  <c r="AE877" i="1" s="1"/>
  <c r="AC861" i="1"/>
  <c r="AD861" i="1" s="1"/>
  <c r="AE861" i="1" s="1"/>
  <c r="AC845" i="1"/>
  <c r="AD845" i="1" s="1"/>
  <c r="AE845" i="1" s="1"/>
  <c r="AC829" i="1"/>
  <c r="AD829" i="1" s="1"/>
  <c r="AE829" i="1" s="1"/>
  <c r="AC813" i="1"/>
  <c r="AD813" i="1" s="1"/>
  <c r="AE813" i="1" s="1"/>
  <c r="AC733" i="1"/>
  <c r="AD733" i="1" s="1"/>
  <c r="AE733" i="1" s="1"/>
  <c r="AC685" i="1"/>
  <c r="AD685" i="1" s="1"/>
  <c r="AE685" i="1" s="1"/>
  <c r="AC669" i="1"/>
  <c r="AD669" i="1" s="1"/>
  <c r="AE669" i="1" s="1"/>
  <c r="AC653" i="1"/>
  <c r="AD653" i="1" s="1"/>
  <c r="AE653" i="1" s="1"/>
  <c r="AC621" i="1"/>
  <c r="AD621" i="1" s="1"/>
  <c r="AE621" i="1" s="1"/>
  <c r="AC605" i="1"/>
  <c r="AD605" i="1" s="1"/>
  <c r="AE605" i="1" s="1"/>
  <c r="AC589" i="1"/>
  <c r="AD589" i="1" s="1"/>
  <c r="AE589" i="1" s="1"/>
  <c r="AC573" i="1"/>
  <c r="AD573" i="1" s="1"/>
  <c r="AE573" i="1" s="1"/>
  <c r="AC541" i="1"/>
  <c r="AD541" i="1" s="1"/>
  <c r="AE541" i="1" s="1"/>
  <c r="AC525" i="1"/>
  <c r="AD525" i="1" s="1"/>
  <c r="AE525" i="1" s="1"/>
  <c r="AC509" i="1"/>
  <c r="AD509" i="1" s="1"/>
  <c r="AE509" i="1" s="1"/>
  <c r="AC477" i="1"/>
  <c r="AD477" i="1" s="1"/>
  <c r="AE477" i="1" s="1"/>
  <c r="AC461" i="1"/>
  <c r="AD461" i="1" s="1"/>
  <c r="AE461" i="1" s="1"/>
  <c r="AC445" i="1"/>
  <c r="AD445" i="1" s="1"/>
  <c r="AE445" i="1" s="1"/>
  <c r="AC429" i="1"/>
  <c r="AD429" i="1" s="1"/>
  <c r="AE429" i="1" s="1"/>
  <c r="AC397" i="1"/>
  <c r="AD397" i="1" s="1"/>
  <c r="AE397" i="1" s="1"/>
  <c r="AC381" i="1"/>
  <c r="AD381" i="1" s="1"/>
  <c r="AE381" i="1" s="1"/>
  <c r="AC781" i="1"/>
  <c r="AD781" i="1" s="1"/>
  <c r="AE781" i="1" s="1"/>
  <c r="AC637" i="1"/>
  <c r="AD637" i="1" s="1"/>
  <c r="AE637" i="1" s="1"/>
  <c r="AA589" i="1"/>
  <c r="AB589" i="1" s="1"/>
  <c r="AC18" i="1"/>
  <c r="AD18" i="1" s="1"/>
  <c r="AE18" i="1" s="1"/>
  <c r="AA262" i="1"/>
  <c r="AB262" i="1" s="1"/>
  <c r="AA326" i="1"/>
  <c r="AB326" i="1" s="1"/>
  <c r="AC358" i="1"/>
  <c r="AD358" i="1" s="1"/>
  <c r="AE358" i="1" s="1"/>
  <c r="AC406" i="1"/>
  <c r="AD406" i="1" s="1"/>
  <c r="AE406" i="1" s="1"/>
  <c r="AC822" i="1"/>
  <c r="AD822" i="1" s="1"/>
  <c r="AE822" i="1" s="1"/>
  <c r="AC982" i="1"/>
  <c r="AD982" i="1" s="1"/>
  <c r="AE982" i="1" s="1"/>
  <c r="AC1222" i="1"/>
  <c r="AD1222" i="1" s="1"/>
  <c r="AE1222" i="1" s="1"/>
  <c r="AA101" i="1"/>
  <c r="AB101" i="1" s="1"/>
  <c r="AA150" i="1"/>
  <c r="AB150" i="1" s="1"/>
  <c r="AA518" i="1"/>
  <c r="AB518" i="1" s="1"/>
  <c r="AA598" i="1"/>
  <c r="AB598" i="1" s="1"/>
  <c r="AA678" i="1"/>
  <c r="AB678" i="1" s="1"/>
  <c r="AA758" i="1"/>
  <c r="AB758" i="1" s="1"/>
  <c r="AA1158" i="1"/>
  <c r="AB1158" i="1" s="1"/>
  <c r="AC902" i="1"/>
  <c r="AD902" i="1" s="1"/>
  <c r="AE902" i="1" s="1"/>
  <c r="AA102" i="1"/>
  <c r="AB102" i="1" s="1"/>
  <c r="AA390" i="1"/>
  <c r="AB390" i="1" s="1"/>
  <c r="AA838" i="1"/>
  <c r="AB838" i="1" s="1"/>
  <c r="AA934" i="1"/>
  <c r="AB934" i="1" s="1"/>
  <c r="AA1174" i="1"/>
  <c r="AB1174" i="1" s="1"/>
  <c r="AC534" i="1"/>
  <c r="AD534" i="1" s="1"/>
  <c r="AE534" i="1" s="1"/>
  <c r="AC742" i="1"/>
  <c r="AD742" i="1" s="1"/>
  <c r="AE742" i="1" s="1"/>
  <c r="AC1062" i="1"/>
  <c r="AD1062" i="1" s="1"/>
  <c r="AE1062" i="1" s="1"/>
  <c r="AA213" i="1"/>
  <c r="AB213" i="1" s="1"/>
  <c r="AA694" i="1"/>
  <c r="AB694" i="1" s="1"/>
  <c r="AA854" i="1"/>
  <c r="AB854" i="1" s="1"/>
  <c r="AC214" i="1"/>
  <c r="AD214" i="1" s="1"/>
  <c r="AE214" i="1" s="1"/>
  <c r="AC933" i="1"/>
  <c r="AD933" i="1" s="1"/>
  <c r="AE933" i="1" s="1"/>
  <c r="AA278" i="1"/>
  <c r="AB278" i="1" s="1"/>
  <c r="AA341" i="1"/>
  <c r="AB341" i="1" s="1"/>
  <c r="AA470" i="1"/>
  <c r="AB470" i="1" s="1"/>
  <c r="AA774" i="1"/>
  <c r="AB774" i="1" s="1"/>
  <c r="AA1206" i="1"/>
  <c r="AB1206" i="1" s="1"/>
  <c r="AC70" i="1"/>
  <c r="AD70" i="1" s="1"/>
  <c r="AE70" i="1" s="1"/>
  <c r="AC117" i="1"/>
  <c r="AD117" i="1" s="1"/>
  <c r="AE117" i="1" s="1"/>
  <c r="AC166" i="1"/>
  <c r="AD166" i="1" s="1"/>
  <c r="AE166" i="1" s="1"/>
  <c r="AC486" i="1"/>
  <c r="AD486" i="1" s="1"/>
  <c r="AE486" i="1" s="1"/>
  <c r="AC1094" i="1"/>
  <c r="AD1094" i="1" s="1"/>
  <c r="AE1094" i="1" s="1"/>
  <c r="AA53" i="1"/>
  <c r="AB53" i="1" s="1"/>
  <c r="AA342" i="1"/>
  <c r="AB342" i="1" s="1"/>
  <c r="AA613" i="1"/>
  <c r="AA1045" i="1"/>
  <c r="AB1045" i="1" s="1"/>
  <c r="AC118" i="1"/>
  <c r="AD118" i="1" s="1"/>
  <c r="AE118" i="1" s="1"/>
  <c r="AC294" i="1"/>
  <c r="AD294" i="1" s="1"/>
  <c r="AE294" i="1" s="1"/>
  <c r="AC389" i="1"/>
  <c r="AD389" i="1" s="1"/>
  <c r="AE389" i="1" s="1"/>
  <c r="AC438" i="1"/>
  <c r="AD438" i="1" s="1"/>
  <c r="AE438" i="1" s="1"/>
  <c r="AA54" i="1"/>
  <c r="AB54" i="1" s="1"/>
  <c r="AA614" i="1"/>
  <c r="AB614" i="1" s="1"/>
  <c r="AA950" i="1"/>
  <c r="AB950" i="1" s="1"/>
  <c r="AA1046" i="1"/>
  <c r="AB1046" i="1" s="1"/>
  <c r="AA1221" i="1"/>
  <c r="AB1221" i="1" s="1"/>
  <c r="AC566" i="1"/>
  <c r="AD566" i="1" s="1"/>
  <c r="AE566" i="1" s="1"/>
  <c r="AC966" i="1"/>
  <c r="AD966" i="1" s="1"/>
  <c r="AE966" i="1" s="1"/>
  <c r="AA230" i="1"/>
  <c r="AB230" i="1" s="1"/>
  <c r="AA869" i="1"/>
  <c r="AB869" i="1" s="1"/>
  <c r="AC246" i="1"/>
  <c r="AD246" i="1" s="1"/>
  <c r="AE246" i="1" s="1"/>
  <c r="AC806" i="1"/>
  <c r="AD806" i="1" s="1"/>
  <c r="AE806" i="1" s="1"/>
  <c r="AA6" i="1"/>
  <c r="AB6" i="1" s="1"/>
  <c r="AA550" i="1"/>
  <c r="AB550" i="1" s="1"/>
  <c r="AC646" i="1"/>
  <c r="AD646" i="1" s="1"/>
  <c r="AE646" i="1" s="1"/>
  <c r="AC886" i="1"/>
  <c r="AD886" i="1" s="1"/>
  <c r="AE886" i="1" s="1"/>
  <c r="AA1078" i="1"/>
  <c r="AB1078" i="1" s="1"/>
  <c r="AC726" i="1"/>
  <c r="AD726" i="1" s="1"/>
  <c r="AE726" i="1" s="1"/>
  <c r="AA422" i="1"/>
  <c r="AB422" i="1" s="1"/>
  <c r="AA981" i="1"/>
  <c r="AB981" i="1" s="1"/>
  <c r="AC325" i="1"/>
  <c r="AD325" i="1" s="1"/>
  <c r="AE325" i="1" s="1"/>
  <c r="AA22" i="1"/>
  <c r="AB22" i="1" s="1"/>
  <c r="AC597" i="1"/>
  <c r="AD597" i="1" s="1"/>
  <c r="AE597" i="1" s="1"/>
  <c r="AC998" i="1"/>
  <c r="AD998" i="1" s="1"/>
  <c r="AE998" i="1" s="1"/>
  <c r="AA180" i="1"/>
  <c r="AB180" i="1" s="1"/>
  <c r="AA261" i="1"/>
  <c r="AB261" i="1" s="1"/>
  <c r="AA517" i="1"/>
  <c r="AB517" i="1" s="1"/>
  <c r="AA564" i="1"/>
  <c r="AB564" i="1" s="1"/>
  <c r="AA772" i="1"/>
  <c r="AB772" i="1" s="1"/>
  <c r="AA821" i="1"/>
  <c r="AB821" i="1" s="1"/>
  <c r="AA932" i="1"/>
  <c r="AB932" i="1" s="1"/>
  <c r="AC36" i="1"/>
  <c r="AD36" i="1" s="1"/>
  <c r="AE36" i="1" s="1"/>
  <c r="AC181" i="1"/>
  <c r="AD181" i="1" s="1"/>
  <c r="AE181" i="1" s="1"/>
  <c r="AC244" i="1"/>
  <c r="AD244" i="1" s="1"/>
  <c r="AE244" i="1" s="1"/>
  <c r="AC308" i="1"/>
  <c r="AD308" i="1" s="1"/>
  <c r="AE308" i="1" s="1"/>
  <c r="AC453" i="1"/>
  <c r="AD453" i="1" s="1"/>
  <c r="AE453" i="1" s="1"/>
  <c r="AC516" i="1"/>
  <c r="AD516" i="1" s="1"/>
  <c r="AE516" i="1" s="1"/>
  <c r="AC580" i="1"/>
  <c r="AD580" i="1" s="1"/>
  <c r="AE580" i="1" s="1"/>
  <c r="AC645" i="1"/>
  <c r="AD645" i="1" s="1"/>
  <c r="AE645" i="1" s="1"/>
  <c r="AC757" i="1"/>
  <c r="AD757" i="1" s="1"/>
  <c r="AE757" i="1" s="1"/>
  <c r="AC1093" i="1"/>
  <c r="AD1093" i="1" s="1"/>
  <c r="AE1093" i="1" s="1"/>
  <c r="AC1205" i="1"/>
  <c r="AD1205" i="1" s="1"/>
  <c r="AE1205" i="1" s="1"/>
  <c r="AA820" i="1"/>
  <c r="AB820" i="1" s="1"/>
  <c r="AC1092" i="1"/>
  <c r="AD1092" i="1" s="1"/>
  <c r="AE1092" i="1" s="1"/>
  <c r="AA20" i="1"/>
  <c r="AB20" i="1" s="1"/>
  <c r="AA436" i="1"/>
  <c r="AB436" i="1" s="1"/>
  <c r="AA484" i="1"/>
  <c r="AB484" i="1" s="1"/>
  <c r="AA565" i="1"/>
  <c r="AB565" i="1" s="1"/>
  <c r="AA676" i="1"/>
  <c r="AB676" i="1" s="1"/>
  <c r="AA724" i="1"/>
  <c r="AB724" i="1" s="1"/>
  <c r="AA773" i="1"/>
  <c r="AB773" i="1" s="1"/>
  <c r="AA996" i="1"/>
  <c r="AB996" i="1" s="1"/>
  <c r="AA1140" i="1"/>
  <c r="AB1140" i="1" s="1"/>
  <c r="AC37" i="1"/>
  <c r="AD37" i="1" s="1"/>
  <c r="AE37" i="1" s="1"/>
  <c r="AC245" i="1"/>
  <c r="AD245" i="1" s="1"/>
  <c r="AE245" i="1" s="1"/>
  <c r="AC309" i="1"/>
  <c r="AD309" i="1" s="1"/>
  <c r="AE309" i="1" s="1"/>
  <c r="AC581" i="1"/>
  <c r="AD581" i="1" s="1"/>
  <c r="AE581" i="1" s="1"/>
  <c r="AC804" i="1"/>
  <c r="AD804" i="1" s="1"/>
  <c r="AE804" i="1" s="1"/>
  <c r="AC1204" i="1"/>
  <c r="AD1204" i="1" s="1"/>
  <c r="AE1204" i="1" s="1"/>
  <c r="AA21" i="1"/>
  <c r="AA228" i="1"/>
  <c r="AB228" i="1" s="1"/>
  <c r="AA437" i="1"/>
  <c r="AB437" i="1" s="1"/>
  <c r="AA485" i="1"/>
  <c r="AB485" i="1" s="1"/>
  <c r="AA628" i="1"/>
  <c r="AB628" i="1" s="1"/>
  <c r="AA677" i="1"/>
  <c r="AB677" i="1" s="1"/>
  <c r="AA725" i="1"/>
  <c r="AB725" i="1" s="1"/>
  <c r="AA884" i="1"/>
  <c r="AB884" i="1" s="1"/>
  <c r="AA997" i="1"/>
  <c r="AB997" i="1" s="1"/>
  <c r="AA1060" i="1"/>
  <c r="AB1060" i="1" s="1"/>
  <c r="AA1141" i="1"/>
  <c r="AB1141" i="1" s="1"/>
  <c r="AC372" i="1"/>
  <c r="AD372" i="1" s="1"/>
  <c r="AE372" i="1" s="1"/>
  <c r="AC692" i="1"/>
  <c r="AD692" i="1" s="1"/>
  <c r="AE692" i="1" s="1"/>
  <c r="AC805" i="1"/>
  <c r="AD805" i="1" s="1"/>
  <c r="AE805" i="1" s="1"/>
  <c r="AC916" i="1"/>
  <c r="AD916" i="1" s="1"/>
  <c r="AE916" i="1" s="1"/>
  <c r="AA68" i="1"/>
  <c r="AB68" i="1" s="1"/>
  <c r="AA148" i="1"/>
  <c r="AB148" i="1" s="1"/>
  <c r="AA229" i="1"/>
  <c r="AB229" i="1" s="1"/>
  <c r="AA356" i="1"/>
  <c r="AB356" i="1" s="1"/>
  <c r="AA629" i="1"/>
  <c r="AB629" i="1" s="1"/>
  <c r="AA885" i="1"/>
  <c r="AB885" i="1" s="1"/>
  <c r="AA1061" i="1"/>
  <c r="AB1061" i="1" s="1"/>
  <c r="AC164" i="1"/>
  <c r="AD164" i="1" s="1"/>
  <c r="AE164" i="1" s="1"/>
  <c r="AC373" i="1"/>
  <c r="AD373" i="1" s="1"/>
  <c r="AE373" i="1" s="1"/>
  <c r="AC693" i="1"/>
  <c r="AD693" i="1" s="1"/>
  <c r="AE693" i="1" s="1"/>
  <c r="AC852" i="1"/>
  <c r="AD852" i="1" s="1"/>
  <c r="AE852" i="1" s="1"/>
  <c r="AC917" i="1"/>
  <c r="AD917" i="1" s="1"/>
  <c r="AE917" i="1" s="1"/>
  <c r="AC964" i="1"/>
  <c r="AD964" i="1" s="1"/>
  <c r="AE964" i="1" s="1"/>
  <c r="AC1028" i="1"/>
  <c r="AD1028" i="1" s="1"/>
  <c r="AE1028" i="1" s="1"/>
  <c r="AA69" i="1"/>
  <c r="AB69" i="1" s="1"/>
  <c r="AA149" i="1"/>
  <c r="AB149" i="1" s="1"/>
  <c r="AA357" i="1"/>
  <c r="AB357" i="1" s="1"/>
  <c r="AC165" i="1"/>
  <c r="AD165" i="1" s="1"/>
  <c r="AE165" i="1" s="1"/>
  <c r="AC292" i="1"/>
  <c r="AD292" i="1" s="1"/>
  <c r="AE292" i="1" s="1"/>
  <c r="AC500" i="1"/>
  <c r="AD500" i="1" s="1"/>
  <c r="AE500" i="1" s="1"/>
  <c r="AC740" i="1"/>
  <c r="AD740" i="1" s="1"/>
  <c r="AE740" i="1" s="1"/>
  <c r="AC853" i="1"/>
  <c r="AD853" i="1" s="1"/>
  <c r="AE853" i="1" s="1"/>
  <c r="AC965" i="1"/>
  <c r="AD965" i="1" s="1"/>
  <c r="AE965" i="1" s="1"/>
  <c r="AC1029" i="1"/>
  <c r="AD1029" i="1" s="1"/>
  <c r="AE1029" i="1" s="1"/>
  <c r="AC1076" i="1"/>
  <c r="AD1076" i="1" s="1"/>
  <c r="AE1076" i="1" s="1"/>
  <c r="AA260" i="1"/>
  <c r="AB260" i="1" s="1"/>
  <c r="AC452" i="1"/>
  <c r="AD452" i="1" s="1"/>
  <c r="AE452" i="1" s="1"/>
  <c r="AC756" i="1"/>
  <c r="AD756" i="1" s="1"/>
  <c r="AE756" i="1" s="1"/>
  <c r="AA276" i="1"/>
  <c r="AB276" i="1" s="1"/>
  <c r="AA532" i="1"/>
  <c r="AB532" i="1" s="1"/>
  <c r="AA1012" i="1"/>
  <c r="AB1012" i="1" s="1"/>
  <c r="AA1157" i="1"/>
  <c r="AB1157" i="1" s="1"/>
  <c r="AC84" i="1"/>
  <c r="AD84" i="1" s="1"/>
  <c r="AE84" i="1" s="1"/>
  <c r="AC293" i="1"/>
  <c r="AD293" i="1" s="1"/>
  <c r="AE293" i="1" s="1"/>
  <c r="AC501" i="1"/>
  <c r="AD501" i="1" s="1"/>
  <c r="AE501" i="1" s="1"/>
  <c r="AC741" i="1"/>
  <c r="AD741" i="1" s="1"/>
  <c r="AE741" i="1" s="1"/>
  <c r="AC1077" i="1"/>
  <c r="AD1077" i="1" s="1"/>
  <c r="AE1077" i="1" s="1"/>
  <c r="AC1236" i="1"/>
  <c r="AD1236" i="1" s="1"/>
  <c r="AE1236" i="1" s="1"/>
  <c r="AC644" i="1"/>
  <c r="AD644" i="1" s="1"/>
  <c r="AE644" i="1" s="1"/>
  <c r="AA277" i="1"/>
  <c r="AB277" i="1" s="1"/>
  <c r="AA404" i="1"/>
  <c r="AB404" i="1" s="1"/>
  <c r="AA533" i="1"/>
  <c r="AB533" i="1" s="1"/>
  <c r="AA788" i="1"/>
  <c r="AB788" i="1" s="1"/>
  <c r="AA836" i="1"/>
  <c r="AB836" i="1" s="1"/>
  <c r="AA900" i="1"/>
  <c r="AB900" i="1" s="1"/>
  <c r="AA948" i="1"/>
  <c r="AB948" i="1" s="1"/>
  <c r="AA1013" i="1"/>
  <c r="AB1013" i="1" s="1"/>
  <c r="AC85" i="1"/>
  <c r="AD85" i="1" s="1"/>
  <c r="AE85" i="1" s="1"/>
  <c r="AA196" i="1"/>
  <c r="AB196" i="1" s="1"/>
  <c r="AA324" i="1"/>
  <c r="AA405" i="1"/>
  <c r="AB405" i="1" s="1"/>
  <c r="AA789" i="1"/>
  <c r="AB789" i="1" s="1"/>
  <c r="AA837" i="1"/>
  <c r="AB837" i="1" s="1"/>
  <c r="AA901" i="1"/>
  <c r="AB901" i="1" s="1"/>
  <c r="AA949" i="1"/>
  <c r="AB949" i="1" s="1"/>
  <c r="AA1172" i="1"/>
  <c r="AB1172" i="1" s="1"/>
  <c r="AC420" i="1"/>
  <c r="AD420" i="1" s="1"/>
  <c r="AE420" i="1" s="1"/>
  <c r="AA197" i="1"/>
  <c r="AB197" i="1" s="1"/>
  <c r="AA1173" i="1"/>
  <c r="AB1173" i="1" s="1"/>
  <c r="AC4" i="1"/>
  <c r="AD4" i="1" s="1"/>
  <c r="AE4" i="1" s="1"/>
  <c r="AC212" i="1"/>
  <c r="AD212" i="1" s="1"/>
  <c r="AE212" i="1" s="1"/>
  <c r="AC421" i="1"/>
  <c r="AD421" i="1" s="1"/>
  <c r="AE421" i="1" s="1"/>
  <c r="AC548" i="1"/>
  <c r="AD548" i="1" s="1"/>
  <c r="AE548" i="1" s="1"/>
  <c r="AA596" i="1"/>
  <c r="AB596" i="1" s="1"/>
  <c r="AC340" i="1"/>
  <c r="AD340" i="1" s="1"/>
  <c r="AE340" i="1" s="1"/>
  <c r="AC549" i="1"/>
  <c r="AD549" i="1" s="1"/>
  <c r="AE549" i="1" s="1"/>
  <c r="AC132" i="1"/>
  <c r="AD132" i="1" s="1"/>
  <c r="AE132" i="1" s="1"/>
  <c r="AC660" i="1"/>
  <c r="AD660" i="1" s="1"/>
  <c r="AE660" i="1" s="1"/>
  <c r="AA708" i="1"/>
  <c r="AB708" i="1" s="1"/>
  <c r="AC133" i="1"/>
  <c r="AD133" i="1" s="1"/>
  <c r="AE133" i="1" s="1"/>
  <c r="AC661" i="1"/>
  <c r="AD661" i="1" s="1"/>
  <c r="AE661" i="1" s="1"/>
  <c r="AC1108" i="1"/>
  <c r="AD1108" i="1" s="1"/>
  <c r="AE1108" i="1" s="1"/>
  <c r="AA468" i="1"/>
  <c r="AB468" i="1" s="1"/>
  <c r="AC1109" i="1"/>
  <c r="AD1109" i="1" s="1"/>
  <c r="AE1109" i="1" s="1"/>
  <c r="AA469" i="1"/>
  <c r="AB469" i="1" s="1"/>
  <c r="AC34" i="1"/>
  <c r="AD34" i="1" s="1"/>
  <c r="AE34" i="1" s="1"/>
  <c r="AC130" i="1"/>
  <c r="AD130" i="1" s="1"/>
  <c r="AE130" i="1" s="1"/>
  <c r="AC114" i="1"/>
  <c r="AD114" i="1" s="1"/>
  <c r="AE114" i="1" s="1"/>
  <c r="AA162" i="1"/>
  <c r="AB162" i="1" s="1"/>
  <c r="AC50" i="1"/>
  <c r="AD50" i="1" s="1"/>
  <c r="AE50" i="1" s="1"/>
  <c r="AC98" i="1"/>
  <c r="AD98" i="1" s="1"/>
  <c r="AE98" i="1" s="1"/>
  <c r="AC82" i="1"/>
  <c r="AD82" i="1" s="1"/>
  <c r="AE82" i="1" s="1"/>
  <c r="AA66" i="1"/>
  <c r="AB66" i="1" s="1"/>
  <c r="AA122" i="1"/>
  <c r="AB122" i="1" s="1"/>
  <c r="AA570" i="1"/>
  <c r="AB570" i="1" s="1"/>
  <c r="AA746" i="1"/>
  <c r="AB746" i="1" s="1"/>
  <c r="AA970" i="1"/>
  <c r="AB970" i="1" s="1"/>
  <c r="AC442" i="1"/>
  <c r="AD442" i="1" s="1"/>
  <c r="AE442" i="1" s="1"/>
  <c r="AA874" i="1"/>
  <c r="AB874" i="1" s="1"/>
  <c r="AA10" i="1"/>
  <c r="AB10" i="1" s="1"/>
  <c r="AA234" i="1"/>
  <c r="AB234" i="1" s="1"/>
  <c r="AA378" i="1"/>
  <c r="AB378" i="1" s="1"/>
  <c r="AA618" i="1"/>
  <c r="AB618" i="1" s="1"/>
  <c r="AC170" i="1"/>
  <c r="AD170" i="1" s="1"/>
  <c r="AE170" i="1" s="1"/>
  <c r="AC298" i="1"/>
  <c r="AD298" i="1" s="1"/>
  <c r="AE298" i="1" s="1"/>
  <c r="AA90" i="1"/>
  <c r="AB90" i="1" s="1"/>
  <c r="AA346" i="1"/>
  <c r="AB346" i="1" s="1"/>
  <c r="AC426" i="1"/>
  <c r="AD426" i="1" s="1"/>
  <c r="AE426" i="1" s="1"/>
  <c r="AC554" i="1"/>
  <c r="AD554" i="1" s="1"/>
  <c r="AE554" i="1" s="1"/>
  <c r="AA538" i="1"/>
  <c r="AB538" i="1" s="1"/>
  <c r="AA666" i="1"/>
  <c r="AB666" i="1" s="1"/>
  <c r="AC282" i="1"/>
  <c r="AD282" i="1" s="1"/>
  <c r="AE282" i="1" s="1"/>
  <c r="AC682" i="1"/>
  <c r="AD682" i="1" s="1"/>
  <c r="AE682" i="1" s="1"/>
  <c r="AC810" i="1"/>
  <c r="AD810" i="1" s="1"/>
  <c r="AE810" i="1" s="1"/>
  <c r="AA794" i="1"/>
  <c r="AB794" i="1" s="1"/>
  <c r="AA890" i="1"/>
  <c r="AB890" i="1" s="1"/>
  <c r="AA938" i="1"/>
  <c r="AB938" i="1" s="1"/>
  <c r="AA986" i="1"/>
  <c r="AB986" i="1" s="1"/>
  <c r="AC1002" i="1"/>
  <c r="AD1002" i="1" s="1"/>
  <c r="AE1002" i="1" s="1"/>
  <c r="AA506" i="1"/>
  <c r="AB506" i="1" s="1"/>
  <c r="AA1114" i="1"/>
  <c r="AB1114" i="1" s="1"/>
  <c r="AC138" i="1"/>
  <c r="AD138" i="1" s="1"/>
  <c r="AE138" i="1" s="1"/>
  <c r="AC521" i="1"/>
  <c r="AD521" i="1" s="1"/>
  <c r="AE521" i="1" s="1"/>
  <c r="AA634" i="1"/>
  <c r="AB634" i="1" s="1"/>
  <c r="AC394" i="1"/>
  <c r="AD394" i="1" s="1"/>
  <c r="AE394" i="1" s="1"/>
  <c r="AC522" i="1"/>
  <c r="AD522" i="1" s="1"/>
  <c r="AE522" i="1" s="1"/>
  <c r="AA474" i="1"/>
  <c r="AB474" i="1" s="1"/>
  <c r="AA762" i="1"/>
  <c r="AA1130" i="1"/>
  <c r="AB1130" i="1" s="1"/>
  <c r="AC250" i="1"/>
  <c r="AD250" i="1" s="1"/>
  <c r="AE250" i="1" s="1"/>
  <c r="AC650" i="1"/>
  <c r="AD650" i="1" s="1"/>
  <c r="AE650" i="1" s="1"/>
  <c r="AC778" i="1"/>
  <c r="AD778" i="1" s="1"/>
  <c r="AE778" i="1" s="1"/>
  <c r="AC954" i="1"/>
  <c r="AD954" i="1" s="1"/>
  <c r="AE954" i="1" s="1"/>
  <c r="AA906" i="1"/>
  <c r="AB906" i="1" s="1"/>
  <c r="AA106" i="1"/>
  <c r="AB106" i="1" s="1"/>
  <c r="AA362" i="1"/>
  <c r="AB362" i="1" s="1"/>
  <c r="AA218" i="1"/>
  <c r="AB218" i="1" s="1"/>
  <c r="AA730" i="1"/>
  <c r="AB730" i="1" s="1"/>
  <c r="AA858" i="1"/>
  <c r="AB858" i="1" s="1"/>
  <c r="AA202" i="1"/>
  <c r="AB202" i="1" s="1"/>
  <c r="AA74" i="1"/>
  <c r="AA330" i="1"/>
  <c r="AB330" i="1" s="1"/>
  <c r="AA602" i="1"/>
  <c r="AB602" i="1" s="1"/>
  <c r="AA841" i="1"/>
  <c r="AB841" i="1" s="1"/>
  <c r="AA137" i="1"/>
  <c r="AB137" i="1" s="1"/>
  <c r="AA80" i="1"/>
  <c r="AB80" i="1" s="1"/>
  <c r="AC160" i="1"/>
  <c r="AC144" i="1"/>
  <c r="AD144" i="1" s="1"/>
  <c r="AE144" i="1" s="1"/>
  <c r="AA64" i="1"/>
  <c r="AB64" i="1" s="1"/>
  <c r="AC128" i="1"/>
  <c r="AC112" i="1"/>
  <c r="AA32" i="1"/>
  <c r="AB32" i="1" s="1"/>
  <c r="AA16" i="1"/>
  <c r="AA185" i="1"/>
  <c r="AB185" i="1" s="1"/>
  <c r="AA537" i="1"/>
  <c r="AB537" i="1" s="1"/>
  <c r="AA873" i="1"/>
  <c r="AB873" i="1" s="1"/>
  <c r="AA217" i="1"/>
  <c r="AA553" i="1"/>
  <c r="AB553" i="1" s="1"/>
  <c r="AA1225" i="1"/>
  <c r="AB1225" i="1" s="1"/>
  <c r="AA233" i="1"/>
  <c r="AB233" i="1" s="1"/>
  <c r="AA569" i="1"/>
  <c r="AB569" i="1" s="1"/>
  <c r="AA265" i="1"/>
  <c r="AB265" i="1" s="1"/>
  <c r="AA585" i="1"/>
  <c r="AB585" i="1" s="1"/>
  <c r="AA297" i="1"/>
  <c r="AB297" i="1" s="1"/>
  <c r="AA601" i="1"/>
  <c r="AB601" i="1" s="1"/>
  <c r="AA313" i="1"/>
  <c r="AB313" i="1" s="1"/>
  <c r="AA665" i="1"/>
  <c r="AB665" i="1" s="1"/>
  <c r="AA329" i="1"/>
  <c r="AB329" i="1" s="1"/>
  <c r="AA681" i="1"/>
  <c r="AB681" i="1" s="1"/>
  <c r="AA377" i="1"/>
  <c r="AB377" i="1" s="1"/>
  <c r="AA697" i="1"/>
  <c r="AB697" i="1" s="1"/>
  <c r="AA393" i="1"/>
  <c r="AB393" i="1" s="1"/>
  <c r="AA409" i="1"/>
  <c r="AA729" i="1"/>
  <c r="AB729" i="1" s="1"/>
  <c r="AC41" i="1"/>
  <c r="AD41" i="1" s="1"/>
  <c r="AE41" i="1" s="1"/>
  <c r="AC73" i="1"/>
  <c r="AD73" i="1" s="1"/>
  <c r="AE73" i="1" s="1"/>
  <c r="AC105" i="1"/>
  <c r="AD105" i="1" s="1"/>
  <c r="AE105" i="1" s="1"/>
  <c r="AC153" i="1"/>
  <c r="AD153" i="1" s="1"/>
  <c r="AE153" i="1" s="1"/>
  <c r="AC425" i="1"/>
  <c r="AD425" i="1" s="1"/>
  <c r="AE425" i="1" s="1"/>
  <c r="AC441" i="1"/>
  <c r="AD441" i="1" s="1"/>
  <c r="AE441" i="1" s="1"/>
  <c r="AC457" i="1"/>
  <c r="AD457" i="1" s="1"/>
  <c r="AE457" i="1" s="1"/>
  <c r="AC473" i="1"/>
  <c r="AD473" i="1" s="1"/>
  <c r="AE473" i="1" s="1"/>
  <c r="AC489" i="1"/>
  <c r="AD489" i="1" s="1"/>
  <c r="AE489" i="1" s="1"/>
  <c r="AC505" i="1"/>
  <c r="AD505" i="1" s="1"/>
  <c r="AE505" i="1" s="1"/>
  <c r="AC713" i="1"/>
  <c r="AD713" i="1" s="1"/>
  <c r="AE713" i="1" s="1"/>
  <c r="AC745" i="1"/>
  <c r="AD745" i="1" s="1"/>
  <c r="AE745" i="1" s="1"/>
  <c r="AC761" i="1"/>
  <c r="AD761" i="1" s="1"/>
  <c r="AE761" i="1" s="1"/>
  <c r="AC777" i="1"/>
  <c r="AD777" i="1" s="1"/>
  <c r="AE777" i="1" s="1"/>
  <c r="AC793" i="1"/>
  <c r="AD793" i="1" s="1"/>
  <c r="AE793" i="1" s="1"/>
  <c r="AC809" i="1"/>
  <c r="AD809" i="1" s="1"/>
  <c r="AE809" i="1" s="1"/>
  <c r="AC825" i="1"/>
  <c r="AD825" i="1" s="1"/>
  <c r="AE825" i="1" s="1"/>
  <c r="AA281" i="1"/>
  <c r="AB281" i="1" s="1"/>
  <c r="X44" i="1"/>
  <c r="Y44" i="1" s="1"/>
  <c r="X380" i="1"/>
  <c r="Y380" i="1" s="1"/>
  <c r="X558" i="1"/>
  <c r="Y558" i="1" s="1"/>
  <c r="X220" i="1"/>
  <c r="Y220" i="1" s="1"/>
  <c r="X238" i="1"/>
  <c r="Y238" i="1" s="1"/>
  <c r="X540" i="1"/>
  <c r="Y540" i="1" s="1"/>
  <c r="X908" i="1"/>
  <c r="Y908" i="1" s="1"/>
  <c r="X428" i="1"/>
  <c r="Y428" i="1" s="1"/>
  <c r="X366" i="1"/>
  <c r="Y366" i="1" s="1"/>
  <c r="X812" i="1"/>
  <c r="Y812" i="1" s="1"/>
  <c r="X1082" i="1"/>
  <c r="Y1082" i="1" s="1"/>
  <c r="X574" i="1"/>
  <c r="Y574" i="1" s="1"/>
  <c r="X718" i="1"/>
  <c r="Y718" i="1" s="1"/>
  <c r="X1150" i="1"/>
  <c r="Y1150" i="1" s="1"/>
  <c r="X222" i="1"/>
  <c r="Y222" i="1" s="1"/>
  <c r="X894" i="1"/>
  <c r="Y894" i="1" s="1"/>
  <c r="X1102" i="1"/>
  <c r="Y1102" i="1" s="1"/>
  <c r="X861" i="1"/>
  <c r="Y861" i="1" s="1"/>
  <c r="X701" i="1"/>
  <c r="Y701" i="1" s="1"/>
  <c r="X1051" i="1"/>
  <c r="Y1051" i="1" s="1"/>
  <c r="X493" i="1"/>
  <c r="Y493" i="1" s="1"/>
  <c r="X93" i="1"/>
  <c r="Y93" i="1" s="1"/>
  <c r="X397" i="1"/>
  <c r="Y397" i="1" s="1"/>
  <c r="X61" i="1"/>
  <c r="Y61" i="1" s="1"/>
  <c r="X331" i="1"/>
  <c r="Y331" i="1" s="1"/>
  <c r="X955" i="1"/>
  <c r="Y955" i="1" s="1"/>
  <c r="AD289" i="1"/>
  <c r="AE289" i="1" s="1"/>
  <c r="AD177" i="1"/>
  <c r="AE177" i="1" s="1"/>
  <c r="AD129" i="1"/>
  <c r="AE129" i="1" s="1"/>
  <c r="AD113" i="1"/>
  <c r="AE113" i="1" s="1"/>
  <c r="AD81" i="1"/>
  <c r="AE81" i="1" s="1"/>
  <c r="AD49" i="1"/>
  <c r="AE49" i="1" s="1"/>
  <c r="X498" i="1"/>
  <c r="Y498" i="1" s="1"/>
  <c r="X514" i="1"/>
  <c r="Y514" i="1" s="1"/>
  <c r="X605" i="1"/>
  <c r="Y605" i="1" s="1"/>
  <c r="X699" i="1"/>
  <c r="Y699" i="1" s="1"/>
  <c r="X811" i="1"/>
  <c r="Y811" i="1" s="1"/>
  <c r="X877" i="1"/>
  <c r="Y877" i="1" s="1"/>
  <c r="X1195" i="1"/>
  <c r="Y1195" i="1" s="1"/>
  <c r="X189" i="1"/>
  <c r="Y189" i="1" s="1"/>
  <c r="X475" i="1"/>
  <c r="Y475" i="1" s="1"/>
  <c r="X539" i="1"/>
  <c r="Y539" i="1" s="1"/>
  <c r="X621" i="1"/>
  <c r="Y621" i="1" s="1"/>
  <c r="X813" i="1"/>
  <c r="Y813" i="1" s="1"/>
  <c r="X971" i="1"/>
  <c r="Y971" i="1" s="1"/>
  <c r="X893" i="1"/>
  <c r="Y893" i="1" s="1"/>
  <c r="X283" i="1"/>
  <c r="Y283" i="1" s="1"/>
  <c r="X827" i="1"/>
  <c r="Y827" i="1" s="1"/>
  <c r="X1067" i="1"/>
  <c r="Y1067" i="1" s="1"/>
  <c r="X1131" i="1"/>
  <c r="Y1131" i="1" s="1"/>
  <c r="X125" i="1"/>
  <c r="Y125" i="1" s="1"/>
  <c r="X219" i="1"/>
  <c r="Y219" i="1" s="1"/>
  <c r="X285" i="1"/>
  <c r="Y285" i="1" s="1"/>
  <c r="X907" i="1"/>
  <c r="Y907" i="1" s="1"/>
  <c r="X139" i="1"/>
  <c r="Y139" i="1" s="1"/>
  <c r="AD155" i="1"/>
  <c r="AE155" i="1" s="1"/>
  <c r="X427" i="1"/>
  <c r="Y427" i="1" s="1"/>
  <c r="X237" i="1"/>
  <c r="Y237" i="1" s="1"/>
  <c r="X349" i="1"/>
  <c r="Y349" i="1" s="1"/>
  <c r="X429" i="1"/>
  <c r="Y429" i="1" s="1"/>
  <c r="X1083" i="1"/>
  <c r="Y1083" i="1" s="1"/>
  <c r="X683" i="1"/>
  <c r="Y683" i="1" s="1"/>
  <c r="X1148" i="1"/>
  <c r="Y1148" i="1" s="1"/>
  <c r="X1116" i="1"/>
  <c r="Y1116" i="1" s="1"/>
  <c r="X1068" i="1"/>
  <c r="Y1068" i="1" s="1"/>
  <c r="X1004" i="1"/>
  <c r="Y1004" i="1" s="1"/>
  <c r="X972" i="1"/>
  <c r="Y972" i="1" s="1"/>
  <c r="X956" i="1"/>
  <c r="Y956" i="1" s="1"/>
  <c r="X1106" i="1"/>
  <c r="Y1106" i="1" s="1"/>
  <c r="X850" i="1"/>
  <c r="Y850" i="1" s="1"/>
  <c r="AD834" i="1"/>
  <c r="AE834" i="1" s="1"/>
  <c r="X834" i="1"/>
  <c r="Y834" i="1" s="1"/>
  <c r="X786" i="1"/>
  <c r="Y786" i="1" s="1"/>
  <c r="X770" i="1"/>
  <c r="Y770" i="1" s="1"/>
  <c r="X738" i="1"/>
  <c r="Y738" i="1" s="1"/>
  <c r="X348" i="1"/>
  <c r="Y348" i="1" s="1"/>
  <c r="X843" i="1"/>
  <c r="Y843" i="1" s="1"/>
  <c r="U1106" i="1"/>
  <c r="V1106" i="1" s="1"/>
  <c r="X133" i="1"/>
  <c r="Y133" i="1" s="1"/>
  <c r="X1221" i="1"/>
  <c r="Y1221" i="1" s="1"/>
  <c r="X135" i="1"/>
  <c r="Y135" i="1" s="1"/>
  <c r="X204" i="1"/>
  <c r="Y204" i="1" s="1"/>
  <c r="X278" i="1"/>
  <c r="Y278" i="1" s="1"/>
  <c r="X622" i="1"/>
  <c r="Y622" i="1" s="1"/>
  <c r="X916" i="1"/>
  <c r="Y916" i="1" s="1"/>
  <c r="X1223" i="1"/>
  <c r="Y1223" i="1" s="1"/>
  <c r="X62" i="1"/>
  <c r="Y62" i="1" s="1"/>
  <c r="X988" i="1"/>
  <c r="Y988" i="1" s="1"/>
  <c r="X684" i="1"/>
  <c r="Y684" i="1" s="1"/>
  <c r="U1218" i="1"/>
  <c r="V1218" i="1" s="1"/>
  <c r="X365" i="1"/>
  <c r="Y365" i="1" s="1"/>
  <c r="X430" i="1"/>
  <c r="Y430" i="1" s="1"/>
  <c r="X1172" i="1"/>
  <c r="Y1172" i="1" s="1"/>
  <c r="X20" i="1"/>
  <c r="Y20" i="1" s="1"/>
  <c r="X500" i="1"/>
  <c r="Y500" i="1" s="1"/>
  <c r="X707" i="1"/>
  <c r="Y707" i="1" s="1"/>
  <c r="X1063" i="1"/>
  <c r="Y1063" i="1" s="1"/>
  <c r="X1115" i="1"/>
  <c r="Y1115" i="1" s="1"/>
  <c r="X914" i="1"/>
  <c r="Y914" i="1" s="1"/>
  <c r="AD1138" i="1"/>
  <c r="AE1138" i="1" s="1"/>
  <c r="X567" i="1"/>
  <c r="Y567" i="1" s="1"/>
  <c r="X340" i="1"/>
  <c r="Y340" i="1" s="1"/>
  <c r="X156" i="1"/>
  <c r="Y156" i="1" s="1"/>
  <c r="X295" i="1"/>
  <c r="Y295" i="1" s="1"/>
  <c r="X715" i="1"/>
  <c r="Y715" i="1" s="1"/>
  <c r="X759" i="1"/>
  <c r="Y759" i="1" s="1"/>
  <c r="X940" i="1"/>
  <c r="Y940" i="1" s="1"/>
  <c r="X1013" i="1"/>
  <c r="Y1013" i="1" s="1"/>
  <c r="X86" i="1"/>
  <c r="Y86" i="1" s="1"/>
  <c r="X301" i="1"/>
  <c r="Y301" i="1" s="1"/>
  <c r="X395" i="1"/>
  <c r="Y395" i="1" s="1"/>
  <c r="X875" i="1"/>
  <c r="Y875" i="1" s="1"/>
  <c r="X1070" i="1"/>
  <c r="Y1070" i="1" s="1"/>
  <c r="X1189" i="1"/>
  <c r="Y1189" i="1" s="1"/>
  <c r="X316" i="1"/>
  <c r="Y316" i="1" s="1"/>
  <c r="X826" i="1"/>
  <c r="Y826" i="1" s="1"/>
  <c r="X318" i="1"/>
  <c r="Y318" i="1" s="1"/>
  <c r="X532" i="1"/>
  <c r="Y532" i="1" s="1"/>
  <c r="X590" i="1"/>
  <c r="Y590" i="1" s="1"/>
  <c r="X669" i="1"/>
  <c r="Y669" i="1" s="1"/>
  <c r="X1134" i="1"/>
  <c r="Y1134" i="1" s="1"/>
  <c r="X1203" i="1"/>
  <c r="Y1203" i="1" s="1"/>
  <c r="X578" i="1"/>
  <c r="Y578" i="1" s="1"/>
  <c r="X614" i="1"/>
  <c r="Y614" i="1" s="1"/>
  <c r="X39" i="1"/>
  <c r="Y39" i="1" s="1"/>
  <c r="X774" i="1"/>
  <c r="Y774" i="1" s="1"/>
  <c r="X828" i="1"/>
  <c r="Y828" i="1" s="1"/>
  <c r="X638" i="1"/>
  <c r="Y638" i="1" s="1"/>
  <c r="X1222" i="1"/>
  <c r="Y1222" i="1" s="1"/>
  <c r="X180" i="1"/>
  <c r="Y180" i="1" s="1"/>
  <c r="X317" i="1"/>
  <c r="Y317" i="1" s="1"/>
  <c r="X247" i="1"/>
  <c r="Y247" i="1" s="1"/>
  <c r="X1066" i="1"/>
  <c r="Y1066" i="1" s="1"/>
  <c r="X134" i="1"/>
  <c r="Y134" i="1" s="1"/>
  <c r="X411" i="1"/>
  <c r="Y411" i="1" s="1"/>
  <c r="X662" i="1"/>
  <c r="Y662" i="1" s="1"/>
  <c r="X478" i="1"/>
  <c r="Y478" i="1" s="1"/>
  <c r="X87" i="1"/>
  <c r="Y87" i="1" s="1"/>
  <c r="X615" i="1"/>
  <c r="Y615" i="1" s="1"/>
  <c r="X594" i="1"/>
  <c r="Y594" i="1" s="1"/>
  <c r="X157" i="1"/>
  <c r="Y157" i="1" s="1"/>
  <c r="X294" i="1"/>
  <c r="Y294" i="1" s="1"/>
  <c r="X1228" i="1"/>
  <c r="Y1228" i="1" s="1"/>
  <c r="X1180" i="1"/>
  <c r="Y1180" i="1" s="1"/>
  <c r="X347" i="1"/>
  <c r="Y347" i="1" s="1"/>
  <c r="X414" i="1"/>
  <c r="Y414" i="1" s="1"/>
  <c r="X596" i="1"/>
  <c r="Y596" i="1" s="1"/>
  <c r="X6" i="1"/>
  <c r="Y6" i="1" s="1"/>
  <c r="X164" i="1"/>
  <c r="Y164" i="1" s="1"/>
  <c r="X1086" i="1"/>
  <c r="Y1086" i="1" s="1"/>
  <c r="U16" i="1"/>
  <c r="V16" i="1" s="1"/>
  <c r="U272" i="1"/>
  <c r="V272" i="1" s="1"/>
  <c r="X51" i="1"/>
  <c r="Y51" i="1" s="1"/>
  <c r="X119" i="1"/>
  <c r="Y119" i="1" s="1"/>
  <c r="X822" i="1"/>
  <c r="Y822" i="1" s="1"/>
  <c r="X939" i="1"/>
  <c r="Y939" i="1" s="1"/>
  <c r="X300" i="1"/>
  <c r="Y300" i="1" s="1"/>
  <c r="X1062" i="1"/>
  <c r="Y1062" i="1" s="1"/>
  <c r="X1211" i="1"/>
  <c r="Y1211" i="1" s="1"/>
  <c r="X1012" i="1"/>
  <c r="Y1012" i="1" s="1"/>
  <c r="X619" i="1"/>
  <c r="Y619" i="1" s="1"/>
  <c r="X1159" i="1"/>
  <c r="Y1159" i="1" s="1"/>
  <c r="X954" i="1"/>
  <c r="Y954" i="1" s="1"/>
  <c r="X1111" i="1"/>
  <c r="Y1111" i="1" s="1"/>
  <c r="X686" i="1"/>
  <c r="Y686" i="1" s="1"/>
  <c r="X27" i="1"/>
  <c r="Y27" i="1" s="1"/>
  <c r="X324" i="1"/>
  <c r="Y324" i="1" s="1"/>
  <c r="X572" i="1"/>
  <c r="Y572" i="1" s="1"/>
  <c r="X845" i="1"/>
  <c r="Y845" i="1" s="1"/>
  <c r="X1061" i="1"/>
  <c r="Y1061" i="1" s="1"/>
  <c r="X685" i="1"/>
  <c r="Y685" i="1" s="1"/>
  <c r="X230" i="1"/>
  <c r="Y230" i="1" s="1"/>
  <c r="X299" i="1"/>
  <c r="Y299" i="1" s="1"/>
  <c r="X844" i="1"/>
  <c r="Y844" i="1" s="1"/>
  <c r="X1110" i="1"/>
  <c r="Y1110" i="1" s="1"/>
  <c r="X1158" i="1"/>
  <c r="Y1158" i="1" s="1"/>
  <c r="X548" i="1"/>
  <c r="Y548" i="1" s="1"/>
  <c r="X1035" i="1"/>
  <c r="Y1035" i="1" s="1"/>
  <c r="X141" i="1"/>
  <c r="Y141" i="1" s="1"/>
  <c r="X708" i="1"/>
  <c r="Y708" i="1" s="1"/>
  <c r="X391" i="1"/>
  <c r="Y391" i="1" s="1"/>
  <c r="X436" i="1"/>
  <c r="Y436" i="1" s="1"/>
  <c r="X663" i="1"/>
  <c r="Y663" i="1" s="1"/>
  <c r="X1186" i="1"/>
  <c r="Y1186" i="1" s="1"/>
  <c r="X5" i="1"/>
  <c r="Y5" i="1" s="1"/>
  <c r="X94" i="1"/>
  <c r="Y94" i="1" s="1"/>
  <c r="X276" i="1"/>
  <c r="Y276" i="1" s="1"/>
  <c r="X503" i="1"/>
  <c r="Y503" i="1" s="1"/>
  <c r="X868" i="1"/>
  <c r="Y868" i="1" s="1"/>
  <c r="X1132" i="1"/>
  <c r="Y1132" i="1" s="1"/>
  <c r="X50" i="1"/>
  <c r="Y50" i="1" s="1"/>
  <c r="X1084" i="1"/>
  <c r="Y1084" i="1" s="1"/>
  <c r="X571" i="1"/>
  <c r="Y571" i="1" s="1"/>
  <c r="X1135" i="1"/>
  <c r="Y1135" i="1" s="1"/>
  <c r="X1039" i="1"/>
  <c r="Y1039" i="1" s="1"/>
  <c r="X1023" i="1"/>
  <c r="Y1023" i="1" s="1"/>
  <c r="X1007" i="1"/>
  <c r="Y1007" i="1" s="1"/>
  <c r="X991" i="1"/>
  <c r="Y991" i="1" s="1"/>
  <c r="X911" i="1"/>
  <c r="Y911" i="1" s="1"/>
  <c r="X895" i="1"/>
  <c r="Y895" i="1" s="1"/>
  <c r="X831" i="1"/>
  <c r="Y831" i="1" s="1"/>
  <c r="X767" i="1"/>
  <c r="Y767" i="1" s="1"/>
  <c r="X639" i="1"/>
  <c r="Y639" i="1" s="1"/>
  <c r="X623" i="1"/>
  <c r="Y623" i="1" s="1"/>
  <c r="X575" i="1"/>
  <c r="Y575" i="1" s="1"/>
  <c r="X495" i="1"/>
  <c r="Y495" i="1" s="1"/>
  <c r="X431" i="1"/>
  <c r="Y431" i="1" s="1"/>
  <c r="X383" i="1"/>
  <c r="Y383" i="1" s="1"/>
  <c r="X367" i="1"/>
  <c r="Y367" i="1" s="1"/>
  <c r="X319" i="1"/>
  <c r="Y319" i="1" s="1"/>
  <c r="X111" i="1"/>
  <c r="Y111" i="1" s="1"/>
  <c r="X95" i="1"/>
  <c r="Y95" i="1" s="1"/>
  <c r="X31" i="1"/>
  <c r="Y31" i="1" s="1"/>
  <c r="X1021" i="1"/>
  <c r="Y1021" i="1" s="1"/>
  <c r="U447" i="1"/>
  <c r="V447" i="1" s="1"/>
  <c r="U191" i="1"/>
  <c r="V191" i="1" s="1"/>
  <c r="X251" i="1"/>
  <c r="Y251" i="1" s="1"/>
  <c r="X751" i="1"/>
  <c r="Y751" i="1" s="1"/>
  <c r="X140" i="1"/>
  <c r="Y140" i="1" s="1"/>
  <c r="X1010" i="1"/>
  <c r="Y1010" i="1" s="1"/>
  <c r="X1191" i="1"/>
  <c r="Y1191" i="1" s="1"/>
  <c r="X100" i="1"/>
  <c r="Y100" i="1" s="1"/>
  <c r="X396" i="1"/>
  <c r="Y396" i="1" s="1"/>
  <c r="X604" i="1"/>
  <c r="Y604" i="1" s="1"/>
  <c r="X142" i="1"/>
  <c r="Y142" i="1" s="1"/>
  <c r="X223" i="1"/>
  <c r="Y223" i="1" s="1"/>
  <c r="X350" i="1"/>
  <c r="Y350" i="1" s="1"/>
  <c r="X477" i="1"/>
  <c r="Y477" i="1" s="1"/>
  <c r="X566" i="1"/>
  <c r="Y566" i="1" s="1"/>
  <c r="X926" i="1"/>
  <c r="Y926" i="1" s="1"/>
  <c r="X227" i="1"/>
  <c r="Y227" i="1" s="1"/>
  <c r="X267" i="1"/>
  <c r="Y267" i="1" s="1"/>
  <c r="X310" i="1"/>
  <c r="Y310" i="1" s="1"/>
  <c r="X398" i="1"/>
  <c r="Y398" i="1" s="1"/>
  <c r="X646" i="1"/>
  <c r="Y646" i="1" s="1"/>
  <c r="X687" i="1"/>
  <c r="Y687" i="1" s="1"/>
  <c r="X878" i="1"/>
  <c r="Y878" i="1" s="1"/>
  <c r="X1052" i="1"/>
  <c r="Y1052" i="1" s="1"/>
  <c r="X1119" i="1"/>
  <c r="Y1119" i="1" s="1"/>
  <c r="X1238" i="1"/>
  <c r="Y1238" i="1" s="1"/>
  <c r="X146" i="1"/>
  <c r="Y146" i="1" s="1"/>
  <c r="X229" i="1"/>
  <c r="Y229" i="1" s="1"/>
  <c r="X356" i="1"/>
  <c r="Y356" i="1" s="1"/>
  <c r="X519" i="1"/>
  <c r="Y519" i="1" s="1"/>
  <c r="X884" i="1"/>
  <c r="Y884" i="1" s="1"/>
  <c r="X1123" i="1"/>
  <c r="Y1123" i="1" s="1"/>
  <c r="X652" i="1"/>
  <c r="Y652" i="1" s="1"/>
  <c r="X731" i="1"/>
  <c r="Y731" i="1" s="1"/>
  <c r="X54" i="1"/>
  <c r="Y54" i="1" s="1"/>
  <c r="X795" i="1"/>
  <c r="Y795" i="1" s="1"/>
  <c r="X76" i="1"/>
  <c r="Y76" i="1" s="1"/>
  <c r="X118" i="1"/>
  <c r="Y118" i="1" s="1"/>
  <c r="X814" i="1"/>
  <c r="Y814" i="1" s="1"/>
  <c r="X941" i="1"/>
  <c r="Y941" i="1" s="1"/>
  <c r="X36" i="1"/>
  <c r="Y36" i="1" s="1"/>
  <c r="X78" i="1"/>
  <c r="Y78" i="1" s="1"/>
  <c r="X203" i="1"/>
  <c r="Y203" i="1" s="1"/>
  <c r="X779" i="1"/>
  <c r="Y779" i="1" s="1"/>
  <c r="X820" i="1"/>
  <c r="Y820" i="1" s="1"/>
  <c r="X987" i="1"/>
  <c r="Y987" i="1" s="1"/>
  <c r="X1212" i="1"/>
  <c r="Y1212" i="1" s="1"/>
  <c r="X124" i="1"/>
  <c r="Y124" i="1" s="1"/>
  <c r="X582" i="1"/>
  <c r="Y582" i="1" s="1"/>
  <c r="X1030" i="1"/>
  <c r="Y1030" i="1" s="1"/>
  <c r="X159" i="1"/>
  <c r="Y159" i="1" s="1"/>
  <c r="X205" i="1"/>
  <c r="Y205" i="1" s="1"/>
  <c r="X372" i="1"/>
  <c r="Y372" i="1" s="1"/>
  <c r="X413" i="1"/>
  <c r="Y413" i="1" s="1"/>
  <c r="X541" i="1"/>
  <c r="Y541" i="1" s="1"/>
  <c r="X1100" i="1"/>
  <c r="Y1100" i="1" s="1"/>
  <c r="U495" i="1"/>
  <c r="V495" i="1" s="1"/>
  <c r="X245" i="1"/>
  <c r="Y245" i="1" s="1"/>
  <c r="X332" i="1"/>
  <c r="Y332" i="1" s="1"/>
  <c r="X374" i="1"/>
  <c r="Y374" i="1" s="1"/>
  <c r="X455" i="1"/>
  <c r="Y455" i="1" s="1"/>
  <c r="X588" i="1"/>
  <c r="Y588" i="1" s="1"/>
  <c r="X628" i="1"/>
  <c r="Y628" i="1" s="1"/>
  <c r="X668" i="1"/>
  <c r="Y668" i="1" s="1"/>
  <c r="X292" i="1"/>
  <c r="Y292" i="1" s="1"/>
  <c r="X334" i="1"/>
  <c r="Y334" i="1" s="1"/>
  <c r="X461" i="1"/>
  <c r="Y461" i="1" s="1"/>
  <c r="X630" i="1"/>
  <c r="Y630" i="1" s="1"/>
  <c r="X862" i="1"/>
  <c r="Y862" i="1" s="1"/>
  <c r="X1142" i="1"/>
  <c r="Y1142" i="1" s="1"/>
  <c r="X670" i="1"/>
  <c r="Y670" i="1" s="1"/>
  <c r="X206" i="1"/>
  <c r="Y206" i="1" s="1"/>
  <c r="X438" i="1"/>
  <c r="Y438" i="1" s="1"/>
  <c r="X711" i="1"/>
  <c r="Y711" i="1" s="1"/>
  <c r="X82" i="1"/>
  <c r="Y82" i="1" s="1"/>
  <c r="X479" i="1"/>
  <c r="Y479" i="1" s="1"/>
  <c r="X564" i="1"/>
  <c r="Y564" i="1" s="1"/>
  <c r="X859" i="1"/>
  <c r="Y859" i="1" s="1"/>
  <c r="X523" i="1"/>
  <c r="Y523" i="1" s="1"/>
  <c r="X60" i="1"/>
  <c r="Y60" i="1" s="1"/>
  <c r="X606" i="1"/>
  <c r="Y606" i="1" s="1"/>
  <c r="X754" i="1"/>
  <c r="Y754" i="1" s="1"/>
  <c r="X102" i="1"/>
  <c r="Y102" i="1" s="1"/>
  <c r="X333" i="1"/>
  <c r="Y333" i="1" s="1"/>
  <c r="X375" i="1"/>
  <c r="Y375" i="1" s="1"/>
  <c r="X796" i="1"/>
  <c r="Y796" i="1" s="1"/>
  <c r="X1224" i="1"/>
  <c r="Y1224" i="1" s="1"/>
  <c r="X187" i="1"/>
  <c r="Y187" i="1" s="1"/>
  <c r="X459" i="1"/>
  <c r="Y459" i="1" s="1"/>
  <c r="X228" i="1"/>
  <c r="Y228" i="1" s="1"/>
  <c r="X543" i="1"/>
  <c r="Y543" i="1" s="1"/>
  <c r="X732" i="1"/>
  <c r="Y732" i="1" s="1"/>
  <c r="X923" i="1"/>
  <c r="Y923" i="1" s="1"/>
  <c r="X38" i="1"/>
  <c r="Y38" i="1" s="1"/>
  <c r="X270" i="1"/>
  <c r="Y270" i="1" s="1"/>
  <c r="X311" i="1"/>
  <c r="Y311" i="1" s="1"/>
  <c r="X502" i="1"/>
  <c r="Y502" i="1" s="1"/>
  <c r="X651" i="1"/>
  <c r="Y651" i="1" s="1"/>
  <c r="X1140" i="1"/>
  <c r="Y1140" i="1" s="1"/>
  <c r="X211" i="1"/>
  <c r="Y211" i="1" s="1"/>
  <c r="X890" i="1"/>
  <c r="Y890" i="1" s="1"/>
  <c r="U273" i="1"/>
  <c r="V273" i="1" s="1"/>
  <c r="X692" i="1"/>
  <c r="Y692" i="1" s="1"/>
  <c r="X107" i="1"/>
  <c r="Y107" i="1" s="1"/>
  <c r="X587" i="1"/>
  <c r="Y587" i="1" s="1"/>
  <c r="X860" i="1"/>
  <c r="Y860" i="1" s="1"/>
  <c r="AD33" i="1"/>
  <c r="AE33" i="1" s="1"/>
  <c r="U145" i="1"/>
  <c r="V145" i="1" s="1"/>
  <c r="X148" i="1"/>
  <c r="Y148" i="1" s="1"/>
  <c r="X902" i="1"/>
  <c r="Y902" i="1" s="1"/>
  <c r="X1187" i="1"/>
  <c r="Y1187" i="1" s="1"/>
  <c r="X1117" i="1"/>
  <c r="Y1117" i="1" s="1"/>
  <c r="X482" i="1"/>
  <c r="Y482" i="1" s="1"/>
  <c r="U289" i="1"/>
  <c r="V289" i="1" s="1"/>
  <c r="X43" i="1"/>
  <c r="Y43" i="1" s="1"/>
  <c r="X733" i="1"/>
  <c r="Y733" i="1" s="1"/>
  <c r="X838" i="1"/>
  <c r="Y838" i="1" s="1"/>
  <c r="X983" i="1"/>
  <c r="Y983" i="1" s="1"/>
  <c r="X657" i="1"/>
  <c r="Y657" i="1" s="1"/>
  <c r="X335" i="1"/>
  <c r="Y335" i="1" s="1"/>
  <c r="U353" i="1"/>
  <c r="V353" i="1" s="1"/>
  <c r="X379" i="1"/>
  <c r="Y379" i="1" s="1"/>
  <c r="X524" i="1"/>
  <c r="Y524" i="1" s="1"/>
  <c r="X1028" i="1"/>
  <c r="Y1028" i="1" s="1"/>
  <c r="X775" i="1"/>
  <c r="Y775" i="1" s="1"/>
  <c r="X1094" i="1"/>
  <c r="Y1094" i="1" s="1"/>
  <c r="X1163" i="1"/>
  <c r="Y1163" i="1" s="1"/>
  <c r="X231" i="1"/>
  <c r="Y231" i="1" s="1"/>
  <c r="X460" i="1"/>
  <c r="Y460" i="1" s="1"/>
  <c r="X18" i="1"/>
  <c r="Y18" i="1" s="1"/>
  <c r="X315" i="1"/>
  <c r="Y315" i="1" s="1"/>
  <c r="X924" i="1"/>
  <c r="Y924" i="1" s="1"/>
  <c r="X1233" i="1"/>
  <c r="Y1233" i="1" s="1"/>
  <c r="X1089" i="1"/>
  <c r="Y1089" i="1" s="1"/>
  <c r="AD993" i="1"/>
  <c r="AE993" i="1" s="1"/>
  <c r="X993" i="1"/>
  <c r="Y993" i="1" s="1"/>
  <c r="X977" i="1"/>
  <c r="Y977" i="1" s="1"/>
  <c r="X897" i="1"/>
  <c r="Y897" i="1" s="1"/>
  <c r="X833" i="1"/>
  <c r="Y833" i="1" s="1"/>
  <c r="X737" i="1"/>
  <c r="Y737" i="1" s="1"/>
  <c r="X721" i="1"/>
  <c r="Y721" i="1" s="1"/>
  <c r="AD641" i="1"/>
  <c r="AE641" i="1" s="1"/>
  <c r="X641" i="1"/>
  <c r="Y641" i="1" s="1"/>
  <c r="AD577" i="1"/>
  <c r="AE577" i="1" s="1"/>
  <c r="X577" i="1"/>
  <c r="Y577" i="1" s="1"/>
  <c r="AD561" i="1"/>
  <c r="AE561" i="1" s="1"/>
  <c r="X561" i="1"/>
  <c r="Y561" i="1" s="1"/>
  <c r="AD513" i="1"/>
  <c r="AE513" i="1" s="1"/>
  <c r="X513" i="1"/>
  <c r="Y513" i="1" s="1"/>
  <c r="AD497" i="1"/>
  <c r="AE497" i="1" s="1"/>
  <c r="X497" i="1"/>
  <c r="Y497" i="1" s="1"/>
  <c r="AD465" i="1"/>
  <c r="AE465" i="1" s="1"/>
  <c r="X465" i="1"/>
  <c r="Y465" i="1" s="1"/>
  <c r="X321" i="1"/>
  <c r="Y321" i="1" s="1"/>
  <c r="X305" i="1"/>
  <c r="Y305" i="1" s="1"/>
  <c r="AD273" i="1"/>
  <c r="AE273" i="1" s="1"/>
  <c r="X273" i="1"/>
  <c r="Y273" i="1" s="1"/>
  <c r="AD257" i="1"/>
  <c r="AE257" i="1" s="1"/>
  <c r="X257" i="1"/>
  <c r="Y257" i="1" s="1"/>
  <c r="AD241" i="1"/>
  <c r="AE241" i="1" s="1"/>
  <c r="X241" i="1"/>
  <c r="Y241" i="1" s="1"/>
  <c r="AD225" i="1"/>
  <c r="AE225" i="1" s="1"/>
  <c r="X225" i="1"/>
  <c r="Y225" i="1" s="1"/>
  <c r="AD145" i="1"/>
  <c r="AE145" i="1" s="1"/>
  <c r="X145" i="1"/>
  <c r="Y145" i="1" s="1"/>
  <c r="AD65" i="1"/>
  <c r="AE65" i="1" s="1"/>
  <c r="X65" i="1"/>
  <c r="Y65" i="1" s="1"/>
  <c r="X17" i="1"/>
  <c r="Y17" i="1" s="1"/>
  <c r="X1232" i="1"/>
  <c r="Y1232" i="1" s="1"/>
  <c r="X1216" i="1"/>
  <c r="Y1216" i="1" s="1"/>
  <c r="X1168" i="1"/>
  <c r="Y1168" i="1" s="1"/>
  <c r="X1008" i="1"/>
  <c r="Y1008" i="1" s="1"/>
  <c r="X992" i="1"/>
  <c r="Y992" i="1" s="1"/>
  <c r="X976" i="1"/>
  <c r="Y976" i="1" s="1"/>
  <c r="X960" i="1"/>
  <c r="Y960" i="1" s="1"/>
  <c r="X944" i="1"/>
  <c r="Y944" i="1" s="1"/>
  <c r="X896" i="1"/>
  <c r="Y896" i="1" s="1"/>
  <c r="X816" i="1"/>
  <c r="Y816" i="1" s="1"/>
  <c r="X752" i="1"/>
  <c r="Y752" i="1" s="1"/>
  <c r="X736" i="1"/>
  <c r="Y736" i="1" s="1"/>
  <c r="X704" i="1"/>
  <c r="Y704" i="1" s="1"/>
  <c r="X688" i="1"/>
  <c r="Y688" i="1" s="1"/>
  <c r="X560" i="1"/>
  <c r="Y560" i="1" s="1"/>
  <c r="X496" i="1"/>
  <c r="Y496" i="1" s="1"/>
  <c r="X480" i="1"/>
  <c r="Y480" i="1" s="1"/>
  <c r="X432" i="1"/>
  <c r="Y432" i="1" s="1"/>
  <c r="X416" i="1"/>
  <c r="Y416" i="1" s="1"/>
  <c r="X352" i="1"/>
  <c r="Y352" i="1" s="1"/>
  <c r="X336" i="1"/>
  <c r="Y336" i="1" s="1"/>
  <c r="X304" i="1"/>
  <c r="Y304" i="1" s="1"/>
  <c r="X288" i="1"/>
  <c r="Y288" i="1" s="1"/>
  <c r="X208" i="1"/>
  <c r="Y208" i="1" s="1"/>
  <c r="X32" i="1"/>
  <c r="Y32" i="1" s="1"/>
  <c r="X1230" i="1"/>
  <c r="Y1230" i="1" s="1"/>
  <c r="X1214" i="1"/>
  <c r="Y1214" i="1" s="1"/>
  <c r="X1198" i="1"/>
  <c r="Y1198" i="1" s="1"/>
  <c r="X1166" i="1"/>
  <c r="Y1166" i="1" s="1"/>
  <c r="X1197" i="1"/>
  <c r="Y1197" i="1" s="1"/>
  <c r="X1181" i="1"/>
  <c r="Y1181" i="1" s="1"/>
  <c r="X1149" i="1"/>
  <c r="Y1149" i="1" s="1"/>
  <c r="X1133" i="1"/>
  <c r="Y1133" i="1" s="1"/>
  <c r="X1101" i="1"/>
  <c r="Y1101" i="1" s="1"/>
  <c r="X1085" i="1"/>
  <c r="Y1085" i="1" s="1"/>
  <c r="X1069" i="1"/>
  <c r="Y1069" i="1" s="1"/>
  <c r="X1053" i="1"/>
  <c r="Y1053" i="1" s="1"/>
  <c r="X1226" i="1"/>
  <c r="Y1226" i="1" s="1"/>
  <c r="X1210" i="1"/>
  <c r="Y1210" i="1" s="1"/>
  <c r="X1194" i="1"/>
  <c r="Y1194" i="1" s="1"/>
  <c r="X1178" i="1"/>
  <c r="Y1178" i="1" s="1"/>
  <c r="X1162" i="1"/>
  <c r="Y1162" i="1" s="1"/>
  <c r="X1130" i="1"/>
  <c r="Y1130" i="1" s="1"/>
  <c r="X1114" i="1"/>
  <c r="Y1114" i="1" s="1"/>
  <c r="U1233" i="1"/>
  <c r="V1233" i="1" s="1"/>
  <c r="U849" i="1"/>
  <c r="V849" i="1" s="1"/>
  <c r="X70" i="1"/>
  <c r="Y70" i="1" s="1"/>
  <c r="X126" i="1"/>
  <c r="Y126" i="1" s="1"/>
  <c r="X236" i="1"/>
  <c r="Y236" i="1" s="1"/>
  <c r="X381" i="1"/>
  <c r="Y381" i="1" s="1"/>
  <c r="X763" i="1"/>
  <c r="Y763" i="1" s="1"/>
  <c r="X1091" i="1"/>
  <c r="Y1091" i="1" s="1"/>
  <c r="X658" i="1"/>
  <c r="Y658" i="1" s="1"/>
  <c r="U337" i="1"/>
  <c r="V337" i="1" s="1"/>
  <c r="U129" i="1"/>
  <c r="V129" i="1" s="1"/>
  <c r="X71" i="1"/>
  <c r="Y71" i="1" s="1"/>
  <c r="X127" i="1"/>
  <c r="Y127" i="1" s="1"/>
  <c r="X326" i="1"/>
  <c r="Y326" i="1" s="1"/>
  <c r="X382" i="1"/>
  <c r="Y382" i="1" s="1"/>
  <c r="X470" i="1"/>
  <c r="Y470" i="1" s="1"/>
  <c r="X891" i="1"/>
  <c r="Y891" i="1" s="1"/>
  <c r="X980" i="1"/>
  <c r="Y980" i="1" s="1"/>
  <c r="X1090" i="1"/>
  <c r="Y1090" i="1" s="1"/>
  <c r="U593" i="1"/>
  <c r="U641" i="1"/>
  <c r="V641" i="1" s="1"/>
  <c r="X16" i="1"/>
  <c r="Y16" i="1" s="1"/>
  <c r="X471" i="1"/>
  <c r="Y471" i="1" s="1"/>
  <c r="X799" i="1"/>
  <c r="Y799" i="1" s="1"/>
  <c r="X892" i="1"/>
  <c r="Y892" i="1" s="1"/>
  <c r="U689" i="1"/>
  <c r="V689" i="1" s="1"/>
  <c r="U497" i="1"/>
  <c r="V497" i="1" s="1"/>
  <c r="U416" i="1"/>
  <c r="V416" i="1" s="1"/>
  <c r="U113" i="1"/>
  <c r="V113" i="1" s="1"/>
  <c r="X215" i="1"/>
  <c r="Y215" i="1" s="1"/>
  <c r="U992" i="1"/>
  <c r="V992" i="1" s="1"/>
  <c r="U737" i="1"/>
  <c r="V737" i="1" s="1"/>
  <c r="U688" i="1"/>
  <c r="V688" i="1" s="1"/>
  <c r="U576" i="1"/>
  <c r="V576" i="1" s="1"/>
  <c r="X598" i="1"/>
  <c r="Y598" i="1" s="1"/>
  <c r="X655" i="1"/>
  <c r="Y655" i="1" s="1"/>
  <c r="X836" i="1"/>
  <c r="Y836" i="1" s="1"/>
  <c r="X1200" i="1"/>
  <c r="Y1200" i="1" s="1"/>
  <c r="X818" i="1"/>
  <c r="Y818" i="1" s="1"/>
  <c r="AD369" i="1"/>
  <c r="AE369" i="1" s="1"/>
  <c r="U736" i="1"/>
  <c r="V736" i="1" s="1"/>
  <c r="U480" i="1"/>
  <c r="V480" i="1" s="1"/>
  <c r="U320" i="1"/>
  <c r="V320" i="1" s="1"/>
  <c r="U97" i="1"/>
  <c r="V97" i="1" s="1"/>
  <c r="X108" i="1"/>
  <c r="Y108" i="1" s="1"/>
  <c r="X363" i="1"/>
  <c r="Y363" i="1" s="1"/>
  <c r="X599" i="1"/>
  <c r="Y599" i="1" s="1"/>
  <c r="X743" i="1"/>
  <c r="Y743" i="1" s="1"/>
  <c r="X1072" i="1"/>
  <c r="Y1072" i="1" s="1"/>
  <c r="X52" i="1"/>
  <c r="Y52" i="1" s="1"/>
  <c r="X109" i="1"/>
  <c r="Y109" i="1" s="1"/>
  <c r="X272" i="1"/>
  <c r="Y272" i="1" s="1"/>
  <c r="X364" i="1"/>
  <c r="Y364" i="1" s="1"/>
  <c r="X1019" i="1"/>
  <c r="Y1019" i="1" s="1"/>
  <c r="X562" i="1"/>
  <c r="Y562" i="1" s="1"/>
  <c r="X1036" i="1"/>
  <c r="Y1036" i="1" s="1"/>
  <c r="U561" i="1"/>
  <c r="V561" i="1" s="1"/>
  <c r="U305" i="1"/>
  <c r="V305" i="1" s="1"/>
  <c r="U208" i="1"/>
  <c r="V208" i="1" s="1"/>
  <c r="X53" i="1"/>
  <c r="Y53" i="1" s="1"/>
  <c r="X198" i="1"/>
  <c r="Y198" i="1" s="1"/>
  <c r="X307" i="1"/>
  <c r="Y307" i="1" s="1"/>
  <c r="X454" i="1"/>
  <c r="Y454" i="1" s="1"/>
  <c r="X636" i="1"/>
  <c r="Y636" i="1" s="1"/>
  <c r="X871" i="1"/>
  <c r="Y871" i="1" s="1"/>
  <c r="X964" i="1"/>
  <c r="Y964" i="1" s="1"/>
  <c r="X1126" i="1"/>
  <c r="Y1126" i="1" s="1"/>
  <c r="X274" i="1"/>
  <c r="Y274" i="1" s="1"/>
  <c r="U832" i="1"/>
  <c r="V832" i="1" s="1"/>
  <c r="U560" i="1"/>
  <c r="V560" i="1" s="1"/>
  <c r="U465" i="1"/>
  <c r="V465" i="1" s="1"/>
  <c r="U304" i="1"/>
  <c r="V304" i="1" s="1"/>
  <c r="X199" i="1"/>
  <c r="Y199" i="1" s="1"/>
  <c r="X308" i="1"/>
  <c r="Y308" i="1" s="1"/>
  <c r="X509" i="1"/>
  <c r="Y509" i="1" s="1"/>
  <c r="X637" i="1"/>
  <c r="Y637" i="1" s="1"/>
  <c r="X1127" i="1"/>
  <c r="Y1127" i="1" s="1"/>
  <c r="U705" i="1"/>
  <c r="V705" i="1" s="1"/>
  <c r="U977" i="1"/>
  <c r="V977" i="1" s="1"/>
  <c r="U721" i="1"/>
  <c r="V721" i="1" s="1"/>
  <c r="X1054" i="1"/>
  <c r="Y1054" i="1" s="1"/>
  <c r="X530" i="1"/>
  <c r="Y530" i="1" s="1"/>
  <c r="AD545" i="1"/>
  <c r="AE545" i="1" s="1"/>
  <c r="U976" i="1"/>
  <c r="V976" i="1" s="1"/>
  <c r="X399" i="1"/>
  <c r="Y399" i="1" s="1"/>
  <c r="X725" i="1"/>
  <c r="Y725" i="1" s="1"/>
  <c r="X1108" i="1"/>
  <c r="Y1108" i="1" s="1"/>
  <c r="X1183" i="1"/>
  <c r="Y1183" i="1" s="1"/>
  <c r="AD449" i="1"/>
  <c r="AE449" i="1" s="1"/>
  <c r="X91" i="1"/>
  <c r="Y91" i="1" s="1"/>
  <c r="X253" i="1"/>
  <c r="Y253" i="1" s="1"/>
  <c r="X343" i="1"/>
  <c r="Y343" i="1" s="1"/>
  <c r="X400" i="1"/>
  <c r="Y400" i="1" s="1"/>
  <c r="X544" i="1"/>
  <c r="Y544" i="1" s="1"/>
  <c r="X580" i="1"/>
  <c r="Y580" i="1" s="1"/>
  <c r="X726" i="1"/>
  <c r="Y726" i="1" s="1"/>
  <c r="X909" i="1"/>
  <c r="Y909" i="1" s="1"/>
  <c r="X998" i="1"/>
  <c r="Y998" i="1" s="1"/>
  <c r="X1109" i="1"/>
  <c r="Y1109" i="1" s="1"/>
  <c r="U288" i="1"/>
  <c r="V288" i="1" s="1"/>
  <c r="X144" i="1"/>
  <c r="Y144" i="1" s="1"/>
  <c r="X254" i="1"/>
  <c r="Y254" i="1" s="1"/>
  <c r="X910" i="1"/>
  <c r="Y910" i="1" s="1"/>
  <c r="X999" i="1"/>
  <c r="Y999" i="1" s="1"/>
  <c r="X1235" i="1"/>
  <c r="Y1235" i="1" s="1"/>
  <c r="X491" i="1"/>
  <c r="Y491" i="1" s="1"/>
  <c r="X264" i="1"/>
  <c r="Y264" i="1" s="1"/>
  <c r="X600" i="1"/>
  <c r="Y600" i="1" s="1"/>
  <c r="X1032" i="1"/>
  <c r="Y1032" i="1" s="1"/>
  <c r="X24" i="1"/>
  <c r="Y24" i="1" s="1"/>
  <c r="X616" i="1"/>
  <c r="Y616" i="1" s="1"/>
  <c r="X1064" i="1"/>
  <c r="Y1064" i="1" s="1"/>
  <c r="X776" i="1"/>
  <c r="Y776" i="1" s="1"/>
  <c r="X1000" i="1"/>
  <c r="Y1000" i="1" s="1"/>
  <c r="X248" i="1"/>
  <c r="Y248" i="1" s="1"/>
  <c r="X584" i="1"/>
  <c r="Y584" i="1" s="1"/>
  <c r="X1016" i="1"/>
  <c r="Y1016" i="1" s="1"/>
  <c r="X232" i="1"/>
  <c r="Y232" i="1" s="1"/>
  <c r="X808" i="1"/>
  <c r="Y808" i="1" s="1"/>
  <c r="X1048" i="1"/>
  <c r="Y1048" i="1" s="1"/>
  <c r="X488" i="1"/>
  <c r="Y488" i="1" s="1"/>
  <c r="X1080" i="1"/>
  <c r="Y1080" i="1" s="1"/>
  <c r="X8" i="1"/>
  <c r="Y8" i="1" s="1"/>
  <c r="X216" i="1"/>
  <c r="Y216" i="1" s="1"/>
  <c r="X824" i="1"/>
  <c r="Y824" i="1" s="1"/>
  <c r="X984" i="1"/>
  <c r="Y984" i="1" s="1"/>
  <c r="X40" i="1"/>
  <c r="Y40" i="1" s="1"/>
  <c r="X280" i="1"/>
  <c r="Y280" i="1" s="1"/>
  <c r="X504" i="1"/>
  <c r="Y504" i="1" s="1"/>
  <c r="X744" i="1"/>
  <c r="Y744" i="1" s="1"/>
  <c r="X856" i="1"/>
  <c r="Y856" i="1" s="1"/>
  <c r="X296" i="1"/>
  <c r="Y296" i="1" s="1"/>
  <c r="X168" i="1"/>
  <c r="Y168" i="1" s="1"/>
  <c r="X360" i="1"/>
  <c r="Y360" i="1" s="1"/>
  <c r="X792" i="1"/>
  <c r="Y792" i="1" s="1"/>
  <c r="X472" i="1"/>
  <c r="Y472" i="1" s="1"/>
  <c r="X1096" i="1"/>
  <c r="Y1096" i="1" s="1"/>
  <c r="X728" i="1"/>
  <c r="Y728" i="1" s="1"/>
  <c r="X269" i="1"/>
  <c r="Y269" i="1" s="1"/>
  <c r="X678" i="1"/>
  <c r="Y678" i="1" s="1"/>
  <c r="X798" i="1"/>
  <c r="Y798" i="1" s="1"/>
  <c r="X934" i="1"/>
  <c r="Y934" i="1" s="1"/>
  <c r="X832" i="1"/>
  <c r="Y832" i="1" s="1"/>
  <c r="X49" i="1"/>
  <c r="Y49" i="1" s="1"/>
  <c r="AD1173" i="1"/>
  <c r="AE1173" i="1" s="1"/>
  <c r="X542" i="1"/>
  <c r="Y542" i="1" s="1"/>
  <c r="X1190" i="1"/>
  <c r="Y1190" i="1" s="1"/>
  <c r="X593" i="1"/>
  <c r="Y593" i="1" s="1"/>
  <c r="X132" i="1"/>
  <c r="Y132" i="1" s="1"/>
  <c r="X320" i="1"/>
  <c r="Y320" i="1" s="1"/>
  <c r="X422" i="1"/>
  <c r="Y422" i="1" s="1"/>
  <c r="X337" i="1"/>
  <c r="Y337" i="1" s="1"/>
  <c r="X183" i="1"/>
  <c r="Y183" i="1" s="1"/>
  <c r="X13" i="1"/>
  <c r="Y13" i="1" s="1"/>
  <c r="X1037" i="1"/>
  <c r="Y1037" i="1" s="1"/>
  <c r="X576" i="1"/>
  <c r="Y576" i="1" s="1"/>
  <c r="X66" i="1"/>
  <c r="Y66" i="1" s="1"/>
  <c r="X252" i="1"/>
  <c r="Y252" i="1" s="1"/>
  <c r="X303" i="1"/>
  <c r="Y303" i="1" s="1"/>
  <c r="X405" i="1"/>
  <c r="Y405" i="1" s="1"/>
  <c r="X525" i="1"/>
  <c r="Y525" i="1" s="1"/>
  <c r="X712" i="1"/>
  <c r="Y712" i="1" s="1"/>
  <c r="X968" i="1"/>
  <c r="Y968" i="1" s="1"/>
  <c r="U40" i="1"/>
  <c r="V40" i="1" s="1"/>
  <c r="X166" i="1"/>
  <c r="Y166" i="1" s="1"/>
  <c r="X235" i="1"/>
  <c r="Y235" i="1" s="1"/>
  <c r="X456" i="1"/>
  <c r="Y456" i="1" s="1"/>
  <c r="X1156" i="1"/>
  <c r="Y1156" i="1" s="1"/>
  <c r="X1122" i="1"/>
  <c r="Y1122" i="1" s="1"/>
  <c r="X1020" i="1"/>
  <c r="Y1020" i="1" s="1"/>
  <c r="X1105" i="1"/>
  <c r="Y1105" i="1" s="1"/>
  <c r="X47" i="1"/>
  <c r="Y47" i="1" s="1"/>
  <c r="X286" i="1"/>
  <c r="Y286" i="1" s="1"/>
  <c r="X388" i="1"/>
  <c r="Y388" i="1" s="1"/>
  <c r="X508" i="1"/>
  <c r="Y508" i="1" s="1"/>
  <c r="X695" i="1"/>
  <c r="Y695" i="1" s="1"/>
  <c r="X764" i="1"/>
  <c r="Y764" i="1" s="1"/>
  <c r="X815" i="1"/>
  <c r="Y815" i="1" s="1"/>
  <c r="X951" i="1"/>
  <c r="Y951" i="1" s="1"/>
  <c r="X559" i="1"/>
  <c r="Y559" i="1" s="1"/>
  <c r="X644" i="1"/>
  <c r="Y644" i="1" s="1"/>
  <c r="X1071" i="1"/>
  <c r="Y1071" i="1" s="1"/>
  <c r="X1139" i="1"/>
  <c r="Y1139" i="1" s="1"/>
  <c r="X439" i="1"/>
  <c r="Y439" i="1" s="1"/>
  <c r="X900" i="1"/>
  <c r="Y900" i="1" s="1"/>
  <c r="X1003" i="1"/>
  <c r="Y1003" i="1" s="1"/>
  <c r="X1088" i="1"/>
  <c r="Y1088" i="1" s="1"/>
  <c r="X849" i="1"/>
  <c r="Y849" i="1" s="1"/>
  <c r="X1098" i="1"/>
  <c r="Y1098" i="1" s="1"/>
  <c r="X1207" i="1"/>
  <c r="Y1207" i="1" s="1"/>
  <c r="X81" i="1"/>
  <c r="Y81" i="1" s="1"/>
  <c r="AD101" i="1"/>
  <c r="AE101" i="1" s="1"/>
  <c r="X101" i="1"/>
  <c r="Y101" i="1" s="1"/>
  <c r="X26" i="1"/>
  <c r="Y26" i="1" s="1"/>
  <c r="X85" i="1"/>
  <c r="Y85" i="1" s="1"/>
  <c r="X341" i="1"/>
  <c r="Y341" i="1" s="1"/>
  <c r="X563" i="1"/>
  <c r="Y563" i="1" s="1"/>
  <c r="X597" i="1"/>
  <c r="Y597" i="1" s="1"/>
  <c r="X819" i="1"/>
  <c r="Y819" i="1" s="1"/>
  <c r="X853" i="1"/>
  <c r="Y853" i="1" s="1"/>
  <c r="AD69" i="1"/>
  <c r="AE69" i="1" s="1"/>
  <c r="X69" i="1"/>
  <c r="Y69" i="1" s="1"/>
  <c r="AD291" i="1"/>
  <c r="AE291" i="1" s="1"/>
  <c r="X291" i="1"/>
  <c r="Y291" i="1" s="1"/>
  <c r="X325" i="1"/>
  <c r="Y325" i="1" s="1"/>
  <c r="X547" i="1"/>
  <c r="Y547" i="1" s="1"/>
  <c r="X581" i="1"/>
  <c r="Y581" i="1" s="1"/>
  <c r="X803" i="1"/>
  <c r="Y803" i="1" s="1"/>
  <c r="X837" i="1"/>
  <c r="Y837" i="1" s="1"/>
  <c r="X1196" i="1"/>
  <c r="Y1196" i="1" s="1"/>
  <c r="X1213" i="1"/>
  <c r="Y1213" i="1" s="1"/>
  <c r="X42" i="1"/>
  <c r="Y42" i="1" s="1"/>
  <c r="X58" i="1"/>
  <c r="Y58" i="1" s="1"/>
  <c r="X90" i="1"/>
  <c r="Y90" i="1" s="1"/>
  <c r="X106" i="1"/>
  <c r="Y106" i="1" s="1"/>
  <c r="X122" i="1"/>
  <c r="Y122" i="1" s="1"/>
  <c r="X138" i="1"/>
  <c r="Y138" i="1" s="1"/>
  <c r="X154" i="1"/>
  <c r="Y154" i="1" s="1"/>
  <c r="X186" i="1"/>
  <c r="Y186" i="1" s="1"/>
  <c r="X202" i="1"/>
  <c r="Y202" i="1" s="1"/>
  <c r="X218" i="1"/>
  <c r="Y218" i="1" s="1"/>
  <c r="AD234" i="1"/>
  <c r="AE234" i="1" s="1"/>
  <c r="X234" i="1"/>
  <c r="Y234" i="1" s="1"/>
  <c r="X250" i="1"/>
  <c r="Y250" i="1" s="1"/>
  <c r="X266" i="1"/>
  <c r="Y266" i="1" s="1"/>
  <c r="X282" i="1"/>
  <c r="Y282" i="1" s="1"/>
  <c r="X298" i="1"/>
  <c r="Y298" i="1" s="1"/>
  <c r="AD314" i="1"/>
  <c r="AE314" i="1" s="1"/>
  <c r="X314" i="1"/>
  <c r="Y314" i="1" s="1"/>
  <c r="X330" i="1"/>
  <c r="Y330" i="1" s="1"/>
  <c r="X362" i="1"/>
  <c r="Y362" i="1" s="1"/>
  <c r="X378" i="1"/>
  <c r="Y378" i="1" s="1"/>
  <c r="X394" i="1"/>
  <c r="Y394" i="1" s="1"/>
  <c r="X410" i="1"/>
  <c r="Y410" i="1" s="1"/>
  <c r="X426" i="1"/>
  <c r="Y426" i="1" s="1"/>
  <c r="X458" i="1"/>
  <c r="Y458" i="1" s="1"/>
  <c r="X474" i="1"/>
  <c r="Y474" i="1" s="1"/>
  <c r="X490" i="1"/>
  <c r="Y490" i="1" s="1"/>
  <c r="X506" i="1"/>
  <c r="Y506" i="1" s="1"/>
  <c r="X522" i="1"/>
  <c r="Y522" i="1" s="1"/>
  <c r="X554" i="1"/>
  <c r="Y554" i="1" s="1"/>
  <c r="X570" i="1"/>
  <c r="Y570" i="1" s="1"/>
  <c r="X586" i="1"/>
  <c r="Y586" i="1" s="1"/>
  <c r="X602" i="1"/>
  <c r="Y602" i="1" s="1"/>
  <c r="X618" i="1"/>
  <c r="Y618" i="1" s="1"/>
  <c r="X634" i="1"/>
  <c r="Y634" i="1" s="1"/>
  <c r="X650" i="1"/>
  <c r="Y650" i="1" s="1"/>
  <c r="X682" i="1"/>
  <c r="Y682" i="1" s="1"/>
  <c r="X698" i="1"/>
  <c r="Y698" i="1" s="1"/>
  <c r="X714" i="1"/>
  <c r="Y714" i="1" s="1"/>
  <c r="X730" i="1"/>
  <c r="Y730" i="1" s="1"/>
  <c r="X746" i="1"/>
  <c r="Y746" i="1" s="1"/>
  <c r="X778" i="1"/>
  <c r="Y778" i="1" s="1"/>
  <c r="X794" i="1"/>
  <c r="Y794" i="1" s="1"/>
  <c r="X810" i="1"/>
  <c r="Y810" i="1" s="1"/>
  <c r="X842" i="1"/>
  <c r="Y842" i="1" s="1"/>
  <c r="X858" i="1"/>
  <c r="Y858" i="1" s="1"/>
  <c r="X874" i="1"/>
  <c r="Y874" i="1" s="1"/>
  <c r="X906" i="1"/>
  <c r="Y906" i="1" s="1"/>
  <c r="X922" i="1"/>
  <c r="Y922" i="1" s="1"/>
  <c r="X938" i="1"/>
  <c r="Y938" i="1" s="1"/>
  <c r="X970" i="1"/>
  <c r="Y970" i="1" s="1"/>
  <c r="X986" i="1"/>
  <c r="Y986" i="1" s="1"/>
  <c r="X1002" i="1"/>
  <c r="Y1002" i="1" s="1"/>
  <c r="X1018" i="1"/>
  <c r="Y1018" i="1" s="1"/>
  <c r="X1034" i="1"/>
  <c r="Y1034" i="1" s="1"/>
  <c r="X1050" i="1"/>
  <c r="Y1050" i="1" s="1"/>
  <c r="X67" i="1"/>
  <c r="Y67" i="1" s="1"/>
  <c r="X579" i="1"/>
  <c r="Y579" i="1" s="1"/>
  <c r="X835" i="1"/>
  <c r="Y835" i="1" s="1"/>
  <c r="X170" i="1"/>
  <c r="Y170" i="1" s="1"/>
  <c r="X19" i="1"/>
  <c r="Y19" i="1" s="1"/>
  <c r="X275" i="1"/>
  <c r="Y275" i="1" s="1"/>
  <c r="X309" i="1"/>
  <c r="Y309" i="1" s="1"/>
  <c r="X531" i="1"/>
  <c r="Y531" i="1" s="1"/>
  <c r="AD565" i="1"/>
  <c r="AE565" i="1" s="1"/>
  <c r="X565" i="1"/>
  <c r="Y565" i="1" s="1"/>
  <c r="AD821" i="1"/>
  <c r="AE821" i="1" s="1"/>
  <c r="X821" i="1"/>
  <c r="Y821" i="1" s="1"/>
  <c r="X1043" i="1"/>
  <c r="Y1043" i="1" s="1"/>
  <c r="X74" i="1"/>
  <c r="Y74" i="1" s="1"/>
  <c r="X259" i="1"/>
  <c r="Y259" i="1" s="1"/>
  <c r="X293" i="1"/>
  <c r="Y293" i="1" s="1"/>
  <c r="X515" i="1"/>
  <c r="Y515" i="1" s="1"/>
  <c r="X549" i="1"/>
  <c r="Y549" i="1" s="1"/>
  <c r="X771" i="1"/>
  <c r="Y771" i="1" s="1"/>
  <c r="X1027" i="1"/>
  <c r="Y1027" i="1" s="1"/>
  <c r="AD1095" i="1"/>
  <c r="AE1095" i="1" s="1"/>
  <c r="X1095" i="1"/>
  <c r="Y1095" i="1" s="1"/>
  <c r="X1147" i="1"/>
  <c r="Y1147" i="1" s="1"/>
  <c r="X1164" i="1"/>
  <c r="Y1164" i="1" s="1"/>
  <c r="U490" i="1"/>
  <c r="V490" i="1" s="1"/>
  <c r="X21" i="1"/>
  <c r="Y21" i="1" s="1"/>
  <c r="X243" i="1"/>
  <c r="Y243" i="1" s="1"/>
  <c r="X277" i="1"/>
  <c r="Y277" i="1" s="1"/>
  <c r="X499" i="1"/>
  <c r="Y499" i="1" s="1"/>
  <c r="X533" i="1"/>
  <c r="Y533" i="1" s="1"/>
  <c r="X755" i="1"/>
  <c r="Y755" i="1" s="1"/>
  <c r="AD789" i="1"/>
  <c r="AE789" i="1" s="1"/>
  <c r="X789" i="1"/>
  <c r="Y789" i="1" s="1"/>
  <c r="X1011" i="1"/>
  <c r="Y1011" i="1" s="1"/>
  <c r="U554" i="1"/>
  <c r="V554" i="1" s="1"/>
  <c r="U282" i="1"/>
  <c r="V282" i="1" s="1"/>
  <c r="U106" i="1"/>
  <c r="V106" i="1" s="1"/>
  <c r="X10" i="1"/>
  <c r="Y10" i="1" s="1"/>
  <c r="X666" i="1"/>
  <c r="Y666" i="1" s="1"/>
  <c r="AD261" i="1"/>
  <c r="AE261" i="1" s="1"/>
  <c r="X261" i="1"/>
  <c r="Y261" i="1" s="1"/>
  <c r="X483" i="1"/>
  <c r="Y483" i="1" s="1"/>
  <c r="X739" i="1"/>
  <c r="Y739" i="1" s="1"/>
  <c r="AD773" i="1"/>
  <c r="AE773" i="1" s="1"/>
  <c r="X773" i="1"/>
  <c r="Y773" i="1" s="1"/>
  <c r="X995" i="1"/>
  <c r="Y995" i="1" s="1"/>
  <c r="U474" i="1"/>
  <c r="V474" i="1" s="1"/>
  <c r="X869" i="1"/>
  <c r="Y869" i="1" s="1"/>
  <c r="X467" i="1"/>
  <c r="Y467" i="1" s="1"/>
  <c r="X501" i="1"/>
  <c r="Y501" i="1" s="1"/>
  <c r="X757" i="1"/>
  <c r="Y757" i="1" s="1"/>
  <c r="X979" i="1"/>
  <c r="Y979" i="1" s="1"/>
  <c r="X323" i="1"/>
  <c r="Y323" i="1" s="1"/>
  <c r="U602" i="1"/>
  <c r="V602" i="1" s="1"/>
  <c r="U410" i="1"/>
  <c r="V410" i="1" s="1"/>
  <c r="X35" i="1"/>
  <c r="Y35" i="1" s="1"/>
  <c r="AD195" i="1"/>
  <c r="AE195" i="1" s="1"/>
  <c r="X195" i="1"/>
  <c r="Y195" i="1" s="1"/>
  <c r="X451" i="1"/>
  <c r="Y451" i="1" s="1"/>
  <c r="X485" i="1"/>
  <c r="Y485" i="1" s="1"/>
  <c r="X741" i="1"/>
  <c r="Y741" i="1" s="1"/>
  <c r="X963" i="1"/>
  <c r="Y963" i="1" s="1"/>
  <c r="X442" i="1"/>
  <c r="Y442" i="1" s="1"/>
  <c r="X538" i="1"/>
  <c r="Y538" i="1" s="1"/>
  <c r="X179" i="1"/>
  <c r="Y179" i="1" s="1"/>
  <c r="X213" i="1"/>
  <c r="Y213" i="1" s="1"/>
  <c r="X435" i="1"/>
  <c r="Y435" i="1" s="1"/>
  <c r="X469" i="1"/>
  <c r="Y469" i="1" s="1"/>
  <c r="X691" i="1"/>
  <c r="Y691" i="1" s="1"/>
  <c r="X947" i="1"/>
  <c r="Y947" i="1" s="1"/>
  <c r="X981" i="1"/>
  <c r="Y981" i="1" s="1"/>
  <c r="U202" i="1"/>
  <c r="V202" i="1" s="1"/>
  <c r="U330" i="1"/>
  <c r="V330" i="1" s="1"/>
  <c r="U266" i="1"/>
  <c r="V266" i="1" s="1"/>
  <c r="X346" i="1"/>
  <c r="Y346" i="1" s="1"/>
  <c r="X163" i="1"/>
  <c r="Y163" i="1" s="1"/>
  <c r="X197" i="1"/>
  <c r="Y197" i="1" s="1"/>
  <c r="X419" i="1"/>
  <c r="Y419" i="1" s="1"/>
  <c r="X453" i="1"/>
  <c r="Y453" i="1" s="1"/>
  <c r="X675" i="1"/>
  <c r="Y675" i="1" s="1"/>
  <c r="X709" i="1"/>
  <c r="Y709" i="1" s="1"/>
  <c r="X931" i="1"/>
  <c r="Y931" i="1" s="1"/>
  <c r="X965" i="1"/>
  <c r="Y965" i="1" s="1"/>
  <c r="X147" i="1"/>
  <c r="Y147" i="1" s="1"/>
  <c r="X181" i="1"/>
  <c r="Y181" i="1" s="1"/>
  <c r="X437" i="1"/>
  <c r="Y437" i="1" s="1"/>
  <c r="X659" i="1"/>
  <c r="Y659" i="1" s="1"/>
  <c r="X693" i="1"/>
  <c r="Y693" i="1" s="1"/>
  <c r="X915" i="1"/>
  <c r="Y915" i="1" s="1"/>
  <c r="X949" i="1"/>
  <c r="Y949" i="1" s="1"/>
  <c r="X613" i="1"/>
  <c r="Y613" i="1" s="1"/>
  <c r="U506" i="1"/>
  <c r="V506" i="1" s="1"/>
  <c r="U586" i="1"/>
  <c r="V586" i="1" s="1"/>
  <c r="U458" i="1"/>
  <c r="V458" i="1" s="1"/>
  <c r="X165" i="1"/>
  <c r="Y165" i="1" s="1"/>
  <c r="X387" i="1"/>
  <c r="Y387" i="1" s="1"/>
  <c r="X421" i="1"/>
  <c r="Y421" i="1" s="1"/>
  <c r="AD677" i="1"/>
  <c r="AE677" i="1" s="1"/>
  <c r="X677" i="1"/>
  <c r="Y677" i="1" s="1"/>
  <c r="X899" i="1"/>
  <c r="Y899" i="1" s="1"/>
  <c r="X933" i="1"/>
  <c r="Y933" i="1" s="1"/>
  <c r="U154" i="1"/>
  <c r="V154" i="1" s="1"/>
  <c r="X115" i="1"/>
  <c r="Y115" i="1" s="1"/>
  <c r="AD149" i="1"/>
  <c r="AE149" i="1" s="1"/>
  <c r="X149" i="1"/>
  <c r="Y149" i="1" s="1"/>
  <c r="X371" i="1"/>
  <c r="Y371" i="1" s="1"/>
  <c r="X627" i="1"/>
  <c r="Y627" i="1" s="1"/>
  <c r="X661" i="1"/>
  <c r="Y661" i="1" s="1"/>
  <c r="X883" i="1"/>
  <c r="Y883" i="1" s="1"/>
  <c r="X917" i="1"/>
  <c r="Y917" i="1" s="1"/>
  <c r="X357" i="1"/>
  <c r="Y357" i="1" s="1"/>
  <c r="U218" i="1"/>
  <c r="V218" i="1" s="1"/>
  <c r="X99" i="1"/>
  <c r="Y99" i="1" s="1"/>
  <c r="X355" i="1"/>
  <c r="Y355" i="1" s="1"/>
  <c r="X389" i="1"/>
  <c r="Y389" i="1" s="1"/>
  <c r="X611" i="1"/>
  <c r="Y611" i="1" s="1"/>
  <c r="X867" i="1"/>
  <c r="Y867" i="1" s="1"/>
  <c r="AD901" i="1"/>
  <c r="AE901" i="1" s="1"/>
  <c r="X901" i="1"/>
  <c r="Y901" i="1" s="1"/>
  <c r="U58" i="1"/>
  <c r="V58" i="1" s="1"/>
  <c r="X83" i="1"/>
  <c r="Y83" i="1" s="1"/>
  <c r="X117" i="1"/>
  <c r="Y117" i="1" s="1"/>
  <c r="X339" i="1"/>
  <c r="Y339" i="1" s="1"/>
  <c r="X373" i="1"/>
  <c r="Y373" i="1" s="1"/>
  <c r="X595" i="1"/>
  <c r="Y595" i="1" s="1"/>
  <c r="X629" i="1"/>
  <c r="Y629" i="1" s="1"/>
  <c r="X129" i="1"/>
  <c r="Y129" i="1" s="1"/>
  <c r="X193" i="1"/>
  <c r="Y193" i="1" s="1"/>
  <c r="X210" i="1"/>
  <c r="Y210" i="1" s="1"/>
  <c r="X449" i="1"/>
  <c r="Y449" i="1" s="1"/>
  <c r="X466" i="1"/>
  <c r="Y466" i="1" s="1"/>
  <c r="X705" i="1"/>
  <c r="Y705" i="1" s="1"/>
  <c r="X722" i="1"/>
  <c r="Y722" i="1" s="1"/>
  <c r="X961" i="1"/>
  <c r="Y961" i="1" s="1"/>
  <c r="X978" i="1"/>
  <c r="Y978" i="1" s="1"/>
  <c r="X1217" i="1"/>
  <c r="Y1217" i="1" s="1"/>
  <c r="X1234" i="1"/>
  <c r="Y1234" i="1" s="1"/>
  <c r="X177" i="1"/>
  <c r="Y177" i="1" s="1"/>
  <c r="X194" i="1"/>
  <c r="Y194" i="1" s="1"/>
  <c r="X433" i="1"/>
  <c r="Y433" i="1" s="1"/>
  <c r="X450" i="1"/>
  <c r="Y450" i="1" s="1"/>
  <c r="X672" i="1"/>
  <c r="Y672" i="1" s="1"/>
  <c r="X689" i="1"/>
  <c r="Y689" i="1" s="1"/>
  <c r="X706" i="1"/>
  <c r="Y706" i="1" s="1"/>
  <c r="X945" i="1"/>
  <c r="Y945" i="1" s="1"/>
  <c r="X962" i="1"/>
  <c r="Y962" i="1" s="1"/>
  <c r="X1201" i="1"/>
  <c r="Y1201" i="1" s="1"/>
  <c r="X1218" i="1"/>
  <c r="Y1218" i="1" s="1"/>
  <c r="X161" i="1"/>
  <c r="Y161" i="1" s="1"/>
  <c r="X178" i="1"/>
  <c r="Y178" i="1" s="1"/>
  <c r="X417" i="1"/>
  <c r="Y417" i="1" s="1"/>
  <c r="X434" i="1"/>
  <c r="Y434" i="1" s="1"/>
  <c r="X656" i="1"/>
  <c r="Y656" i="1" s="1"/>
  <c r="X690" i="1"/>
  <c r="Y690" i="1" s="1"/>
  <c r="X912" i="1"/>
  <c r="Y912" i="1" s="1"/>
  <c r="X946" i="1"/>
  <c r="Y946" i="1" s="1"/>
  <c r="X226" i="1"/>
  <c r="Y226" i="1" s="1"/>
  <c r="X162" i="1"/>
  <c r="Y162" i="1" s="1"/>
  <c r="X418" i="1"/>
  <c r="Y418" i="1" s="1"/>
  <c r="X674" i="1"/>
  <c r="Y674" i="1" s="1"/>
  <c r="X930" i="1"/>
  <c r="Y930" i="1" s="1"/>
  <c r="X1152" i="1"/>
  <c r="Y1152" i="1" s="1"/>
  <c r="X1169" i="1"/>
  <c r="Y1169" i="1" s="1"/>
  <c r="X994" i="1"/>
  <c r="Y994" i="1" s="1"/>
  <c r="X624" i="1"/>
  <c r="Y624" i="1" s="1"/>
  <c r="X880" i="1"/>
  <c r="Y880" i="1" s="1"/>
  <c r="X1136" i="1"/>
  <c r="Y1136" i="1" s="1"/>
  <c r="X1170" i="1"/>
  <c r="Y1170" i="1" s="1"/>
  <c r="X113" i="1"/>
  <c r="Y113" i="1" s="1"/>
  <c r="X130" i="1"/>
  <c r="Y130" i="1" s="1"/>
  <c r="X369" i="1"/>
  <c r="Y369" i="1" s="1"/>
  <c r="X386" i="1"/>
  <c r="Y386" i="1" s="1"/>
  <c r="X608" i="1"/>
  <c r="Y608" i="1" s="1"/>
  <c r="X642" i="1"/>
  <c r="Y642" i="1" s="1"/>
  <c r="X864" i="1"/>
  <c r="Y864" i="1" s="1"/>
  <c r="X898" i="1"/>
  <c r="Y898" i="1" s="1"/>
  <c r="X1120" i="1"/>
  <c r="Y1120" i="1" s="1"/>
  <c r="X1137" i="1"/>
  <c r="Y1137" i="1" s="1"/>
  <c r="X1154" i="1"/>
  <c r="Y1154" i="1" s="1"/>
  <c r="X97" i="1"/>
  <c r="Y97" i="1" s="1"/>
  <c r="X114" i="1"/>
  <c r="Y114" i="1" s="1"/>
  <c r="X353" i="1"/>
  <c r="Y353" i="1" s="1"/>
  <c r="X370" i="1"/>
  <c r="Y370" i="1" s="1"/>
  <c r="X592" i="1"/>
  <c r="Y592" i="1" s="1"/>
  <c r="X609" i="1"/>
  <c r="Y609" i="1" s="1"/>
  <c r="X626" i="1"/>
  <c r="Y626" i="1" s="1"/>
  <c r="X848" i="1"/>
  <c r="Y848" i="1" s="1"/>
  <c r="X865" i="1"/>
  <c r="Y865" i="1" s="1"/>
  <c r="X882" i="1"/>
  <c r="Y882" i="1" s="1"/>
  <c r="X1104" i="1"/>
  <c r="Y1104" i="1" s="1"/>
  <c r="X1121" i="1"/>
  <c r="Y1121" i="1" s="1"/>
  <c r="X1138" i="1"/>
  <c r="Y1138" i="1" s="1"/>
  <c r="X98" i="1"/>
  <c r="Y98" i="1" s="1"/>
  <c r="X354" i="1"/>
  <c r="Y354" i="1" s="1"/>
  <c r="X610" i="1"/>
  <c r="Y610" i="1" s="1"/>
  <c r="X866" i="1"/>
  <c r="Y866" i="1" s="1"/>
  <c r="X800" i="1"/>
  <c r="Y800" i="1" s="1"/>
  <c r="X33" i="1"/>
  <c r="Y33" i="1" s="1"/>
  <c r="X289" i="1"/>
  <c r="Y289" i="1" s="1"/>
  <c r="X528" i="1"/>
  <c r="Y528" i="1" s="1"/>
  <c r="X545" i="1"/>
  <c r="Y545" i="1" s="1"/>
  <c r="X784" i="1"/>
  <c r="Y784" i="1" s="1"/>
  <c r="X801" i="1"/>
  <c r="Y801" i="1" s="1"/>
  <c r="X1040" i="1"/>
  <c r="Y1040" i="1" s="1"/>
  <c r="X1057" i="1"/>
  <c r="Y1057" i="1" s="1"/>
  <c r="X34" i="1"/>
  <c r="Y34" i="1" s="1"/>
  <c r="X290" i="1"/>
  <c r="Y290" i="1" s="1"/>
  <c r="X546" i="1"/>
  <c r="Y546" i="1" s="1"/>
  <c r="X802" i="1"/>
  <c r="Y802" i="1" s="1"/>
  <c r="X1058" i="1"/>
  <c r="Y1058" i="1" s="1"/>
  <c r="X9" i="1"/>
  <c r="Y9" i="1" s="1"/>
  <c r="X25" i="1"/>
  <c r="Y25" i="1" s="1"/>
  <c r="X41" i="1"/>
  <c r="Y41" i="1" s="1"/>
  <c r="X57" i="1"/>
  <c r="Y57" i="1" s="1"/>
  <c r="X73" i="1"/>
  <c r="Y73" i="1" s="1"/>
  <c r="X89" i="1"/>
  <c r="Y89" i="1" s="1"/>
  <c r="X105" i="1"/>
  <c r="Y105" i="1" s="1"/>
  <c r="X121" i="1"/>
  <c r="Y121" i="1" s="1"/>
  <c r="X137" i="1"/>
  <c r="Y137" i="1" s="1"/>
  <c r="X153" i="1"/>
  <c r="Y153" i="1" s="1"/>
  <c r="X169" i="1"/>
  <c r="Y169" i="1" s="1"/>
  <c r="X185" i="1"/>
  <c r="Y185" i="1" s="1"/>
  <c r="X201" i="1"/>
  <c r="Y201" i="1" s="1"/>
  <c r="X217" i="1"/>
  <c r="Y217" i="1" s="1"/>
  <c r="X233" i="1"/>
  <c r="Y233" i="1" s="1"/>
  <c r="X249" i="1"/>
  <c r="Y249" i="1" s="1"/>
  <c r="X265" i="1"/>
  <c r="Y265" i="1" s="1"/>
  <c r="X281" i="1"/>
  <c r="Y281" i="1" s="1"/>
  <c r="X297" i="1"/>
  <c r="Y297" i="1" s="1"/>
  <c r="X313" i="1"/>
  <c r="Y313" i="1" s="1"/>
  <c r="X329" i="1"/>
  <c r="Y329" i="1" s="1"/>
  <c r="X345" i="1"/>
  <c r="Y345" i="1" s="1"/>
  <c r="X361" i="1"/>
  <c r="Y361" i="1" s="1"/>
  <c r="X377" i="1"/>
  <c r="Y377" i="1" s="1"/>
  <c r="X393" i="1"/>
  <c r="Y393" i="1" s="1"/>
  <c r="X409" i="1"/>
  <c r="Y409" i="1" s="1"/>
  <c r="X425" i="1"/>
  <c r="Y425" i="1" s="1"/>
  <c r="X441" i="1"/>
  <c r="Y441" i="1" s="1"/>
  <c r="X457" i="1"/>
  <c r="Y457" i="1" s="1"/>
  <c r="X473" i="1"/>
  <c r="Y473" i="1" s="1"/>
  <c r="X489" i="1"/>
  <c r="Y489" i="1" s="1"/>
  <c r="X505" i="1"/>
  <c r="Y505" i="1" s="1"/>
  <c r="X521" i="1"/>
  <c r="Y521" i="1" s="1"/>
  <c r="X537" i="1"/>
  <c r="Y537" i="1" s="1"/>
  <c r="X553" i="1"/>
  <c r="Y553" i="1" s="1"/>
  <c r="X569" i="1"/>
  <c r="Y569" i="1" s="1"/>
  <c r="X585" i="1"/>
  <c r="Y585" i="1" s="1"/>
  <c r="X601" i="1"/>
  <c r="Y601" i="1" s="1"/>
  <c r="X617" i="1"/>
  <c r="Y617" i="1" s="1"/>
  <c r="X633" i="1"/>
  <c r="Y633" i="1" s="1"/>
  <c r="X649" i="1"/>
  <c r="Y649" i="1" s="1"/>
  <c r="X665" i="1"/>
  <c r="Y665" i="1" s="1"/>
  <c r="X681" i="1"/>
  <c r="Y681" i="1" s="1"/>
  <c r="X697" i="1"/>
  <c r="Y697" i="1" s="1"/>
  <c r="X713" i="1"/>
  <c r="Y713" i="1" s="1"/>
  <c r="X729" i="1"/>
  <c r="Y729" i="1" s="1"/>
  <c r="X745" i="1"/>
  <c r="Y745" i="1" s="1"/>
  <c r="X761" i="1"/>
  <c r="Y761" i="1" s="1"/>
  <c r="X777" i="1"/>
  <c r="Y777" i="1" s="1"/>
  <c r="X793" i="1"/>
  <c r="Y793" i="1" s="1"/>
  <c r="X809" i="1"/>
  <c r="Y809" i="1" s="1"/>
  <c r="X825" i="1"/>
  <c r="Y825" i="1" s="1"/>
  <c r="X841" i="1"/>
  <c r="Y841" i="1" s="1"/>
  <c r="X857" i="1"/>
  <c r="Y857" i="1" s="1"/>
  <c r="X873" i="1"/>
  <c r="Y873" i="1" s="1"/>
  <c r="X889" i="1"/>
  <c r="Y889" i="1" s="1"/>
  <c r="X905" i="1"/>
  <c r="Y905" i="1" s="1"/>
  <c r="X921" i="1"/>
  <c r="Y921" i="1" s="1"/>
  <c r="X937" i="1"/>
  <c r="Y937" i="1" s="1"/>
  <c r="X953" i="1"/>
  <c r="Y953" i="1" s="1"/>
  <c r="X969" i="1"/>
  <c r="Y969" i="1" s="1"/>
  <c r="X985" i="1"/>
  <c r="Y985" i="1" s="1"/>
  <c r="X1001" i="1"/>
  <c r="Y1001" i="1" s="1"/>
  <c r="X1017" i="1"/>
  <c r="Y1017" i="1" s="1"/>
  <c r="X1033" i="1"/>
  <c r="Y1033" i="1" s="1"/>
  <c r="X1049" i="1"/>
  <c r="Y1049" i="1" s="1"/>
  <c r="X1065" i="1"/>
  <c r="Y1065" i="1" s="1"/>
  <c r="X1081" i="1"/>
  <c r="Y1081" i="1" s="1"/>
  <c r="X1097" i="1"/>
  <c r="Y1097" i="1" s="1"/>
  <c r="X1113" i="1"/>
  <c r="Y1113" i="1" s="1"/>
  <c r="X1129" i="1"/>
  <c r="Y1129" i="1" s="1"/>
  <c r="X1145" i="1"/>
  <c r="Y1145" i="1" s="1"/>
  <c r="X1161" i="1"/>
  <c r="Y1161" i="1" s="1"/>
  <c r="X1177" i="1"/>
  <c r="Y1177" i="1" s="1"/>
  <c r="X1193" i="1"/>
  <c r="Y1193" i="1" s="1"/>
  <c r="X1209" i="1"/>
  <c r="Y1209" i="1" s="1"/>
  <c r="X1225" i="1"/>
  <c r="Y1225" i="1" s="1"/>
  <c r="AA57" i="1"/>
  <c r="AB57" i="1" s="1"/>
  <c r="AA345" i="1"/>
  <c r="AB345" i="1" s="1"/>
  <c r="AA89" i="1"/>
  <c r="AB89" i="1" s="1"/>
  <c r="AA361" i="1"/>
  <c r="AB361" i="1" s="1"/>
  <c r="AA121" i="1"/>
  <c r="AB121" i="1" s="1"/>
  <c r="AA169" i="1"/>
  <c r="AB169" i="1" s="1"/>
  <c r="AA201" i="1"/>
  <c r="AB201" i="1" s="1"/>
  <c r="AA249" i="1"/>
  <c r="AB249" i="1" s="1"/>
  <c r="AA1103" i="1"/>
  <c r="AB1103" i="1" s="1"/>
  <c r="AA274" i="1"/>
  <c r="AB274" i="1" s="1"/>
  <c r="AD1145" i="1"/>
  <c r="AE1145" i="1" s="1"/>
  <c r="AD569" i="1"/>
  <c r="AE569" i="1" s="1"/>
  <c r="AD758" i="1"/>
  <c r="AE758" i="1" s="1"/>
  <c r="AD630" i="1"/>
  <c r="AE630" i="1" s="1"/>
  <c r="AA953" i="1"/>
  <c r="AB953" i="1" s="1"/>
  <c r="AA985" i="1"/>
  <c r="AB985" i="1" s="1"/>
  <c r="AA1065" i="1"/>
  <c r="AB1065" i="1" s="1"/>
  <c r="AD313" i="1"/>
  <c r="AE313" i="1" s="1"/>
  <c r="AA1149" i="1"/>
  <c r="AB1149" i="1" s="1"/>
  <c r="AA705" i="1"/>
  <c r="AB705" i="1" s="1"/>
  <c r="AA737" i="1"/>
  <c r="AB737" i="1" s="1"/>
  <c r="AA769" i="1"/>
  <c r="AB769" i="1" s="1"/>
  <c r="AA913" i="1"/>
  <c r="AB913" i="1" s="1"/>
  <c r="AA1121" i="1"/>
  <c r="AB1121" i="1" s="1"/>
  <c r="AA17" i="1"/>
  <c r="AB17" i="1" s="1"/>
  <c r="AA193" i="1"/>
  <c r="AB193" i="1" s="1"/>
  <c r="AA225" i="1"/>
  <c r="AB225" i="1" s="1"/>
  <c r="AA801" i="1"/>
  <c r="AB801" i="1" s="1"/>
  <c r="AA993" i="1"/>
  <c r="AB993" i="1" s="1"/>
  <c r="AA81" i="1"/>
  <c r="AB81" i="1" s="1"/>
  <c r="AA641" i="1"/>
  <c r="AB641" i="1" s="1"/>
  <c r="AA673" i="1"/>
  <c r="AB673" i="1" s="1"/>
  <c r="AA881" i="1"/>
  <c r="AB881" i="1" s="1"/>
  <c r="AA1080" i="1"/>
  <c r="AB1080" i="1" s="1"/>
  <c r="AA1224" i="1"/>
  <c r="AB1224" i="1" s="1"/>
  <c r="AA1023" i="1"/>
  <c r="AB1023" i="1" s="1"/>
  <c r="AA49" i="1"/>
  <c r="AB49" i="1" s="1"/>
  <c r="AA257" i="1"/>
  <c r="AB257" i="1" s="1"/>
  <c r="AA577" i="1"/>
  <c r="AB577" i="1" s="1"/>
  <c r="AA609" i="1"/>
  <c r="AB609" i="1" s="1"/>
  <c r="AA1137" i="1"/>
  <c r="AB1137" i="1" s="1"/>
  <c r="AA1176" i="1"/>
  <c r="AB1176" i="1" s="1"/>
  <c r="AB749" i="1"/>
  <c r="AB221" i="1"/>
  <c r="AA113" i="1"/>
  <c r="AB113" i="1" s="1"/>
  <c r="AA289" i="1"/>
  <c r="AB289" i="1" s="1"/>
  <c r="AA545" i="1"/>
  <c r="AB545" i="1" s="1"/>
  <c r="AA1089" i="1"/>
  <c r="AB1089" i="1" s="1"/>
  <c r="AA1183" i="1"/>
  <c r="AB1183" i="1" s="1"/>
  <c r="AA1233" i="1"/>
  <c r="AB1233" i="1" s="1"/>
  <c r="AA321" i="1"/>
  <c r="AB321" i="1" s="1"/>
  <c r="AA353" i="1"/>
  <c r="AB353" i="1" s="1"/>
  <c r="AA417" i="1"/>
  <c r="AB417" i="1" s="1"/>
  <c r="AA449" i="1"/>
  <c r="AB449" i="1" s="1"/>
  <c r="AA513" i="1"/>
  <c r="AB513" i="1" s="1"/>
  <c r="AA961" i="1"/>
  <c r="AB961" i="1" s="1"/>
  <c r="AA1190" i="1"/>
  <c r="AB1190" i="1" s="1"/>
  <c r="AA385" i="1"/>
  <c r="AB385" i="1" s="1"/>
  <c r="AA1192" i="1"/>
  <c r="AB1192" i="1" s="1"/>
  <c r="AA145" i="1"/>
  <c r="AB145" i="1" s="1"/>
  <c r="AA177" i="1"/>
  <c r="AB177" i="1" s="1"/>
  <c r="AA689" i="1"/>
  <c r="AB689" i="1" s="1"/>
  <c r="AA753" i="1"/>
  <c r="AB753" i="1" s="1"/>
  <c r="AA817" i="1"/>
  <c r="AB817" i="1" s="1"/>
  <c r="AA929" i="1"/>
  <c r="AB929" i="1" s="1"/>
  <c r="AA1201" i="1"/>
  <c r="AB1201" i="1" s="1"/>
  <c r="AA209" i="1"/>
  <c r="AB209" i="1" s="1"/>
  <c r="AA241" i="1"/>
  <c r="AB241" i="1" s="1"/>
  <c r="AA721" i="1"/>
  <c r="AB721" i="1" s="1"/>
  <c r="AA897" i="1"/>
  <c r="AB897" i="1" s="1"/>
  <c r="AA1105" i="1"/>
  <c r="AB1105" i="1" s="1"/>
  <c r="AB1047" i="1"/>
  <c r="AB1031" i="1"/>
  <c r="AB999" i="1"/>
  <c r="AD951" i="1"/>
  <c r="AE951" i="1" s="1"/>
  <c r="AD935" i="1"/>
  <c r="AE935" i="1" s="1"/>
  <c r="AB887" i="1"/>
  <c r="AD823" i="1"/>
  <c r="AE823" i="1" s="1"/>
  <c r="AD807" i="1"/>
  <c r="AE807" i="1" s="1"/>
  <c r="AD791" i="1"/>
  <c r="AE791" i="1" s="1"/>
  <c r="AB567" i="1"/>
  <c r="AB423" i="1"/>
  <c r="AA33" i="1"/>
  <c r="AB33" i="1" s="1"/>
  <c r="AA273" i="1"/>
  <c r="AB273" i="1" s="1"/>
  <c r="AA625" i="1"/>
  <c r="AB625" i="1" s="1"/>
  <c r="AA657" i="1"/>
  <c r="AB657" i="1" s="1"/>
  <c r="AA785" i="1"/>
  <c r="AB785" i="1" s="1"/>
  <c r="AA1057" i="1"/>
  <c r="AB1057" i="1" s="1"/>
  <c r="AA1153" i="1"/>
  <c r="AB1153" i="1" s="1"/>
  <c r="AD1174" i="1"/>
  <c r="AE1174" i="1" s="1"/>
  <c r="AA65" i="1"/>
  <c r="AB65" i="1" s="1"/>
  <c r="AA97" i="1"/>
  <c r="AB97" i="1" s="1"/>
  <c r="AA593" i="1"/>
  <c r="AB593" i="1" s="1"/>
  <c r="AA1231" i="1"/>
  <c r="AB1231" i="1" s="1"/>
  <c r="AA305" i="1"/>
  <c r="AB305" i="1" s="1"/>
  <c r="AA465" i="1"/>
  <c r="AB465" i="1" s="1"/>
  <c r="AA561" i="1"/>
  <c r="AB561" i="1" s="1"/>
  <c r="AA865" i="1"/>
  <c r="AB865" i="1" s="1"/>
  <c r="AA977" i="1"/>
  <c r="AB977" i="1" s="1"/>
  <c r="AA337" i="1"/>
  <c r="AB337" i="1" s="1"/>
  <c r="AA433" i="1"/>
  <c r="AB433" i="1" s="1"/>
  <c r="AA497" i="1"/>
  <c r="AB497" i="1" s="1"/>
  <c r="AA529" i="1"/>
  <c r="AB529" i="1" s="1"/>
  <c r="AA904" i="1"/>
  <c r="AB904" i="1" s="1"/>
  <c r="AA1016" i="1"/>
  <c r="AB1016" i="1" s="1"/>
  <c r="AA1160" i="1"/>
  <c r="AB1160" i="1" s="1"/>
  <c r="AA1215" i="1"/>
  <c r="AB1215" i="1" s="1"/>
  <c r="AA1151" i="1"/>
  <c r="AB1151" i="1" s="1"/>
  <c r="AB1187" i="1"/>
  <c r="AB1075" i="1"/>
  <c r="AA129" i="1"/>
  <c r="AB129" i="1" s="1"/>
  <c r="AA369" i="1"/>
  <c r="AB369" i="1" s="1"/>
  <c r="AA401" i="1"/>
  <c r="AB401" i="1" s="1"/>
  <c r="AA1064" i="1"/>
  <c r="AB1064" i="1" s="1"/>
  <c r="AA1162" i="1"/>
  <c r="AB1162" i="1" s="1"/>
  <c r="AB39" i="1"/>
  <c r="AB70" i="1"/>
  <c r="AB186" i="1"/>
  <c r="AB247" i="1"/>
  <c r="AB308" i="1"/>
  <c r="AB421" i="1"/>
  <c r="AB481" i="1"/>
  <c r="AB504" i="1"/>
  <c r="AB534" i="1"/>
  <c r="AB597" i="1"/>
  <c r="AB716" i="1"/>
  <c r="AB775" i="1"/>
  <c r="AB805" i="1"/>
  <c r="AB871" i="1"/>
  <c r="AB964" i="1"/>
  <c r="AB1029" i="1"/>
  <c r="AB1108" i="1"/>
  <c r="AB1142" i="1"/>
  <c r="AA1181" i="1"/>
  <c r="AB1181" i="1" s="1"/>
  <c r="AB1219" i="1"/>
  <c r="AB767" i="1"/>
  <c r="AB351" i="1"/>
  <c r="AB15" i="1"/>
  <c r="AB847" i="1"/>
  <c r="AA1232" i="1"/>
  <c r="AB1232" i="1" s="1"/>
  <c r="AA1216" i="1"/>
  <c r="AB1216" i="1" s="1"/>
  <c r="AA1200" i="1"/>
  <c r="AB1200" i="1" s="1"/>
  <c r="AA1184" i="1"/>
  <c r="AB1184" i="1" s="1"/>
  <c r="AA1168" i="1"/>
  <c r="AB1168" i="1" s="1"/>
  <c r="AA1152" i="1"/>
  <c r="AB1152" i="1" s="1"/>
  <c r="AA1136" i="1"/>
  <c r="AB1136" i="1" s="1"/>
  <c r="AA1120" i="1"/>
  <c r="AB1120" i="1" s="1"/>
  <c r="AA1104" i="1"/>
  <c r="AB1104" i="1" s="1"/>
  <c r="AA1088" i="1"/>
  <c r="AB1088" i="1" s="1"/>
  <c r="AA1072" i="1"/>
  <c r="AB1072" i="1" s="1"/>
  <c r="AA1056" i="1"/>
  <c r="AB1056" i="1" s="1"/>
  <c r="AA1040" i="1"/>
  <c r="AB1040" i="1" s="1"/>
  <c r="AA1024" i="1"/>
  <c r="AB1024" i="1" s="1"/>
  <c r="AA1008" i="1"/>
  <c r="AB1008" i="1" s="1"/>
  <c r="AA992" i="1"/>
  <c r="AB992" i="1" s="1"/>
  <c r="AA976" i="1"/>
  <c r="AB976" i="1" s="1"/>
  <c r="AA960" i="1"/>
  <c r="AB960" i="1" s="1"/>
  <c r="AA944" i="1"/>
  <c r="AB944" i="1" s="1"/>
  <c r="AA912" i="1"/>
  <c r="AB912" i="1" s="1"/>
  <c r="AA880" i="1"/>
  <c r="AB880" i="1" s="1"/>
  <c r="AA864" i="1"/>
  <c r="AB864" i="1" s="1"/>
  <c r="AA848" i="1"/>
  <c r="AB848" i="1" s="1"/>
  <c r="AA832" i="1"/>
  <c r="AB832" i="1" s="1"/>
  <c r="AA816" i="1"/>
  <c r="AB816" i="1" s="1"/>
  <c r="AA800" i="1"/>
  <c r="AB800" i="1" s="1"/>
  <c r="AA784" i="1"/>
  <c r="AB784" i="1" s="1"/>
  <c r="AA768" i="1"/>
  <c r="AB768" i="1" s="1"/>
  <c r="AA752" i="1"/>
  <c r="AB752" i="1" s="1"/>
  <c r="AA736" i="1"/>
  <c r="AB736" i="1" s="1"/>
  <c r="AA720" i="1"/>
  <c r="AB720" i="1" s="1"/>
  <c r="AA704" i="1"/>
  <c r="AB704" i="1" s="1"/>
  <c r="AA688" i="1"/>
  <c r="AB688" i="1" s="1"/>
  <c r="AA672" i="1"/>
  <c r="AB672" i="1" s="1"/>
  <c r="AA656" i="1"/>
  <c r="AB656" i="1" s="1"/>
  <c r="AA640" i="1"/>
  <c r="AB640" i="1" s="1"/>
  <c r="AA624" i="1"/>
  <c r="AB624" i="1" s="1"/>
  <c r="AA608" i="1"/>
  <c r="AB608" i="1" s="1"/>
  <c r="AA576" i="1"/>
  <c r="AB576" i="1" s="1"/>
  <c r="AA560" i="1"/>
  <c r="AB560" i="1" s="1"/>
  <c r="AA544" i="1"/>
  <c r="AB544" i="1" s="1"/>
  <c r="AA528" i="1"/>
  <c r="AB528" i="1" s="1"/>
  <c r="AA512" i="1"/>
  <c r="AB512" i="1" s="1"/>
  <c r="AA496" i="1"/>
  <c r="AB496" i="1" s="1"/>
  <c r="AA480" i="1"/>
  <c r="AB480" i="1" s="1"/>
  <c r="AA464" i="1"/>
  <c r="AB464" i="1" s="1"/>
  <c r="AA448" i="1"/>
  <c r="AB448" i="1" s="1"/>
  <c r="AA416" i="1"/>
  <c r="AB416" i="1" s="1"/>
  <c r="AA400" i="1"/>
  <c r="AB400" i="1" s="1"/>
  <c r="AA384" i="1"/>
  <c r="AB384" i="1" s="1"/>
  <c r="AA368" i="1"/>
  <c r="AB368" i="1" s="1"/>
  <c r="AA352" i="1"/>
  <c r="AB352" i="1" s="1"/>
  <c r="AA336" i="1"/>
  <c r="AB336" i="1" s="1"/>
  <c r="AA320" i="1"/>
  <c r="AB320" i="1" s="1"/>
  <c r="AA304" i="1"/>
  <c r="AB304" i="1" s="1"/>
  <c r="AA288" i="1"/>
  <c r="AB288" i="1" s="1"/>
  <c r="AA272" i="1"/>
  <c r="AB272" i="1" s="1"/>
  <c r="AA256" i="1"/>
  <c r="AB256" i="1" s="1"/>
  <c r="AA240" i="1"/>
  <c r="AB240" i="1" s="1"/>
  <c r="AA224" i="1"/>
  <c r="AB224" i="1" s="1"/>
  <c r="AA208" i="1"/>
  <c r="AB208" i="1" s="1"/>
  <c r="AA192" i="1"/>
  <c r="AB192" i="1" s="1"/>
  <c r="AA176" i="1"/>
  <c r="AB176" i="1" s="1"/>
  <c r="AB160" i="1"/>
  <c r="AB13" i="1"/>
  <c r="AB42" i="1"/>
  <c r="AB71" i="1"/>
  <c r="AB103" i="1"/>
  <c r="AB132" i="1"/>
  <c r="AB163" i="1"/>
  <c r="AB189" i="1"/>
  <c r="AB219" i="1"/>
  <c r="AB248" i="1"/>
  <c r="AB279" i="1"/>
  <c r="AB309" i="1"/>
  <c r="AB339" i="1"/>
  <c r="AA365" i="1"/>
  <c r="AB365" i="1" s="1"/>
  <c r="AB391" i="1"/>
  <c r="AB451" i="1"/>
  <c r="AB483" i="1"/>
  <c r="AB630" i="1"/>
  <c r="AB659" i="1"/>
  <c r="AB691" i="1"/>
  <c r="AA717" i="1"/>
  <c r="AB717" i="1" s="1"/>
  <c r="AB776" i="1"/>
  <c r="AB806" i="1"/>
  <c r="AA935" i="1"/>
  <c r="AB935" i="1" s="1"/>
  <c r="AB965" i="1"/>
  <c r="AB998" i="1"/>
  <c r="AB1030" i="1"/>
  <c r="AB1109" i="1"/>
  <c r="AA1143" i="1"/>
  <c r="AB1143" i="1" s="1"/>
  <c r="AB1220" i="1"/>
  <c r="AB411" i="1"/>
  <c r="AB751" i="1"/>
  <c r="AB335" i="1"/>
  <c r="AB831" i="1"/>
  <c r="AA1033" i="1"/>
  <c r="AB1033" i="1" s="1"/>
  <c r="AB1135" i="1"/>
  <c r="AB45" i="1"/>
  <c r="AB74" i="1"/>
  <c r="AB104" i="1"/>
  <c r="AB133" i="1"/>
  <c r="AB164" i="1"/>
  <c r="AB250" i="1"/>
  <c r="AB280" i="1"/>
  <c r="AB310" i="1"/>
  <c r="AB340" i="1"/>
  <c r="AB367" i="1"/>
  <c r="AB392" i="1"/>
  <c r="AB452" i="1"/>
  <c r="AB600" i="1"/>
  <c r="AA631" i="1"/>
  <c r="AB631" i="1" s="1"/>
  <c r="AB660" i="1"/>
  <c r="AB692" i="1"/>
  <c r="AB778" i="1"/>
  <c r="AA807" i="1"/>
  <c r="AB807" i="1" s="1"/>
  <c r="AB842" i="1"/>
  <c r="AA877" i="1"/>
  <c r="AB877" i="1" s="1"/>
  <c r="AA909" i="1"/>
  <c r="AB909" i="1" s="1"/>
  <c r="AB936" i="1"/>
  <c r="AB966" i="1"/>
  <c r="AB1076" i="1"/>
  <c r="AB1144" i="1"/>
  <c r="V32" i="1"/>
  <c r="AB443" i="1"/>
  <c r="AB655" i="1"/>
  <c r="AB319" i="1"/>
  <c r="AA1218" i="1"/>
  <c r="AB1218" i="1" s="1"/>
  <c r="AB815" i="1"/>
  <c r="AA1049" i="1"/>
  <c r="AB1049" i="1" s="1"/>
  <c r="V214" i="1"/>
  <c r="AB19" i="1"/>
  <c r="AB47" i="1"/>
  <c r="AB134" i="1"/>
  <c r="AB165" i="1"/>
  <c r="AB195" i="1"/>
  <c r="AB253" i="1"/>
  <c r="AB282" i="1"/>
  <c r="AB311" i="1"/>
  <c r="AB394" i="1"/>
  <c r="AB424" i="1"/>
  <c r="AB453" i="1"/>
  <c r="AB632" i="1"/>
  <c r="AB661" i="1"/>
  <c r="AB693" i="1"/>
  <c r="AB723" i="1"/>
  <c r="AB755" i="1"/>
  <c r="AB781" i="1"/>
  <c r="AB808" i="1"/>
  <c r="AB851" i="1"/>
  <c r="AB911" i="1"/>
  <c r="AB967" i="1"/>
  <c r="AB1000" i="1"/>
  <c r="AB1077" i="1"/>
  <c r="AB1111" i="1"/>
  <c r="AB1222" i="1"/>
  <c r="AB667" i="1"/>
  <c r="AB591" i="1"/>
  <c r="AB303" i="1"/>
  <c r="AB1167" i="1"/>
  <c r="AB73" i="1"/>
  <c r="AA1101" i="1"/>
  <c r="AB1101" i="1" s="1"/>
  <c r="AA1069" i="1"/>
  <c r="AB1069" i="1" s="1"/>
  <c r="AA1005" i="1"/>
  <c r="AB1005" i="1" s="1"/>
  <c r="AA925" i="1"/>
  <c r="AB925" i="1" s="1"/>
  <c r="AA845" i="1"/>
  <c r="AB845" i="1" s="1"/>
  <c r="AA813" i="1"/>
  <c r="AB813" i="1" s="1"/>
  <c r="AA733" i="1"/>
  <c r="AB733" i="1" s="1"/>
  <c r="AA701" i="1"/>
  <c r="AB701" i="1" s="1"/>
  <c r="AA621" i="1"/>
  <c r="AB621" i="1" s="1"/>
  <c r="AA541" i="1"/>
  <c r="AB541" i="1" s="1"/>
  <c r="AA509" i="1"/>
  <c r="AB509" i="1" s="1"/>
  <c r="AA461" i="1"/>
  <c r="AB461" i="1" s="1"/>
  <c r="AA429" i="1"/>
  <c r="AB429" i="1" s="1"/>
  <c r="AA269" i="1"/>
  <c r="AB269" i="1" s="1"/>
  <c r="AA237" i="1"/>
  <c r="AB237" i="1" s="1"/>
  <c r="AB83" i="1"/>
  <c r="AB109" i="1"/>
  <c r="AB135" i="1"/>
  <c r="AB166" i="1"/>
  <c r="AB227" i="1"/>
  <c r="AB255" i="1"/>
  <c r="AB284" i="1"/>
  <c r="AB312" i="1"/>
  <c r="AB371" i="1"/>
  <c r="AA397" i="1"/>
  <c r="AB397" i="1" s="1"/>
  <c r="AB426" i="1"/>
  <c r="AB454" i="1"/>
  <c r="AB486" i="1"/>
  <c r="AB547" i="1"/>
  <c r="AA573" i="1"/>
  <c r="AB573" i="1" s="1"/>
  <c r="AB604" i="1"/>
  <c r="AB662" i="1"/>
  <c r="AB756" i="1"/>
  <c r="AB783" i="1"/>
  <c r="AB852" i="1"/>
  <c r="AB883" i="1"/>
  <c r="AA941" i="1"/>
  <c r="AB941" i="1" s="1"/>
  <c r="AB968" i="1"/>
  <c r="AB1002" i="1"/>
  <c r="AA1037" i="1"/>
  <c r="AB1037" i="1" s="1"/>
  <c r="AB1112" i="1"/>
  <c r="AA1191" i="1"/>
  <c r="AB1191" i="1" s="1"/>
  <c r="AB731" i="1"/>
  <c r="AB735" i="1"/>
  <c r="AA1081" i="1"/>
  <c r="AB1081" i="1" s="1"/>
  <c r="AB21" i="1"/>
  <c r="AB51" i="1"/>
  <c r="AB84" i="1"/>
  <c r="AB136" i="1"/>
  <c r="AB167" i="1"/>
  <c r="AB285" i="1"/>
  <c r="AB314" i="1"/>
  <c r="AB343" i="1"/>
  <c r="AB372" i="1"/>
  <c r="AB427" i="1"/>
  <c r="AB456" i="1"/>
  <c r="AB487" i="1"/>
  <c r="AB548" i="1"/>
  <c r="AB605" i="1"/>
  <c r="AB637" i="1"/>
  <c r="AB663" i="1"/>
  <c r="AB695" i="1"/>
  <c r="AB853" i="1"/>
  <c r="AB915" i="1"/>
  <c r="AB943" i="1"/>
  <c r="AB1011" i="1"/>
  <c r="AB1044" i="1"/>
  <c r="AB1227" i="1"/>
  <c r="AB2" i="1"/>
  <c r="AB747" i="1"/>
  <c r="AB1119" i="1"/>
  <c r="AA1097" i="1"/>
  <c r="AB1097" i="1" s="1"/>
  <c r="AS17" i="1"/>
  <c r="AS33" i="1"/>
  <c r="AS49" i="1"/>
  <c r="AS65" i="1"/>
  <c r="AS81" i="1"/>
  <c r="AB52" i="1"/>
  <c r="AB85" i="1"/>
  <c r="AB115" i="1"/>
  <c r="AB141" i="1"/>
  <c r="AB168" i="1"/>
  <c r="AB198" i="1"/>
  <c r="AB259" i="1"/>
  <c r="AB317" i="1"/>
  <c r="AB344" i="1"/>
  <c r="AB373" i="1"/>
  <c r="AB403" i="1"/>
  <c r="AB458" i="1"/>
  <c r="AB549" i="1"/>
  <c r="AB579" i="1"/>
  <c r="AB639" i="1"/>
  <c r="AB664" i="1"/>
  <c r="AB696" i="1"/>
  <c r="AB726" i="1"/>
  <c r="AB916" i="1"/>
  <c r="AB945" i="1"/>
  <c r="AA973" i="1"/>
  <c r="AB973" i="1" s="1"/>
  <c r="AB1084" i="1"/>
  <c r="AA1117" i="1"/>
  <c r="AB1117" i="1" s="1"/>
  <c r="AA1197" i="1"/>
  <c r="AB1197" i="1" s="1"/>
  <c r="AA1229" i="1"/>
  <c r="AB1229" i="1" s="1"/>
  <c r="AB987" i="1"/>
  <c r="AB543" i="1"/>
  <c r="AB239" i="1"/>
  <c r="AB713" i="1"/>
  <c r="AA1145" i="1"/>
  <c r="AB1145" i="1" s="1"/>
  <c r="AB23" i="1"/>
  <c r="AB86" i="1"/>
  <c r="AB116" i="1"/>
  <c r="AB143" i="1"/>
  <c r="AB170" i="1"/>
  <c r="AB199" i="1"/>
  <c r="AB291" i="1"/>
  <c r="AB435" i="1"/>
  <c r="AB490" i="1"/>
  <c r="AB580" i="1"/>
  <c r="AB611" i="1"/>
  <c r="AB698" i="1"/>
  <c r="AB759" i="1"/>
  <c r="AB855" i="1"/>
  <c r="AB886" i="1"/>
  <c r="AB917" i="1"/>
  <c r="AB947" i="1"/>
  <c r="AA1085" i="1"/>
  <c r="AB1085" i="1" s="1"/>
  <c r="AB687" i="1"/>
  <c r="AB153" i="1"/>
  <c r="AB409" i="1"/>
  <c r="AA1209" i="1"/>
  <c r="AB1209" i="1" s="1"/>
  <c r="AA1177" i="1"/>
  <c r="AB1177" i="1" s="1"/>
  <c r="AA1161" i="1"/>
  <c r="AB1161" i="1" s="1"/>
  <c r="AA1129" i="1"/>
  <c r="AB1129" i="1" s="1"/>
  <c r="AA1113" i="1"/>
  <c r="AB1113" i="1" s="1"/>
  <c r="AA1017" i="1"/>
  <c r="AB1017" i="1" s="1"/>
  <c r="AA1001" i="1"/>
  <c r="AB1001" i="1" s="1"/>
  <c r="AB87" i="1"/>
  <c r="AB117" i="1"/>
  <c r="AB173" i="1"/>
  <c r="AB200" i="1"/>
  <c r="AB231" i="1"/>
  <c r="AB323" i="1"/>
  <c r="AA349" i="1"/>
  <c r="AB349" i="1" s="1"/>
  <c r="AB375" i="1"/>
  <c r="AB467" i="1"/>
  <c r="AB492" i="1"/>
  <c r="AB519" i="1"/>
  <c r="AB551" i="1"/>
  <c r="AB581" i="1"/>
  <c r="AB612" i="1"/>
  <c r="AB643" i="1"/>
  <c r="AA669" i="1"/>
  <c r="AB669" i="1" s="1"/>
  <c r="AB822" i="1"/>
  <c r="AB856" i="1"/>
  <c r="AB918" i="1"/>
  <c r="AB1014" i="1"/>
  <c r="AA1123" i="1"/>
  <c r="AB1123" i="1" s="1"/>
  <c r="AA1235" i="1"/>
  <c r="AB1235" i="1" s="1"/>
  <c r="AB671" i="1"/>
  <c r="AB425" i="1"/>
  <c r="AB761" i="1"/>
  <c r="AA1240" i="1"/>
  <c r="AB1240" i="1" s="1"/>
  <c r="AA1208" i="1"/>
  <c r="AB1208" i="1" s="1"/>
  <c r="AA1128" i="1"/>
  <c r="AB1128" i="1" s="1"/>
  <c r="AA1096" i="1"/>
  <c r="AB1096" i="1" s="1"/>
  <c r="AA1048" i="1"/>
  <c r="AB1048" i="1" s="1"/>
  <c r="AA1032" i="1"/>
  <c r="AB1032" i="1" s="1"/>
  <c r="AB872" i="1"/>
  <c r="AB27" i="1"/>
  <c r="AB55" i="1"/>
  <c r="AB88" i="1"/>
  <c r="AB118" i="1"/>
  <c r="AB147" i="1"/>
  <c r="AB205" i="1"/>
  <c r="AB232" i="1"/>
  <c r="AB293" i="1"/>
  <c r="AB324" i="1"/>
  <c r="AB376" i="1"/>
  <c r="AB406" i="1"/>
  <c r="AB493" i="1"/>
  <c r="AB520" i="1"/>
  <c r="AB552" i="1"/>
  <c r="AB582" i="1"/>
  <c r="AB613" i="1"/>
  <c r="AB644" i="1"/>
  <c r="AB707" i="1"/>
  <c r="AB791" i="1"/>
  <c r="AB823" i="1"/>
  <c r="AB888" i="1"/>
  <c r="AB919" i="1"/>
  <c r="AB1015" i="1"/>
  <c r="AB1053" i="1"/>
  <c r="AB1091" i="1"/>
  <c r="AB1126" i="1"/>
  <c r="AA1165" i="1"/>
  <c r="AB1165" i="1" s="1"/>
  <c r="AB1203" i="1"/>
  <c r="AB1236" i="1"/>
  <c r="AB59" i="1"/>
  <c r="AB623" i="1"/>
  <c r="AB441" i="1"/>
  <c r="AB777" i="1"/>
  <c r="AD1223" i="1"/>
  <c r="AE1223" i="1" s="1"/>
  <c r="AA1223" i="1"/>
  <c r="AB1223" i="1" s="1"/>
  <c r="AD1175" i="1"/>
  <c r="AE1175" i="1" s="1"/>
  <c r="AD1159" i="1"/>
  <c r="AE1159" i="1" s="1"/>
  <c r="AA1159" i="1"/>
  <c r="AB1159" i="1" s="1"/>
  <c r="AA1127" i="1"/>
  <c r="AB1127" i="1" s="1"/>
  <c r="AD1079" i="1"/>
  <c r="AE1079" i="1" s="1"/>
  <c r="AA1079" i="1"/>
  <c r="AB1079" i="1" s="1"/>
  <c r="AA1063" i="1"/>
  <c r="AB1063" i="1" s="1"/>
  <c r="AD983" i="1"/>
  <c r="AE983" i="1" s="1"/>
  <c r="AA983" i="1"/>
  <c r="AB983" i="1" s="1"/>
  <c r="AD919" i="1"/>
  <c r="AE919" i="1" s="1"/>
  <c r="AA903" i="1"/>
  <c r="AB903" i="1" s="1"/>
  <c r="AD855" i="1"/>
  <c r="AE855" i="1" s="1"/>
  <c r="AD839" i="1"/>
  <c r="AE839" i="1" s="1"/>
  <c r="AA839" i="1"/>
  <c r="AB839" i="1" s="1"/>
  <c r="AA727" i="1"/>
  <c r="AB727" i="1" s="1"/>
  <c r="AD679" i="1"/>
  <c r="AE679" i="1" s="1"/>
  <c r="AA679" i="1"/>
  <c r="AB679" i="1" s="1"/>
  <c r="AD663" i="1"/>
  <c r="AE663" i="1" s="1"/>
  <c r="AD647" i="1"/>
  <c r="AE647" i="1" s="1"/>
  <c r="AA647" i="1"/>
  <c r="AB647" i="1" s="1"/>
  <c r="AD615" i="1"/>
  <c r="AE615" i="1" s="1"/>
  <c r="AA599" i="1"/>
  <c r="AB599" i="1" s="1"/>
  <c r="AD583" i="1"/>
  <c r="AE583" i="1" s="1"/>
  <c r="AD567" i="1"/>
  <c r="AE567" i="1" s="1"/>
  <c r="AD551" i="1"/>
  <c r="AE551" i="1" s="1"/>
  <c r="AA535" i="1"/>
  <c r="AB535" i="1" s="1"/>
  <c r="AD487" i="1"/>
  <c r="AE487" i="1" s="1"/>
  <c r="AD471" i="1"/>
  <c r="AE471" i="1" s="1"/>
  <c r="AA455" i="1"/>
  <c r="AB455" i="1" s="1"/>
  <c r="AD439" i="1"/>
  <c r="AE439" i="1" s="1"/>
  <c r="AA407" i="1"/>
  <c r="AB407" i="1" s="1"/>
  <c r="AD375" i="1"/>
  <c r="AE375" i="1" s="1"/>
  <c r="AD343" i="1"/>
  <c r="AE343" i="1" s="1"/>
  <c r="AD327" i="1"/>
  <c r="AE327" i="1" s="1"/>
  <c r="AA295" i="1"/>
  <c r="AB295" i="1" s="1"/>
  <c r="AD263" i="1"/>
  <c r="AE263" i="1" s="1"/>
  <c r="AA263" i="1"/>
  <c r="AB263" i="1" s="1"/>
  <c r="AD231" i="1"/>
  <c r="AE231" i="1" s="1"/>
  <c r="AD215" i="1"/>
  <c r="AE215" i="1" s="1"/>
  <c r="AA215" i="1"/>
  <c r="AB215" i="1" s="1"/>
  <c r="AD199" i="1"/>
  <c r="AE199" i="1" s="1"/>
  <c r="AD151" i="1"/>
  <c r="AE151" i="1" s="1"/>
  <c r="AA151" i="1"/>
  <c r="AB151" i="1" s="1"/>
  <c r="AD135" i="1"/>
  <c r="AE135" i="1" s="1"/>
  <c r="AD55" i="1"/>
  <c r="AE55" i="1" s="1"/>
  <c r="AD39" i="1"/>
  <c r="AE39" i="1" s="1"/>
  <c r="AR2" i="1"/>
  <c r="AT2" i="1" s="1"/>
  <c r="AS2" i="1"/>
  <c r="V901" i="1"/>
  <c r="AB31" i="1"/>
  <c r="AB58" i="1"/>
  <c r="AB119" i="1"/>
  <c r="AB179" i="1"/>
  <c r="AB264" i="1"/>
  <c r="AB294" i="1"/>
  <c r="AB408" i="1"/>
  <c r="AB438" i="1"/>
  <c r="AB522" i="1"/>
  <c r="AB554" i="1"/>
  <c r="AA583" i="1"/>
  <c r="AB583" i="1" s="1"/>
  <c r="AB645" i="1"/>
  <c r="AB739" i="1"/>
  <c r="AA765" i="1"/>
  <c r="AB765" i="1" s="1"/>
  <c r="AB792" i="1"/>
  <c r="AB824" i="1"/>
  <c r="AA861" i="1"/>
  <c r="AB861" i="1" s="1"/>
  <c r="AB920" i="1"/>
  <c r="AB984" i="1"/>
  <c r="AB1055" i="1"/>
  <c r="AB1092" i="1"/>
  <c r="AB1169" i="1"/>
  <c r="AB1204" i="1"/>
  <c r="AA1239" i="1"/>
  <c r="AB1239" i="1" s="1"/>
  <c r="AB463" i="1"/>
  <c r="AB175" i="1"/>
  <c r="AB1007" i="1"/>
  <c r="AB793" i="1"/>
  <c r="AD454" i="1"/>
  <c r="AE454" i="1" s="1"/>
  <c r="AB3" i="1"/>
  <c r="AB61" i="1"/>
  <c r="AB93" i="1"/>
  <c r="AB120" i="1"/>
  <c r="AB211" i="1"/>
  <c r="AB266" i="1"/>
  <c r="AB296" i="1"/>
  <c r="AA381" i="1"/>
  <c r="AB381" i="1" s="1"/>
  <c r="AB410" i="1"/>
  <c r="AA439" i="1"/>
  <c r="AB439" i="1" s="1"/>
  <c r="AB499" i="1"/>
  <c r="AA525" i="1"/>
  <c r="AB525" i="1" s="1"/>
  <c r="AA557" i="1"/>
  <c r="AB557" i="1" s="1"/>
  <c r="AB584" i="1"/>
  <c r="AA615" i="1"/>
  <c r="AB615" i="1" s="1"/>
  <c r="AB740" i="1"/>
  <c r="AB826" i="1"/>
  <c r="AA893" i="1"/>
  <c r="AB893" i="1" s="1"/>
  <c r="AA951" i="1"/>
  <c r="AB951" i="1" s="1"/>
  <c r="AB1018" i="1"/>
  <c r="AA1133" i="1"/>
  <c r="AB1133" i="1" s="1"/>
  <c r="AB1205" i="1"/>
  <c r="AA1193" i="1"/>
  <c r="AB1193" i="1" s="1"/>
  <c r="AB447" i="1"/>
  <c r="AB159" i="1"/>
  <c r="AB991" i="1"/>
  <c r="AA592" i="1"/>
  <c r="AB592" i="1" s="1"/>
  <c r="AB217" i="1"/>
  <c r="AB809" i="1"/>
  <c r="AB4" i="1"/>
  <c r="AB35" i="1"/>
  <c r="AB243" i="1"/>
  <c r="AB298" i="1"/>
  <c r="AB327" i="1"/>
  <c r="AA413" i="1"/>
  <c r="AB413" i="1" s="1"/>
  <c r="AB440" i="1"/>
  <c r="AA471" i="1"/>
  <c r="AB471" i="1" s="1"/>
  <c r="AB500" i="1"/>
  <c r="AB586" i="1"/>
  <c r="AB616" i="1"/>
  <c r="AB648" i="1"/>
  <c r="AB710" i="1"/>
  <c r="AB741" i="1"/>
  <c r="AB771" i="1"/>
  <c r="AA797" i="1"/>
  <c r="AB797" i="1" s="1"/>
  <c r="AA829" i="1"/>
  <c r="AB829" i="1" s="1"/>
  <c r="AA867" i="1"/>
  <c r="AB867" i="1" s="1"/>
  <c r="AA928" i="1"/>
  <c r="AB928" i="1" s="1"/>
  <c r="AA989" i="1"/>
  <c r="AB989" i="1" s="1"/>
  <c r="AA1021" i="1"/>
  <c r="AB1021" i="1" s="1"/>
  <c r="AA1059" i="1"/>
  <c r="AB1059" i="1" s="1"/>
  <c r="AB29" i="1"/>
  <c r="AB1071" i="1"/>
  <c r="AB431" i="1"/>
  <c r="AB111" i="1"/>
  <c r="AA432" i="1"/>
  <c r="AB432" i="1" s="1"/>
  <c r="AB489" i="1"/>
  <c r="AB825" i="1"/>
  <c r="AB152" i="1"/>
  <c r="AB182" i="1"/>
  <c r="AB275" i="1"/>
  <c r="AB301" i="1"/>
  <c r="AB328" i="1"/>
  <c r="AB358" i="1"/>
  <c r="AB387" i="1"/>
  <c r="AB442" i="1"/>
  <c r="AB472" i="1"/>
  <c r="AB501" i="1"/>
  <c r="AB531" i="1"/>
  <c r="AB563" i="1"/>
  <c r="AB680" i="1"/>
  <c r="AB711" i="1"/>
  <c r="AB742" i="1"/>
  <c r="AB833" i="1"/>
  <c r="AB868" i="1"/>
  <c r="AA957" i="1"/>
  <c r="AB957" i="1" s="1"/>
  <c r="AB1025" i="1"/>
  <c r="AA1095" i="1"/>
  <c r="AB1095" i="1" s="1"/>
  <c r="AB1139" i="1"/>
  <c r="AA1207" i="1"/>
  <c r="AB1207" i="1" s="1"/>
  <c r="AB77" i="1"/>
  <c r="V11" i="1"/>
  <c r="AB139" i="1"/>
  <c r="AB975" i="1"/>
  <c r="AA896" i="1"/>
  <c r="AB896" i="1" s="1"/>
  <c r="AB505" i="1"/>
  <c r="AA1171" i="1"/>
  <c r="AB1171" i="1" s="1"/>
  <c r="AA1155" i="1"/>
  <c r="AB1155" i="1" s="1"/>
  <c r="AA1043" i="1"/>
  <c r="AB1043" i="1" s="1"/>
  <c r="AA979" i="1"/>
  <c r="AB979" i="1" s="1"/>
  <c r="AA931" i="1"/>
  <c r="AB931" i="1" s="1"/>
  <c r="AA899" i="1"/>
  <c r="AB899" i="1" s="1"/>
  <c r="AA819" i="1"/>
  <c r="AB819" i="1" s="1"/>
  <c r="AA787" i="1"/>
  <c r="AB787" i="1" s="1"/>
  <c r="AA675" i="1"/>
  <c r="AB675" i="1" s="1"/>
  <c r="AA627" i="1"/>
  <c r="AB627" i="1" s="1"/>
  <c r="AA595" i="1"/>
  <c r="AB595" i="1" s="1"/>
  <c r="AB37" i="1"/>
  <c r="AB100" i="1"/>
  <c r="AB127" i="1"/>
  <c r="AB154" i="1"/>
  <c r="AB183" i="1"/>
  <c r="AB214" i="1"/>
  <c r="AB245" i="1"/>
  <c r="AB359" i="1"/>
  <c r="AB388" i="1"/>
  <c r="AB419" i="1"/>
  <c r="AB444" i="1"/>
  <c r="AB502" i="1"/>
  <c r="AB682" i="1"/>
  <c r="AB712" i="1"/>
  <c r="AB743" i="1"/>
  <c r="AB803" i="1"/>
  <c r="AB835" i="1"/>
  <c r="AB995" i="1"/>
  <c r="AB1027" i="1"/>
  <c r="AA1175" i="1"/>
  <c r="AB1175" i="1" s="1"/>
  <c r="AA1213" i="1"/>
  <c r="AB1213" i="1" s="1"/>
  <c r="AB138" i="1"/>
  <c r="AB155" i="1"/>
  <c r="AB959" i="1"/>
  <c r="AB399" i="1"/>
  <c r="AB79" i="1"/>
  <c r="AB895" i="1"/>
  <c r="AB130" i="1"/>
  <c r="AB521" i="1"/>
  <c r="AA1234" i="1"/>
  <c r="AB1234" i="1" s="1"/>
  <c r="AA1202" i="1"/>
  <c r="AB1202" i="1" s="1"/>
  <c r="AA1186" i="1"/>
  <c r="AB1186" i="1" s="1"/>
  <c r="AA1170" i="1"/>
  <c r="AB1170" i="1" s="1"/>
  <c r="AA1154" i="1"/>
  <c r="AB1154" i="1" s="1"/>
  <c r="AA1138" i="1"/>
  <c r="AB1138" i="1" s="1"/>
  <c r="AA1122" i="1"/>
  <c r="AB1122" i="1" s="1"/>
  <c r="AA1106" i="1"/>
  <c r="AB1106" i="1" s="1"/>
  <c r="AA1090" i="1"/>
  <c r="AB1090" i="1" s="1"/>
  <c r="AA1074" i="1"/>
  <c r="AB1074" i="1" s="1"/>
  <c r="AA1058" i="1"/>
  <c r="AB1058" i="1" s="1"/>
  <c r="AA1042" i="1"/>
  <c r="AB1042" i="1" s="1"/>
  <c r="AA1026" i="1"/>
  <c r="AB1026" i="1" s="1"/>
  <c r="AA1010" i="1"/>
  <c r="AB1010" i="1" s="1"/>
  <c r="AA994" i="1"/>
  <c r="AB994" i="1" s="1"/>
  <c r="AA978" i="1"/>
  <c r="AB978" i="1" s="1"/>
  <c r="AA962" i="1"/>
  <c r="AB962" i="1" s="1"/>
  <c r="AA946" i="1"/>
  <c r="AB946" i="1" s="1"/>
  <c r="AA930" i="1"/>
  <c r="AB930" i="1" s="1"/>
  <c r="AA914" i="1"/>
  <c r="AB914" i="1" s="1"/>
  <c r="AA898" i="1"/>
  <c r="AB898" i="1" s="1"/>
  <c r="AA882" i="1"/>
  <c r="AB882" i="1" s="1"/>
  <c r="AA866" i="1"/>
  <c r="AB866" i="1" s="1"/>
  <c r="AA850" i="1"/>
  <c r="AB850" i="1" s="1"/>
  <c r="AA834" i="1"/>
  <c r="AB834" i="1" s="1"/>
  <c r="AA818" i="1"/>
  <c r="AB818" i="1" s="1"/>
  <c r="AA802" i="1"/>
  <c r="AB802" i="1" s="1"/>
  <c r="AA786" i="1"/>
  <c r="AB786" i="1" s="1"/>
  <c r="AA770" i="1"/>
  <c r="AB770" i="1" s="1"/>
  <c r="AA754" i="1"/>
  <c r="AB754" i="1" s="1"/>
  <c r="AA738" i="1"/>
  <c r="AB738" i="1" s="1"/>
  <c r="AA722" i="1"/>
  <c r="AB722" i="1" s="1"/>
  <c r="AA706" i="1"/>
  <c r="AB706" i="1" s="1"/>
  <c r="AA690" i="1"/>
  <c r="AB690" i="1" s="1"/>
  <c r="AA674" i="1"/>
  <c r="AB674" i="1" s="1"/>
  <c r="AA658" i="1"/>
  <c r="AB658" i="1" s="1"/>
  <c r="AA642" i="1"/>
  <c r="AB642" i="1" s="1"/>
  <c r="AA626" i="1"/>
  <c r="AB626" i="1" s="1"/>
  <c r="AA610" i="1"/>
  <c r="AB610" i="1" s="1"/>
  <c r="AA594" i="1"/>
  <c r="AB594" i="1" s="1"/>
  <c r="AA578" i="1"/>
  <c r="AB578" i="1" s="1"/>
  <c r="AA562" i="1"/>
  <c r="AB562" i="1" s="1"/>
  <c r="AA546" i="1"/>
  <c r="AB546" i="1" s="1"/>
  <c r="AA530" i="1"/>
  <c r="AB530" i="1" s="1"/>
  <c r="AA514" i="1"/>
  <c r="AB514" i="1" s="1"/>
  <c r="AA498" i="1"/>
  <c r="AB498" i="1" s="1"/>
  <c r="AA482" i="1"/>
  <c r="AB482" i="1" s="1"/>
  <c r="AA466" i="1"/>
  <c r="AB466" i="1" s="1"/>
  <c r="AA450" i="1"/>
  <c r="AB450" i="1" s="1"/>
  <c r="AA434" i="1"/>
  <c r="AB434" i="1" s="1"/>
  <c r="AA418" i="1"/>
  <c r="AB418" i="1" s="1"/>
  <c r="AA402" i="1"/>
  <c r="AB402" i="1" s="1"/>
  <c r="AA386" i="1"/>
  <c r="AB386" i="1" s="1"/>
  <c r="AA370" i="1"/>
  <c r="AB370" i="1" s="1"/>
  <c r="AA354" i="1"/>
  <c r="AB354" i="1" s="1"/>
  <c r="AA338" i="1"/>
  <c r="AB338" i="1" s="1"/>
  <c r="AA322" i="1"/>
  <c r="AB322" i="1" s="1"/>
  <c r="AA306" i="1"/>
  <c r="AB306" i="1" s="1"/>
  <c r="AA290" i="1"/>
  <c r="AB290" i="1" s="1"/>
  <c r="AA258" i="1"/>
  <c r="AB258" i="1" s="1"/>
  <c r="AA242" i="1"/>
  <c r="AB242" i="1" s="1"/>
  <c r="AA226" i="1"/>
  <c r="AB226" i="1" s="1"/>
  <c r="AA210" i="1"/>
  <c r="AB210" i="1" s="1"/>
  <c r="AA194" i="1"/>
  <c r="AB194" i="1" s="1"/>
  <c r="AA178" i="1"/>
  <c r="AB178" i="1" s="1"/>
  <c r="AB38" i="1"/>
  <c r="AB216" i="1"/>
  <c r="AB246" i="1"/>
  <c r="AB307" i="1"/>
  <c r="AA333" i="1"/>
  <c r="AB333" i="1" s="1"/>
  <c r="AB360" i="1"/>
  <c r="AB389" i="1"/>
  <c r="AB420" i="1"/>
  <c r="AA445" i="1"/>
  <c r="AB445" i="1" s="1"/>
  <c r="AA477" i="1"/>
  <c r="AB477" i="1" s="1"/>
  <c r="AA503" i="1"/>
  <c r="AB503" i="1" s="1"/>
  <c r="AA653" i="1"/>
  <c r="AB653" i="1" s="1"/>
  <c r="AA685" i="1"/>
  <c r="AB685" i="1" s="1"/>
  <c r="AB714" i="1"/>
  <c r="AB744" i="1"/>
  <c r="AB804" i="1"/>
  <c r="AB933" i="1"/>
  <c r="AA963" i="1"/>
  <c r="AB963" i="1" s="1"/>
  <c r="AB1028" i="1"/>
  <c r="AA1107" i="1"/>
  <c r="AB1107" i="1" s="1"/>
  <c r="AB171" i="1"/>
  <c r="AB863" i="1"/>
  <c r="AB383" i="1"/>
  <c r="AB63" i="1"/>
  <c r="AB879" i="1"/>
  <c r="AA969" i="1"/>
  <c r="AB969" i="1" s="1"/>
  <c r="AA1217" i="1"/>
  <c r="AB1217" i="1" s="1"/>
  <c r="AA1185" i="1"/>
  <c r="AB1185" i="1" s="1"/>
  <c r="AA1073" i="1"/>
  <c r="AB1073" i="1" s="1"/>
  <c r="AB1110" i="1"/>
  <c r="AB1199" i="1"/>
  <c r="AB268" i="1"/>
  <c r="AB379" i="1"/>
  <c r="AB415" i="1"/>
  <c r="AB95" i="1"/>
  <c r="AB927" i="1"/>
  <c r="AB607" i="1"/>
  <c r="AB457" i="1"/>
  <c r="AD1126" i="1"/>
  <c r="AE1126" i="1" s="1"/>
  <c r="AD838" i="1"/>
  <c r="AE838" i="1" s="1"/>
  <c r="AD582" i="1"/>
  <c r="AE582" i="1" s="1"/>
  <c r="AB473" i="1"/>
  <c r="AB745" i="1"/>
  <c r="AD1189" i="1"/>
  <c r="AE1189" i="1" s="1"/>
  <c r="AD1061" i="1"/>
  <c r="AE1061" i="1" s="1"/>
  <c r="AD517" i="1"/>
  <c r="AE517" i="1" s="1"/>
  <c r="AB646" i="1"/>
  <c r="AB757" i="1"/>
  <c r="AB810" i="1"/>
  <c r="AB922" i="1"/>
  <c r="AB1062" i="1"/>
  <c r="AB1093" i="1"/>
  <c r="AA1124" i="1"/>
  <c r="AB1124" i="1" s="1"/>
  <c r="AA1237" i="1"/>
  <c r="AB1237" i="1" s="1"/>
  <c r="AB1019" i="1"/>
  <c r="AB575" i="1"/>
  <c r="AB287" i="1"/>
  <c r="AB41" i="1"/>
  <c r="AB5" i="1"/>
  <c r="AB36" i="1"/>
  <c r="AB67" i="1"/>
  <c r="AB99" i="1"/>
  <c r="AB125" i="1"/>
  <c r="AB181" i="1"/>
  <c r="AB212" i="1"/>
  <c r="AB292" i="1"/>
  <c r="AB374" i="1"/>
  <c r="AB511" i="1"/>
  <c r="AB536" i="1"/>
  <c r="AB566" i="1"/>
  <c r="AB728" i="1"/>
  <c r="AA840" i="1"/>
  <c r="AB840" i="1" s="1"/>
  <c r="AB870" i="1"/>
  <c r="AA980" i="1"/>
  <c r="AB980" i="1" s="1"/>
  <c r="AA1009" i="1"/>
  <c r="AB1009" i="1" s="1"/>
  <c r="AB1036" i="1"/>
  <c r="AB1094" i="1"/>
  <c r="AA1125" i="1"/>
  <c r="AB1125" i="1" s="1"/>
  <c r="AA1156" i="1"/>
  <c r="AB1156" i="1" s="1"/>
  <c r="AA1210" i="1"/>
  <c r="AB1210" i="1" s="1"/>
  <c r="AA1238" i="1"/>
  <c r="AB1238" i="1" s="1"/>
  <c r="V172" i="1"/>
  <c r="AB1035" i="1"/>
  <c r="AB559" i="1"/>
  <c r="AB271" i="1"/>
  <c r="AB799" i="1"/>
  <c r="AA857" i="1"/>
  <c r="AB857" i="1" s="1"/>
  <c r="AA1230" i="1"/>
  <c r="AB1230" i="1" s="1"/>
  <c r="AA1214" i="1"/>
  <c r="AB1214" i="1" s="1"/>
  <c r="AA1198" i="1"/>
  <c r="AB1198" i="1" s="1"/>
  <c r="AA1182" i="1"/>
  <c r="AB1182" i="1" s="1"/>
  <c r="AA1166" i="1"/>
  <c r="AB1166" i="1" s="1"/>
  <c r="AA1150" i="1"/>
  <c r="AB1150" i="1" s="1"/>
  <c r="AA1134" i="1"/>
  <c r="AB1134" i="1" s="1"/>
  <c r="AA1118" i="1"/>
  <c r="AB1118" i="1" s="1"/>
  <c r="AA1102" i="1"/>
  <c r="AB1102" i="1" s="1"/>
  <c r="AA1086" i="1"/>
  <c r="AB1086" i="1" s="1"/>
  <c r="AA1070" i="1"/>
  <c r="AB1070" i="1" s="1"/>
  <c r="AA1054" i="1"/>
  <c r="AB1054" i="1" s="1"/>
  <c r="AA1038" i="1"/>
  <c r="AB1038" i="1" s="1"/>
  <c r="AA1022" i="1"/>
  <c r="AB1022" i="1" s="1"/>
  <c r="AA1006" i="1"/>
  <c r="AB1006" i="1" s="1"/>
  <c r="AA990" i="1"/>
  <c r="AB990" i="1" s="1"/>
  <c r="AA974" i="1"/>
  <c r="AB974" i="1" s="1"/>
  <c r="AA958" i="1"/>
  <c r="AB958" i="1" s="1"/>
  <c r="AA942" i="1"/>
  <c r="AB942" i="1" s="1"/>
  <c r="AA926" i="1"/>
  <c r="AB926" i="1" s="1"/>
  <c r="AA910" i="1"/>
  <c r="AB910" i="1" s="1"/>
  <c r="AA894" i="1"/>
  <c r="AB894" i="1" s="1"/>
  <c r="AA878" i="1"/>
  <c r="AB878" i="1" s="1"/>
  <c r="AA862" i="1"/>
  <c r="AB862" i="1" s="1"/>
  <c r="AA846" i="1"/>
  <c r="AB846" i="1" s="1"/>
  <c r="AA830" i="1"/>
  <c r="AB830" i="1" s="1"/>
  <c r="AA814" i="1"/>
  <c r="AB814" i="1" s="1"/>
  <c r="AA798" i="1"/>
  <c r="AB798" i="1" s="1"/>
  <c r="AA782" i="1"/>
  <c r="AB782" i="1" s="1"/>
  <c r="AA766" i="1"/>
  <c r="AB766" i="1" s="1"/>
  <c r="AA750" i="1"/>
  <c r="AB750" i="1" s="1"/>
  <c r="AA734" i="1"/>
  <c r="AB734" i="1" s="1"/>
  <c r="AA718" i="1"/>
  <c r="AB718" i="1" s="1"/>
  <c r="AA702" i="1"/>
  <c r="AB702" i="1" s="1"/>
  <c r="AA686" i="1"/>
  <c r="AB686" i="1" s="1"/>
  <c r="AA670" i="1"/>
  <c r="AB670" i="1" s="1"/>
  <c r="AA654" i="1"/>
  <c r="AB654" i="1" s="1"/>
  <c r="AA638" i="1"/>
  <c r="AB638" i="1" s="1"/>
  <c r="AA622" i="1"/>
  <c r="AB622" i="1" s="1"/>
  <c r="AA606" i="1"/>
  <c r="AB606" i="1" s="1"/>
  <c r="AA590" i="1"/>
  <c r="AB590" i="1" s="1"/>
  <c r="AB574" i="1"/>
  <c r="AA558" i="1"/>
  <c r="AB558" i="1" s="1"/>
  <c r="AA542" i="1"/>
  <c r="AB542" i="1" s="1"/>
  <c r="AA526" i="1"/>
  <c r="AB526" i="1" s="1"/>
  <c r="AA510" i="1"/>
  <c r="AB510" i="1" s="1"/>
  <c r="AA494" i="1"/>
  <c r="AB494" i="1" s="1"/>
  <c r="AA478" i="1"/>
  <c r="AB478" i="1" s="1"/>
  <c r="AA462" i="1"/>
  <c r="AB462" i="1" s="1"/>
  <c r="AA446" i="1"/>
  <c r="AB446" i="1" s="1"/>
  <c r="AA430" i="1"/>
  <c r="AB430" i="1" s="1"/>
  <c r="AA414" i="1"/>
  <c r="AB414" i="1" s="1"/>
  <c r="AA398" i="1"/>
  <c r="AB398" i="1" s="1"/>
  <c r="AA382" i="1"/>
  <c r="AB382" i="1" s="1"/>
  <c r="AA366" i="1"/>
  <c r="AB366" i="1" s="1"/>
  <c r="AA350" i="1"/>
  <c r="AB350" i="1" s="1"/>
  <c r="AA334" i="1"/>
  <c r="AB334" i="1" s="1"/>
  <c r="AA318" i="1"/>
  <c r="AB318" i="1" s="1"/>
  <c r="AA302" i="1"/>
  <c r="AB302" i="1" s="1"/>
  <c r="AA286" i="1"/>
  <c r="AB286" i="1" s="1"/>
  <c r="AA270" i="1"/>
  <c r="AB270" i="1" s="1"/>
  <c r="AB515" i="1"/>
  <c r="AB568" i="1"/>
  <c r="AB650" i="1"/>
  <c r="AB760" i="1"/>
  <c r="AB902" i="1"/>
  <c r="AA952" i="1"/>
  <c r="AB952" i="1" s="1"/>
  <c r="AB982" i="1"/>
  <c r="AA1041" i="1"/>
  <c r="AB1041" i="1" s="1"/>
  <c r="AA1188" i="1"/>
  <c r="AB1188" i="1" s="1"/>
  <c r="AB56" i="1"/>
  <c r="AB105" i="1"/>
  <c r="AB527" i="1"/>
  <c r="AB223" i="1"/>
  <c r="AB719" i="1"/>
  <c r="AA617" i="1"/>
  <c r="AB617" i="1" s="1"/>
  <c r="AA889" i="1"/>
  <c r="AB889" i="1" s="1"/>
  <c r="AA1228" i="1"/>
  <c r="AB1228" i="1" s="1"/>
  <c r="AA1212" i="1"/>
  <c r="AB1212" i="1" s="1"/>
  <c r="AA1196" i="1"/>
  <c r="AB1196" i="1" s="1"/>
  <c r="AA1180" i="1"/>
  <c r="AB1180" i="1" s="1"/>
  <c r="AA1164" i="1"/>
  <c r="AB1164" i="1" s="1"/>
  <c r="AA1148" i="1"/>
  <c r="AB1148" i="1" s="1"/>
  <c r="AA1132" i="1"/>
  <c r="AB1132" i="1" s="1"/>
  <c r="AA1116" i="1"/>
  <c r="AB1116" i="1" s="1"/>
  <c r="AA1100" i="1"/>
  <c r="AB1100" i="1" s="1"/>
  <c r="AA1068" i="1"/>
  <c r="AB1068" i="1" s="1"/>
  <c r="AA1052" i="1"/>
  <c r="AB1052" i="1" s="1"/>
  <c r="AA1020" i="1"/>
  <c r="AB1020" i="1" s="1"/>
  <c r="AA1004" i="1"/>
  <c r="AB1004" i="1" s="1"/>
  <c r="AA988" i="1"/>
  <c r="AB988" i="1" s="1"/>
  <c r="AA972" i="1"/>
  <c r="AB972" i="1" s="1"/>
  <c r="AA956" i="1"/>
  <c r="AB956" i="1" s="1"/>
  <c r="AA940" i="1"/>
  <c r="AB940" i="1" s="1"/>
  <c r="AA924" i="1"/>
  <c r="AB924" i="1" s="1"/>
  <c r="AA908" i="1"/>
  <c r="AB908" i="1" s="1"/>
  <c r="AA892" i="1"/>
  <c r="AB892" i="1" s="1"/>
  <c r="AA876" i="1"/>
  <c r="AB876" i="1" s="1"/>
  <c r="AA860" i="1"/>
  <c r="AB860" i="1" s="1"/>
  <c r="AA844" i="1"/>
  <c r="AB844" i="1" s="1"/>
  <c r="AA828" i="1"/>
  <c r="AB828" i="1" s="1"/>
  <c r="AA812" i="1"/>
  <c r="AB812" i="1" s="1"/>
  <c r="AA796" i="1"/>
  <c r="AB796" i="1" s="1"/>
  <c r="AA780" i="1"/>
  <c r="AB780" i="1" s="1"/>
  <c r="AA764" i="1"/>
  <c r="AB764" i="1" s="1"/>
  <c r="AA748" i="1"/>
  <c r="AB748" i="1" s="1"/>
  <c r="AA732" i="1"/>
  <c r="AB732" i="1" s="1"/>
  <c r="AA700" i="1"/>
  <c r="AB700" i="1" s="1"/>
  <c r="AA684" i="1"/>
  <c r="AB684" i="1" s="1"/>
  <c r="AA668" i="1"/>
  <c r="AB668" i="1" s="1"/>
  <c r="AA636" i="1"/>
  <c r="AB636" i="1" s="1"/>
  <c r="AA620" i="1"/>
  <c r="AB620" i="1" s="1"/>
  <c r="AA588" i="1"/>
  <c r="AB588" i="1" s="1"/>
  <c r="AA572" i="1"/>
  <c r="AB572" i="1" s="1"/>
  <c r="AA556" i="1"/>
  <c r="AB556" i="1" s="1"/>
  <c r="AA540" i="1"/>
  <c r="AB540" i="1" s="1"/>
  <c r="AA524" i="1"/>
  <c r="AB524" i="1" s="1"/>
  <c r="AA508" i="1"/>
  <c r="AB508" i="1" s="1"/>
  <c r="AA476" i="1"/>
  <c r="AB476" i="1" s="1"/>
  <c r="AA460" i="1"/>
  <c r="AB460" i="1" s="1"/>
  <c r="AA428" i="1"/>
  <c r="AB428" i="1" s="1"/>
  <c r="AA412" i="1"/>
  <c r="AB412" i="1" s="1"/>
  <c r="AA396" i="1"/>
  <c r="AB396" i="1" s="1"/>
  <c r="AA380" i="1"/>
  <c r="AB380" i="1" s="1"/>
  <c r="AA364" i="1"/>
  <c r="AB364" i="1" s="1"/>
  <c r="AA348" i="1"/>
  <c r="AB348" i="1" s="1"/>
  <c r="AA332" i="1"/>
  <c r="AB332" i="1" s="1"/>
  <c r="AA316" i="1"/>
  <c r="AB316" i="1" s="1"/>
  <c r="AA300" i="1"/>
  <c r="AB300" i="1" s="1"/>
  <c r="AA252" i="1"/>
  <c r="AB252" i="1" s="1"/>
  <c r="AA236" i="1"/>
  <c r="AB236" i="1" s="1"/>
  <c r="AB131" i="1"/>
  <c r="AB157" i="1"/>
  <c r="AB184" i="1"/>
  <c r="AB244" i="1"/>
  <c r="AB325" i="1"/>
  <c r="AB355" i="1"/>
  <c r="AB488" i="1"/>
  <c r="AB516" i="1"/>
  <c r="AB652" i="1"/>
  <c r="AB709" i="1"/>
  <c r="AB762" i="1"/>
  <c r="AB790" i="1"/>
  <c r="AA849" i="1"/>
  <c r="AB849" i="1" s="1"/>
  <c r="AB954" i="1"/>
  <c r="AA1189" i="1"/>
  <c r="AB1189" i="1" s="1"/>
  <c r="V734" i="1"/>
  <c r="AB72" i="1"/>
  <c r="AA649" i="1"/>
  <c r="AB649" i="1" s="1"/>
  <c r="AB495" i="1"/>
  <c r="AB207" i="1"/>
  <c r="AB1087" i="1"/>
  <c r="AB703" i="1"/>
  <c r="AA633" i="1"/>
  <c r="AB633" i="1" s="1"/>
  <c r="AA905" i="1"/>
  <c r="AB905" i="1" s="1"/>
  <c r="AA1211" i="1"/>
  <c r="AB1211" i="1" s="1"/>
  <c r="AA1195" i="1"/>
  <c r="AB1195" i="1" s="1"/>
  <c r="AA1179" i="1"/>
  <c r="AB1179" i="1" s="1"/>
  <c r="AA1163" i="1"/>
  <c r="AB1163" i="1" s="1"/>
  <c r="AA1147" i="1"/>
  <c r="AB1147" i="1" s="1"/>
  <c r="AA1131" i="1"/>
  <c r="AB1131" i="1" s="1"/>
  <c r="AA1115" i="1"/>
  <c r="AB1115" i="1" s="1"/>
  <c r="AA1099" i="1"/>
  <c r="AB1099" i="1" s="1"/>
  <c r="AA1083" i="1"/>
  <c r="AB1083" i="1" s="1"/>
  <c r="AA1067" i="1"/>
  <c r="AB1067" i="1" s="1"/>
  <c r="AA1051" i="1"/>
  <c r="AB1051" i="1" s="1"/>
  <c r="AA1003" i="1"/>
  <c r="AB1003" i="1" s="1"/>
  <c r="AA971" i="1"/>
  <c r="AB971" i="1" s="1"/>
  <c r="AA955" i="1"/>
  <c r="AB955" i="1" s="1"/>
  <c r="AA939" i="1"/>
  <c r="AB939" i="1" s="1"/>
  <c r="AA923" i="1"/>
  <c r="AB923" i="1" s="1"/>
  <c r="AA907" i="1"/>
  <c r="AB907" i="1" s="1"/>
  <c r="AA891" i="1"/>
  <c r="AB891" i="1" s="1"/>
  <c r="AA875" i="1"/>
  <c r="AB875" i="1" s="1"/>
  <c r="AA859" i="1"/>
  <c r="AB859" i="1" s="1"/>
  <c r="AA843" i="1"/>
  <c r="AB843" i="1" s="1"/>
  <c r="AA827" i="1"/>
  <c r="AB827" i="1" s="1"/>
  <c r="AA811" i="1"/>
  <c r="AB811" i="1" s="1"/>
  <c r="AA795" i="1"/>
  <c r="AB795" i="1" s="1"/>
  <c r="AA779" i="1"/>
  <c r="AB779" i="1" s="1"/>
  <c r="AA763" i="1"/>
  <c r="AB763" i="1" s="1"/>
  <c r="AA715" i="1"/>
  <c r="AB715" i="1" s="1"/>
  <c r="AA699" i="1"/>
  <c r="AB699" i="1" s="1"/>
  <c r="AA683" i="1"/>
  <c r="AB683" i="1" s="1"/>
  <c r="AA651" i="1"/>
  <c r="AB651" i="1" s="1"/>
  <c r="AA635" i="1"/>
  <c r="AB635" i="1" s="1"/>
  <c r="AA619" i="1"/>
  <c r="AB619" i="1" s="1"/>
  <c r="AA603" i="1"/>
  <c r="AB603" i="1" s="1"/>
  <c r="AA587" i="1"/>
  <c r="AB587" i="1" s="1"/>
  <c r="AA571" i="1"/>
  <c r="AB571" i="1" s="1"/>
  <c r="AA555" i="1"/>
  <c r="AB555" i="1" s="1"/>
  <c r="AA539" i="1"/>
  <c r="AB539" i="1" s="1"/>
  <c r="AA523" i="1"/>
  <c r="AB523" i="1" s="1"/>
  <c r="AA507" i="1"/>
  <c r="AB507" i="1" s="1"/>
  <c r="AA491" i="1"/>
  <c r="AB491" i="1" s="1"/>
  <c r="AB475" i="1"/>
  <c r="AA459" i="1"/>
  <c r="AB459" i="1" s="1"/>
  <c r="AD411" i="1"/>
  <c r="AE411" i="1" s="1"/>
  <c r="AA395" i="1"/>
  <c r="AB395" i="1" s="1"/>
  <c r="AA363" i="1"/>
  <c r="AB363" i="1" s="1"/>
  <c r="AA347" i="1"/>
  <c r="AB347" i="1" s="1"/>
  <c r="AA331" i="1"/>
  <c r="AB331" i="1" s="1"/>
  <c r="AA315" i="1"/>
  <c r="AB315" i="1" s="1"/>
  <c r="AA299" i="1"/>
  <c r="AB299" i="1" s="1"/>
  <c r="AA283" i="1"/>
  <c r="AB283" i="1" s="1"/>
  <c r="AA267" i="1"/>
  <c r="AB267" i="1" s="1"/>
  <c r="AA251" i="1"/>
  <c r="AB251" i="1" s="1"/>
  <c r="AA235" i="1"/>
  <c r="AB235" i="1" s="1"/>
  <c r="AA203" i="1"/>
  <c r="AB203" i="1" s="1"/>
  <c r="AB107" i="1"/>
  <c r="AA921" i="1"/>
  <c r="AB921" i="1" s="1"/>
  <c r="AB479" i="1"/>
  <c r="AB191" i="1"/>
  <c r="AB1039" i="1"/>
  <c r="AA937" i="1"/>
  <c r="AB937" i="1" s="1"/>
  <c r="AA1226" i="1"/>
  <c r="AB1226" i="1" s="1"/>
  <c r="AA1194" i="1"/>
  <c r="AB1194" i="1" s="1"/>
  <c r="AA1178" i="1"/>
  <c r="AB1178" i="1" s="1"/>
  <c r="AA1146" i="1"/>
  <c r="AB1146" i="1" s="1"/>
  <c r="AA1098" i="1"/>
  <c r="AB1098" i="1" s="1"/>
  <c r="AA1082" i="1"/>
  <c r="AB1082" i="1" s="1"/>
  <c r="AA1066" i="1"/>
  <c r="AB1066" i="1" s="1"/>
  <c r="AA1050" i="1"/>
  <c r="AB1050" i="1" s="1"/>
  <c r="AA1034" i="1"/>
  <c r="AB1034" i="1" s="1"/>
  <c r="AD137" i="1"/>
  <c r="AE137" i="1" s="1"/>
  <c r="AA220" i="1"/>
  <c r="AB220" i="1" s="1"/>
  <c r="AA204" i="1"/>
  <c r="AB204" i="1" s="1"/>
  <c r="AA188" i="1"/>
  <c r="AB188" i="1" s="1"/>
  <c r="AA172" i="1"/>
  <c r="AB172" i="1" s="1"/>
  <c r="AA156" i="1"/>
  <c r="AB156" i="1" s="1"/>
  <c r="AA140" i="1"/>
  <c r="AB140" i="1" s="1"/>
  <c r="AA124" i="1"/>
  <c r="AB124" i="1" s="1"/>
  <c r="AA108" i="1"/>
  <c r="AB108" i="1" s="1"/>
  <c r="AA92" i="1"/>
  <c r="AB92" i="1" s="1"/>
  <c r="AA76" i="1"/>
  <c r="AB76" i="1" s="1"/>
  <c r="AA60" i="1"/>
  <c r="AB60" i="1" s="1"/>
  <c r="AA44" i="1"/>
  <c r="AB44" i="1" s="1"/>
  <c r="AA28" i="1"/>
  <c r="AB28" i="1" s="1"/>
  <c r="AA12" i="1"/>
  <c r="AB12" i="1" s="1"/>
  <c r="V57" i="1"/>
  <c r="AA187" i="1"/>
  <c r="AB187" i="1" s="1"/>
  <c r="AA123" i="1"/>
  <c r="AB123" i="1" s="1"/>
  <c r="AA91" i="1"/>
  <c r="AB91" i="1" s="1"/>
  <c r="AA75" i="1"/>
  <c r="AB75" i="1" s="1"/>
  <c r="AA43" i="1"/>
  <c r="AB43" i="1" s="1"/>
  <c r="AD43" i="1"/>
  <c r="AE43" i="1" s="1"/>
  <c r="AD32" i="1"/>
  <c r="AE32" i="1" s="1"/>
  <c r="V817" i="1"/>
  <c r="V593" i="1"/>
  <c r="V401" i="1"/>
  <c r="AD16" i="1"/>
  <c r="AE16" i="1" s="1"/>
  <c r="AB146" i="1"/>
  <c r="AB114" i="1"/>
  <c r="AB98" i="1"/>
  <c r="AB82" i="1"/>
  <c r="AB50" i="1"/>
  <c r="AB34" i="1"/>
  <c r="AB18" i="1"/>
  <c r="V990" i="1"/>
  <c r="AB144" i="1"/>
  <c r="AB128" i="1"/>
  <c r="AB112" i="1"/>
  <c r="AB96" i="1"/>
  <c r="AB48" i="1"/>
  <c r="AB16" i="1"/>
  <c r="V86" i="1"/>
  <c r="AA254" i="1"/>
  <c r="AB254" i="1" s="1"/>
  <c r="AA238" i="1"/>
  <c r="AB238" i="1" s="1"/>
  <c r="AA222" i="1"/>
  <c r="AB222" i="1" s="1"/>
  <c r="AA206" i="1"/>
  <c r="AB206" i="1" s="1"/>
  <c r="AA190" i="1"/>
  <c r="AB190" i="1" s="1"/>
  <c r="AA174" i="1"/>
  <c r="AB174" i="1" s="1"/>
  <c r="AA158" i="1"/>
  <c r="AB158" i="1" s="1"/>
  <c r="AA142" i="1"/>
  <c r="AB142" i="1" s="1"/>
  <c r="AA126" i="1"/>
  <c r="AB126" i="1" s="1"/>
  <c r="AA110" i="1"/>
  <c r="AB110" i="1" s="1"/>
  <c r="AA94" i="1"/>
  <c r="AB94" i="1" s="1"/>
  <c r="AD94" i="1"/>
  <c r="AE94" i="1" s="1"/>
  <c r="AA78" i="1"/>
  <c r="AB78" i="1" s="1"/>
  <c r="AD78" i="1"/>
  <c r="AE78" i="1" s="1"/>
  <c r="AA62" i="1"/>
  <c r="AB62" i="1" s="1"/>
  <c r="AA46" i="1"/>
  <c r="AB46" i="1" s="1"/>
  <c r="AD46" i="1"/>
  <c r="AE46" i="1" s="1"/>
  <c r="AA30" i="1"/>
  <c r="AB30" i="1" s="1"/>
  <c r="AA14" i="1"/>
  <c r="AB14" i="1" s="1"/>
  <c r="U657" i="1"/>
  <c r="V657" i="1" s="1"/>
  <c r="U529" i="1"/>
  <c r="V529" i="1" s="1"/>
  <c r="U2" i="1"/>
  <c r="U8" i="1"/>
  <c r="V8" i="1" s="1"/>
  <c r="U24" i="1"/>
  <c r="V24" i="1" s="1"/>
  <c r="U72" i="1"/>
  <c r="V72" i="1" s="1"/>
  <c r="U88" i="1"/>
  <c r="V88" i="1" s="1"/>
  <c r="U168" i="1"/>
  <c r="V168" i="1" s="1"/>
  <c r="U216" i="1"/>
  <c r="V216" i="1" s="1"/>
  <c r="U392" i="1"/>
  <c r="V392" i="1" s="1"/>
  <c r="U408" i="1"/>
  <c r="V408" i="1" s="1"/>
  <c r="U552" i="1"/>
  <c r="V552" i="1" s="1"/>
  <c r="U568" i="1"/>
  <c r="V568" i="1" s="1"/>
  <c r="U696" i="1"/>
  <c r="V696" i="1" s="1"/>
  <c r="U728" i="1"/>
  <c r="V728" i="1" s="1"/>
  <c r="U856" i="1"/>
  <c r="V856" i="1" s="1"/>
  <c r="U872" i="1"/>
  <c r="V872" i="1" s="1"/>
  <c r="U920" i="1"/>
  <c r="V920" i="1" s="1"/>
  <c r="U936" i="1"/>
  <c r="V936" i="1" s="1"/>
  <c r="U1048" i="1"/>
  <c r="V1048" i="1" s="1"/>
  <c r="U1176" i="1"/>
  <c r="V1176" i="1" s="1"/>
  <c r="U1224" i="1"/>
  <c r="V1224" i="1" s="1"/>
  <c r="U167" i="1"/>
  <c r="V167" i="1" s="1"/>
  <c r="AD167" i="1"/>
  <c r="AE167" i="1" s="1"/>
  <c r="U457" i="1"/>
  <c r="V457" i="1" s="1"/>
  <c r="U635" i="1"/>
  <c r="V635" i="1" s="1"/>
  <c r="U869" i="1"/>
  <c r="V869" i="1" s="1"/>
  <c r="U1047" i="1"/>
  <c r="V1047" i="1" s="1"/>
  <c r="AD1047" i="1"/>
  <c r="AE1047" i="1" s="1"/>
  <c r="U107" i="1"/>
  <c r="V107" i="1" s="1"/>
  <c r="U217" i="1"/>
  <c r="V217" i="1" s="1"/>
  <c r="U521" i="1"/>
  <c r="V521" i="1" s="1"/>
  <c r="U875" i="1"/>
  <c r="V875" i="1" s="1"/>
  <c r="U1225" i="1"/>
  <c r="V1225" i="1" s="1"/>
  <c r="U275" i="1"/>
  <c r="V275" i="1" s="1"/>
  <c r="U547" i="1"/>
  <c r="V547" i="1" s="1"/>
  <c r="U752" i="1"/>
  <c r="V752" i="1" s="1"/>
  <c r="U444" i="1"/>
  <c r="V444" i="1" s="1"/>
  <c r="U144" i="1"/>
  <c r="V144" i="1" s="1"/>
  <c r="U317" i="1"/>
  <c r="V317" i="1" s="1"/>
  <c r="U1154" i="1"/>
  <c r="V1154" i="1" s="1"/>
  <c r="U274" i="1"/>
  <c r="V274" i="1" s="1"/>
  <c r="U314" i="1"/>
  <c r="V314" i="1" s="1"/>
  <c r="U750" i="1"/>
  <c r="V750" i="1" s="1"/>
  <c r="U577" i="1"/>
  <c r="V577" i="1" s="1"/>
  <c r="U84" i="1"/>
  <c r="V84" i="1" s="1"/>
  <c r="U344" i="1"/>
  <c r="V344" i="1" s="1"/>
  <c r="U708" i="1"/>
  <c r="V708" i="1" s="1"/>
  <c r="U1062" i="1"/>
  <c r="V1062" i="1" s="1"/>
  <c r="U87" i="1"/>
  <c r="V87" i="1" s="1"/>
  <c r="AD87" i="1"/>
  <c r="AE87" i="1" s="1"/>
  <c r="U294" i="1"/>
  <c r="V294" i="1" s="1"/>
  <c r="U773" i="1"/>
  <c r="V773" i="1" s="1"/>
  <c r="U965" i="1"/>
  <c r="V965" i="1" s="1"/>
  <c r="U1127" i="1"/>
  <c r="V1127" i="1" s="1"/>
  <c r="U389" i="1"/>
  <c r="V389" i="1" s="1"/>
  <c r="U955" i="1"/>
  <c r="V955" i="1" s="1"/>
  <c r="U361" i="1"/>
  <c r="V361" i="1" s="1"/>
  <c r="U681" i="1"/>
  <c r="V681" i="1" s="1"/>
  <c r="U131" i="1"/>
  <c r="V131" i="1" s="1"/>
  <c r="U405" i="1"/>
  <c r="V405" i="1" s="1"/>
  <c r="U755" i="1"/>
  <c r="V755" i="1" s="1"/>
  <c r="U979" i="1"/>
  <c r="V979" i="1" s="1"/>
  <c r="U1056" i="1"/>
  <c r="V1056" i="1" s="1"/>
  <c r="U892" i="1"/>
  <c r="V892" i="1" s="1"/>
  <c r="U85" i="1"/>
  <c r="V85" i="1" s="1"/>
  <c r="U573" i="1"/>
  <c r="V573" i="1" s="1"/>
  <c r="U91" i="1"/>
  <c r="V91" i="1" s="1"/>
  <c r="U866" i="1"/>
  <c r="V866" i="1" s="1"/>
  <c r="U415" i="1"/>
  <c r="V415" i="1" s="1"/>
  <c r="U15" i="1"/>
  <c r="V15" i="1" s="1"/>
  <c r="U446" i="1"/>
  <c r="V446" i="1" s="1"/>
  <c r="U906" i="1"/>
  <c r="V906" i="1" s="1"/>
  <c r="AD305" i="1"/>
  <c r="AE305" i="1" s="1"/>
  <c r="U4" i="1"/>
  <c r="V4" i="1" s="1"/>
  <c r="U166" i="1"/>
  <c r="V166" i="1" s="1"/>
  <c r="U260" i="1"/>
  <c r="V260" i="1" s="1"/>
  <c r="U438" i="1"/>
  <c r="V438" i="1" s="1"/>
  <c r="U534" i="1"/>
  <c r="V534" i="1" s="1"/>
  <c r="U790" i="1"/>
  <c r="V790" i="1" s="1"/>
  <c r="AD790" i="1"/>
  <c r="AE790" i="1" s="1"/>
  <c r="U884" i="1"/>
  <c r="V884" i="1" s="1"/>
  <c r="U980" i="1"/>
  <c r="V980" i="1" s="1"/>
  <c r="U1160" i="1"/>
  <c r="V1160" i="1" s="1"/>
  <c r="U94" i="1"/>
  <c r="V94" i="1" s="1"/>
  <c r="U178" i="1"/>
  <c r="V178" i="1" s="1"/>
  <c r="U295" i="1"/>
  <c r="V295" i="1" s="1"/>
  <c r="AD295" i="1"/>
  <c r="AE295" i="1" s="1"/>
  <c r="U459" i="1"/>
  <c r="V459" i="1" s="1"/>
  <c r="U642" i="1"/>
  <c r="V642" i="1" s="1"/>
  <c r="U775" i="1"/>
  <c r="V775" i="1" s="1"/>
  <c r="AD775" i="1"/>
  <c r="AE775" i="1" s="1"/>
  <c r="U871" i="1"/>
  <c r="V871" i="1" s="1"/>
  <c r="AD871" i="1"/>
  <c r="AE871" i="1" s="1"/>
  <c r="U966" i="1"/>
  <c r="V966" i="1" s="1"/>
  <c r="U1061" i="1"/>
  <c r="V1061" i="1" s="1"/>
  <c r="U1141" i="1"/>
  <c r="V1141" i="1" s="1"/>
  <c r="U1235" i="1"/>
  <c r="V1235" i="1" s="1"/>
  <c r="U437" i="1"/>
  <c r="V437" i="1" s="1"/>
  <c r="U847" i="1"/>
  <c r="V847" i="1" s="1"/>
  <c r="U12" i="1"/>
  <c r="V12" i="1" s="1"/>
  <c r="U219" i="1"/>
  <c r="V219" i="1" s="1"/>
  <c r="U363" i="1"/>
  <c r="V363" i="1" s="1"/>
  <c r="U523" i="1"/>
  <c r="V523" i="1" s="1"/>
  <c r="U713" i="1"/>
  <c r="V713" i="1" s="1"/>
  <c r="U889" i="1"/>
  <c r="V889" i="1" s="1"/>
  <c r="U1049" i="1"/>
  <c r="V1049" i="1" s="1"/>
  <c r="U1211" i="1"/>
  <c r="V1211" i="1" s="1"/>
  <c r="U147" i="1"/>
  <c r="V147" i="1" s="1"/>
  <c r="U277" i="1"/>
  <c r="V277" i="1" s="1"/>
  <c r="U419" i="1"/>
  <c r="V419" i="1" s="1"/>
  <c r="U549" i="1"/>
  <c r="V549" i="1" s="1"/>
  <c r="U771" i="1"/>
  <c r="V771" i="1" s="1"/>
  <c r="U995" i="1"/>
  <c r="V995" i="1" s="1"/>
  <c r="U1216" i="1"/>
  <c r="V1216" i="1" s="1"/>
  <c r="U1052" i="1"/>
  <c r="V1052" i="1" s="1"/>
  <c r="U880" i="1"/>
  <c r="V880" i="1" s="1"/>
  <c r="U748" i="1"/>
  <c r="V748" i="1" s="1"/>
  <c r="U428" i="1"/>
  <c r="V428" i="1" s="1"/>
  <c r="U140" i="1"/>
  <c r="V140" i="1" s="1"/>
  <c r="U93" i="1"/>
  <c r="V93" i="1" s="1"/>
  <c r="U589" i="1"/>
  <c r="V589" i="1" s="1"/>
  <c r="U1165" i="1"/>
  <c r="V1165" i="1" s="1"/>
  <c r="U123" i="1"/>
  <c r="V123" i="1" s="1"/>
  <c r="U994" i="1"/>
  <c r="V994" i="1" s="1"/>
  <c r="U706" i="1"/>
  <c r="V706" i="1" s="1"/>
  <c r="U546" i="1"/>
  <c r="V546" i="1" s="1"/>
  <c r="U402" i="1"/>
  <c r="V402" i="1" s="1"/>
  <c r="U271" i="1"/>
  <c r="V271" i="1" s="1"/>
  <c r="U10" i="1"/>
  <c r="V10" i="1" s="1"/>
  <c r="U158" i="1"/>
  <c r="V158" i="1" s="1"/>
  <c r="U318" i="1"/>
  <c r="V318" i="1" s="1"/>
  <c r="U618" i="1"/>
  <c r="V618" i="1" s="1"/>
  <c r="U762" i="1"/>
  <c r="V762" i="1" s="1"/>
  <c r="U1066" i="1"/>
  <c r="V1066" i="1" s="1"/>
  <c r="U1226" i="1"/>
  <c r="V1226" i="1" s="1"/>
  <c r="U1105" i="1"/>
  <c r="V1105" i="1" s="1"/>
  <c r="U833" i="1"/>
  <c r="V833" i="1" s="1"/>
  <c r="U262" i="1"/>
  <c r="V262" i="1" s="1"/>
  <c r="U356" i="1"/>
  <c r="V356" i="1" s="1"/>
  <c r="U628" i="1"/>
  <c r="V628" i="1" s="1"/>
  <c r="U710" i="1"/>
  <c r="V710" i="1" s="1"/>
  <c r="AD710" i="1"/>
  <c r="AE710" i="1" s="1"/>
  <c r="U886" i="1"/>
  <c r="V886" i="1" s="1"/>
  <c r="U982" i="1"/>
  <c r="V982" i="1" s="1"/>
  <c r="U1172" i="1"/>
  <c r="V1172" i="1" s="1"/>
  <c r="U537" i="1"/>
  <c r="V537" i="1" s="1"/>
  <c r="U124" i="1"/>
  <c r="V124" i="1" s="1"/>
  <c r="U1138" i="1"/>
  <c r="V1138" i="1" s="1"/>
  <c r="U20" i="1"/>
  <c r="V20" i="1" s="1"/>
  <c r="U7" i="1"/>
  <c r="V7" i="1" s="1"/>
  <c r="U103" i="1"/>
  <c r="V103" i="1" s="1"/>
  <c r="AD103" i="1"/>
  <c r="AE103" i="1" s="1"/>
  <c r="U194" i="1"/>
  <c r="V194" i="1" s="1"/>
  <c r="U327" i="1"/>
  <c r="V327" i="1" s="1"/>
  <c r="U487" i="1"/>
  <c r="V487" i="1" s="1"/>
  <c r="U663" i="1"/>
  <c r="V663" i="1" s="1"/>
  <c r="U791" i="1"/>
  <c r="V791" i="1" s="1"/>
  <c r="U885" i="1"/>
  <c r="V885" i="1" s="1"/>
  <c r="U981" i="1"/>
  <c r="V981" i="1" s="1"/>
  <c r="U1065" i="1"/>
  <c r="V1065" i="1" s="1"/>
  <c r="U1157" i="1"/>
  <c r="V1157" i="1" s="1"/>
  <c r="U1239" i="1"/>
  <c r="V1239" i="1" s="1"/>
  <c r="U501" i="1"/>
  <c r="V501" i="1" s="1"/>
  <c r="U1022" i="1"/>
  <c r="V1022" i="1" s="1"/>
  <c r="U108" i="1"/>
  <c r="V108" i="1" s="1"/>
  <c r="U28" i="1"/>
  <c r="V28" i="1" s="1"/>
  <c r="U235" i="1"/>
  <c r="V235" i="1" s="1"/>
  <c r="U379" i="1"/>
  <c r="V379" i="1" s="1"/>
  <c r="U553" i="1"/>
  <c r="V553" i="1" s="1"/>
  <c r="U731" i="1"/>
  <c r="V731" i="1" s="1"/>
  <c r="U905" i="1"/>
  <c r="V905" i="1" s="1"/>
  <c r="U1067" i="1"/>
  <c r="V1067" i="1" s="1"/>
  <c r="U1179" i="1"/>
  <c r="V1179" i="1" s="1"/>
  <c r="U163" i="1"/>
  <c r="V163" i="1" s="1"/>
  <c r="U293" i="1"/>
  <c r="V293" i="1" s="1"/>
  <c r="U432" i="1"/>
  <c r="V432" i="1" s="1"/>
  <c r="U565" i="1"/>
  <c r="V565" i="1" s="1"/>
  <c r="U787" i="1"/>
  <c r="V787" i="1" s="1"/>
  <c r="U1027" i="1"/>
  <c r="V1027" i="1" s="1"/>
  <c r="U1184" i="1"/>
  <c r="V1184" i="1" s="1"/>
  <c r="U1036" i="1"/>
  <c r="V1036" i="1" s="1"/>
  <c r="U864" i="1"/>
  <c r="V864" i="1" s="1"/>
  <c r="U412" i="1"/>
  <c r="V412" i="1" s="1"/>
  <c r="U256" i="1"/>
  <c r="V256" i="1" s="1"/>
  <c r="U112" i="1"/>
  <c r="V112" i="1" s="1"/>
  <c r="U117" i="1"/>
  <c r="V117" i="1" s="1"/>
  <c r="U365" i="1"/>
  <c r="V365" i="1" s="1"/>
  <c r="U621" i="1"/>
  <c r="V621" i="1" s="1"/>
  <c r="U250" i="1"/>
  <c r="V250" i="1" s="1"/>
  <c r="U978" i="1"/>
  <c r="V978" i="1" s="1"/>
  <c r="U834" i="1"/>
  <c r="V834" i="1" s="1"/>
  <c r="U690" i="1"/>
  <c r="V690" i="1" s="1"/>
  <c r="U527" i="1"/>
  <c r="V527" i="1" s="1"/>
  <c r="U386" i="1"/>
  <c r="V386" i="1" s="1"/>
  <c r="U239" i="1"/>
  <c r="V239" i="1" s="1"/>
  <c r="U26" i="1"/>
  <c r="V26" i="1" s="1"/>
  <c r="U174" i="1"/>
  <c r="V174" i="1" s="1"/>
  <c r="U334" i="1"/>
  <c r="V334" i="1" s="1"/>
  <c r="U634" i="1"/>
  <c r="V634" i="1" s="1"/>
  <c r="U782" i="1"/>
  <c r="V782" i="1" s="1"/>
  <c r="U926" i="1"/>
  <c r="V926" i="1" s="1"/>
  <c r="U1082" i="1"/>
  <c r="V1082" i="1" s="1"/>
  <c r="U1073" i="1"/>
  <c r="V1073" i="1" s="1"/>
  <c r="U801" i="1"/>
  <c r="V801" i="1" s="1"/>
  <c r="U257" i="1"/>
  <c r="V257" i="1" s="1"/>
  <c r="U22" i="1"/>
  <c r="V22" i="1" s="1"/>
  <c r="U100" i="1"/>
  <c r="V100" i="1" s="1"/>
  <c r="U182" i="1"/>
  <c r="V182" i="1" s="1"/>
  <c r="U276" i="1"/>
  <c r="V276" i="1" s="1"/>
  <c r="U550" i="1"/>
  <c r="V550" i="1" s="1"/>
  <c r="AD550" i="1"/>
  <c r="AE550" i="1" s="1"/>
  <c r="U724" i="1"/>
  <c r="V724" i="1" s="1"/>
  <c r="U806" i="1"/>
  <c r="V806" i="1" s="1"/>
  <c r="U902" i="1"/>
  <c r="V902" i="1" s="1"/>
  <c r="U996" i="1"/>
  <c r="V996" i="1" s="1"/>
  <c r="U1078" i="1"/>
  <c r="V1078" i="1" s="1"/>
  <c r="U873" i="1"/>
  <c r="V873" i="1" s="1"/>
  <c r="U1086" i="1"/>
  <c r="V1086" i="1" s="1"/>
  <c r="U1040" i="1"/>
  <c r="V1040" i="1" s="1"/>
  <c r="U622" i="1"/>
  <c r="V622" i="1" s="1"/>
  <c r="U18" i="1"/>
  <c r="V18" i="1" s="1"/>
  <c r="U105" i="1"/>
  <c r="V105" i="1" s="1"/>
  <c r="U199" i="1"/>
  <c r="V199" i="1" s="1"/>
  <c r="U343" i="1"/>
  <c r="V343" i="1" s="1"/>
  <c r="U503" i="1"/>
  <c r="V503" i="1" s="1"/>
  <c r="AD503" i="1"/>
  <c r="AE503" i="1" s="1"/>
  <c r="U665" i="1"/>
  <c r="V665" i="1" s="1"/>
  <c r="U887" i="1"/>
  <c r="V887" i="1" s="1"/>
  <c r="AD887" i="1"/>
  <c r="AE887" i="1" s="1"/>
  <c r="U983" i="1"/>
  <c r="V983" i="1" s="1"/>
  <c r="U1077" i="1"/>
  <c r="V1077" i="1" s="1"/>
  <c r="U581" i="1"/>
  <c r="V581" i="1" s="1"/>
  <c r="U862" i="1"/>
  <c r="V862" i="1" s="1"/>
  <c r="U811" i="1"/>
  <c r="V811" i="1" s="1"/>
  <c r="U348" i="1"/>
  <c r="V348" i="1" s="1"/>
  <c r="U44" i="1"/>
  <c r="V44" i="1" s="1"/>
  <c r="U249" i="1"/>
  <c r="V249" i="1" s="1"/>
  <c r="U393" i="1"/>
  <c r="V393" i="1" s="1"/>
  <c r="U569" i="1"/>
  <c r="V569" i="1" s="1"/>
  <c r="U745" i="1"/>
  <c r="V745" i="1" s="1"/>
  <c r="U907" i="1"/>
  <c r="V907" i="1" s="1"/>
  <c r="U1081" i="1"/>
  <c r="V1081" i="1" s="1"/>
  <c r="U165" i="1"/>
  <c r="V165" i="1" s="1"/>
  <c r="U307" i="1"/>
  <c r="V307" i="1" s="1"/>
  <c r="U435" i="1"/>
  <c r="V435" i="1" s="1"/>
  <c r="U579" i="1"/>
  <c r="V579" i="1" s="1"/>
  <c r="U803" i="1"/>
  <c r="V803" i="1" s="1"/>
  <c r="U1043" i="1"/>
  <c r="V1043" i="1" s="1"/>
  <c r="U1020" i="1"/>
  <c r="V1020" i="1" s="1"/>
  <c r="U860" i="1"/>
  <c r="V860" i="1" s="1"/>
  <c r="U716" i="1"/>
  <c r="V716" i="1" s="1"/>
  <c r="U556" i="1"/>
  <c r="V556" i="1" s="1"/>
  <c r="U400" i="1"/>
  <c r="V400" i="1" s="1"/>
  <c r="U96" i="1"/>
  <c r="V96" i="1" s="1"/>
  <c r="U125" i="1"/>
  <c r="V125" i="1" s="1"/>
  <c r="U637" i="1"/>
  <c r="V637" i="1" s="1"/>
  <c r="U1122" i="1"/>
  <c r="V1122" i="1" s="1"/>
  <c r="U514" i="1"/>
  <c r="V514" i="1" s="1"/>
  <c r="U370" i="1"/>
  <c r="V370" i="1" s="1"/>
  <c r="U223" i="1"/>
  <c r="V223" i="1" s="1"/>
  <c r="U30" i="1"/>
  <c r="V30" i="1" s="1"/>
  <c r="U186" i="1"/>
  <c r="V186" i="1" s="1"/>
  <c r="U346" i="1"/>
  <c r="V346" i="1" s="1"/>
  <c r="U478" i="1"/>
  <c r="V478" i="1" s="1"/>
  <c r="U794" i="1"/>
  <c r="V794" i="1" s="1"/>
  <c r="U938" i="1"/>
  <c r="V938" i="1" s="1"/>
  <c r="U1098" i="1"/>
  <c r="V1098" i="1" s="1"/>
  <c r="U1057" i="1"/>
  <c r="V1057" i="1" s="1"/>
  <c r="U785" i="1"/>
  <c r="V785" i="1" s="1"/>
  <c r="U513" i="1"/>
  <c r="V513" i="1" s="1"/>
  <c r="U241" i="1"/>
  <c r="V241" i="1" s="1"/>
  <c r="U102" i="1"/>
  <c r="V102" i="1" s="1"/>
  <c r="U278" i="1"/>
  <c r="V278" i="1" s="1"/>
  <c r="U372" i="1"/>
  <c r="V372" i="1" s="1"/>
  <c r="U468" i="1"/>
  <c r="V468" i="1" s="1"/>
  <c r="U644" i="1"/>
  <c r="V644" i="1" s="1"/>
  <c r="U726" i="1"/>
  <c r="V726" i="1" s="1"/>
  <c r="U998" i="1"/>
  <c r="V998" i="1" s="1"/>
  <c r="U1092" i="1"/>
  <c r="V1092" i="1" s="1"/>
  <c r="U1188" i="1"/>
  <c r="V1188" i="1" s="1"/>
  <c r="U789" i="1"/>
  <c r="V789" i="1" s="1"/>
  <c r="U233" i="1"/>
  <c r="V233" i="1" s="1"/>
  <c r="U563" i="1"/>
  <c r="V563" i="1" s="1"/>
  <c r="U543" i="1"/>
  <c r="V543" i="1" s="1"/>
  <c r="U900" i="1"/>
  <c r="V900" i="1" s="1"/>
  <c r="U23" i="1"/>
  <c r="V23" i="1" s="1"/>
  <c r="U110" i="1"/>
  <c r="V110" i="1" s="1"/>
  <c r="U206" i="1"/>
  <c r="V206" i="1" s="1"/>
  <c r="U352" i="1"/>
  <c r="V352" i="1" s="1"/>
  <c r="U518" i="1"/>
  <c r="V518" i="1" s="1"/>
  <c r="AD518" i="1"/>
  <c r="AE518" i="1" s="1"/>
  <c r="U669" i="1"/>
  <c r="V669" i="1" s="1"/>
  <c r="U802" i="1"/>
  <c r="V802" i="1" s="1"/>
  <c r="U985" i="1"/>
  <c r="V985" i="1" s="1"/>
  <c r="U1079" i="1"/>
  <c r="V1079" i="1" s="1"/>
  <c r="U1170" i="1"/>
  <c r="V1170" i="1" s="1"/>
  <c r="U597" i="1"/>
  <c r="V597" i="1" s="1"/>
  <c r="U699" i="1"/>
  <c r="V699" i="1" s="1"/>
  <c r="U364" i="1"/>
  <c r="V364" i="1" s="1"/>
  <c r="U251" i="1"/>
  <c r="V251" i="1" s="1"/>
  <c r="U409" i="1"/>
  <c r="V409" i="1" s="1"/>
  <c r="AD409" i="1"/>
  <c r="AE409" i="1" s="1"/>
  <c r="U571" i="1"/>
  <c r="V571" i="1" s="1"/>
  <c r="U747" i="1"/>
  <c r="V747" i="1" s="1"/>
  <c r="U921" i="1"/>
  <c r="V921" i="1" s="1"/>
  <c r="U3" i="1"/>
  <c r="V3" i="1" s="1"/>
  <c r="U179" i="1"/>
  <c r="V179" i="1" s="1"/>
  <c r="U309" i="1"/>
  <c r="V309" i="1" s="1"/>
  <c r="U451" i="1"/>
  <c r="V451" i="1" s="1"/>
  <c r="U595" i="1"/>
  <c r="V595" i="1" s="1"/>
  <c r="U819" i="1"/>
  <c r="V819" i="1" s="1"/>
  <c r="U1059" i="1"/>
  <c r="V1059" i="1" s="1"/>
  <c r="U848" i="1"/>
  <c r="V848" i="1" s="1"/>
  <c r="U704" i="1"/>
  <c r="V704" i="1" s="1"/>
  <c r="U396" i="1"/>
  <c r="V396" i="1" s="1"/>
  <c r="U236" i="1"/>
  <c r="V236" i="1" s="1"/>
  <c r="U80" i="1"/>
  <c r="V80" i="1" s="1"/>
  <c r="U141" i="1"/>
  <c r="V141" i="1" s="1"/>
  <c r="U397" i="1"/>
  <c r="V397" i="1" s="1"/>
  <c r="U653" i="1"/>
  <c r="V653" i="1" s="1"/>
  <c r="U941" i="1"/>
  <c r="V941" i="1" s="1"/>
  <c r="U522" i="1"/>
  <c r="V522" i="1" s="1"/>
  <c r="U962" i="1"/>
  <c r="V962" i="1" s="1"/>
  <c r="U818" i="1"/>
  <c r="V818" i="1" s="1"/>
  <c r="U674" i="1"/>
  <c r="V674" i="1" s="1"/>
  <c r="U511" i="1"/>
  <c r="V511" i="1" s="1"/>
  <c r="U207" i="1"/>
  <c r="V207" i="1" s="1"/>
  <c r="U42" i="1"/>
  <c r="V42" i="1" s="1"/>
  <c r="U190" i="1"/>
  <c r="V190" i="1" s="1"/>
  <c r="U494" i="1"/>
  <c r="V494" i="1" s="1"/>
  <c r="U650" i="1"/>
  <c r="V650" i="1" s="1"/>
  <c r="U1102" i="1"/>
  <c r="V1102" i="1" s="1"/>
  <c r="U1041" i="1"/>
  <c r="V1041" i="1" s="1"/>
  <c r="U769" i="1"/>
  <c r="V769" i="1" s="1"/>
  <c r="U225" i="1"/>
  <c r="V225" i="1" s="1"/>
  <c r="U33" i="1"/>
  <c r="V33" i="1" s="1"/>
  <c r="U196" i="1"/>
  <c r="V196" i="1" s="1"/>
  <c r="U470" i="1"/>
  <c r="V470" i="1" s="1"/>
  <c r="U564" i="1"/>
  <c r="V564" i="1" s="1"/>
  <c r="U646" i="1"/>
  <c r="V646" i="1" s="1"/>
  <c r="U820" i="1"/>
  <c r="V820" i="1" s="1"/>
  <c r="U916" i="1"/>
  <c r="V916" i="1" s="1"/>
  <c r="U1094" i="1"/>
  <c r="V1094" i="1" s="1"/>
  <c r="U1190" i="1"/>
  <c r="V1190" i="1" s="1"/>
  <c r="AD1190" i="1"/>
  <c r="AE1190" i="1" s="1"/>
  <c r="U967" i="1"/>
  <c r="V967" i="1" s="1"/>
  <c r="AD967" i="1"/>
  <c r="AE967" i="1" s="1"/>
  <c r="U891" i="1"/>
  <c r="V891" i="1" s="1"/>
  <c r="U462" i="1"/>
  <c r="V462" i="1" s="1"/>
  <c r="U548" i="1"/>
  <c r="V548" i="1" s="1"/>
  <c r="U34" i="1"/>
  <c r="V34" i="1" s="1"/>
  <c r="U114" i="1"/>
  <c r="V114" i="1" s="1"/>
  <c r="U210" i="1"/>
  <c r="V210" i="1" s="1"/>
  <c r="U359" i="1"/>
  <c r="V359" i="1" s="1"/>
  <c r="AD359" i="1"/>
  <c r="AE359" i="1" s="1"/>
  <c r="U519" i="1"/>
  <c r="V519" i="1" s="1"/>
  <c r="AD519" i="1"/>
  <c r="AE519" i="1" s="1"/>
  <c r="U672" i="1"/>
  <c r="V672" i="1" s="1"/>
  <c r="U805" i="1"/>
  <c r="V805" i="1" s="1"/>
  <c r="U903" i="1"/>
  <c r="V903" i="1" s="1"/>
  <c r="AD903" i="1"/>
  <c r="AE903" i="1" s="1"/>
  <c r="U997" i="1"/>
  <c r="V997" i="1" s="1"/>
  <c r="U1093" i="1"/>
  <c r="V1093" i="1" s="1"/>
  <c r="U1173" i="1"/>
  <c r="V1173" i="1" s="1"/>
  <c r="U613" i="1"/>
  <c r="V613" i="1" s="1"/>
  <c r="U683" i="1"/>
  <c r="V683" i="1" s="1"/>
  <c r="U60" i="1"/>
  <c r="V60" i="1" s="1"/>
  <c r="U265" i="1"/>
  <c r="V265" i="1" s="1"/>
  <c r="U425" i="1"/>
  <c r="V425" i="1" s="1"/>
  <c r="U585" i="1"/>
  <c r="V585" i="1" s="1"/>
  <c r="U763" i="1"/>
  <c r="V763" i="1" s="1"/>
  <c r="U923" i="1"/>
  <c r="V923" i="1" s="1"/>
  <c r="U1113" i="1"/>
  <c r="V1113" i="1" s="1"/>
  <c r="U19" i="1"/>
  <c r="V19" i="1" s="1"/>
  <c r="U195" i="1"/>
  <c r="V195" i="1" s="1"/>
  <c r="U323" i="1"/>
  <c r="V323" i="1" s="1"/>
  <c r="U453" i="1"/>
  <c r="V453" i="1" s="1"/>
  <c r="U611" i="1"/>
  <c r="V611" i="1" s="1"/>
  <c r="U835" i="1"/>
  <c r="V835" i="1" s="1"/>
  <c r="U1075" i="1"/>
  <c r="V1075" i="1" s="1"/>
  <c r="U1148" i="1"/>
  <c r="V1148" i="1" s="1"/>
  <c r="U700" i="1"/>
  <c r="V700" i="1" s="1"/>
  <c r="U540" i="1"/>
  <c r="V540" i="1" s="1"/>
  <c r="U384" i="1"/>
  <c r="V384" i="1" s="1"/>
  <c r="U224" i="1"/>
  <c r="V224" i="1" s="1"/>
  <c r="U48" i="1"/>
  <c r="V48" i="1" s="1"/>
  <c r="U685" i="1"/>
  <c r="V685" i="1" s="1"/>
  <c r="U973" i="1"/>
  <c r="V973" i="1" s="1"/>
  <c r="U1164" i="1"/>
  <c r="V1164" i="1" s="1"/>
  <c r="U746" i="1"/>
  <c r="V746" i="1" s="1"/>
  <c r="U799" i="1"/>
  <c r="V799" i="1" s="1"/>
  <c r="U671" i="1"/>
  <c r="V671" i="1" s="1"/>
  <c r="U498" i="1"/>
  <c r="V498" i="1" s="1"/>
  <c r="U354" i="1"/>
  <c r="V354" i="1" s="1"/>
  <c r="U46" i="1"/>
  <c r="V46" i="1" s="1"/>
  <c r="U362" i="1"/>
  <c r="V362" i="1" s="1"/>
  <c r="U654" i="1"/>
  <c r="V654" i="1" s="1"/>
  <c r="U810" i="1"/>
  <c r="V810" i="1" s="1"/>
  <c r="U954" i="1"/>
  <c r="V954" i="1" s="1"/>
  <c r="U1114" i="1"/>
  <c r="V1114" i="1" s="1"/>
  <c r="U417" i="1"/>
  <c r="V417" i="1" s="1"/>
  <c r="AD417" i="1"/>
  <c r="AE417" i="1" s="1"/>
  <c r="U753" i="1"/>
  <c r="V753" i="1" s="1"/>
  <c r="U481" i="1"/>
  <c r="V481" i="1" s="1"/>
  <c r="U209" i="1"/>
  <c r="V209" i="1" s="1"/>
  <c r="U36" i="1"/>
  <c r="V36" i="1" s="1"/>
  <c r="U116" i="1"/>
  <c r="V116" i="1" s="1"/>
  <c r="U198" i="1"/>
  <c r="V198" i="1" s="1"/>
  <c r="AD198" i="1"/>
  <c r="AE198" i="1" s="1"/>
  <c r="U292" i="1"/>
  <c r="V292" i="1" s="1"/>
  <c r="U388" i="1"/>
  <c r="V388" i="1" s="1"/>
  <c r="U566" i="1"/>
  <c r="V566" i="1" s="1"/>
  <c r="U740" i="1"/>
  <c r="V740" i="1" s="1"/>
  <c r="U822" i="1"/>
  <c r="V822" i="1" s="1"/>
  <c r="U918" i="1"/>
  <c r="V918" i="1" s="1"/>
  <c r="AD918" i="1"/>
  <c r="AE918" i="1" s="1"/>
  <c r="U1012" i="1"/>
  <c r="V1012" i="1" s="1"/>
  <c r="U311" i="1"/>
  <c r="V311" i="1" s="1"/>
  <c r="AD311" i="1"/>
  <c r="AE311" i="1" s="1"/>
  <c r="U39" i="1"/>
  <c r="V39" i="1" s="1"/>
  <c r="U119" i="1"/>
  <c r="V119" i="1" s="1"/>
  <c r="AD119" i="1"/>
  <c r="AE119" i="1" s="1"/>
  <c r="U374" i="1"/>
  <c r="V374" i="1" s="1"/>
  <c r="U530" i="1"/>
  <c r="V530" i="1" s="1"/>
  <c r="U679" i="1"/>
  <c r="V679" i="1" s="1"/>
  <c r="U807" i="1"/>
  <c r="V807" i="1" s="1"/>
  <c r="U917" i="1"/>
  <c r="V917" i="1" s="1"/>
  <c r="U999" i="1"/>
  <c r="V999" i="1" s="1"/>
  <c r="AD999" i="1"/>
  <c r="AE999" i="1" s="1"/>
  <c r="U1095" i="1"/>
  <c r="V1095" i="1" s="1"/>
  <c r="U1175" i="1"/>
  <c r="V1175" i="1" s="1"/>
  <c r="U629" i="1"/>
  <c r="V629" i="1" s="1"/>
  <c r="U639" i="1"/>
  <c r="V639" i="1" s="1"/>
  <c r="U652" i="1"/>
  <c r="V652" i="1" s="1"/>
  <c r="U89" i="1"/>
  <c r="V89" i="1" s="1"/>
  <c r="U281" i="1"/>
  <c r="V281" i="1" s="1"/>
  <c r="U427" i="1"/>
  <c r="V427" i="1" s="1"/>
  <c r="U587" i="1"/>
  <c r="V587" i="1" s="1"/>
  <c r="U777" i="1"/>
  <c r="V777" i="1" s="1"/>
  <c r="U937" i="1"/>
  <c r="V937" i="1" s="1"/>
  <c r="U1129" i="1"/>
  <c r="V1129" i="1" s="1"/>
  <c r="U35" i="1"/>
  <c r="V35" i="1" s="1"/>
  <c r="U197" i="1"/>
  <c r="V197" i="1" s="1"/>
  <c r="U325" i="1"/>
  <c r="V325" i="1" s="1"/>
  <c r="U467" i="1"/>
  <c r="V467" i="1" s="1"/>
  <c r="U627" i="1"/>
  <c r="V627" i="1" s="1"/>
  <c r="U851" i="1"/>
  <c r="V851" i="1" s="1"/>
  <c r="U1091" i="1"/>
  <c r="V1091" i="1" s="1"/>
  <c r="U1136" i="1"/>
  <c r="V1136" i="1" s="1"/>
  <c r="U380" i="1"/>
  <c r="V380" i="1" s="1"/>
  <c r="U220" i="1"/>
  <c r="V220" i="1" s="1"/>
  <c r="U173" i="1"/>
  <c r="V173" i="1" s="1"/>
  <c r="U429" i="1"/>
  <c r="V429" i="1" s="1"/>
  <c r="U701" i="1"/>
  <c r="V701" i="1" s="1"/>
  <c r="U778" i="1"/>
  <c r="V778" i="1" s="1"/>
  <c r="U1103" i="1"/>
  <c r="V1103" i="1" s="1"/>
  <c r="U786" i="1"/>
  <c r="V786" i="1" s="1"/>
  <c r="U658" i="1"/>
  <c r="V658" i="1" s="1"/>
  <c r="U175" i="1"/>
  <c r="V175" i="1" s="1"/>
  <c r="U222" i="1"/>
  <c r="V222" i="1" s="1"/>
  <c r="U366" i="1"/>
  <c r="V366" i="1" s="1"/>
  <c r="U510" i="1"/>
  <c r="V510" i="1" s="1"/>
  <c r="U666" i="1"/>
  <c r="V666" i="1" s="1"/>
  <c r="U826" i="1"/>
  <c r="V826" i="1" s="1"/>
  <c r="U1118" i="1"/>
  <c r="V1118" i="1" s="1"/>
  <c r="U1009" i="1"/>
  <c r="V1009" i="1" s="1"/>
  <c r="AD737" i="1"/>
  <c r="AE737" i="1" s="1"/>
  <c r="U193" i="1"/>
  <c r="V193" i="1" s="1"/>
  <c r="AD193" i="1"/>
  <c r="AE193" i="1" s="1"/>
  <c r="U38" i="1"/>
  <c r="V38" i="1" s="1"/>
  <c r="U118" i="1"/>
  <c r="V118" i="1" s="1"/>
  <c r="U390" i="1"/>
  <c r="V390" i="1" s="1"/>
  <c r="U484" i="1"/>
  <c r="V484" i="1" s="1"/>
  <c r="U660" i="1"/>
  <c r="V660" i="1" s="1"/>
  <c r="U742" i="1"/>
  <c r="V742" i="1" s="1"/>
  <c r="U1014" i="1"/>
  <c r="V1014" i="1" s="1"/>
  <c r="AD1014" i="1"/>
  <c r="AE1014" i="1" s="1"/>
  <c r="U1108" i="1"/>
  <c r="V1108" i="1" s="1"/>
  <c r="U1204" i="1"/>
  <c r="V1204" i="1" s="1"/>
  <c r="U827" i="1"/>
  <c r="V827" i="1" s="1"/>
  <c r="U876" i="1"/>
  <c r="V876" i="1" s="1"/>
  <c r="U850" i="1"/>
  <c r="V850" i="1" s="1"/>
  <c r="U452" i="1"/>
  <c r="V452" i="1" s="1"/>
  <c r="U41" i="1"/>
  <c r="V41" i="1" s="1"/>
  <c r="U130" i="1"/>
  <c r="V130" i="1" s="1"/>
  <c r="U215" i="1"/>
  <c r="V215" i="1" s="1"/>
  <c r="U375" i="1"/>
  <c r="V375" i="1" s="1"/>
  <c r="U535" i="1"/>
  <c r="V535" i="1" s="1"/>
  <c r="AD535" i="1"/>
  <c r="AE535" i="1" s="1"/>
  <c r="U695" i="1"/>
  <c r="V695" i="1" s="1"/>
  <c r="AD695" i="1"/>
  <c r="AE695" i="1" s="1"/>
  <c r="U821" i="1"/>
  <c r="V821" i="1" s="1"/>
  <c r="U919" i="1"/>
  <c r="V919" i="1" s="1"/>
  <c r="U1013" i="1"/>
  <c r="V1013" i="1" s="1"/>
  <c r="U1097" i="1"/>
  <c r="V1097" i="1" s="1"/>
  <c r="U1177" i="1"/>
  <c r="V1177" i="1" s="1"/>
  <c r="U645" i="1"/>
  <c r="V645" i="1" s="1"/>
  <c r="U591" i="1"/>
  <c r="V591" i="1" s="1"/>
  <c r="U668" i="1"/>
  <c r="V668" i="1" s="1"/>
  <c r="U121" i="1"/>
  <c r="V121" i="1" s="1"/>
  <c r="U297" i="1"/>
  <c r="V297" i="1" s="1"/>
  <c r="U441" i="1"/>
  <c r="V441" i="1" s="1"/>
  <c r="U601" i="1"/>
  <c r="V601" i="1" s="1"/>
  <c r="U779" i="1"/>
  <c r="V779" i="1" s="1"/>
  <c r="U939" i="1"/>
  <c r="V939" i="1" s="1"/>
  <c r="U1131" i="1"/>
  <c r="V1131" i="1" s="1"/>
  <c r="U51" i="1"/>
  <c r="V51" i="1" s="1"/>
  <c r="U211" i="1"/>
  <c r="V211" i="1" s="1"/>
  <c r="U339" i="1"/>
  <c r="V339" i="1" s="1"/>
  <c r="U483" i="1"/>
  <c r="V483" i="1" s="1"/>
  <c r="U643" i="1"/>
  <c r="V643" i="1" s="1"/>
  <c r="U867" i="1"/>
  <c r="V867" i="1" s="1"/>
  <c r="U1123" i="1"/>
  <c r="V1123" i="1" s="1"/>
  <c r="U1132" i="1"/>
  <c r="V1132" i="1" s="1"/>
  <c r="U512" i="1"/>
  <c r="V512" i="1" s="1"/>
  <c r="U368" i="1"/>
  <c r="V368" i="1" s="1"/>
  <c r="U1196" i="1"/>
  <c r="V1196" i="1" s="1"/>
  <c r="U1002" i="1"/>
  <c r="V1002" i="1" s="1"/>
  <c r="U1090" i="1"/>
  <c r="V1090" i="1" s="1"/>
  <c r="U930" i="1"/>
  <c r="V930" i="1" s="1"/>
  <c r="U783" i="1"/>
  <c r="V783" i="1" s="1"/>
  <c r="U482" i="1"/>
  <c r="V482" i="1" s="1"/>
  <c r="U338" i="1"/>
  <c r="V338" i="1" s="1"/>
  <c r="U159" i="1"/>
  <c r="V159" i="1" s="1"/>
  <c r="U62" i="1"/>
  <c r="V62" i="1" s="1"/>
  <c r="AD62" i="1"/>
  <c r="AE62" i="1" s="1"/>
  <c r="U234" i="1"/>
  <c r="V234" i="1" s="1"/>
  <c r="U378" i="1"/>
  <c r="V378" i="1" s="1"/>
  <c r="U538" i="1"/>
  <c r="V538" i="1" s="1"/>
  <c r="U670" i="1"/>
  <c r="V670" i="1" s="1"/>
  <c r="U830" i="1"/>
  <c r="V830" i="1" s="1"/>
  <c r="U970" i="1"/>
  <c r="V970" i="1" s="1"/>
  <c r="U1130" i="1"/>
  <c r="V1130" i="1" s="1"/>
  <c r="U993" i="1"/>
  <c r="V993" i="1" s="1"/>
  <c r="AD721" i="1"/>
  <c r="AE721" i="1" s="1"/>
  <c r="U449" i="1"/>
  <c r="V449" i="1" s="1"/>
  <c r="U177" i="1"/>
  <c r="V177" i="1" s="1"/>
  <c r="U212" i="1"/>
  <c r="V212" i="1" s="1"/>
  <c r="U308" i="1"/>
  <c r="V308" i="1" s="1"/>
  <c r="U486" i="1"/>
  <c r="V486" i="1" s="1"/>
  <c r="U580" i="1"/>
  <c r="V580" i="1" s="1"/>
  <c r="U662" i="1"/>
  <c r="V662" i="1" s="1"/>
  <c r="AD662" i="1"/>
  <c r="AE662" i="1" s="1"/>
  <c r="U836" i="1"/>
  <c r="V836" i="1" s="1"/>
  <c r="U932" i="1"/>
  <c r="V932" i="1" s="1"/>
  <c r="U1110" i="1"/>
  <c r="V1110" i="1" s="1"/>
  <c r="AD1110" i="1"/>
  <c r="AE1110" i="1" s="1"/>
  <c r="U1206" i="1"/>
  <c r="V1206" i="1" s="1"/>
  <c r="AD1206" i="1"/>
  <c r="AE1206" i="1" s="1"/>
  <c r="U471" i="1"/>
  <c r="V471" i="1" s="1"/>
  <c r="U1237" i="1"/>
  <c r="V1237" i="1" s="1"/>
  <c r="AD1237" i="1"/>
  <c r="AE1237" i="1" s="1"/>
  <c r="AK1237" i="1" s="1"/>
  <c r="U377" i="1"/>
  <c r="V377" i="1" s="1"/>
  <c r="AD377" i="1"/>
  <c r="AE377" i="1" s="1"/>
  <c r="U421" i="1"/>
  <c r="V421" i="1" s="1"/>
  <c r="U572" i="1"/>
  <c r="V572" i="1" s="1"/>
  <c r="U922" i="1"/>
  <c r="V922" i="1" s="1"/>
  <c r="U712" i="1"/>
  <c r="V712" i="1" s="1"/>
  <c r="U50" i="1"/>
  <c r="V50" i="1" s="1"/>
  <c r="U135" i="1"/>
  <c r="V135" i="1" s="1"/>
  <c r="U226" i="1"/>
  <c r="V226" i="1" s="1"/>
  <c r="U391" i="1"/>
  <c r="V391" i="1" s="1"/>
  <c r="AD391" i="1"/>
  <c r="AE391" i="1" s="1"/>
  <c r="U551" i="1"/>
  <c r="V551" i="1" s="1"/>
  <c r="U697" i="1"/>
  <c r="V697" i="1" s="1"/>
  <c r="U823" i="1"/>
  <c r="V823" i="1" s="1"/>
  <c r="U933" i="1"/>
  <c r="V933" i="1" s="1"/>
  <c r="U1015" i="1"/>
  <c r="V1015" i="1" s="1"/>
  <c r="AD1015" i="1"/>
  <c r="AE1015" i="1" s="1"/>
  <c r="U1104" i="1"/>
  <c r="V1104" i="1" s="1"/>
  <c r="U1182" i="1"/>
  <c r="V1182" i="1" s="1"/>
  <c r="U661" i="1"/>
  <c r="V661" i="1" s="1"/>
  <c r="U430" i="1"/>
  <c r="V430" i="1" s="1"/>
  <c r="U555" i="1"/>
  <c r="V555" i="1" s="1"/>
  <c r="U153" i="1"/>
  <c r="V153" i="1" s="1"/>
  <c r="U299" i="1"/>
  <c r="V299" i="1" s="1"/>
  <c r="U443" i="1"/>
  <c r="V443" i="1" s="1"/>
  <c r="U603" i="1"/>
  <c r="V603" i="1" s="1"/>
  <c r="U793" i="1"/>
  <c r="V793" i="1" s="1"/>
  <c r="U969" i="1"/>
  <c r="V969" i="1" s="1"/>
  <c r="U1145" i="1"/>
  <c r="V1145" i="1" s="1"/>
  <c r="U64" i="1"/>
  <c r="V64" i="1" s="1"/>
  <c r="U227" i="1"/>
  <c r="V227" i="1" s="1"/>
  <c r="U341" i="1"/>
  <c r="V341" i="1" s="1"/>
  <c r="U485" i="1"/>
  <c r="V485" i="1" s="1"/>
  <c r="U883" i="1"/>
  <c r="V883" i="1" s="1"/>
  <c r="U1139" i="1"/>
  <c r="V1139" i="1" s="1"/>
  <c r="U1120" i="1"/>
  <c r="V1120" i="1" s="1"/>
  <c r="U816" i="1"/>
  <c r="V816" i="1" s="1"/>
  <c r="U640" i="1"/>
  <c r="V640" i="1" s="1"/>
  <c r="U508" i="1"/>
  <c r="V508" i="1" s="1"/>
  <c r="U336" i="1"/>
  <c r="V336" i="1" s="1"/>
  <c r="U221" i="1"/>
  <c r="V221" i="1" s="1"/>
  <c r="U461" i="1"/>
  <c r="V461" i="1" s="1"/>
  <c r="U27" i="1"/>
  <c r="V27" i="1" s="1"/>
  <c r="U1034" i="1"/>
  <c r="V1034" i="1" s="1"/>
  <c r="U1074" i="1"/>
  <c r="V1074" i="1" s="1"/>
  <c r="U927" i="1"/>
  <c r="V927" i="1" s="1"/>
  <c r="U770" i="1"/>
  <c r="V770" i="1" s="1"/>
  <c r="U626" i="1"/>
  <c r="V626" i="1" s="1"/>
  <c r="U479" i="1"/>
  <c r="V479" i="1" s="1"/>
  <c r="U335" i="1"/>
  <c r="V335" i="1" s="1"/>
  <c r="U143" i="1"/>
  <c r="V143" i="1" s="1"/>
  <c r="U74" i="1"/>
  <c r="V74" i="1" s="1"/>
  <c r="U254" i="1"/>
  <c r="V254" i="1" s="1"/>
  <c r="U542" i="1"/>
  <c r="V542" i="1" s="1"/>
  <c r="U682" i="1"/>
  <c r="V682" i="1" s="1"/>
  <c r="U842" i="1"/>
  <c r="V842" i="1" s="1"/>
  <c r="U1146" i="1"/>
  <c r="V1146" i="1" s="1"/>
  <c r="U961" i="1"/>
  <c r="V961" i="1" s="1"/>
  <c r="U433" i="1"/>
  <c r="V433" i="1" s="1"/>
  <c r="AD433" i="1"/>
  <c r="AE433" i="1" s="1"/>
  <c r="U161" i="1"/>
  <c r="V161" i="1" s="1"/>
  <c r="AD161" i="1"/>
  <c r="AE161" i="1" s="1"/>
  <c r="U49" i="1"/>
  <c r="V49" i="1" s="1"/>
  <c r="U132" i="1"/>
  <c r="V132" i="1" s="1"/>
  <c r="U310" i="1"/>
  <c r="V310" i="1" s="1"/>
  <c r="U404" i="1"/>
  <c r="V404" i="1" s="1"/>
  <c r="U582" i="1"/>
  <c r="V582" i="1" s="1"/>
  <c r="U756" i="1"/>
  <c r="V756" i="1" s="1"/>
  <c r="U838" i="1"/>
  <c r="V838" i="1" s="1"/>
  <c r="U934" i="1"/>
  <c r="V934" i="1" s="1"/>
  <c r="AD934" i="1"/>
  <c r="AE934" i="1" s="1"/>
  <c r="U1028" i="1"/>
  <c r="V1028" i="1" s="1"/>
  <c r="U1063" i="1"/>
  <c r="V1063" i="1" s="1"/>
  <c r="AD1063" i="1"/>
  <c r="AE1063" i="1" s="1"/>
  <c r="U25" i="1"/>
  <c r="V25" i="1" s="1"/>
  <c r="U1011" i="1"/>
  <c r="V1011" i="1" s="1"/>
  <c r="U171" i="1"/>
  <c r="V171" i="1" s="1"/>
  <c r="U14" i="1"/>
  <c r="V14" i="1" s="1"/>
  <c r="U180" i="1"/>
  <c r="V180" i="1" s="1"/>
  <c r="U55" i="1"/>
  <c r="V55" i="1" s="1"/>
  <c r="U137" i="1"/>
  <c r="V137" i="1" s="1"/>
  <c r="U231" i="1"/>
  <c r="V231" i="1" s="1"/>
  <c r="U407" i="1"/>
  <c r="V407" i="1" s="1"/>
  <c r="AD407" i="1"/>
  <c r="AE407" i="1" s="1"/>
  <c r="U567" i="1"/>
  <c r="V567" i="1" s="1"/>
  <c r="U711" i="1"/>
  <c r="V711" i="1" s="1"/>
  <c r="AD711" i="1"/>
  <c r="AE711" i="1" s="1"/>
  <c r="U837" i="1"/>
  <c r="V837" i="1" s="1"/>
  <c r="U935" i="1"/>
  <c r="V935" i="1" s="1"/>
  <c r="U1107" i="1"/>
  <c r="V1107" i="1" s="1"/>
  <c r="U1189" i="1"/>
  <c r="V1189" i="1" s="1"/>
  <c r="U677" i="1"/>
  <c r="V677" i="1" s="1"/>
  <c r="U1227" i="1"/>
  <c r="V1227" i="1" s="1"/>
  <c r="U539" i="1"/>
  <c r="V539" i="1" s="1"/>
  <c r="U155" i="1"/>
  <c r="V155" i="1" s="1"/>
  <c r="U313" i="1"/>
  <c r="V313" i="1" s="1"/>
  <c r="U473" i="1"/>
  <c r="V473" i="1" s="1"/>
  <c r="U617" i="1"/>
  <c r="V617" i="1" s="1"/>
  <c r="U795" i="1"/>
  <c r="V795" i="1" s="1"/>
  <c r="U987" i="1"/>
  <c r="V987" i="1" s="1"/>
  <c r="U67" i="1"/>
  <c r="V67" i="1" s="1"/>
  <c r="U229" i="1"/>
  <c r="V229" i="1" s="1"/>
  <c r="U355" i="1"/>
  <c r="V355" i="1" s="1"/>
  <c r="U499" i="1"/>
  <c r="V499" i="1" s="1"/>
  <c r="U659" i="1"/>
  <c r="V659" i="1" s="1"/>
  <c r="U899" i="1"/>
  <c r="V899" i="1" s="1"/>
  <c r="U1155" i="1"/>
  <c r="V1155" i="1" s="1"/>
  <c r="U1116" i="1"/>
  <c r="V1116" i="1" s="1"/>
  <c r="U812" i="1"/>
  <c r="V812" i="1" s="1"/>
  <c r="U636" i="1"/>
  <c r="V636" i="1" s="1"/>
  <c r="U332" i="1"/>
  <c r="V332" i="1" s="1"/>
  <c r="U192" i="1"/>
  <c r="V192" i="1" s="1"/>
  <c r="U13" i="1"/>
  <c r="V13" i="1" s="1"/>
  <c r="U477" i="1"/>
  <c r="V477" i="1" s="1"/>
  <c r="U1234" i="1"/>
  <c r="V1234" i="1" s="1"/>
  <c r="U1071" i="1"/>
  <c r="V1071" i="1" s="1"/>
  <c r="U914" i="1"/>
  <c r="V914" i="1" s="1"/>
  <c r="U623" i="1"/>
  <c r="V623" i="1" s="1"/>
  <c r="U466" i="1"/>
  <c r="V466" i="1" s="1"/>
  <c r="U322" i="1"/>
  <c r="V322" i="1" s="1"/>
  <c r="U78" i="1"/>
  <c r="V78" i="1" s="1"/>
  <c r="U394" i="1"/>
  <c r="V394" i="1" s="1"/>
  <c r="U846" i="1"/>
  <c r="V846" i="1" s="1"/>
  <c r="U986" i="1"/>
  <c r="V986" i="1" s="1"/>
  <c r="U1217" i="1"/>
  <c r="V1217" i="1" s="1"/>
  <c r="U945" i="1"/>
  <c r="V945" i="1" s="1"/>
  <c r="U673" i="1"/>
  <c r="V673" i="1" s="1"/>
  <c r="U52" i="1"/>
  <c r="V52" i="1" s="1"/>
  <c r="U134" i="1"/>
  <c r="V134" i="1" s="1"/>
  <c r="U228" i="1"/>
  <c r="V228" i="1" s="1"/>
  <c r="AD228" i="1"/>
  <c r="AE228" i="1" s="1"/>
  <c r="U406" i="1"/>
  <c r="V406" i="1" s="1"/>
  <c r="U500" i="1"/>
  <c r="V500" i="1" s="1"/>
  <c r="U676" i="1"/>
  <c r="V676" i="1" s="1"/>
  <c r="U758" i="1"/>
  <c r="V758" i="1" s="1"/>
  <c r="U1030" i="1"/>
  <c r="V1030" i="1" s="1"/>
  <c r="AD1030" i="1"/>
  <c r="AE1030" i="1" s="1"/>
  <c r="U1220" i="1"/>
  <c r="V1220" i="1" s="1"/>
  <c r="U6" i="1"/>
  <c r="V6" i="1" s="1"/>
  <c r="U149" i="1"/>
  <c r="V149" i="1" s="1"/>
  <c r="U605" i="1"/>
  <c r="V605" i="1" s="1"/>
  <c r="U170" i="1"/>
  <c r="V170" i="1" s="1"/>
  <c r="U630" i="1"/>
  <c r="V630" i="1" s="1"/>
  <c r="U66" i="1"/>
  <c r="V66" i="1" s="1"/>
  <c r="U139" i="1"/>
  <c r="V139" i="1" s="1"/>
  <c r="U238" i="1"/>
  <c r="V238" i="1" s="1"/>
  <c r="U418" i="1"/>
  <c r="V418" i="1" s="1"/>
  <c r="U583" i="1"/>
  <c r="V583" i="1" s="1"/>
  <c r="U727" i="1"/>
  <c r="V727" i="1" s="1"/>
  <c r="AD727" i="1"/>
  <c r="AE727" i="1" s="1"/>
  <c r="U839" i="1"/>
  <c r="V839" i="1" s="1"/>
  <c r="U946" i="1"/>
  <c r="V946" i="1" s="1"/>
  <c r="U1026" i="1"/>
  <c r="V1026" i="1" s="1"/>
  <c r="U1109" i="1"/>
  <c r="V1109" i="1" s="1"/>
  <c r="U1191" i="1"/>
  <c r="V1191" i="1" s="1"/>
  <c r="U693" i="1"/>
  <c r="V693" i="1" s="1"/>
  <c r="U1115" i="1"/>
  <c r="V1115" i="1" s="1"/>
  <c r="U411" i="1"/>
  <c r="V411" i="1" s="1"/>
  <c r="U924" i="1"/>
  <c r="V924" i="1" s="1"/>
  <c r="U169" i="1"/>
  <c r="V169" i="1" s="1"/>
  <c r="AD169" i="1"/>
  <c r="AE169" i="1" s="1"/>
  <c r="U315" i="1"/>
  <c r="V315" i="1" s="1"/>
  <c r="U475" i="1"/>
  <c r="V475" i="1" s="1"/>
  <c r="U619" i="1"/>
  <c r="V619" i="1" s="1"/>
  <c r="U809" i="1"/>
  <c r="V809" i="1" s="1"/>
  <c r="U1001" i="1"/>
  <c r="V1001" i="1" s="1"/>
  <c r="U1161" i="1"/>
  <c r="V1161" i="1" s="1"/>
  <c r="U83" i="1"/>
  <c r="V83" i="1" s="1"/>
  <c r="U240" i="1"/>
  <c r="V240" i="1" s="1"/>
  <c r="U357" i="1"/>
  <c r="V357" i="1" s="1"/>
  <c r="U515" i="1"/>
  <c r="V515" i="1" s="1"/>
  <c r="U675" i="1"/>
  <c r="V675" i="1" s="1"/>
  <c r="U915" i="1"/>
  <c r="V915" i="1" s="1"/>
  <c r="U1171" i="1"/>
  <c r="V1171" i="1" s="1"/>
  <c r="U1100" i="1"/>
  <c r="V1100" i="1" s="1"/>
  <c r="U956" i="1"/>
  <c r="V956" i="1" s="1"/>
  <c r="U800" i="1"/>
  <c r="V800" i="1" s="1"/>
  <c r="U624" i="1"/>
  <c r="V624" i="1" s="1"/>
  <c r="U492" i="1"/>
  <c r="V492" i="1" s="1"/>
  <c r="U188" i="1"/>
  <c r="V188" i="1" s="1"/>
  <c r="U21" i="1"/>
  <c r="V21" i="1" s="1"/>
  <c r="U765" i="1"/>
  <c r="V765" i="1" s="1"/>
  <c r="U1069" i="1"/>
  <c r="V1069" i="1" s="1"/>
  <c r="U43" i="1"/>
  <c r="V43" i="1" s="1"/>
  <c r="U1058" i="1"/>
  <c r="V1058" i="1" s="1"/>
  <c r="U754" i="1"/>
  <c r="V754" i="1" s="1"/>
  <c r="U610" i="1"/>
  <c r="V610" i="1" s="1"/>
  <c r="U463" i="1"/>
  <c r="V463" i="1" s="1"/>
  <c r="U319" i="1"/>
  <c r="V319" i="1" s="1"/>
  <c r="U90" i="1"/>
  <c r="V90" i="1" s="1"/>
  <c r="U270" i="1"/>
  <c r="V270" i="1" s="1"/>
  <c r="U398" i="1"/>
  <c r="V398" i="1" s="1"/>
  <c r="U570" i="1"/>
  <c r="V570" i="1" s="1"/>
  <c r="U698" i="1"/>
  <c r="V698" i="1" s="1"/>
  <c r="U858" i="1"/>
  <c r="V858" i="1" s="1"/>
  <c r="U1162" i="1"/>
  <c r="V1162" i="1" s="1"/>
  <c r="U1201" i="1"/>
  <c r="V1201" i="1" s="1"/>
  <c r="U929" i="1"/>
  <c r="V929" i="1" s="1"/>
  <c r="U385" i="1"/>
  <c r="V385" i="1" s="1"/>
  <c r="U54" i="1"/>
  <c r="V54" i="1" s="1"/>
  <c r="U230" i="1"/>
  <c r="V230" i="1" s="1"/>
  <c r="U324" i="1"/>
  <c r="V324" i="1" s="1"/>
  <c r="U502" i="1"/>
  <c r="V502" i="1" s="1"/>
  <c r="AD502" i="1"/>
  <c r="AE502" i="1" s="1"/>
  <c r="U596" i="1"/>
  <c r="V596" i="1" s="1"/>
  <c r="U678" i="1"/>
  <c r="V678" i="1" s="1"/>
  <c r="AD678" i="1"/>
  <c r="AE678" i="1" s="1"/>
  <c r="U852" i="1"/>
  <c r="V852" i="1" s="1"/>
  <c r="U948" i="1"/>
  <c r="V948" i="1" s="1"/>
  <c r="U1140" i="1"/>
  <c r="V1140" i="1" s="1"/>
  <c r="U1222" i="1"/>
  <c r="V1222" i="1" s="1"/>
  <c r="U647" i="1"/>
  <c r="V647" i="1" s="1"/>
  <c r="U92" i="1"/>
  <c r="V92" i="1" s="1"/>
  <c r="U1200" i="1"/>
  <c r="V1200" i="1" s="1"/>
  <c r="U1174" i="1"/>
  <c r="V1174" i="1" s="1"/>
  <c r="U71" i="1"/>
  <c r="V71" i="1" s="1"/>
  <c r="AD71" i="1"/>
  <c r="AE71" i="1" s="1"/>
  <c r="U142" i="1"/>
  <c r="V142" i="1" s="1"/>
  <c r="U242" i="1"/>
  <c r="V242" i="1" s="1"/>
  <c r="U423" i="1"/>
  <c r="V423" i="1" s="1"/>
  <c r="AD423" i="1"/>
  <c r="AE423" i="1" s="1"/>
  <c r="U594" i="1"/>
  <c r="V594" i="1" s="1"/>
  <c r="U729" i="1"/>
  <c r="V729" i="1" s="1"/>
  <c r="U841" i="1"/>
  <c r="V841" i="1" s="1"/>
  <c r="U949" i="1"/>
  <c r="V949" i="1" s="1"/>
  <c r="U1029" i="1"/>
  <c r="V1029" i="1" s="1"/>
  <c r="U1111" i="1"/>
  <c r="V1111" i="1" s="1"/>
  <c r="AD1111" i="1"/>
  <c r="AE1111" i="1" s="1"/>
  <c r="U1205" i="1"/>
  <c r="V1205" i="1" s="1"/>
  <c r="U205" i="1"/>
  <c r="V205" i="1" s="1"/>
  <c r="AD205" i="1"/>
  <c r="AE205" i="1" s="1"/>
  <c r="U709" i="1"/>
  <c r="V709" i="1" s="1"/>
  <c r="U395" i="1"/>
  <c r="V395" i="1" s="1"/>
  <c r="AD395" i="1"/>
  <c r="AE395" i="1" s="1"/>
  <c r="U988" i="1"/>
  <c r="V988" i="1" s="1"/>
  <c r="U185" i="1"/>
  <c r="V185" i="1" s="1"/>
  <c r="U329" i="1"/>
  <c r="V329" i="1" s="1"/>
  <c r="U489" i="1"/>
  <c r="V489" i="1" s="1"/>
  <c r="U633" i="1"/>
  <c r="V633" i="1" s="1"/>
  <c r="U825" i="1"/>
  <c r="V825" i="1" s="1"/>
  <c r="U1003" i="1"/>
  <c r="V1003" i="1" s="1"/>
  <c r="U1193" i="1"/>
  <c r="V1193" i="1" s="1"/>
  <c r="U99" i="1"/>
  <c r="V99" i="1" s="1"/>
  <c r="U243" i="1"/>
  <c r="V243" i="1" s="1"/>
  <c r="U371" i="1"/>
  <c r="V371" i="1" s="1"/>
  <c r="U517" i="1"/>
  <c r="V517" i="1" s="1"/>
  <c r="U691" i="1"/>
  <c r="V691" i="1" s="1"/>
  <c r="U931" i="1"/>
  <c r="V931" i="1" s="1"/>
  <c r="U1187" i="1"/>
  <c r="V1187" i="1" s="1"/>
  <c r="U940" i="1"/>
  <c r="V940" i="1" s="1"/>
  <c r="U620" i="1"/>
  <c r="V620" i="1" s="1"/>
  <c r="U316" i="1"/>
  <c r="V316" i="1" s="1"/>
  <c r="U176" i="1"/>
  <c r="V176" i="1" s="1"/>
  <c r="U29" i="1"/>
  <c r="V29" i="1" s="1"/>
  <c r="U255" i="1"/>
  <c r="V255" i="1" s="1"/>
  <c r="U1085" i="1"/>
  <c r="V1085" i="1" s="1"/>
  <c r="U1210" i="1"/>
  <c r="V1210" i="1" s="1"/>
  <c r="U1055" i="1"/>
  <c r="V1055" i="1" s="1"/>
  <c r="U898" i="1"/>
  <c r="V898" i="1" s="1"/>
  <c r="U751" i="1"/>
  <c r="V751" i="1" s="1"/>
  <c r="U450" i="1"/>
  <c r="V450" i="1" s="1"/>
  <c r="U306" i="1"/>
  <c r="V306" i="1" s="1"/>
  <c r="U574" i="1"/>
  <c r="V574" i="1" s="1"/>
  <c r="U874" i="1"/>
  <c r="V874" i="1" s="1"/>
  <c r="U1166" i="1"/>
  <c r="V1166" i="1" s="1"/>
  <c r="U1185" i="1"/>
  <c r="V1185" i="1" s="1"/>
  <c r="U913" i="1"/>
  <c r="V913" i="1" s="1"/>
  <c r="U369" i="1"/>
  <c r="V369" i="1" s="1"/>
  <c r="AD97" i="1"/>
  <c r="AE97" i="1" s="1"/>
  <c r="U148" i="1"/>
  <c r="V148" i="1" s="1"/>
  <c r="U326" i="1"/>
  <c r="V326" i="1" s="1"/>
  <c r="AD326" i="1"/>
  <c r="AE326" i="1" s="1"/>
  <c r="U420" i="1"/>
  <c r="V420" i="1" s="1"/>
  <c r="U598" i="1"/>
  <c r="V598" i="1" s="1"/>
  <c r="AD598" i="1"/>
  <c r="AE598" i="1" s="1"/>
  <c r="U772" i="1"/>
  <c r="V772" i="1" s="1"/>
  <c r="U950" i="1"/>
  <c r="V950" i="1" s="1"/>
  <c r="AD950" i="1"/>
  <c r="AE950" i="1" s="1"/>
  <c r="U1044" i="1"/>
  <c r="V1044" i="1" s="1"/>
  <c r="U1142" i="1"/>
  <c r="V1142" i="1" s="1"/>
  <c r="AD1142" i="1"/>
  <c r="AE1142" i="1" s="1"/>
  <c r="U183" i="1"/>
  <c r="V183" i="1" s="1"/>
  <c r="AD183" i="1"/>
  <c r="AE183" i="1" s="1"/>
  <c r="U469" i="1"/>
  <c r="V469" i="1" s="1"/>
  <c r="U784" i="1"/>
  <c r="V784" i="1" s="1"/>
  <c r="U1181" i="1"/>
  <c r="V1181" i="1" s="1"/>
  <c r="U545" i="1"/>
  <c r="V545" i="1" s="1"/>
  <c r="U73" i="1"/>
  <c r="V73" i="1" s="1"/>
  <c r="U146" i="1"/>
  <c r="V146" i="1" s="1"/>
  <c r="U247" i="1"/>
  <c r="V247" i="1" s="1"/>
  <c r="AD247" i="1"/>
  <c r="AE247" i="1" s="1"/>
  <c r="U439" i="1"/>
  <c r="V439" i="1" s="1"/>
  <c r="U599" i="1"/>
  <c r="V599" i="1" s="1"/>
  <c r="AD599" i="1"/>
  <c r="AE599" i="1" s="1"/>
  <c r="U743" i="1"/>
  <c r="V743" i="1" s="1"/>
  <c r="AD743" i="1"/>
  <c r="AE743" i="1" s="1"/>
  <c r="U853" i="1"/>
  <c r="V853" i="1" s="1"/>
  <c r="U951" i="1"/>
  <c r="V951" i="1" s="1"/>
  <c r="U1031" i="1"/>
  <c r="V1031" i="1" s="1"/>
  <c r="AD1031" i="1"/>
  <c r="AE1031" i="1" s="1"/>
  <c r="U1124" i="1"/>
  <c r="V1124" i="1" s="1"/>
  <c r="U1207" i="1"/>
  <c r="V1207" i="1" s="1"/>
  <c r="U133" i="1"/>
  <c r="V133" i="1" s="1"/>
  <c r="U725" i="1"/>
  <c r="V725" i="1" s="1"/>
  <c r="AD725" i="1"/>
  <c r="AE725" i="1" s="1"/>
  <c r="U1228" i="1"/>
  <c r="V1228" i="1" s="1"/>
  <c r="U187" i="1"/>
  <c r="V187" i="1" s="1"/>
  <c r="U331" i="1"/>
  <c r="V331" i="1" s="1"/>
  <c r="U491" i="1"/>
  <c r="V491" i="1" s="1"/>
  <c r="U649" i="1"/>
  <c r="V649" i="1" s="1"/>
  <c r="U843" i="1"/>
  <c r="V843" i="1" s="1"/>
  <c r="U1017" i="1"/>
  <c r="V1017" i="1" s="1"/>
  <c r="U1194" i="1"/>
  <c r="V1194" i="1" s="1"/>
  <c r="U101" i="1"/>
  <c r="V101" i="1" s="1"/>
  <c r="U245" i="1"/>
  <c r="V245" i="1" s="1"/>
  <c r="U373" i="1"/>
  <c r="V373" i="1" s="1"/>
  <c r="U707" i="1"/>
  <c r="V707" i="1" s="1"/>
  <c r="U944" i="1"/>
  <c r="V944" i="1" s="1"/>
  <c r="U1203" i="1"/>
  <c r="V1203" i="1" s="1"/>
  <c r="U1084" i="1"/>
  <c r="V1084" i="1" s="1"/>
  <c r="U928" i="1"/>
  <c r="V928" i="1" s="1"/>
  <c r="U780" i="1"/>
  <c r="V780" i="1" s="1"/>
  <c r="U608" i="1"/>
  <c r="V608" i="1" s="1"/>
  <c r="U476" i="1"/>
  <c r="V476" i="1" s="1"/>
  <c r="U37" i="1"/>
  <c r="V37" i="1" s="1"/>
  <c r="U269" i="1"/>
  <c r="V269" i="1" s="1"/>
  <c r="U813" i="1"/>
  <c r="V813" i="1" s="1"/>
  <c r="U59" i="1"/>
  <c r="V59" i="1" s="1"/>
  <c r="U1202" i="1"/>
  <c r="V1202" i="1" s="1"/>
  <c r="U1042" i="1"/>
  <c r="V1042" i="1" s="1"/>
  <c r="U738" i="1"/>
  <c r="V738" i="1" s="1"/>
  <c r="U578" i="1"/>
  <c r="V578" i="1" s="1"/>
  <c r="U303" i="1"/>
  <c r="V303" i="1" s="1"/>
  <c r="U79" i="1"/>
  <c r="V79" i="1" s="1"/>
  <c r="U122" i="1"/>
  <c r="V122" i="1" s="1"/>
  <c r="U286" i="1"/>
  <c r="V286" i="1" s="1"/>
  <c r="U414" i="1"/>
  <c r="V414" i="1" s="1"/>
  <c r="U714" i="1"/>
  <c r="V714" i="1" s="1"/>
  <c r="U1018" i="1"/>
  <c r="V1018" i="1" s="1"/>
  <c r="U1178" i="1"/>
  <c r="V1178" i="1" s="1"/>
  <c r="U1169" i="1"/>
  <c r="V1169" i="1" s="1"/>
  <c r="U897" i="1"/>
  <c r="V897" i="1" s="1"/>
  <c r="U625" i="1"/>
  <c r="V625" i="1" s="1"/>
  <c r="AD353" i="1"/>
  <c r="AE353" i="1" s="1"/>
  <c r="U81" i="1"/>
  <c r="V81" i="1" s="1"/>
  <c r="U68" i="1"/>
  <c r="V68" i="1" s="1"/>
  <c r="U150" i="1"/>
  <c r="V150" i="1" s="1"/>
  <c r="AD150" i="1"/>
  <c r="AE150" i="1" s="1"/>
  <c r="U244" i="1"/>
  <c r="V244" i="1" s="1"/>
  <c r="U422" i="1"/>
  <c r="V422" i="1" s="1"/>
  <c r="U516" i="1"/>
  <c r="V516" i="1" s="1"/>
  <c r="U692" i="1"/>
  <c r="V692" i="1" s="1"/>
  <c r="U774" i="1"/>
  <c r="V774" i="1" s="1"/>
  <c r="AD774" i="1"/>
  <c r="AE774" i="1" s="1"/>
  <c r="U868" i="1"/>
  <c r="V868" i="1" s="1"/>
  <c r="U1046" i="1"/>
  <c r="V1046" i="1" s="1"/>
  <c r="AD1046" i="1"/>
  <c r="AE1046" i="1" s="1"/>
  <c r="U1236" i="1"/>
  <c r="V1236" i="1" s="1"/>
  <c r="AD337" i="1"/>
  <c r="AE337" i="1" s="1"/>
  <c r="U98" i="1"/>
  <c r="V98" i="1" s="1"/>
  <c r="U291" i="1"/>
  <c r="V291" i="1" s="1"/>
  <c r="U109" i="1"/>
  <c r="V109" i="1" s="1"/>
  <c r="U804" i="1"/>
  <c r="V804" i="1" s="1"/>
  <c r="U151" i="1"/>
  <c r="V151" i="1" s="1"/>
  <c r="U263" i="1"/>
  <c r="V263" i="1" s="1"/>
  <c r="U454" i="1"/>
  <c r="V454" i="1" s="1"/>
  <c r="U615" i="1"/>
  <c r="V615" i="1" s="1"/>
  <c r="U759" i="1"/>
  <c r="V759" i="1" s="1"/>
  <c r="AD759" i="1"/>
  <c r="AE759" i="1" s="1"/>
  <c r="U854" i="1"/>
  <c r="V854" i="1" s="1"/>
  <c r="AD854" i="1"/>
  <c r="AE854" i="1" s="1"/>
  <c r="U953" i="1"/>
  <c r="V953" i="1" s="1"/>
  <c r="U1125" i="1"/>
  <c r="V1125" i="1" s="1"/>
  <c r="U1221" i="1"/>
  <c r="V1221" i="1" s="1"/>
  <c r="U181" i="1"/>
  <c r="V181" i="1" s="1"/>
  <c r="U741" i="1"/>
  <c r="V741" i="1" s="1"/>
  <c r="U1039" i="1"/>
  <c r="V1039" i="1" s="1"/>
  <c r="U283" i="1"/>
  <c r="V283" i="1" s="1"/>
  <c r="U1212" i="1"/>
  <c r="V1212" i="1" s="1"/>
  <c r="U201" i="1"/>
  <c r="V201" i="1" s="1"/>
  <c r="U345" i="1"/>
  <c r="V345" i="1" s="1"/>
  <c r="AD345" i="1"/>
  <c r="AE345" i="1" s="1"/>
  <c r="U505" i="1"/>
  <c r="V505" i="1" s="1"/>
  <c r="U651" i="1"/>
  <c r="V651" i="1" s="1"/>
  <c r="U857" i="1"/>
  <c r="V857" i="1" s="1"/>
  <c r="U1019" i="1"/>
  <c r="V1019" i="1" s="1"/>
  <c r="U1195" i="1"/>
  <c r="V1195" i="1" s="1"/>
  <c r="U115" i="1"/>
  <c r="V115" i="1" s="1"/>
  <c r="U259" i="1"/>
  <c r="V259" i="1" s="1"/>
  <c r="U387" i="1"/>
  <c r="V387" i="1" s="1"/>
  <c r="U531" i="1"/>
  <c r="V531" i="1" s="1"/>
  <c r="U723" i="1"/>
  <c r="V723" i="1" s="1"/>
  <c r="U947" i="1"/>
  <c r="V947" i="1" s="1"/>
  <c r="U1219" i="1"/>
  <c r="V1219" i="1" s="1"/>
  <c r="U1072" i="1"/>
  <c r="V1072" i="1" s="1"/>
  <c r="U912" i="1"/>
  <c r="V912" i="1" s="1"/>
  <c r="U604" i="1"/>
  <c r="V604" i="1" s="1"/>
  <c r="U464" i="1"/>
  <c r="V464" i="1" s="1"/>
  <c r="U300" i="1"/>
  <c r="V300" i="1" s="1"/>
  <c r="U160" i="1"/>
  <c r="V160" i="1" s="1"/>
  <c r="U53" i="1"/>
  <c r="V53" i="1" s="1"/>
  <c r="AD53" i="1"/>
  <c r="AE53" i="1" s="1"/>
  <c r="U285" i="1"/>
  <c r="V285" i="1" s="1"/>
  <c r="U541" i="1"/>
  <c r="V541" i="1" s="1"/>
  <c r="U829" i="1"/>
  <c r="V829" i="1" s="1"/>
  <c r="U61" i="1"/>
  <c r="V61" i="1" s="1"/>
  <c r="U1186" i="1"/>
  <c r="V1186" i="1" s="1"/>
  <c r="U882" i="1"/>
  <c r="V882" i="1" s="1"/>
  <c r="U735" i="1"/>
  <c r="V735" i="1" s="1"/>
  <c r="U575" i="1"/>
  <c r="V575" i="1" s="1"/>
  <c r="U434" i="1"/>
  <c r="V434" i="1" s="1"/>
  <c r="U290" i="1"/>
  <c r="V290" i="1" s="1"/>
  <c r="U63" i="1"/>
  <c r="V63" i="1" s="1"/>
  <c r="U126" i="1"/>
  <c r="V126" i="1" s="1"/>
  <c r="U298" i="1"/>
  <c r="V298" i="1" s="1"/>
  <c r="U426" i="1"/>
  <c r="V426" i="1" s="1"/>
  <c r="U590" i="1"/>
  <c r="V590" i="1" s="1"/>
  <c r="U718" i="1"/>
  <c r="V718" i="1" s="1"/>
  <c r="U890" i="1"/>
  <c r="V890" i="1" s="1"/>
  <c r="U1038" i="1"/>
  <c r="V1038" i="1" s="1"/>
  <c r="U1153" i="1"/>
  <c r="V1153" i="1" s="1"/>
  <c r="U881" i="1"/>
  <c r="V881" i="1" s="1"/>
  <c r="U609" i="1"/>
  <c r="V609" i="1" s="1"/>
  <c r="U65" i="1"/>
  <c r="V65" i="1" s="1"/>
  <c r="U70" i="1"/>
  <c r="V70" i="1" s="1"/>
  <c r="U246" i="1"/>
  <c r="V246" i="1" s="1"/>
  <c r="U340" i="1"/>
  <c r="V340" i="1" s="1"/>
  <c r="U612" i="1"/>
  <c r="V612" i="1" s="1"/>
  <c r="U694" i="1"/>
  <c r="V694" i="1" s="1"/>
  <c r="AD694" i="1"/>
  <c r="AE694" i="1" s="1"/>
  <c r="U870" i="1"/>
  <c r="V870" i="1" s="1"/>
  <c r="AD870" i="1"/>
  <c r="AE870" i="1" s="1"/>
  <c r="U964" i="1"/>
  <c r="V964" i="1" s="1"/>
  <c r="U1156" i="1"/>
  <c r="V1156" i="1" s="1"/>
  <c r="AD1156" i="1"/>
  <c r="AE1156" i="1" s="1"/>
  <c r="U1238" i="1"/>
  <c r="V1238" i="1" s="1"/>
  <c r="U715" i="1"/>
  <c r="V715" i="1" s="1"/>
  <c r="U258" i="1"/>
  <c r="V258" i="1" s="1"/>
  <c r="U358" i="1"/>
  <c r="V358" i="1" s="1"/>
  <c r="U1076" i="1"/>
  <c r="V1076" i="1" s="1"/>
  <c r="U82" i="1"/>
  <c r="V82" i="1" s="1"/>
  <c r="U162" i="1"/>
  <c r="V162" i="1" s="1"/>
  <c r="U279" i="1"/>
  <c r="V279" i="1" s="1"/>
  <c r="AD279" i="1"/>
  <c r="AE279" i="1" s="1"/>
  <c r="U455" i="1"/>
  <c r="V455" i="1" s="1"/>
  <c r="AD455" i="1"/>
  <c r="AE455" i="1" s="1"/>
  <c r="U631" i="1"/>
  <c r="V631" i="1" s="1"/>
  <c r="AD631" i="1"/>
  <c r="AE631" i="1" s="1"/>
  <c r="U761" i="1"/>
  <c r="V761" i="1" s="1"/>
  <c r="U855" i="1"/>
  <c r="V855" i="1" s="1"/>
  <c r="U957" i="1"/>
  <c r="V957" i="1" s="1"/>
  <c r="U1045" i="1"/>
  <c r="V1045" i="1" s="1"/>
  <c r="U1126" i="1"/>
  <c r="V1126" i="1" s="1"/>
  <c r="U1223" i="1"/>
  <c r="V1223" i="1" s="1"/>
  <c r="U213" i="1"/>
  <c r="V213" i="1" s="1"/>
  <c r="U757" i="1"/>
  <c r="V757" i="1" s="1"/>
  <c r="U971" i="1"/>
  <c r="V971" i="1" s="1"/>
  <c r="U267" i="1"/>
  <c r="V267" i="1" s="1"/>
  <c r="U9" i="1"/>
  <c r="V9" i="1" s="1"/>
  <c r="U203" i="1"/>
  <c r="V203" i="1" s="1"/>
  <c r="U347" i="1"/>
  <c r="V347" i="1" s="1"/>
  <c r="U507" i="1"/>
  <c r="V507" i="1" s="1"/>
  <c r="U667" i="1"/>
  <c r="V667" i="1" s="1"/>
  <c r="U859" i="1"/>
  <c r="V859" i="1" s="1"/>
  <c r="U1033" i="1"/>
  <c r="V1033" i="1" s="1"/>
  <c r="U1209" i="1"/>
  <c r="V1209" i="1" s="1"/>
  <c r="U128" i="1"/>
  <c r="V128" i="1" s="1"/>
  <c r="U261" i="1"/>
  <c r="V261" i="1" s="1"/>
  <c r="U403" i="1"/>
  <c r="V403" i="1" s="1"/>
  <c r="U533" i="1"/>
  <c r="V533" i="1" s="1"/>
  <c r="U739" i="1"/>
  <c r="V739" i="1" s="1"/>
  <c r="U963" i="1"/>
  <c r="V963" i="1" s="1"/>
  <c r="U5" i="1"/>
  <c r="V5" i="1" s="1"/>
  <c r="U1068" i="1"/>
  <c r="V1068" i="1" s="1"/>
  <c r="U156" i="1"/>
  <c r="V156" i="1" s="1"/>
  <c r="U69" i="1"/>
  <c r="V69" i="1" s="1"/>
  <c r="U301" i="1"/>
  <c r="V301" i="1" s="1"/>
  <c r="U557" i="1"/>
  <c r="V557" i="1" s="1"/>
  <c r="U845" i="1"/>
  <c r="V845" i="1" s="1"/>
  <c r="U75" i="1"/>
  <c r="V75" i="1" s="1"/>
  <c r="AD75" i="1"/>
  <c r="AE75" i="1" s="1"/>
  <c r="U1010" i="1"/>
  <c r="V1010" i="1" s="1"/>
  <c r="U879" i="1"/>
  <c r="V879" i="1" s="1"/>
  <c r="U722" i="1"/>
  <c r="V722" i="1" s="1"/>
  <c r="U562" i="1"/>
  <c r="V562" i="1" s="1"/>
  <c r="U431" i="1"/>
  <c r="V431" i="1" s="1"/>
  <c r="U287" i="1"/>
  <c r="V287" i="1" s="1"/>
  <c r="U47" i="1"/>
  <c r="V47" i="1" s="1"/>
  <c r="U138" i="1"/>
  <c r="V138" i="1" s="1"/>
  <c r="U302" i="1"/>
  <c r="V302" i="1" s="1"/>
  <c r="U442" i="1"/>
  <c r="V442" i="1" s="1"/>
  <c r="U730" i="1"/>
  <c r="V730" i="1" s="1"/>
  <c r="U1050" i="1"/>
  <c r="V1050" i="1" s="1"/>
  <c r="U865" i="1"/>
  <c r="V865" i="1" s="1"/>
  <c r="U321" i="1"/>
  <c r="V321" i="1" s="1"/>
  <c r="AD321" i="1"/>
  <c r="AE321" i="1" s="1"/>
  <c r="U17" i="1"/>
  <c r="V17" i="1" s="1"/>
  <c r="AD17" i="1"/>
  <c r="AE17" i="1" s="1"/>
  <c r="U164" i="1"/>
  <c r="V164" i="1" s="1"/>
  <c r="U342" i="1"/>
  <c r="V342" i="1" s="1"/>
  <c r="AD342" i="1"/>
  <c r="AE342" i="1" s="1"/>
  <c r="U436" i="1"/>
  <c r="V436" i="1" s="1"/>
  <c r="U532" i="1"/>
  <c r="V532" i="1" s="1"/>
  <c r="U614" i="1"/>
  <c r="V614" i="1" s="1"/>
  <c r="AD614" i="1"/>
  <c r="AE614" i="1" s="1"/>
  <c r="U788" i="1"/>
  <c r="V788" i="1" s="1"/>
  <c r="U1060" i="1"/>
  <c r="V1060" i="1" s="1"/>
  <c r="U1158" i="1"/>
  <c r="V1158" i="1" s="1"/>
  <c r="AD1158" i="1"/>
  <c r="AE1158" i="1" s="1"/>
  <c r="AS10" i="1"/>
  <c r="AS26" i="1"/>
  <c r="AS42" i="1"/>
  <c r="AS58" i="1"/>
  <c r="AS74" i="1"/>
  <c r="AS90" i="1"/>
  <c r="AS106" i="1"/>
  <c r="AS122" i="1"/>
  <c r="AS138" i="1"/>
  <c r="AS154" i="1"/>
  <c r="AS362" i="1"/>
  <c r="AS97" i="1"/>
  <c r="AS113" i="1"/>
  <c r="AS129" i="1"/>
  <c r="AS145" i="1"/>
  <c r="AS161" i="1"/>
  <c r="AS177" i="1"/>
  <c r="AS193" i="1"/>
  <c r="AS209" i="1"/>
  <c r="AS225" i="1"/>
  <c r="AS241" i="1"/>
  <c r="AS257" i="1"/>
  <c r="AS273" i="1"/>
  <c r="AS289" i="1"/>
  <c r="AS305" i="1"/>
  <c r="AS321" i="1"/>
  <c r="AS337" i="1"/>
  <c r="AS353" i="1"/>
  <c r="AS369" i="1"/>
  <c r="AS385" i="1"/>
  <c r="AS401" i="1"/>
  <c r="AS417" i="1"/>
  <c r="AS433" i="1"/>
  <c r="AS449" i="1"/>
  <c r="AS465" i="1"/>
  <c r="AS481" i="1"/>
  <c r="AS497" i="1"/>
  <c r="AS513" i="1"/>
  <c r="AS529" i="1"/>
  <c r="AS545" i="1"/>
  <c r="AS561" i="1"/>
  <c r="AS577" i="1"/>
  <c r="AS593" i="1"/>
  <c r="AS609" i="1"/>
  <c r="AS625" i="1"/>
  <c r="AS641" i="1"/>
  <c r="AS657" i="1"/>
  <c r="AS673" i="1"/>
  <c r="AS689" i="1"/>
  <c r="AS705" i="1"/>
  <c r="AS721" i="1"/>
  <c r="AS737" i="1"/>
  <c r="AS753" i="1"/>
  <c r="AS769" i="1"/>
  <c r="AS785" i="1"/>
  <c r="AS801" i="1"/>
  <c r="AS817" i="1"/>
  <c r="AS833" i="1"/>
  <c r="AS849" i="1"/>
  <c r="AS865" i="1"/>
  <c r="AS881" i="1"/>
  <c r="Q6" i="1"/>
  <c r="Q22" i="1"/>
  <c r="Q38" i="1"/>
  <c r="Q54" i="1"/>
  <c r="Q70" i="1"/>
  <c r="Q86" i="1"/>
  <c r="Q102" i="1"/>
  <c r="Q118" i="1"/>
  <c r="Q134" i="1"/>
  <c r="Q150" i="1"/>
  <c r="Q166" i="1"/>
  <c r="Q182" i="1"/>
  <c r="Q198" i="1"/>
  <c r="Q214" i="1"/>
  <c r="Q230" i="1"/>
  <c r="Q246" i="1"/>
  <c r="Q262" i="1"/>
  <c r="Q278" i="1"/>
  <c r="Q294" i="1"/>
  <c r="Q310" i="1"/>
  <c r="Q326" i="1"/>
  <c r="Q342" i="1"/>
  <c r="Q358" i="1"/>
  <c r="Q374" i="1"/>
  <c r="Q390" i="1"/>
  <c r="Q406" i="1"/>
  <c r="Q422" i="1"/>
  <c r="Q438" i="1"/>
  <c r="Q454" i="1"/>
  <c r="Q470" i="1"/>
  <c r="Q486" i="1"/>
  <c r="Q502" i="1"/>
  <c r="Q518" i="1"/>
  <c r="Q534" i="1"/>
  <c r="Q550" i="1"/>
  <c r="Q566" i="1"/>
  <c r="Q582" i="1"/>
  <c r="Q598" i="1"/>
  <c r="Q614" i="1"/>
  <c r="Q630" i="1"/>
  <c r="Q646" i="1"/>
  <c r="Q662" i="1"/>
  <c r="Q678" i="1"/>
  <c r="Q694" i="1"/>
  <c r="Q710" i="1"/>
  <c r="Q726" i="1"/>
  <c r="Q742" i="1"/>
  <c r="Q758" i="1"/>
  <c r="Q774" i="1"/>
  <c r="Q790" i="1"/>
  <c r="Q806" i="1"/>
  <c r="Q822" i="1"/>
  <c r="Q838" i="1"/>
  <c r="Q854" i="1"/>
  <c r="Q870" i="1"/>
  <c r="Q886" i="1"/>
  <c r="Q902" i="1"/>
  <c r="Q918" i="1"/>
  <c r="Q934" i="1"/>
  <c r="Q950" i="1"/>
  <c r="Q966" i="1"/>
  <c r="Q982" i="1"/>
  <c r="Q998" i="1"/>
  <c r="Q1014" i="1"/>
  <c r="Q1030" i="1"/>
  <c r="Q1046" i="1"/>
  <c r="Q1062" i="1"/>
  <c r="Q1078" i="1"/>
  <c r="Q1094" i="1"/>
  <c r="Q1110" i="1"/>
  <c r="Q1126" i="1"/>
  <c r="AS44" i="1"/>
  <c r="AS92" i="1"/>
  <c r="AS156" i="1"/>
  <c r="AS220" i="1"/>
  <c r="AS268" i="1"/>
  <c r="AS316" i="1"/>
  <c r="AS364" i="1"/>
  <c r="AS412" i="1"/>
  <c r="AS460" i="1"/>
  <c r="AS508" i="1"/>
  <c r="AS556" i="1"/>
  <c r="AS636" i="1"/>
  <c r="AS684" i="1"/>
  <c r="AS732" i="1"/>
  <c r="AS780" i="1"/>
  <c r="AS828" i="1"/>
  <c r="AS892" i="1"/>
  <c r="AS956" i="1"/>
  <c r="AS1004" i="1"/>
  <c r="AS28" i="1"/>
  <c r="AS76" i="1"/>
  <c r="AS108" i="1"/>
  <c r="AS140" i="1"/>
  <c r="AS188" i="1"/>
  <c r="AS236" i="1"/>
  <c r="AS284" i="1"/>
  <c r="AS332" i="1"/>
  <c r="AS380" i="1"/>
  <c r="AS428" i="1"/>
  <c r="AS476" i="1"/>
  <c r="AS524" i="1"/>
  <c r="AS572" i="1"/>
  <c r="AS604" i="1"/>
  <c r="AS652" i="1"/>
  <c r="AS700" i="1"/>
  <c r="AS748" i="1"/>
  <c r="AS796" i="1"/>
  <c r="AS844" i="1"/>
  <c r="AS876" i="1"/>
  <c r="AS924" i="1"/>
  <c r="AS972" i="1"/>
  <c r="AS12" i="1"/>
  <c r="AS60" i="1"/>
  <c r="AS124" i="1"/>
  <c r="AS172" i="1"/>
  <c r="AS204" i="1"/>
  <c r="AS252" i="1"/>
  <c r="AS300" i="1"/>
  <c r="AS348" i="1"/>
  <c r="AS396" i="1"/>
  <c r="AS444" i="1"/>
  <c r="AS492" i="1"/>
  <c r="AS540" i="1"/>
  <c r="AS588" i="1"/>
  <c r="AS620" i="1"/>
  <c r="AS668" i="1"/>
  <c r="AS716" i="1"/>
  <c r="AS764" i="1"/>
  <c r="AS812" i="1"/>
  <c r="AS860" i="1"/>
  <c r="AS908" i="1"/>
  <c r="AS940" i="1"/>
  <c r="AS988" i="1"/>
  <c r="Q1142" i="1"/>
  <c r="Q1158" i="1"/>
  <c r="Q1174" i="1"/>
  <c r="Q1190" i="1"/>
  <c r="Q1206" i="1"/>
  <c r="Q1222" i="1"/>
  <c r="Q1238" i="1"/>
  <c r="AS170" i="1"/>
  <c r="AS186" i="1"/>
  <c r="AS202" i="1"/>
  <c r="AS218" i="1"/>
  <c r="AS234" i="1"/>
  <c r="AS250" i="1"/>
  <c r="AS266" i="1"/>
  <c r="AS282" i="1"/>
  <c r="AS298" i="1"/>
  <c r="AS314" i="1"/>
  <c r="AS330" i="1"/>
  <c r="AS346" i="1"/>
  <c r="AS378" i="1"/>
  <c r="AS394" i="1"/>
  <c r="AS410" i="1"/>
  <c r="AS426" i="1"/>
  <c r="AS442" i="1"/>
  <c r="AS458" i="1"/>
  <c r="AS474" i="1"/>
  <c r="AS490" i="1"/>
  <c r="AS506" i="1"/>
  <c r="AS522" i="1"/>
  <c r="AS538" i="1"/>
  <c r="AS570" i="1"/>
  <c r="AS586" i="1"/>
  <c r="AS602" i="1"/>
  <c r="AS618" i="1"/>
  <c r="AS634" i="1"/>
  <c r="AS650" i="1"/>
  <c r="AS666" i="1"/>
  <c r="AS682" i="1"/>
  <c r="AS698" i="1"/>
  <c r="AS714" i="1"/>
  <c r="AS730" i="1"/>
  <c r="AS746" i="1"/>
  <c r="AS762" i="1"/>
  <c r="AS778" i="1"/>
  <c r="AS794" i="1"/>
  <c r="AS810" i="1"/>
  <c r="AS826" i="1"/>
  <c r="AS842" i="1"/>
  <c r="AS858" i="1"/>
  <c r="AS874" i="1"/>
  <c r="AS890" i="1"/>
  <c r="AS906" i="1"/>
  <c r="AS922" i="1"/>
  <c r="AS938" i="1"/>
  <c r="AS954" i="1"/>
  <c r="AS970" i="1"/>
  <c r="AS986" i="1"/>
  <c r="AS1002" i="1"/>
  <c r="AS1018" i="1"/>
  <c r="AS1034" i="1"/>
  <c r="AS1050" i="1"/>
  <c r="AS1066" i="1"/>
  <c r="AS1082" i="1"/>
  <c r="AS1098" i="1"/>
  <c r="AS1114" i="1"/>
  <c r="AS554" i="1"/>
  <c r="Q7" i="1"/>
  <c r="Q23" i="1"/>
  <c r="Q39" i="1"/>
  <c r="Q55" i="1"/>
  <c r="Q71" i="1"/>
  <c r="Q87" i="1"/>
  <c r="Q103" i="1"/>
  <c r="Q119" i="1"/>
  <c r="Q135" i="1"/>
  <c r="Q151" i="1"/>
  <c r="Q167" i="1"/>
  <c r="Q183" i="1"/>
  <c r="Q199" i="1"/>
  <c r="Q215" i="1"/>
  <c r="Q231" i="1"/>
  <c r="Q247" i="1"/>
  <c r="Q263" i="1"/>
  <c r="Q279" i="1"/>
  <c r="Q295" i="1"/>
  <c r="Q311" i="1"/>
  <c r="Q327" i="1"/>
  <c r="Q343" i="1"/>
  <c r="Q359" i="1"/>
  <c r="Q375" i="1"/>
  <c r="Q391" i="1"/>
  <c r="Q407" i="1"/>
  <c r="Q423" i="1"/>
  <c r="Q439" i="1"/>
  <c r="Q455" i="1"/>
  <c r="Q471" i="1"/>
  <c r="Q487" i="1"/>
  <c r="Q503" i="1"/>
  <c r="Q519" i="1"/>
  <c r="Q535" i="1"/>
  <c r="Q551" i="1"/>
  <c r="Q567" i="1"/>
  <c r="Q583" i="1"/>
  <c r="Q599" i="1"/>
  <c r="Q615" i="1"/>
  <c r="Q631" i="1"/>
  <c r="Q647" i="1"/>
  <c r="Q663" i="1"/>
  <c r="Q679" i="1"/>
  <c r="Q695" i="1"/>
  <c r="Q711" i="1"/>
  <c r="Q727" i="1"/>
  <c r="Q743" i="1"/>
  <c r="Q759" i="1"/>
  <c r="Q775" i="1"/>
  <c r="Q791" i="1"/>
  <c r="Q807" i="1"/>
  <c r="Q823" i="1"/>
  <c r="Q839" i="1"/>
  <c r="Q855" i="1"/>
  <c r="Q871" i="1"/>
  <c r="Q887" i="1"/>
  <c r="Q903" i="1"/>
  <c r="Q919" i="1"/>
  <c r="Q935" i="1"/>
  <c r="Q951" i="1"/>
  <c r="Q967" i="1"/>
  <c r="Q983" i="1"/>
  <c r="Q999" i="1"/>
  <c r="Q1015" i="1"/>
  <c r="Q1031" i="1"/>
  <c r="Q1047" i="1"/>
  <c r="Q1063" i="1"/>
  <c r="Q1079" i="1"/>
  <c r="Q1095" i="1"/>
  <c r="Q1111" i="1"/>
  <c r="Q1127" i="1"/>
  <c r="Q1143" i="1"/>
  <c r="Q1159" i="1"/>
  <c r="Q1175" i="1"/>
  <c r="Q1191" i="1"/>
  <c r="Q1207" i="1"/>
  <c r="Q1223" i="1"/>
  <c r="Q1239" i="1"/>
  <c r="AS1130" i="1"/>
  <c r="AS1146" i="1"/>
  <c r="AS1162" i="1"/>
  <c r="AS1178" i="1"/>
  <c r="AS1194" i="1"/>
  <c r="AS1210" i="1"/>
  <c r="AS1226" i="1"/>
  <c r="Q8" i="1"/>
  <c r="Q24" i="1"/>
  <c r="Q40" i="1"/>
  <c r="Q56" i="1"/>
  <c r="Q72" i="1"/>
  <c r="Q88" i="1"/>
  <c r="Q104" i="1"/>
  <c r="Q120" i="1"/>
  <c r="Q136" i="1"/>
  <c r="Q152" i="1"/>
  <c r="Q168" i="1"/>
  <c r="Q184" i="1"/>
  <c r="Q200" i="1"/>
  <c r="Q216" i="1"/>
  <c r="Q232" i="1"/>
  <c r="Q248" i="1"/>
  <c r="Q264" i="1"/>
  <c r="Q280" i="1"/>
  <c r="Q296" i="1"/>
  <c r="Q312" i="1"/>
  <c r="Q328" i="1"/>
  <c r="Q344" i="1"/>
  <c r="Q360" i="1"/>
  <c r="Q376" i="1"/>
  <c r="Q392" i="1"/>
  <c r="Q408" i="1"/>
  <c r="Q424" i="1"/>
  <c r="Q440" i="1"/>
  <c r="Q456" i="1"/>
  <c r="Q472" i="1"/>
  <c r="Q488" i="1"/>
  <c r="Q504" i="1"/>
  <c r="Q520" i="1"/>
  <c r="Q536" i="1"/>
  <c r="Q552" i="1"/>
  <c r="Q568" i="1"/>
  <c r="Q584" i="1"/>
  <c r="Q600" i="1"/>
  <c r="Q616" i="1"/>
  <c r="Q632" i="1"/>
  <c r="Q648" i="1"/>
  <c r="Q664" i="1"/>
  <c r="Q680" i="1"/>
  <c r="Q696" i="1"/>
  <c r="Q712" i="1"/>
  <c r="Q728" i="1"/>
  <c r="Q744" i="1"/>
  <c r="Q760" i="1"/>
  <c r="Q776" i="1"/>
  <c r="Q792" i="1"/>
  <c r="Q808" i="1"/>
  <c r="Q824" i="1"/>
  <c r="Q840" i="1"/>
  <c r="Q856" i="1"/>
  <c r="Q872" i="1"/>
  <c r="Q888" i="1"/>
  <c r="Q904" i="1"/>
  <c r="Q920" i="1"/>
  <c r="Q936" i="1"/>
  <c r="Q952" i="1"/>
  <c r="Q968" i="1"/>
  <c r="Q984" i="1"/>
  <c r="Q1000" i="1"/>
  <c r="Q1016" i="1"/>
  <c r="Q1032" i="1"/>
  <c r="Q1048" i="1"/>
  <c r="Q1064" i="1"/>
  <c r="Q1080" i="1"/>
  <c r="Q1096" i="1"/>
  <c r="Q1112" i="1"/>
  <c r="Q1128" i="1"/>
  <c r="Q1144" i="1"/>
  <c r="Q1160" i="1"/>
  <c r="Q1176" i="1"/>
  <c r="Q1192" i="1"/>
  <c r="Q1208" i="1"/>
  <c r="Q1224" i="1"/>
  <c r="Q1240" i="1"/>
  <c r="Q9" i="1"/>
  <c r="Q25" i="1"/>
  <c r="Q41" i="1"/>
  <c r="Q57" i="1"/>
  <c r="Q73" i="1"/>
  <c r="Q89" i="1"/>
  <c r="Q105" i="1"/>
  <c r="Q121" i="1"/>
  <c r="Q137" i="1"/>
  <c r="Q153" i="1"/>
  <c r="Q169" i="1"/>
  <c r="Q185" i="1"/>
  <c r="Q201" i="1"/>
  <c r="Q217" i="1"/>
  <c r="Q233" i="1"/>
  <c r="Q249" i="1"/>
  <c r="Q265" i="1"/>
  <c r="Q281" i="1"/>
  <c r="Q297" i="1"/>
  <c r="Q313" i="1"/>
  <c r="Q329" i="1"/>
  <c r="Q345" i="1"/>
  <c r="Q361" i="1"/>
  <c r="Q377" i="1"/>
  <c r="Q393" i="1"/>
  <c r="Q409" i="1"/>
  <c r="Q425" i="1"/>
  <c r="Q441" i="1"/>
  <c r="Q457" i="1"/>
  <c r="Q473" i="1"/>
  <c r="Q489" i="1"/>
  <c r="Q505" i="1"/>
  <c r="Q521" i="1"/>
  <c r="Q537" i="1"/>
  <c r="Q553" i="1"/>
  <c r="Q569" i="1"/>
  <c r="Q585" i="1"/>
  <c r="Q601" i="1"/>
  <c r="Q617" i="1"/>
  <c r="Q633" i="1"/>
  <c r="Q649" i="1"/>
  <c r="Q665" i="1"/>
  <c r="Q681" i="1"/>
  <c r="Q697" i="1"/>
  <c r="Q713" i="1"/>
  <c r="Q729" i="1"/>
  <c r="Q745" i="1"/>
  <c r="Q761" i="1"/>
  <c r="Q777" i="1"/>
  <c r="Q793" i="1"/>
  <c r="Q809" i="1"/>
  <c r="Q825" i="1"/>
  <c r="Q841" i="1"/>
  <c r="Q857" i="1"/>
  <c r="Q873" i="1"/>
  <c r="Q889" i="1"/>
  <c r="Q905" i="1"/>
  <c r="Q921" i="1"/>
  <c r="Q937" i="1"/>
  <c r="Q953" i="1"/>
  <c r="Q969" i="1"/>
  <c r="Q985" i="1"/>
  <c r="Q1001" i="1"/>
  <c r="Q1017" i="1"/>
  <c r="Q1033" i="1"/>
  <c r="Q1049" i="1"/>
  <c r="Q1065" i="1"/>
  <c r="Q1081" i="1"/>
  <c r="Q1097" i="1"/>
  <c r="Q1113" i="1"/>
  <c r="Q1129" i="1"/>
  <c r="Q1145" i="1"/>
  <c r="Q1161" i="1"/>
  <c r="Q1177" i="1"/>
  <c r="Q1193" i="1"/>
  <c r="Q1209" i="1"/>
  <c r="Q1225" i="1"/>
  <c r="Q1233" i="1"/>
  <c r="Q10" i="1"/>
  <c r="Q26" i="1"/>
  <c r="Q42" i="1"/>
  <c r="Q58" i="1"/>
  <c r="Q74" i="1"/>
  <c r="Q90" i="1"/>
  <c r="Q106" i="1"/>
  <c r="Q122" i="1"/>
  <c r="Q138" i="1"/>
  <c r="Q154" i="1"/>
  <c r="Q170" i="1"/>
  <c r="Q186" i="1"/>
  <c r="Q202" i="1"/>
  <c r="Q218" i="1"/>
  <c r="Q234" i="1"/>
  <c r="Q250" i="1"/>
  <c r="Q266" i="1"/>
  <c r="Q282" i="1"/>
  <c r="Q298" i="1"/>
  <c r="Q314" i="1"/>
  <c r="Q330" i="1"/>
  <c r="Q346" i="1"/>
  <c r="Q362" i="1"/>
  <c r="Q378" i="1"/>
  <c r="Q394" i="1"/>
  <c r="Q410" i="1"/>
  <c r="Q426" i="1"/>
  <c r="Q442" i="1"/>
  <c r="Q458" i="1"/>
  <c r="Q474" i="1"/>
  <c r="Q490" i="1"/>
  <c r="Q506" i="1"/>
  <c r="Q522" i="1"/>
  <c r="Q538" i="1"/>
  <c r="Q554" i="1"/>
  <c r="Q570" i="1"/>
  <c r="Q586" i="1"/>
  <c r="Q602" i="1"/>
  <c r="Q618" i="1"/>
  <c r="Q634" i="1"/>
  <c r="Q650" i="1"/>
  <c r="Q666" i="1"/>
  <c r="Q682" i="1"/>
  <c r="Q698" i="1"/>
  <c r="Q714" i="1"/>
  <c r="Q730" i="1"/>
  <c r="Q746" i="1"/>
  <c r="Q762" i="1"/>
  <c r="Q778" i="1"/>
  <c r="Q794" i="1"/>
  <c r="Q810" i="1"/>
  <c r="Q826" i="1"/>
  <c r="Q842" i="1"/>
  <c r="Q858" i="1"/>
  <c r="Q874" i="1"/>
  <c r="Q890" i="1"/>
  <c r="Q906" i="1"/>
  <c r="Q922" i="1"/>
  <c r="Q938" i="1"/>
  <c r="Q954" i="1"/>
  <c r="Q970" i="1"/>
  <c r="Q986" i="1"/>
  <c r="Q1002" i="1"/>
  <c r="Q1018" i="1"/>
  <c r="Q1034" i="1"/>
  <c r="Q1050" i="1"/>
  <c r="Q1066" i="1"/>
  <c r="Q1082" i="1"/>
  <c r="Q1098" i="1"/>
  <c r="Q1114" i="1"/>
  <c r="Q1130" i="1"/>
  <c r="Q1146" i="1"/>
  <c r="Q1162" i="1"/>
  <c r="Q1178" i="1"/>
  <c r="Q1194" i="1"/>
  <c r="Q1210" i="1"/>
  <c r="Q1226" i="1"/>
  <c r="Q11" i="1"/>
  <c r="Q27" i="1"/>
  <c r="Q43" i="1"/>
  <c r="Q59" i="1"/>
  <c r="Q75" i="1"/>
  <c r="Q91" i="1"/>
  <c r="Q107" i="1"/>
  <c r="Q123" i="1"/>
  <c r="Q139" i="1"/>
  <c r="Q155" i="1"/>
  <c r="Q171" i="1"/>
  <c r="Q187" i="1"/>
  <c r="Q203" i="1"/>
  <c r="Q219" i="1"/>
  <c r="Q235" i="1"/>
  <c r="Q251" i="1"/>
  <c r="Q267" i="1"/>
  <c r="Q283" i="1"/>
  <c r="Q299" i="1"/>
  <c r="Q315" i="1"/>
  <c r="Q331" i="1"/>
  <c r="Q347" i="1"/>
  <c r="Q363" i="1"/>
  <c r="Q379" i="1"/>
  <c r="Q395" i="1"/>
  <c r="Q411" i="1"/>
  <c r="Q427" i="1"/>
  <c r="Q443" i="1"/>
  <c r="Q459" i="1"/>
  <c r="Q475" i="1"/>
  <c r="Q491" i="1"/>
  <c r="Q507" i="1"/>
  <c r="Q523" i="1"/>
  <c r="Q539" i="1"/>
  <c r="Q555" i="1"/>
  <c r="Q571" i="1"/>
  <c r="Q587" i="1"/>
  <c r="Q603" i="1"/>
  <c r="Q619" i="1"/>
  <c r="Q635" i="1"/>
  <c r="Q651" i="1"/>
  <c r="Q667" i="1"/>
  <c r="Q683" i="1"/>
  <c r="Q699" i="1"/>
  <c r="Q715" i="1"/>
  <c r="Q731" i="1"/>
  <c r="Q747" i="1"/>
  <c r="Q763" i="1"/>
  <c r="Q779" i="1"/>
  <c r="Q795" i="1"/>
  <c r="Q811" i="1"/>
  <c r="Q827" i="1"/>
  <c r="Q843" i="1"/>
  <c r="Q859" i="1"/>
  <c r="Q875" i="1"/>
  <c r="Q891" i="1"/>
  <c r="Q907" i="1"/>
  <c r="Q923" i="1"/>
  <c r="Q939" i="1"/>
  <c r="Q955" i="1"/>
  <c r="Q971" i="1"/>
  <c r="Q987" i="1"/>
  <c r="Q1003" i="1"/>
  <c r="Q1019" i="1"/>
  <c r="Q1035" i="1"/>
  <c r="Q1051" i="1"/>
  <c r="Q1067" i="1"/>
  <c r="Q1083" i="1"/>
  <c r="Q1099" i="1"/>
  <c r="Q1115" i="1"/>
  <c r="Q1131" i="1"/>
  <c r="Q1147" i="1"/>
  <c r="Q1163" i="1"/>
  <c r="Q1179" i="1"/>
  <c r="Q1195" i="1"/>
  <c r="Q1211" i="1"/>
  <c r="Q1227" i="1"/>
  <c r="Q12" i="1"/>
  <c r="Q28" i="1"/>
  <c r="Q44" i="1"/>
  <c r="Q60" i="1"/>
  <c r="Q76" i="1"/>
  <c r="Q92" i="1"/>
  <c r="Q108" i="1"/>
  <c r="Q124" i="1"/>
  <c r="Q140" i="1"/>
  <c r="Q156" i="1"/>
  <c r="Q172" i="1"/>
  <c r="Q188" i="1"/>
  <c r="Q204" i="1"/>
  <c r="Q220" i="1"/>
  <c r="Q236" i="1"/>
  <c r="Q252" i="1"/>
  <c r="Q268" i="1"/>
  <c r="Q284" i="1"/>
  <c r="Q300" i="1"/>
  <c r="Q316" i="1"/>
  <c r="Q332" i="1"/>
  <c r="Q348" i="1"/>
  <c r="Q364" i="1"/>
  <c r="Q380" i="1"/>
  <c r="Q396" i="1"/>
  <c r="Q412" i="1"/>
  <c r="Q428" i="1"/>
  <c r="Q444" i="1"/>
  <c r="Q460" i="1"/>
  <c r="Q476" i="1"/>
  <c r="Q492" i="1"/>
  <c r="Q508" i="1"/>
  <c r="Q524" i="1"/>
  <c r="Q540" i="1"/>
  <c r="Q556" i="1"/>
  <c r="Q572" i="1"/>
  <c r="Q588" i="1"/>
  <c r="Q604" i="1"/>
  <c r="Q620" i="1"/>
  <c r="Q636" i="1"/>
  <c r="Q652" i="1"/>
  <c r="Q668" i="1"/>
  <c r="Q684" i="1"/>
  <c r="Q700" i="1"/>
  <c r="Q716" i="1"/>
  <c r="Q732" i="1"/>
  <c r="Q748" i="1"/>
  <c r="Q764" i="1"/>
  <c r="Q780" i="1"/>
  <c r="Q796" i="1"/>
  <c r="Q812" i="1"/>
  <c r="Q828" i="1"/>
  <c r="Q844" i="1"/>
  <c r="Q860" i="1"/>
  <c r="Q876" i="1"/>
  <c r="Q892" i="1"/>
  <c r="Q908" i="1"/>
  <c r="Q924" i="1"/>
  <c r="Q940" i="1"/>
  <c r="Q956" i="1"/>
  <c r="Q972" i="1"/>
  <c r="Q988" i="1"/>
  <c r="Q1004" i="1"/>
  <c r="Q1020" i="1"/>
  <c r="Q1036" i="1"/>
  <c r="Q1052" i="1"/>
  <c r="Q1068" i="1"/>
  <c r="Q1084" i="1"/>
  <c r="Q1100" i="1"/>
  <c r="Q1116" i="1"/>
  <c r="Q1132" i="1"/>
  <c r="Q1148" i="1"/>
  <c r="Q1164" i="1"/>
  <c r="Q1180" i="1"/>
  <c r="Q1196" i="1"/>
  <c r="Q1212" i="1"/>
  <c r="Q1228" i="1"/>
  <c r="Q13" i="1"/>
  <c r="Q29" i="1"/>
  <c r="Q45" i="1"/>
  <c r="Q61" i="1"/>
  <c r="Q77" i="1"/>
  <c r="Q93" i="1"/>
  <c r="Q109" i="1"/>
  <c r="Q125" i="1"/>
  <c r="Q141" i="1"/>
  <c r="Q157" i="1"/>
  <c r="Q173" i="1"/>
  <c r="Q189" i="1"/>
  <c r="Q205" i="1"/>
  <c r="Q221" i="1"/>
  <c r="Q237" i="1"/>
  <c r="Q253" i="1"/>
  <c r="Q269" i="1"/>
  <c r="Q285" i="1"/>
  <c r="Q301" i="1"/>
  <c r="Q317" i="1"/>
  <c r="Q333" i="1"/>
  <c r="Q349" i="1"/>
  <c r="Q365" i="1"/>
  <c r="Q381" i="1"/>
  <c r="Q397" i="1"/>
  <c r="Q413" i="1"/>
  <c r="Q429" i="1"/>
  <c r="Q445" i="1"/>
  <c r="Q461" i="1"/>
  <c r="Q477" i="1"/>
  <c r="Q493" i="1"/>
  <c r="Q509" i="1"/>
  <c r="Q525" i="1"/>
  <c r="Q541" i="1"/>
  <c r="Q557" i="1"/>
  <c r="Q573" i="1"/>
  <c r="Q589" i="1"/>
  <c r="Q605" i="1"/>
  <c r="Q621" i="1"/>
  <c r="Q637" i="1"/>
  <c r="Q653" i="1"/>
  <c r="Q669" i="1"/>
  <c r="Q685" i="1"/>
  <c r="Q701" i="1"/>
  <c r="Q717" i="1"/>
  <c r="Q733" i="1"/>
  <c r="Q749" i="1"/>
  <c r="Q765" i="1"/>
  <c r="Q781" i="1"/>
  <c r="Q797" i="1"/>
  <c r="Q813" i="1"/>
  <c r="Q829" i="1"/>
  <c r="Q845" i="1"/>
  <c r="Q861" i="1"/>
  <c r="Q877" i="1"/>
  <c r="Q893" i="1"/>
  <c r="Q909" i="1"/>
  <c r="Q925" i="1"/>
  <c r="Q941" i="1"/>
  <c r="Q957" i="1"/>
  <c r="Q973" i="1"/>
  <c r="Q989" i="1"/>
  <c r="Q1005" i="1"/>
  <c r="Q1021" i="1"/>
  <c r="Q1037" i="1"/>
  <c r="Q1053" i="1"/>
  <c r="Q1069" i="1"/>
  <c r="Q1085" i="1"/>
  <c r="Q1101" i="1"/>
  <c r="Q1117" i="1"/>
  <c r="Q1133" i="1"/>
  <c r="Q1149" i="1"/>
  <c r="Q1165" i="1"/>
  <c r="Q1181" i="1"/>
  <c r="Q1197" i="1"/>
  <c r="Q1213" i="1"/>
  <c r="Q1229" i="1"/>
  <c r="Q14" i="1"/>
  <c r="Q30" i="1"/>
  <c r="Q46" i="1"/>
  <c r="Q62" i="1"/>
  <c r="Q78" i="1"/>
  <c r="Q94" i="1"/>
  <c r="Q110" i="1"/>
  <c r="Q126" i="1"/>
  <c r="Q142" i="1"/>
  <c r="Q158" i="1"/>
  <c r="Q174" i="1"/>
  <c r="Q190" i="1"/>
  <c r="Q206" i="1"/>
  <c r="Q222" i="1"/>
  <c r="Q238" i="1"/>
  <c r="Q254" i="1"/>
  <c r="Q270" i="1"/>
  <c r="Q286" i="1"/>
  <c r="Q302" i="1"/>
  <c r="Q318" i="1"/>
  <c r="Q334" i="1"/>
  <c r="Q350" i="1"/>
  <c r="Q366" i="1"/>
  <c r="Q382" i="1"/>
  <c r="Q398" i="1"/>
  <c r="Q414" i="1"/>
  <c r="Q430" i="1"/>
  <c r="Q446" i="1"/>
  <c r="Q462" i="1"/>
  <c r="Q478" i="1"/>
  <c r="Q494" i="1"/>
  <c r="Q510" i="1"/>
  <c r="Q526" i="1"/>
  <c r="Q542" i="1"/>
  <c r="Q558" i="1"/>
  <c r="Q574" i="1"/>
  <c r="Q590" i="1"/>
  <c r="Q606" i="1"/>
  <c r="Q622" i="1"/>
  <c r="Q638" i="1"/>
  <c r="Q654" i="1"/>
  <c r="Q670" i="1"/>
  <c r="Q686" i="1"/>
  <c r="Q702" i="1"/>
  <c r="Q718" i="1"/>
  <c r="Q734" i="1"/>
  <c r="Q750" i="1"/>
  <c r="Q766" i="1"/>
  <c r="Q782" i="1"/>
  <c r="Q798" i="1"/>
  <c r="Q814" i="1"/>
  <c r="Q830" i="1"/>
  <c r="Q846" i="1"/>
  <c r="Q862" i="1"/>
  <c r="Q878" i="1"/>
  <c r="Q894" i="1"/>
  <c r="Q910" i="1"/>
  <c r="Q926" i="1"/>
  <c r="Q942" i="1"/>
  <c r="Q958" i="1"/>
  <c r="Q974" i="1"/>
  <c r="Q990" i="1"/>
  <c r="Q1006" i="1"/>
  <c r="Q1022" i="1"/>
  <c r="Q1038" i="1"/>
  <c r="Q1054" i="1"/>
  <c r="Q1070" i="1"/>
  <c r="Q1086" i="1"/>
  <c r="Q1102" i="1"/>
  <c r="Q1118" i="1"/>
  <c r="Q1134" i="1"/>
  <c r="Q1150" i="1"/>
  <c r="Q1166" i="1"/>
  <c r="Q1182" i="1"/>
  <c r="Q1198" i="1"/>
  <c r="Q1214" i="1"/>
  <c r="Q1230" i="1"/>
  <c r="Q15" i="1"/>
  <c r="Q31" i="1"/>
  <c r="Q47" i="1"/>
  <c r="Q63" i="1"/>
  <c r="Q79" i="1"/>
  <c r="Q95" i="1"/>
  <c r="Q111" i="1"/>
  <c r="Q127" i="1"/>
  <c r="Q143" i="1"/>
  <c r="Q159" i="1"/>
  <c r="Q175" i="1"/>
  <c r="Q191" i="1"/>
  <c r="Q207" i="1"/>
  <c r="Q223" i="1"/>
  <c r="Q239" i="1"/>
  <c r="Q255" i="1"/>
  <c r="Q271" i="1"/>
  <c r="Q287" i="1"/>
  <c r="Q303" i="1"/>
  <c r="Q319" i="1"/>
  <c r="Q335" i="1"/>
  <c r="Q351" i="1"/>
  <c r="Q367" i="1"/>
  <c r="Q383" i="1"/>
  <c r="Q399" i="1"/>
  <c r="Q415" i="1"/>
  <c r="Q431" i="1"/>
  <c r="Q447" i="1"/>
  <c r="Q463" i="1"/>
  <c r="Q479" i="1"/>
  <c r="Q495" i="1"/>
  <c r="Q511" i="1"/>
  <c r="Q527" i="1"/>
  <c r="Q543" i="1"/>
  <c r="Q559" i="1"/>
  <c r="Q575" i="1"/>
  <c r="Q591" i="1"/>
  <c r="Q607" i="1"/>
  <c r="Q623" i="1"/>
  <c r="Q639" i="1"/>
  <c r="Q655" i="1"/>
  <c r="Q671" i="1"/>
  <c r="Q687" i="1"/>
  <c r="Q703" i="1"/>
  <c r="Q719" i="1"/>
  <c r="Q735" i="1"/>
  <c r="Q751" i="1"/>
  <c r="Q767" i="1"/>
  <c r="Q783" i="1"/>
  <c r="Q799" i="1"/>
  <c r="Q815" i="1"/>
  <c r="Q831" i="1"/>
  <c r="Q847" i="1"/>
  <c r="Q863" i="1"/>
  <c r="Q879" i="1"/>
  <c r="Q895" i="1"/>
  <c r="Q911" i="1"/>
  <c r="Q927" i="1"/>
  <c r="Q943" i="1"/>
  <c r="Q959" i="1"/>
  <c r="Q975" i="1"/>
  <c r="Q991" i="1"/>
  <c r="Q1007" i="1"/>
  <c r="Q1023" i="1"/>
  <c r="Q1039" i="1"/>
  <c r="Q1055" i="1"/>
  <c r="Q1071" i="1"/>
  <c r="Q1087" i="1"/>
  <c r="Q1103" i="1"/>
  <c r="Q1119" i="1"/>
  <c r="Q1135" i="1"/>
  <c r="Q1151" i="1"/>
  <c r="Q1167" i="1"/>
  <c r="Q1183" i="1"/>
  <c r="Q1199" i="1"/>
  <c r="Q1215" i="1"/>
  <c r="Q1231" i="1"/>
  <c r="Q16" i="1"/>
  <c r="Q32" i="1"/>
  <c r="Q48" i="1"/>
  <c r="Q64" i="1"/>
  <c r="Q80" i="1"/>
  <c r="Q96" i="1"/>
  <c r="Q112" i="1"/>
  <c r="Q128" i="1"/>
  <c r="Q144" i="1"/>
  <c r="Q160" i="1"/>
  <c r="Q176" i="1"/>
  <c r="Q192" i="1"/>
  <c r="Q208" i="1"/>
  <c r="Q224" i="1"/>
  <c r="Q240" i="1"/>
  <c r="Q256" i="1"/>
  <c r="Q272" i="1"/>
  <c r="Q288" i="1"/>
  <c r="Q304" i="1"/>
  <c r="Q320" i="1"/>
  <c r="Q336" i="1"/>
  <c r="Q352" i="1"/>
  <c r="Q368" i="1"/>
  <c r="Q384" i="1"/>
  <c r="Q400" i="1"/>
  <c r="Q416" i="1"/>
  <c r="Q432" i="1"/>
  <c r="Q448" i="1"/>
  <c r="Q464" i="1"/>
  <c r="Q480" i="1"/>
  <c r="Q496" i="1"/>
  <c r="Q512" i="1"/>
  <c r="Q528" i="1"/>
  <c r="Q544" i="1"/>
  <c r="Q560" i="1"/>
  <c r="Q576" i="1"/>
  <c r="Q592" i="1"/>
  <c r="Q608" i="1"/>
  <c r="Q624" i="1"/>
  <c r="Q640" i="1"/>
  <c r="Q656" i="1"/>
  <c r="Q672" i="1"/>
  <c r="Q688" i="1"/>
  <c r="Q704" i="1"/>
  <c r="Q720" i="1"/>
  <c r="Q736" i="1"/>
  <c r="Q752" i="1"/>
  <c r="Q768" i="1"/>
  <c r="Q784" i="1"/>
  <c r="Q800" i="1"/>
  <c r="Q816" i="1"/>
  <c r="Q832" i="1"/>
  <c r="Q848" i="1"/>
  <c r="Q864" i="1"/>
  <c r="Q880" i="1"/>
  <c r="Q896" i="1"/>
  <c r="Q912" i="1"/>
  <c r="Q928" i="1"/>
  <c r="Q944" i="1"/>
  <c r="Q960" i="1"/>
  <c r="Q976" i="1"/>
  <c r="Q992" i="1"/>
  <c r="Q1008" i="1"/>
  <c r="Q1024" i="1"/>
  <c r="Q1040" i="1"/>
  <c r="Q1056" i="1"/>
  <c r="Q1072" i="1"/>
  <c r="Q1088" i="1"/>
  <c r="Q1104" i="1"/>
  <c r="Q1120" i="1"/>
  <c r="Q1136" i="1"/>
  <c r="Q1152" i="1"/>
  <c r="Q1168" i="1"/>
  <c r="Q1184" i="1"/>
  <c r="Q1200" i="1"/>
  <c r="Q1216" i="1"/>
  <c r="Q1232" i="1"/>
  <c r="Q2" i="1"/>
  <c r="Q18" i="1"/>
  <c r="Q34" i="1"/>
  <c r="Q50" i="1"/>
  <c r="Q66" i="1"/>
  <c r="Q82" i="1"/>
  <c r="Q98" i="1"/>
  <c r="Q114" i="1"/>
  <c r="Q130" i="1"/>
  <c r="Q146" i="1"/>
  <c r="Q162" i="1"/>
  <c r="Q178" i="1"/>
  <c r="Q194" i="1"/>
  <c r="Q210" i="1"/>
  <c r="Q226" i="1"/>
  <c r="Q242" i="1"/>
  <c r="Q258" i="1"/>
  <c r="Q274" i="1"/>
  <c r="Q290" i="1"/>
  <c r="Q306" i="1"/>
  <c r="Q322" i="1"/>
  <c r="Q338" i="1"/>
  <c r="Q354" i="1"/>
  <c r="Q370" i="1"/>
  <c r="Q386" i="1"/>
  <c r="Q402" i="1"/>
  <c r="Q418" i="1"/>
  <c r="Q434" i="1"/>
  <c r="Q450" i="1"/>
  <c r="Q466" i="1"/>
  <c r="Q482" i="1"/>
  <c r="Q498" i="1"/>
  <c r="Q514" i="1"/>
  <c r="Q530" i="1"/>
  <c r="Q546" i="1"/>
  <c r="Q562" i="1"/>
  <c r="Q578" i="1"/>
  <c r="Q594" i="1"/>
  <c r="Q610" i="1"/>
  <c r="Q626" i="1"/>
  <c r="Q642" i="1"/>
  <c r="Q658" i="1"/>
  <c r="Q674" i="1"/>
  <c r="Q690" i="1"/>
  <c r="Q706" i="1"/>
  <c r="Q722" i="1"/>
  <c r="Q738" i="1"/>
  <c r="Q754" i="1"/>
  <c r="Q770" i="1"/>
  <c r="Q786" i="1"/>
  <c r="Q802" i="1"/>
  <c r="Q818" i="1"/>
  <c r="Q834" i="1"/>
  <c r="Q850" i="1"/>
  <c r="Q866" i="1"/>
  <c r="Q882" i="1"/>
  <c r="Q898" i="1"/>
  <c r="Q914" i="1"/>
  <c r="Q930" i="1"/>
  <c r="Q946" i="1"/>
  <c r="Q962" i="1"/>
  <c r="Q978" i="1"/>
  <c r="Q994" i="1"/>
  <c r="Q1010" i="1"/>
  <c r="Q1026" i="1"/>
  <c r="Q1042" i="1"/>
  <c r="Q1058" i="1"/>
  <c r="Q1074" i="1"/>
  <c r="Q1090" i="1"/>
  <c r="Q1106" i="1"/>
  <c r="Q1122" i="1"/>
  <c r="Q1138" i="1"/>
  <c r="Q1154" i="1"/>
  <c r="Q1170" i="1"/>
  <c r="Q1186" i="1"/>
  <c r="Q1202" i="1"/>
  <c r="Q1218" i="1"/>
  <c r="Q1234" i="1"/>
  <c r="Q3" i="1"/>
  <c r="Q19" i="1"/>
  <c r="Q35" i="1"/>
  <c r="Q51" i="1"/>
  <c r="Q67" i="1"/>
  <c r="Q83" i="1"/>
  <c r="Q99" i="1"/>
  <c r="Q115" i="1"/>
  <c r="Q131" i="1"/>
  <c r="Q147" i="1"/>
  <c r="Q163" i="1"/>
  <c r="Q179" i="1"/>
  <c r="Q195" i="1"/>
  <c r="Q211" i="1"/>
  <c r="Q227" i="1"/>
  <c r="Q243" i="1"/>
  <c r="Q259" i="1"/>
  <c r="Q275" i="1"/>
  <c r="Q291" i="1"/>
  <c r="Q307" i="1"/>
  <c r="Q323" i="1"/>
  <c r="Q339" i="1"/>
  <c r="Q355" i="1"/>
  <c r="Q371" i="1"/>
  <c r="Q387" i="1"/>
  <c r="Q403" i="1"/>
  <c r="Q419" i="1"/>
  <c r="Q435" i="1"/>
  <c r="Q451" i="1"/>
  <c r="Q467" i="1"/>
  <c r="Q483" i="1"/>
  <c r="Q499" i="1"/>
  <c r="Q515" i="1"/>
  <c r="Q531" i="1"/>
  <c r="Q547" i="1"/>
  <c r="Q563" i="1"/>
  <c r="Q579" i="1"/>
  <c r="Q595" i="1"/>
  <c r="Q611" i="1"/>
  <c r="Q627" i="1"/>
  <c r="Q643" i="1"/>
  <c r="Q659" i="1"/>
  <c r="Q675" i="1"/>
  <c r="Q691" i="1"/>
  <c r="Q707" i="1"/>
  <c r="Q723" i="1"/>
  <c r="Q739" i="1"/>
  <c r="Q755" i="1"/>
  <c r="Q771" i="1"/>
  <c r="Q787" i="1"/>
  <c r="Q803" i="1"/>
  <c r="Q819" i="1"/>
  <c r="Q835" i="1"/>
  <c r="Q851" i="1"/>
  <c r="Q867" i="1"/>
  <c r="Q883" i="1"/>
  <c r="Q899" i="1"/>
  <c r="Q915" i="1"/>
  <c r="Q931" i="1"/>
  <c r="Q947" i="1"/>
  <c r="Q963" i="1"/>
  <c r="Q979" i="1"/>
  <c r="Q995" i="1"/>
  <c r="Q1011" i="1"/>
  <c r="Q1027" i="1"/>
  <c r="Q1043" i="1"/>
  <c r="Q1059" i="1"/>
  <c r="Q1075" i="1"/>
  <c r="Q1091" i="1"/>
  <c r="Q1107" i="1"/>
  <c r="Q1123" i="1"/>
  <c r="Q1139" i="1"/>
  <c r="Q1155" i="1"/>
  <c r="Q1171" i="1"/>
  <c r="Q1187" i="1"/>
  <c r="Q1203" i="1"/>
  <c r="Q1219" i="1"/>
  <c r="Q1235" i="1"/>
  <c r="Q4" i="1"/>
  <c r="Q20" i="1"/>
  <c r="Q36" i="1"/>
  <c r="Q52" i="1"/>
  <c r="Q68" i="1"/>
  <c r="Q84" i="1"/>
  <c r="Q100" i="1"/>
  <c r="Q116" i="1"/>
  <c r="Q132" i="1"/>
  <c r="Q148" i="1"/>
  <c r="Q164" i="1"/>
  <c r="Q180" i="1"/>
  <c r="Q196" i="1"/>
  <c r="Q212" i="1"/>
  <c r="Q228" i="1"/>
  <c r="Q244" i="1"/>
  <c r="Q260" i="1"/>
  <c r="Q276" i="1"/>
  <c r="Q292" i="1"/>
  <c r="Q308" i="1"/>
  <c r="Q324" i="1"/>
  <c r="Q340" i="1"/>
  <c r="Q356" i="1"/>
  <c r="Q372" i="1"/>
  <c r="Q388" i="1"/>
  <c r="Q404" i="1"/>
  <c r="Q420" i="1"/>
  <c r="Q436" i="1"/>
  <c r="Q452" i="1"/>
  <c r="Q468" i="1"/>
  <c r="Q484" i="1"/>
  <c r="Q500" i="1"/>
  <c r="Q516" i="1"/>
  <c r="Q532" i="1"/>
  <c r="Q548" i="1"/>
  <c r="Q564" i="1"/>
  <c r="Q580" i="1"/>
  <c r="Q596" i="1"/>
  <c r="Q612" i="1"/>
  <c r="Q628" i="1"/>
  <c r="Q644" i="1"/>
  <c r="Q660" i="1"/>
  <c r="Q676" i="1"/>
  <c r="Q692" i="1"/>
  <c r="Q708" i="1"/>
  <c r="Q724" i="1"/>
  <c r="Q740" i="1"/>
  <c r="Q756" i="1"/>
  <c r="Q772" i="1"/>
  <c r="Q788" i="1"/>
  <c r="Q804" i="1"/>
  <c r="Q820" i="1"/>
  <c r="Q836" i="1"/>
  <c r="Q852" i="1"/>
  <c r="Q868" i="1"/>
  <c r="Q884" i="1"/>
  <c r="Q900" i="1"/>
  <c r="Q916" i="1"/>
  <c r="Q932" i="1"/>
  <c r="Q948" i="1"/>
  <c r="Q964" i="1"/>
  <c r="Q980" i="1"/>
  <c r="Q996" i="1"/>
  <c r="Q1012" i="1"/>
  <c r="Q1028" i="1"/>
  <c r="Q1044" i="1"/>
  <c r="Q1060" i="1"/>
  <c r="Q1076" i="1"/>
  <c r="Q1092" i="1"/>
  <c r="Q1108" i="1"/>
  <c r="Q1124" i="1"/>
  <c r="Q1140" i="1"/>
  <c r="Q1156" i="1"/>
  <c r="Q1172" i="1"/>
  <c r="Q1188" i="1"/>
  <c r="Q1204" i="1"/>
  <c r="Q1220" i="1"/>
  <c r="Q1236" i="1"/>
  <c r="Q5" i="1"/>
  <c r="Q21" i="1"/>
  <c r="Q37" i="1"/>
  <c r="Q53" i="1"/>
  <c r="Q69" i="1"/>
  <c r="Q85" i="1"/>
  <c r="Q101" i="1"/>
  <c r="Q117" i="1"/>
  <c r="Q133" i="1"/>
  <c r="Q149" i="1"/>
  <c r="Q165" i="1"/>
  <c r="Q181" i="1"/>
  <c r="Q197" i="1"/>
  <c r="Q213" i="1"/>
  <c r="Q229" i="1"/>
  <c r="Q245" i="1"/>
  <c r="Q261" i="1"/>
  <c r="Q277" i="1"/>
  <c r="Q293" i="1"/>
  <c r="Q309" i="1"/>
  <c r="Q325" i="1"/>
  <c r="Q341" i="1"/>
  <c r="Q357" i="1"/>
  <c r="Q373" i="1"/>
  <c r="Q389" i="1"/>
  <c r="Q405" i="1"/>
  <c r="Q421" i="1"/>
  <c r="Q437" i="1"/>
  <c r="Q453" i="1"/>
  <c r="Q469" i="1"/>
  <c r="Q485" i="1"/>
  <c r="Q501" i="1"/>
  <c r="Q517" i="1"/>
  <c r="Q533" i="1"/>
  <c r="Q549" i="1"/>
  <c r="Q565" i="1"/>
  <c r="Q581" i="1"/>
  <c r="Q597" i="1"/>
  <c r="Q613" i="1"/>
  <c r="Q629" i="1"/>
  <c r="Q645" i="1"/>
  <c r="Q661" i="1"/>
  <c r="Q677" i="1"/>
  <c r="Q693" i="1"/>
  <c r="Q709" i="1"/>
  <c r="Q725" i="1"/>
  <c r="Q741" i="1"/>
  <c r="Q757" i="1"/>
  <c r="Q773" i="1"/>
  <c r="Q789" i="1"/>
  <c r="Q805" i="1"/>
  <c r="Q821" i="1"/>
  <c r="Q837" i="1"/>
  <c r="Q853" i="1"/>
  <c r="Q869" i="1"/>
  <c r="Q885" i="1"/>
  <c r="Q901" i="1"/>
  <c r="Q917" i="1"/>
  <c r="Q933" i="1"/>
  <c r="Q949" i="1"/>
  <c r="Q965" i="1"/>
  <c r="Q981" i="1"/>
  <c r="Q997" i="1"/>
  <c r="Q1013" i="1"/>
  <c r="Q1029" i="1"/>
  <c r="Q1045" i="1"/>
  <c r="Q1061" i="1"/>
  <c r="Q1077" i="1"/>
  <c r="Q1093" i="1"/>
  <c r="Q1109" i="1"/>
  <c r="Q1125" i="1"/>
  <c r="Q1141" i="1"/>
  <c r="Q1157" i="1"/>
  <c r="Q1173" i="1"/>
  <c r="Q1189" i="1"/>
  <c r="Q1205" i="1"/>
  <c r="Q1221" i="1"/>
  <c r="Q1237" i="1"/>
  <c r="AS897" i="1"/>
  <c r="AS913" i="1"/>
  <c r="AS929" i="1"/>
  <c r="AS945" i="1"/>
  <c r="AS961" i="1"/>
  <c r="AS977" i="1"/>
  <c r="AS993" i="1"/>
  <c r="AS1009" i="1"/>
  <c r="AS1025" i="1"/>
  <c r="AS1041" i="1"/>
  <c r="AS1057" i="1"/>
  <c r="AS1073" i="1"/>
  <c r="AS1089" i="1"/>
  <c r="AS1105" i="1"/>
  <c r="AS1121" i="1"/>
  <c r="AS1137" i="1"/>
  <c r="AS1153" i="1"/>
  <c r="AS1169" i="1"/>
  <c r="AS1185" i="1"/>
  <c r="AS1201" i="1"/>
  <c r="AS1217" i="1"/>
  <c r="AS1233" i="1"/>
  <c r="AS1122" i="1"/>
  <c r="AS1138" i="1"/>
  <c r="AS1154" i="1"/>
  <c r="AS1170" i="1"/>
  <c r="AS1186" i="1"/>
  <c r="AS771" i="1"/>
  <c r="AS787" i="1"/>
  <c r="AS803" i="1"/>
  <c r="AS819" i="1"/>
  <c r="AS835" i="1"/>
  <c r="AS851" i="1"/>
  <c r="AS867" i="1"/>
  <c r="AS883" i="1"/>
  <c r="AS899" i="1"/>
  <c r="AS915" i="1"/>
  <c r="AS931" i="1"/>
  <c r="AS947" i="1"/>
  <c r="AS963" i="1"/>
  <c r="AS979" i="1"/>
  <c r="AS995" i="1"/>
  <c r="AS1011" i="1"/>
  <c r="AS1027" i="1"/>
  <c r="AS1043" i="1"/>
  <c r="AS1059" i="1"/>
  <c r="AS1075" i="1"/>
  <c r="AS1091" i="1"/>
  <c r="AS1107" i="1"/>
  <c r="AS1123" i="1"/>
  <c r="AS1139" i="1"/>
  <c r="AS1155" i="1"/>
  <c r="AS1171" i="1"/>
  <c r="AS1187" i="1"/>
  <c r="AS1203" i="1"/>
  <c r="AS807" i="1"/>
  <c r="AS823" i="1"/>
  <c r="AS839" i="1"/>
  <c r="AS855" i="1"/>
  <c r="AS871" i="1"/>
  <c r="AS887" i="1"/>
  <c r="AS903" i="1"/>
  <c r="AS919" i="1"/>
  <c r="AS935" i="1"/>
  <c r="AS951" i="1"/>
  <c r="AS967" i="1"/>
  <c r="AS983" i="1"/>
  <c r="AS999" i="1"/>
  <c r="AS1015" i="1"/>
  <c r="AS1031" i="1"/>
  <c r="AS1047" i="1"/>
  <c r="AS1063" i="1"/>
  <c r="AS1079" i="1"/>
  <c r="AS1095" i="1"/>
  <c r="AS1111" i="1"/>
  <c r="AS1127" i="1"/>
  <c r="AS1143" i="1"/>
  <c r="AS1159" i="1"/>
  <c r="AS1175" i="1"/>
  <c r="AS1191" i="1"/>
  <c r="AS1207" i="1"/>
  <c r="AS1223" i="1"/>
  <c r="AS696" i="1"/>
  <c r="AS712" i="1"/>
  <c r="AS728" i="1"/>
  <c r="AS744" i="1"/>
  <c r="AS760" i="1"/>
  <c r="AS776" i="1"/>
  <c r="AS792" i="1"/>
  <c r="AS808" i="1"/>
  <c r="AS824" i="1"/>
  <c r="AS840" i="1"/>
  <c r="AS856" i="1"/>
  <c r="AS872" i="1"/>
  <c r="AS888" i="1"/>
  <c r="AS904" i="1"/>
  <c r="AS920" i="1"/>
  <c r="AS936" i="1"/>
  <c r="AS952" i="1"/>
  <c r="AS968" i="1"/>
  <c r="AS984" i="1"/>
  <c r="AS1000" i="1"/>
  <c r="AS1016" i="1"/>
  <c r="AS1032" i="1"/>
  <c r="AS1048" i="1"/>
  <c r="AS1064" i="1"/>
  <c r="AS1080" i="1"/>
  <c r="AS1096" i="1"/>
  <c r="AS1112" i="1"/>
  <c r="AS11" i="1"/>
  <c r="AS27" i="1"/>
  <c r="AS43" i="1"/>
  <c r="AS59" i="1"/>
  <c r="AS75" i="1"/>
  <c r="AS91" i="1"/>
  <c r="AS107" i="1"/>
  <c r="AS123" i="1"/>
  <c r="AS139" i="1"/>
  <c r="AS155" i="1"/>
  <c r="AS171" i="1"/>
  <c r="AS187" i="1"/>
  <c r="AS203" i="1"/>
  <c r="AS219" i="1"/>
  <c r="AS235" i="1"/>
  <c r="AS251" i="1"/>
  <c r="AS267" i="1"/>
  <c r="AS283" i="1"/>
  <c r="AS299" i="1"/>
  <c r="AS315" i="1"/>
  <c r="AS331" i="1"/>
  <c r="AS347" i="1"/>
  <c r="AS363" i="1"/>
  <c r="AS379" i="1"/>
  <c r="AS395" i="1"/>
  <c r="AS411" i="1"/>
  <c r="AS427" i="1"/>
  <c r="AS443" i="1"/>
  <c r="AS459" i="1"/>
  <c r="AS475" i="1"/>
  <c r="AS491" i="1"/>
  <c r="AS507" i="1"/>
  <c r="AS523" i="1"/>
  <c r="AS539" i="1"/>
  <c r="AS555" i="1"/>
  <c r="AS571" i="1"/>
  <c r="AS587" i="1"/>
  <c r="AS603" i="1"/>
  <c r="AS619" i="1"/>
  <c r="AS635" i="1"/>
  <c r="AS651" i="1"/>
  <c r="AS667" i="1"/>
  <c r="AS683" i="1"/>
  <c r="AS699" i="1"/>
  <c r="AS715" i="1"/>
  <c r="AS731" i="1"/>
  <c r="AS747" i="1"/>
  <c r="AS763" i="1"/>
  <c r="AS779" i="1"/>
  <c r="AS795" i="1"/>
  <c r="AS811" i="1"/>
  <c r="AS827" i="1"/>
  <c r="AS843" i="1"/>
  <c r="AS859" i="1"/>
  <c r="AS875" i="1"/>
  <c r="AS891" i="1"/>
  <c r="AS907" i="1"/>
  <c r="AS923" i="1"/>
  <c r="AS939" i="1"/>
  <c r="AS955" i="1"/>
  <c r="AS971" i="1"/>
  <c r="AS987" i="1"/>
  <c r="AS1003" i="1"/>
  <c r="AS1019" i="1"/>
  <c r="AS1035" i="1"/>
  <c r="AS1051" i="1"/>
  <c r="AS1067" i="1"/>
  <c r="AS1083" i="1"/>
  <c r="AS1099" i="1"/>
  <c r="AS1115" i="1"/>
  <c r="AS1131" i="1"/>
  <c r="AS1147" i="1"/>
  <c r="AS1163" i="1"/>
  <c r="AS1179" i="1"/>
  <c r="AS1195" i="1"/>
  <c r="AS1211" i="1"/>
  <c r="AS1227" i="1"/>
  <c r="AS1020" i="1"/>
  <c r="AS1036" i="1"/>
  <c r="AS1052" i="1"/>
  <c r="AS1068" i="1"/>
  <c r="AS1084" i="1"/>
  <c r="AS1100" i="1"/>
  <c r="AS1116" i="1"/>
  <c r="AS1132" i="1"/>
  <c r="AS1148" i="1"/>
  <c r="AS1164" i="1"/>
  <c r="AS1180" i="1"/>
  <c r="AS1196" i="1"/>
  <c r="AS1212" i="1"/>
  <c r="AS1228" i="1"/>
  <c r="AS1128" i="1"/>
  <c r="AS1144" i="1"/>
  <c r="AS1160" i="1"/>
  <c r="AS1176" i="1"/>
  <c r="AS1192" i="1"/>
  <c r="AS1208" i="1"/>
  <c r="AS1224" i="1"/>
  <c r="AS1240" i="1"/>
  <c r="Q17" i="1"/>
  <c r="Q33" i="1"/>
  <c r="Q49" i="1"/>
  <c r="Q65" i="1"/>
  <c r="Q81" i="1"/>
  <c r="Q97" i="1"/>
  <c r="Q113" i="1"/>
  <c r="Q129" i="1"/>
  <c r="Q145" i="1"/>
  <c r="Q161" i="1"/>
  <c r="Q177" i="1"/>
  <c r="Q193" i="1"/>
  <c r="Q209" i="1"/>
  <c r="Q225" i="1"/>
  <c r="Q241" i="1"/>
  <c r="Q257" i="1"/>
  <c r="Q273" i="1"/>
  <c r="Q289" i="1"/>
  <c r="Q305" i="1"/>
  <c r="Q321" i="1"/>
  <c r="Q337" i="1"/>
  <c r="Q353" i="1"/>
  <c r="Q369" i="1"/>
  <c r="Q385" i="1"/>
  <c r="Q401" i="1"/>
  <c r="Q417" i="1"/>
  <c r="Q433" i="1"/>
  <c r="Q449" i="1"/>
  <c r="Q465" i="1"/>
  <c r="Q481" i="1"/>
  <c r="Q497" i="1"/>
  <c r="Q513" i="1"/>
  <c r="Q529" i="1"/>
  <c r="Q545" i="1"/>
  <c r="Q561" i="1"/>
  <c r="Q577" i="1"/>
  <c r="Q593" i="1"/>
  <c r="Q609" i="1"/>
  <c r="Q625" i="1"/>
  <c r="Q641" i="1"/>
  <c r="Q657" i="1"/>
  <c r="Q673" i="1"/>
  <c r="Q689" i="1"/>
  <c r="Q705" i="1"/>
  <c r="Q721" i="1"/>
  <c r="Q737" i="1"/>
  <c r="Q753" i="1"/>
  <c r="Q769" i="1"/>
  <c r="Q785" i="1"/>
  <c r="Q801" i="1"/>
  <c r="Q817" i="1"/>
  <c r="Q833" i="1"/>
  <c r="Q849" i="1"/>
  <c r="Q865" i="1"/>
  <c r="Q881" i="1"/>
  <c r="Q897" i="1"/>
  <c r="Q913" i="1"/>
  <c r="Q929" i="1"/>
  <c r="Q945" i="1"/>
  <c r="Q961" i="1"/>
  <c r="Q977" i="1"/>
  <c r="Q993" i="1"/>
  <c r="Q1009" i="1"/>
  <c r="Q1025" i="1"/>
  <c r="Q1041" i="1"/>
  <c r="Q1057" i="1"/>
  <c r="Q1073" i="1"/>
  <c r="Q1089" i="1"/>
  <c r="Q1105" i="1"/>
  <c r="Q1121" i="1"/>
  <c r="Q1137" i="1"/>
  <c r="Q1153" i="1"/>
  <c r="Q1169" i="1"/>
  <c r="Q1185" i="1"/>
  <c r="Q1201" i="1"/>
  <c r="Q1217" i="1"/>
  <c r="AS1202" i="1"/>
  <c r="AS1218" i="1"/>
  <c r="AS1234" i="1"/>
  <c r="AS16" i="1"/>
  <c r="AS32" i="1"/>
  <c r="AS48" i="1"/>
  <c r="AS64" i="1"/>
  <c r="AS80" i="1"/>
  <c r="AS96" i="1"/>
  <c r="AS112" i="1"/>
  <c r="AS128" i="1"/>
  <c r="AS144" i="1"/>
  <c r="AS160" i="1"/>
  <c r="AS176" i="1"/>
  <c r="AS192" i="1"/>
  <c r="AS208" i="1"/>
  <c r="AS224" i="1"/>
  <c r="AS240" i="1"/>
  <c r="AS256" i="1"/>
  <c r="AS272" i="1"/>
  <c r="AS288" i="1"/>
  <c r="AS304" i="1"/>
  <c r="AS320" i="1"/>
  <c r="AS336" i="1"/>
  <c r="AS352" i="1"/>
  <c r="AS368" i="1"/>
  <c r="AS384" i="1"/>
  <c r="AS400" i="1"/>
  <c r="AS416" i="1"/>
  <c r="AS432" i="1"/>
  <c r="AS448" i="1"/>
  <c r="AS464" i="1"/>
  <c r="AS480" i="1"/>
  <c r="AS496" i="1"/>
  <c r="AS512" i="1"/>
  <c r="AS528" i="1"/>
  <c r="AS544" i="1"/>
  <c r="AS560" i="1"/>
  <c r="AS576" i="1"/>
  <c r="AS592" i="1"/>
  <c r="AS608" i="1"/>
  <c r="AS624" i="1"/>
  <c r="AS640" i="1"/>
  <c r="AS656" i="1"/>
  <c r="AS672" i="1"/>
  <c r="AS688" i="1"/>
  <c r="AS704" i="1"/>
  <c r="AS720" i="1"/>
  <c r="AS736" i="1"/>
  <c r="AS752" i="1"/>
  <c r="AS768" i="1"/>
  <c r="AS784" i="1"/>
  <c r="AS800" i="1"/>
  <c r="AS816" i="1"/>
  <c r="AS832" i="1"/>
  <c r="AS848" i="1"/>
  <c r="AS864" i="1"/>
  <c r="AS880" i="1"/>
  <c r="AS896" i="1"/>
  <c r="AS912" i="1"/>
  <c r="AS928" i="1"/>
  <c r="AS944" i="1"/>
  <c r="AS960" i="1"/>
  <c r="AS976" i="1"/>
  <c r="AS992" i="1"/>
  <c r="AS1008" i="1"/>
  <c r="AS1024" i="1"/>
  <c r="AS1040" i="1"/>
  <c r="AS14" i="1"/>
  <c r="AS30" i="1"/>
  <c r="AS46" i="1"/>
  <c r="AS62" i="1"/>
  <c r="AS78" i="1"/>
  <c r="AS94" i="1"/>
  <c r="AS110" i="1"/>
  <c r="AS126" i="1"/>
  <c r="AS142" i="1"/>
  <c r="AS158" i="1"/>
  <c r="AS174" i="1"/>
  <c r="AS190" i="1"/>
  <c r="AS206" i="1"/>
  <c r="AS222" i="1"/>
  <c r="AS238" i="1"/>
  <c r="AS254" i="1"/>
  <c r="AS270" i="1"/>
  <c r="AS286" i="1"/>
  <c r="AS302" i="1"/>
  <c r="AS318" i="1"/>
  <c r="AS334" i="1"/>
  <c r="AS350" i="1"/>
  <c r="AS366" i="1"/>
  <c r="AS382" i="1"/>
  <c r="AS398" i="1"/>
  <c r="AS414" i="1"/>
  <c r="AS430" i="1"/>
  <c r="AS446" i="1"/>
  <c r="AS462" i="1"/>
  <c r="AS478" i="1"/>
  <c r="AS494" i="1"/>
  <c r="AS510" i="1"/>
  <c r="AS526" i="1"/>
  <c r="AS542" i="1"/>
  <c r="AS558" i="1"/>
  <c r="AS574" i="1"/>
  <c r="AS590" i="1"/>
  <c r="AS606" i="1"/>
  <c r="AS622" i="1"/>
  <c r="AS638" i="1"/>
  <c r="AS654" i="1"/>
  <c r="AS670" i="1"/>
  <c r="AS686" i="1"/>
  <c r="AS702" i="1"/>
  <c r="AS718" i="1"/>
  <c r="AS734" i="1"/>
  <c r="AS750" i="1"/>
  <c r="AS766" i="1"/>
  <c r="AS782" i="1"/>
  <c r="AS798" i="1"/>
  <c r="AS814" i="1"/>
  <c r="AS830" i="1"/>
  <c r="AS846" i="1"/>
  <c r="AS862" i="1"/>
  <c r="AS878" i="1"/>
  <c r="AS894" i="1"/>
  <c r="AS910" i="1"/>
  <c r="AS926" i="1"/>
  <c r="AS942" i="1"/>
  <c r="AS958" i="1"/>
  <c r="AS974" i="1"/>
  <c r="AS990" i="1"/>
  <c r="AS1006" i="1"/>
  <c r="AS1022" i="1"/>
  <c r="AS1038" i="1"/>
  <c r="AS1054" i="1"/>
  <c r="AS1070" i="1"/>
  <c r="AS1086" i="1"/>
  <c r="AS1102" i="1"/>
  <c r="AS1118" i="1"/>
  <c r="AS1134" i="1"/>
  <c r="AS1150" i="1"/>
  <c r="AS1166" i="1"/>
  <c r="AS1182" i="1"/>
  <c r="AS1198" i="1"/>
  <c r="AS1214" i="1"/>
  <c r="AS1230" i="1"/>
  <c r="AS9" i="1"/>
  <c r="AS25" i="1"/>
  <c r="AS41" i="1"/>
  <c r="AS57" i="1"/>
  <c r="AS73" i="1"/>
  <c r="AS89" i="1"/>
  <c r="AS105" i="1"/>
  <c r="AS121" i="1"/>
  <c r="AS137" i="1"/>
  <c r="AS153" i="1"/>
  <c r="AS169" i="1"/>
  <c r="AS185" i="1"/>
  <c r="AS201" i="1"/>
  <c r="AS217" i="1"/>
  <c r="AS233" i="1"/>
  <c r="AS249" i="1"/>
  <c r="AS265" i="1"/>
  <c r="AS281" i="1"/>
  <c r="AS297" i="1"/>
  <c r="AS313" i="1"/>
  <c r="AS329" i="1"/>
  <c r="AS345" i="1"/>
  <c r="AS361" i="1"/>
  <c r="AS377" i="1"/>
  <c r="AS393" i="1"/>
  <c r="AS409" i="1"/>
  <c r="AS425" i="1"/>
  <c r="AS441" i="1"/>
  <c r="AS457" i="1"/>
  <c r="AS473" i="1"/>
  <c r="AS489" i="1"/>
  <c r="AS505" i="1"/>
  <c r="AS521" i="1"/>
  <c r="AS537" i="1"/>
  <c r="AS553" i="1"/>
  <c r="AS569" i="1"/>
  <c r="AS585" i="1"/>
  <c r="AS601" i="1"/>
  <c r="AS617" i="1"/>
  <c r="AS633" i="1"/>
  <c r="AS649" i="1"/>
  <c r="AS665" i="1"/>
  <c r="AS681" i="1"/>
  <c r="AS697" i="1"/>
  <c r="AS713" i="1"/>
  <c r="AS729" i="1"/>
  <c r="AS745" i="1"/>
  <c r="AS761" i="1"/>
  <c r="AS777" i="1"/>
  <c r="AS793" i="1"/>
  <c r="AS809" i="1"/>
  <c r="AS825" i="1"/>
  <c r="AS841" i="1"/>
  <c r="AS857" i="1"/>
  <c r="AS873" i="1"/>
  <c r="AS889" i="1"/>
  <c r="AS905" i="1"/>
  <c r="AS921" i="1"/>
  <c r="AS937" i="1"/>
  <c r="AS953" i="1"/>
  <c r="AS969" i="1"/>
  <c r="AS985" i="1"/>
  <c r="AS1001" i="1"/>
  <c r="AS1017" i="1"/>
  <c r="AS1033" i="1"/>
  <c r="AS1049" i="1"/>
  <c r="AS1065" i="1"/>
  <c r="AS1081" i="1"/>
  <c r="AS1097" i="1"/>
  <c r="AS1113" i="1"/>
  <c r="AS1129" i="1"/>
  <c r="AS1145" i="1"/>
  <c r="AS1161" i="1"/>
  <c r="AS1177" i="1"/>
  <c r="AS1193" i="1"/>
  <c r="AS1209" i="1"/>
  <c r="AS1225" i="1"/>
  <c r="AS1056" i="1"/>
  <c r="AS1072" i="1"/>
  <c r="AS1088" i="1"/>
  <c r="AS1104" i="1"/>
  <c r="AS1120" i="1"/>
  <c r="AS1136" i="1"/>
  <c r="AS1152" i="1"/>
  <c r="AS1168" i="1"/>
  <c r="AS1237" i="1"/>
  <c r="AS1239" i="1"/>
  <c r="AR237" i="1"/>
  <c r="AT237" i="1" s="1"/>
  <c r="AR365" i="1"/>
  <c r="AT365" i="1" s="1"/>
  <c r="AR493" i="1"/>
  <c r="AT493" i="1" s="1"/>
  <c r="AR621" i="1"/>
  <c r="AT621" i="1" s="1"/>
  <c r="AS653" i="1"/>
  <c r="AS669" i="1"/>
  <c r="AS685" i="1"/>
  <c r="AS701" i="1"/>
  <c r="AS717" i="1"/>
  <c r="AS733" i="1"/>
  <c r="AS749" i="1"/>
  <c r="AS765" i="1"/>
  <c r="AS781" i="1"/>
  <c r="AS797" i="1"/>
  <c r="AS813" i="1"/>
  <c r="AS829" i="1"/>
  <c r="AS845" i="1"/>
  <c r="AS861" i="1"/>
  <c r="AS877" i="1"/>
  <c r="AS893" i="1"/>
  <c r="AS909" i="1"/>
  <c r="AS925" i="1"/>
  <c r="AS941" i="1"/>
  <c r="AS957" i="1"/>
  <c r="AS973" i="1"/>
  <c r="AS989" i="1"/>
  <c r="AS1005" i="1"/>
  <c r="AS1021" i="1"/>
  <c r="AS1037" i="1"/>
  <c r="AS1053" i="1"/>
  <c r="AS1069" i="1"/>
  <c r="AS1085" i="1"/>
  <c r="AS1101" i="1"/>
  <c r="AS1117" i="1"/>
  <c r="AS1133" i="1"/>
  <c r="AS1149" i="1"/>
  <c r="AS1165" i="1"/>
  <c r="AS1181" i="1"/>
  <c r="AS1197" i="1"/>
  <c r="AS1213" i="1"/>
  <c r="AS1229" i="1"/>
  <c r="AR13" i="1"/>
  <c r="AT13" i="1" s="1"/>
  <c r="AX13" i="1" s="1"/>
  <c r="AS13" i="1"/>
  <c r="AR29" i="1"/>
  <c r="AT29" i="1" s="1"/>
  <c r="AS29" i="1"/>
  <c r="AR45" i="1"/>
  <c r="AT45" i="1" s="1"/>
  <c r="AS45" i="1"/>
  <c r="AR61" i="1"/>
  <c r="AT61" i="1" s="1"/>
  <c r="AX61" i="1" s="1"/>
  <c r="AS61" i="1"/>
  <c r="AR77" i="1"/>
  <c r="AT77" i="1" s="1"/>
  <c r="AS77" i="1"/>
  <c r="AR93" i="1"/>
  <c r="AT93" i="1" s="1"/>
  <c r="AS93" i="1"/>
  <c r="AR109" i="1"/>
  <c r="AT109" i="1" s="1"/>
  <c r="AS109" i="1"/>
  <c r="AR125" i="1"/>
  <c r="AT125" i="1" s="1"/>
  <c r="AS125" i="1"/>
  <c r="AR141" i="1"/>
  <c r="AT141" i="1" s="1"/>
  <c r="AS141" i="1"/>
  <c r="AR157" i="1"/>
  <c r="AT157" i="1" s="1"/>
  <c r="AX157" i="1" s="1"/>
  <c r="AS157" i="1"/>
  <c r="AR173" i="1"/>
  <c r="AT173" i="1" s="1"/>
  <c r="AX173" i="1" s="1"/>
  <c r="AS173" i="1"/>
  <c r="AR189" i="1"/>
  <c r="AT189" i="1" s="1"/>
  <c r="AX189" i="1" s="1"/>
  <c r="AS189" i="1"/>
  <c r="AR205" i="1"/>
  <c r="AT205" i="1" s="1"/>
  <c r="AX205" i="1" s="1"/>
  <c r="AS205" i="1"/>
  <c r="AR221" i="1"/>
  <c r="AT221" i="1" s="1"/>
  <c r="AX221" i="1" s="1"/>
  <c r="AS221" i="1"/>
  <c r="AS15" i="1"/>
  <c r="AS31" i="1"/>
  <c r="AS63" i="1"/>
  <c r="AS79" i="1"/>
  <c r="AS95" i="1"/>
  <c r="AS111" i="1"/>
  <c r="AS127" i="1"/>
  <c r="AS143" i="1"/>
  <c r="AS159" i="1"/>
  <c r="AS175" i="1"/>
  <c r="AS191" i="1"/>
  <c r="AS207" i="1"/>
  <c r="AS223" i="1"/>
  <c r="AS239" i="1"/>
  <c r="AS255" i="1"/>
  <c r="AR130" i="1"/>
  <c r="AT130" i="1" s="1"/>
  <c r="AS130" i="1"/>
  <c r="AR434" i="1"/>
  <c r="AT434" i="1" s="1"/>
  <c r="AS434" i="1"/>
  <c r="AR722" i="1"/>
  <c r="AT722" i="1" s="1"/>
  <c r="AS722" i="1"/>
  <c r="AR978" i="1"/>
  <c r="AT978" i="1" s="1"/>
  <c r="AS978" i="1"/>
  <c r="AR162" i="1"/>
  <c r="AT162" i="1" s="1"/>
  <c r="AS162" i="1"/>
  <c r="AR322" i="1"/>
  <c r="AT322" i="1" s="1"/>
  <c r="AS322" i="1"/>
  <c r="AR514" i="1"/>
  <c r="AT514" i="1" s="1"/>
  <c r="AS514" i="1"/>
  <c r="AR674" i="1"/>
  <c r="AT674" i="1" s="1"/>
  <c r="AS674" i="1"/>
  <c r="AR834" i="1"/>
  <c r="AT834" i="1" s="1"/>
  <c r="AS834" i="1"/>
  <c r="AR962" i="1"/>
  <c r="AT962" i="1" s="1"/>
  <c r="AS962" i="1"/>
  <c r="AR1090" i="1"/>
  <c r="AT1090" i="1" s="1"/>
  <c r="AS1090" i="1"/>
  <c r="AR82" i="1"/>
  <c r="AT82" i="1" s="1"/>
  <c r="AS82" i="1"/>
  <c r="AR418" i="1"/>
  <c r="AT418" i="1" s="1"/>
  <c r="AS418" i="1"/>
  <c r="AR690" i="1"/>
  <c r="AT690" i="1" s="1"/>
  <c r="AS690" i="1"/>
  <c r="AR946" i="1"/>
  <c r="AT946" i="1" s="1"/>
  <c r="AS946" i="1"/>
  <c r="AR226" i="1"/>
  <c r="AT226" i="1" s="1"/>
  <c r="AS226" i="1"/>
  <c r="AR594" i="1"/>
  <c r="AT594" i="1" s="1"/>
  <c r="AS594" i="1"/>
  <c r="AR930" i="1"/>
  <c r="AT930" i="1" s="1"/>
  <c r="AS930" i="1"/>
  <c r="AR114" i="1"/>
  <c r="AT114" i="1" s="1"/>
  <c r="AS114" i="1"/>
  <c r="AR482" i="1"/>
  <c r="AT482" i="1" s="1"/>
  <c r="AS482" i="1"/>
  <c r="AR802" i="1"/>
  <c r="AT802" i="1" s="1"/>
  <c r="AS802" i="1"/>
  <c r="AR1074" i="1"/>
  <c r="AT1074" i="1" s="1"/>
  <c r="AS1074" i="1"/>
  <c r="AS6" i="1"/>
  <c r="AS22" i="1"/>
  <c r="AS38" i="1"/>
  <c r="AS54" i="1"/>
  <c r="AS70" i="1"/>
  <c r="AS86" i="1"/>
  <c r="AR34" i="1"/>
  <c r="AT34" i="1" s="1"/>
  <c r="AS34" i="1"/>
  <c r="AR66" i="1"/>
  <c r="AT66" i="1" s="1"/>
  <c r="AS66" i="1"/>
  <c r="AR146" i="1"/>
  <c r="AT146" i="1" s="1"/>
  <c r="AS146" i="1"/>
  <c r="AR194" i="1"/>
  <c r="AT194" i="1" s="1"/>
  <c r="AS194" i="1"/>
  <c r="AR242" i="1"/>
  <c r="AT242" i="1" s="1"/>
  <c r="AS242" i="1"/>
  <c r="AR290" i="1"/>
  <c r="AT290" i="1" s="1"/>
  <c r="AS290" i="1"/>
  <c r="AR306" i="1"/>
  <c r="AT306" i="1" s="1"/>
  <c r="AS306" i="1"/>
  <c r="AR354" i="1"/>
  <c r="AT354" i="1" s="1"/>
  <c r="AS354" i="1"/>
  <c r="AR402" i="1"/>
  <c r="AT402" i="1" s="1"/>
  <c r="AS402" i="1"/>
  <c r="AR466" i="1"/>
  <c r="AT466" i="1" s="1"/>
  <c r="AS466" i="1"/>
  <c r="AR530" i="1"/>
  <c r="AT530" i="1" s="1"/>
  <c r="AS530" i="1"/>
  <c r="AR578" i="1"/>
  <c r="AT578" i="1" s="1"/>
  <c r="AS578" i="1"/>
  <c r="AR610" i="1"/>
  <c r="AT610" i="1" s="1"/>
  <c r="AS610" i="1"/>
  <c r="AR658" i="1"/>
  <c r="AT658" i="1" s="1"/>
  <c r="AS658" i="1"/>
  <c r="AR738" i="1"/>
  <c r="AT738" i="1" s="1"/>
  <c r="AS738" i="1"/>
  <c r="AR754" i="1"/>
  <c r="AT754" i="1" s="1"/>
  <c r="AS754" i="1"/>
  <c r="AR818" i="1"/>
  <c r="AT818" i="1" s="1"/>
  <c r="AS818" i="1"/>
  <c r="AR866" i="1"/>
  <c r="AT866" i="1" s="1"/>
  <c r="AS866" i="1"/>
  <c r="AR914" i="1"/>
  <c r="AT914" i="1" s="1"/>
  <c r="AS914" i="1"/>
  <c r="AR1010" i="1"/>
  <c r="AT1010" i="1" s="1"/>
  <c r="AS1010" i="1"/>
  <c r="AR1058" i="1"/>
  <c r="AT1058" i="1" s="1"/>
  <c r="AS1058" i="1"/>
  <c r="AR98" i="1"/>
  <c r="AT98" i="1" s="1"/>
  <c r="AS98" i="1"/>
  <c r="AR258" i="1"/>
  <c r="AT258" i="1" s="1"/>
  <c r="AS258" i="1"/>
  <c r="AR370" i="1"/>
  <c r="AT370" i="1" s="1"/>
  <c r="AS370" i="1"/>
  <c r="AR498" i="1"/>
  <c r="AT498" i="1" s="1"/>
  <c r="AS498" i="1"/>
  <c r="AR626" i="1"/>
  <c r="AT626" i="1" s="1"/>
  <c r="AS626" i="1"/>
  <c r="AR786" i="1"/>
  <c r="AT786" i="1" s="1"/>
  <c r="AS786" i="1"/>
  <c r="AR898" i="1"/>
  <c r="AT898" i="1" s="1"/>
  <c r="AS898" i="1"/>
  <c r="AR1042" i="1"/>
  <c r="AT1042" i="1" s="1"/>
  <c r="AS1042" i="1"/>
  <c r="AR18" i="1"/>
  <c r="AT18" i="1" s="1"/>
  <c r="AS18" i="1"/>
  <c r="AR210" i="1"/>
  <c r="AT210" i="1" s="1"/>
  <c r="AS210" i="1"/>
  <c r="AR386" i="1"/>
  <c r="AT386" i="1" s="1"/>
  <c r="AS386" i="1"/>
  <c r="AR546" i="1"/>
  <c r="AT546" i="1" s="1"/>
  <c r="AS546" i="1"/>
  <c r="AR706" i="1"/>
  <c r="AT706" i="1" s="1"/>
  <c r="AS706" i="1"/>
  <c r="AR850" i="1"/>
  <c r="AT850" i="1" s="1"/>
  <c r="AS850" i="1"/>
  <c r="AR994" i="1"/>
  <c r="AT994" i="1" s="1"/>
  <c r="AS994" i="1"/>
  <c r="AR1106" i="1"/>
  <c r="AT1106" i="1" s="1"/>
  <c r="AS1106" i="1"/>
  <c r="AR50" i="1"/>
  <c r="AT50" i="1" s="1"/>
  <c r="AS50" i="1"/>
  <c r="AR178" i="1"/>
  <c r="AT178" i="1" s="1"/>
  <c r="AS178" i="1"/>
  <c r="AR274" i="1"/>
  <c r="AT274" i="1" s="1"/>
  <c r="AS274" i="1"/>
  <c r="AR338" i="1"/>
  <c r="AT338" i="1" s="1"/>
  <c r="AS338" i="1"/>
  <c r="AR450" i="1"/>
  <c r="AT450" i="1" s="1"/>
  <c r="AS450" i="1"/>
  <c r="AR562" i="1"/>
  <c r="AT562" i="1" s="1"/>
  <c r="AS562" i="1"/>
  <c r="AR642" i="1"/>
  <c r="AT642" i="1" s="1"/>
  <c r="AS642" i="1"/>
  <c r="AR770" i="1"/>
  <c r="AT770" i="1" s="1"/>
  <c r="AS770" i="1"/>
  <c r="AR882" i="1"/>
  <c r="AT882" i="1" s="1"/>
  <c r="AS882" i="1"/>
  <c r="AR1026" i="1"/>
  <c r="AT1026" i="1" s="1"/>
  <c r="AS1026" i="1"/>
  <c r="AR253" i="1"/>
  <c r="AT253" i="1" s="1"/>
  <c r="AS253" i="1"/>
  <c r="AR269" i="1"/>
  <c r="AT269" i="1" s="1"/>
  <c r="AS269" i="1"/>
  <c r="AR285" i="1"/>
  <c r="AT285" i="1" s="1"/>
  <c r="AS285" i="1"/>
  <c r="AR301" i="1"/>
  <c r="AT301" i="1" s="1"/>
  <c r="AS301" i="1"/>
  <c r="AR317" i="1"/>
  <c r="AT317" i="1" s="1"/>
  <c r="AS317" i="1"/>
  <c r="AR333" i="1"/>
  <c r="AT333" i="1" s="1"/>
  <c r="AS333" i="1"/>
  <c r="AR349" i="1"/>
  <c r="AT349" i="1" s="1"/>
  <c r="AS349" i="1"/>
  <c r="AR381" i="1"/>
  <c r="AT381" i="1" s="1"/>
  <c r="AS381" i="1"/>
  <c r="AR397" i="1"/>
  <c r="AT397" i="1" s="1"/>
  <c r="AS397" i="1"/>
  <c r="AR413" i="1"/>
  <c r="AT413" i="1" s="1"/>
  <c r="AS413" i="1"/>
  <c r="AR429" i="1"/>
  <c r="AT429" i="1" s="1"/>
  <c r="AS429" i="1"/>
  <c r="AR445" i="1"/>
  <c r="AT445" i="1" s="1"/>
  <c r="AS445" i="1"/>
  <c r="AR461" i="1"/>
  <c r="AT461" i="1" s="1"/>
  <c r="AS461" i="1"/>
  <c r="AR477" i="1"/>
  <c r="AT477" i="1" s="1"/>
  <c r="AS477" i="1"/>
  <c r="AR509" i="1"/>
  <c r="AT509" i="1" s="1"/>
  <c r="AS509" i="1"/>
  <c r="AR525" i="1"/>
  <c r="AT525" i="1" s="1"/>
  <c r="AS525" i="1"/>
  <c r="AR541" i="1"/>
  <c r="AT541" i="1" s="1"/>
  <c r="AS541" i="1"/>
  <c r="AR557" i="1"/>
  <c r="AT557" i="1" s="1"/>
  <c r="AS557" i="1"/>
  <c r="AR573" i="1"/>
  <c r="AT573" i="1" s="1"/>
  <c r="AS573" i="1"/>
  <c r="AR589" i="1"/>
  <c r="AT589" i="1" s="1"/>
  <c r="AS589" i="1"/>
  <c r="AR605" i="1"/>
  <c r="AT605" i="1" s="1"/>
  <c r="AS605" i="1"/>
  <c r="AR637" i="1"/>
  <c r="AT637" i="1" s="1"/>
  <c r="AS637" i="1"/>
  <c r="AS365" i="1"/>
  <c r="AS271" i="1"/>
  <c r="AS287" i="1"/>
  <c r="AS303" i="1"/>
  <c r="AS319" i="1"/>
  <c r="AS335" i="1"/>
  <c r="AS351" i="1"/>
  <c r="AS367" i="1"/>
  <c r="AS383" i="1"/>
  <c r="AS399" i="1"/>
  <c r="AS415" i="1"/>
  <c r="AS431" i="1"/>
  <c r="AS447" i="1"/>
  <c r="AS463" i="1"/>
  <c r="AS479" i="1"/>
  <c r="AS495" i="1"/>
  <c r="AS511" i="1"/>
  <c r="AS527" i="1"/>
  <c r="AS543" i="1"/>
  <c r="AS559" i="1"/>
  <c r="AS575" i="1"/>
  <c r="AS591" i="1"/>
  <c r="AS607" i="1"/>
  <c r="AS623" i="1"/>
  <c r="AS639" i="1"/>
  <c r="AS655" i="1"/>
  <c r="AS671" i="1"/>
  <c r="AS687" i="1"/>
  <c r="AS703" i="1"/>
  <c r="AS719" i="1"/>
  <c r="AS735" i="1"/>
  <c r="AS751" i="1"/>
  <c r="AS767" i="1"/>
  <c r="AS783" i="1"/>
  <c r="AS799" i="1"/>
  <c r="AS815" i="1"/>
  <c r="AS831" i="1"/>
  <c r="AS847" i="1"/>
  <c r="AS863" i="1"/>
  <c r="AS879" i="1"/>
  <c r="AS895" i="1"/>
  <c r="AS911" i="1"/>
  <c r="AS927" i="1"/>
  <c r="AS943" i="1"/>
  <c r="AS959" i="1"/>
  <c r="AS975" i="1"/>
  <c r="AS991" i="1"/>
  <c r="AS1007" i="1"/>
  <c r="AS1023" i="1"/>
  <c r="AS1039" i="1"/>
  <c r="AS1055" i="1"/>
  <c r="AS1071" i="1"/>
  <c r="AS1087" i="1"/>
  <c r="AS1103" i="1"/>
  <c r="AS1119" i="1"/>
  <c r="AS1135" i="1"/>
  <c r="AS1151" i="1"/>
  <c r="AS1167" i="1"/>
  <c r="AS1183" i="1"/>
  <c r="AS1199" i="1"/>
  <c r="AS1215" i="1"/>
  <c r="AS1231" i="1"/>
  <c r="AS1184" i="1"/>
  <c r="AS1200" i="1"/>
  <c r="AS1216" i="1"/>
  <c r="AS1232" i="1"/>
  <c r="AS493" i="1"/>
  <c r="AS621" i="1"/>
  <c r="AR3" i="1"/>
  <c r="AT3" i="1" s="1"/>
  <c r="AV3" i="1" s="1"/>
  <c r="AS3" i="1"/>
  <c r="AR19" i="1"/>
  <c r="AT19" i="1" s="1"/>
  <c r="AX19" i="1" s="1"/>
  <c r="AS19" i="1"/>
  <c r="AR35" i="1"/>
  <c r="AT35" i="1" s="1"/>
  <c r="AX35" i="1" s="1"/>
  <c r="AS35" i="1"/>
  <c r="AR51" i="1"/>
  <c r="AT51" i="1" s="1"/>
  <c r="AX51" i="1" s="1"/>
  <c r="AS51" i="1"/>
  <c r="AR67" i="1"/>
  <c r="AT67" i="1" s="1"/>
  <c r="AS67" i="1"/>
  <c r="AR83" i="1"/>
  <c r="AT83" i="1" s="1"/>
  <c r="AX83" i="1" s="1"/>
  <c r="AS83" i="1"/>
  <c r="AR99" i="1"/>
  <c r="AT99" i="1" s="1"/>
  <c r="AS99" i="1"/>
  <c r="AR115" i="1"/>
  <c r="AT115" i="1" s="1"/>
  <c r="AX115" i="1" s="1"/>
  <c r="AS115" i="1"/>
  <c r="AR131" i="1"/>
  <c r="AT131" i="1" s="1"/>
  <c r="AS131" i="1"/>
  <c r="AR147" i="1"/>
  <c r="AT147" i="1" s="1"/>
  <c r="AX147" i="1" s="1"/>
  <c r="AS147" i="1"/>
  <c r="AR163" i="1"/>
  <c r="AT163" i="1" s="1"/>
  <c r="AX163" i="1" s="1"/>
  <c r="AS163" i="1"/>
  <c r="AR179" i="1"/>
  <c r="AT179" i="1" s="1"/>
  <c r="AX179" i="1" s="1"/>
  <c r="AS179" i="1"/>
  <c r="AR195" i="1"/>
  <c r="AT195" i="1" s="1"/>
  <c r="AX195" i="1" s="1"/>
  <c r="AS195" i="1"/>
  <c r="AR211" i="1"/>
  <c r="AT211" i="1" s="1"/>
  <c r="AS211" i="1"/>
  <c r="AR227" i="1"/>
  <c r="AT227" i="1" s="1"/>
  <c r="AX227" i="1" s="1"/>
  <c r="AS227" i="1"/>
  <c r="AR243" i="1"/>
  <c r="AT243" i="1" s="1"/>
  <c r="AS243" i="1"/>
  <c r="AR259" i="1"/>
  <c r="AT259" i="1" s="1"/>
  <c r="AX259" i="1" s="1"/>
  <c r="AS259" i="1"/>
  <c r="AR275" i="1"/>
  <c r="AT275" i="1" s="1"/>
  <c r="AS275" i="1"/>
  <c r="AR291" i="1"/>
  <c r="AT291" i="1" s="1"/>
  <c r="AX291" i="1" s="1"/>
  <c r="AS291" i="1"/>
  <c r="AR307" i="1"/>
  <c r="AT307" i="1" s="1"/>
  <c r="AX307" i="1" s="1"/>
  <c r="AS307" i="1"/>
  <c r="AR323" i="1"/>
  <c r="AT323" i="1" s="1"/>
  <c r="AX323" i="1" s="1"/>
  <c r="AS323" i="1"/>
  <c r="AR339" i="1"/>
  <c r="AT339" i="1" s="1"/>
  <c r="AS339" i="1"/>
  <c r="AR355" i="1"/>
  <c r="AT355" i="1" s="1"/>
  <c r="AX355" i="1" s="1"/>
  <c r="AS355" i="1"/>
  <c r="AR371" i="1"/>
  <c r="AT371" i="1" s="1"/>
  <c r="AS371" i="1"/>
  <c r="AR387" i="1"/>
  <c r="AT387" i="1" s="1"/>
  <c r="AX387" i="1" s="1"/>
  <c r="AS387" i="1"/>
  <c r="AR403" i="1"/>
  <c r="AT403" i="1" s="1"/>
  <c r="AS403" i="1"/>
  <c r="AR419" i="1"/>
  <c r="AT419" i="1" s="1"/>
  <c r="AX419" i="1" s="1"/>
  <c r="AS419" i="1"/>
  <c r="AR435" i="1"/>
  <c r="AT435" i="1" s="1"/>
  <c r="AX435" i="1" s="1"/>
  <c r="AS435" i="1"/>
  <c r="AR451" i="1"/>
  <c r="AT451" i="1" s="1"/>
  <c r="AX451" i="1" s="1"/>
  <c r="AS451" i="1"/>
  <c r="AR467" i="1"/>
  <c r="AT467" i="1" s="1"/>
  <c r="AS467" i="1"/>
  <c r="AR483" i="1"/>
  <c r="AT483" i="1" s="1"/>
  <c r="AS483" i="1"/>
  <c r="AR499" i="1"/>
  <c r="AT499" i="1" s="1"/>
  <c r="AS499" i="1"/>
  <c r="AR515" i="1"/>
  <c r="AT515" i="1" s="1"/>
  <c r="AX515" i="1" s="1"/>
  <c r="AS515" i="1"/>
  <c r="AR531" i="1"/>
  <c r="AT531" i="1" s="1"/>
  <c r="AS531" i="1"/>
  <c r="AR547" i="1"/>
  <c r="AT547" i="1" s="1"/>
  <c r="AX547" i="1" s="1"/>
  <c r="AS547" i="1"/>
  <c r="AR563" i="1"/>
  <c r="AT563" i="1" s="1"/>
  <c r="AX563" i="1" s="1"/>
  <c r="AS563" i="1"/>
  <c r="AR579" i="1"/>
  <c r="AT579" i="1" s="1"/>
  <c r="AX579" i="1" s="1"/>
  <c r="AS579" i="1"/>
  <c r="AR595" i="1"/>
  <c r="AT595" i="1" s="1"/>
  <c r="AS595" i="1"/>
  <c r="AR611" i="1"/>
  <c r="AT611" i="1" s="1"/>
  <c r="AS611" i="1"/>
  <c r="AR627" i="1"/>
  <c r="AT627" i="1" s="1"/>
  <c r="AS627" i="1"/>
  <c r="AR643" i="1"/>
  <c r="AT643" i="1" s="1"/>
  <c r="AX643" i="1" s="1"/>
  <c r="AS643" i="1"/>
  <c r="AR659" i="1"/>
  <c r="AT659" i="1" s="1"/>
  <c r="AS659" i="1"/>
  <c r="AR675" i="1"/>
  <c r="AT675" i="1" s="1"/>
  <c r="AX675" i="1" s="1"/>
  <c r="AS675" i="1"/>
  <c r="AR691" i="1"/>
  <c r="AT691" i="1" s="1"/>
  <c r="AX691" i="1" s="1"/>
  <c r="AS691" i="1"/>
  <c r="AR707" i="1"/>
  <c r="AT707" i="1" s="1"/>
  <c r="AX707" i="1" s="1"/>
  <c r="AS707" i="1"/>
  <c r="AR723" i="1"/>
  <c r="AT723" i="1" s="1"/>
  <c r="AS723" i="1"/>
  <c r="AR739" i="1"/>
  <c r="AT739" i="1" s="1"/>
  <c r="AS739" i="1"/>
  <c r="AR755" i="1"/>
  <c r="AT755" i="1" s="1"/>
  <c r="AS755" i="1"/>
  <c r="AS1219" i="1"/>
  <c r="AS1235" i="1"/>
  <c r="AR4" i="1"/>
  <c r="AT4" i="1" s="1"/>
  <c r="AS4" i="1"/>
  <c r="AR20" i="1"/>
  <c r="AT20" i="1" s="1"/>
  <c r="AS20" i="1"/>
  <c r="AR36" i="1"/>
  <c r="AT36" i="1" s="1"/>
  <c r="AX36" i="1" s="1"/>
  <c r="AS36" i="1"/>
  <c r="AR52" i="1"/>
  <c r="AT52" i="1" s="1"/>
  <c r="AS52" i="1"/>
  <c r="AR68" i="1"/>
  <c r="AT68" i="1" s="1"/>
  <c r="AS68" i="1"/>
  <c r="AR84" i="1"/>
  <c r="AT84" i="1" s="1"/>
  <c r="AX84" i="1" s="1"/>
  <c r="AS84" i="1"/>
  <c r="AR100" i="1"/>
  <c r="AT100" i="1" s="1"/>
  <c r="AX100" i="1" s="1"/>
  <c r="AS100" i="1"/>
  <c r="AR116" i="1"/>
  <c r="AT116" i="1" s="1"/>
  <c r="AS116" i="1"/>
  <c r="AR132" i="1"/>
  <c r="AT132" i="1" s="1"/>
  <c r="AS132" i="1"/>
  <c r="AR148" i="1"/>
  <c r="AT148" i="1" s="1"/>
  <c r="AS148" i="1"/>
  <c r="AR164" i="1"/>
  <c r="AT164" i="1" s="1"/>
  <c r="AX164" i="1" s="1"/>
  <c r="AS164" i="1"/>
  <c r="AR180" i="1"/>
  <c r="AT180" i="1" s="1"/>
  <c r="AS180" i="1"/>
  <c r="AR196" i="1"/>
  <c r="AT196" i="1" s="1"/>
  <c r="AS196" i="1"/>
  <c r="AR212" i="1"/>
  <c r="AT212" i="1" s="1"/>
  <c r="AS212" i="1"/>
  <c r="AR228" i="1"/>
  <c r="AT228" i="1" s="1"/>
  <c r="AS228" i="1"/>
  <c r="AR244" i="1"/>
  <c r="AT244" i="1" s="1"/>
  <c r="AS244" i="1"/>
  <c r="AR260" i="1"/>
  <c r="AT260" i="1" s="1"/>
  <c r="AS260" i="1"/>
  <c r="AR276" i="1"/>
  <c r="AT276" i="1" s="1"/>
  <c r="AS276" i="1"/>
  <c r="AR292" i="1"/>
  <c r="AT292" i="1" s="1"/>
  <c r="AX292" i="1" s="1"/>
  <c r="AS292" i="1"/>
  <c r="AR308" i="1"/>
  <c r="AT308" i="1" s="1"/>
  <c r="AX308" i="1" s="1"/>
  <c r="AS308" i="1"/>
  <c r="AR324" i="1"/>
  <c r="AT324" i="1" s="1"/>
  <c r="AS324" i="1"/>
  <c r="AR340" i="1"/>
  <c r="AT340" i="1" s="1"/>
  <c r="AS340" i="1"/>
  <c r="AR356" i="1"/>
  <c r="AT356" i="1" s="1"/>
  <c r="AS356" i="1"/>
  <c r="AR372" i="1"/>
  <c r="AT372" i="1" s="1"/>
  <c r="AS372" i="1"/>
  <c r="AR388" i="1"/>
  <c r="AT388" i="1" s="1"/>
  <c r="AS388" i="1"/>
  <c r="AR404" i="1"/>
  <c r="AT404" i="1" s="1"/>
  <c r="AS404" i="1"/>
  <c r="AR420" i="1"/>
  <c r="AT420" i="1" s="1"/>
  <c r="AS420" i="1"/>
  <c r="AR436" i="1"/>
  <c r="AT436" i="1" s="1"/>
  <c r="AX436" i="1" s="1"/>
  <c r="AS436" i="1"/>
  <c r="AR452" i="1"/>
  <c r="AT452" i="1" s="1"/>
  <c r="AS452" i="1"/>
  <c r="AR468" i="1"/>
  <c r="AT468" i="1" s="1"/>
  <c r="AS468" i="1"/>
  <c r="AR484" i="1"/>
  <c r="AT484" i="1" s="1"/>
  <c r="AS484" i="1"/>
  <c r="AR500" i="1"/>
  <c r="AT500" i="1" s="1"/>
  <c r="AS500" i="1"/>
  <c r="AR516" i="1"/>
  <c r="AT516" i="1" s="1"/>
  <c r="AS516" i="1"/>
  <c r="AR532" i="1"/>
  <c r="AT532" i="1" s="1"/>
  <c r="AS532" i="1"/>
  <c r="AR548" i="1"/>
  <c r="AT548" i="1" s="1"/>
  <c r="AS548" i="1"/>
  <c r="AR564" i="1"/>
  <c r="AT564" i="1" s="1"/>
  <c r="AX564" i="1" s="1"/>
  <c r="AS564" i="1"/>
  <c r="AR580" i="1"/>
  <c r="AT580" i="1" s="1"/>
  <c r="AS580" i="1"/>
  <c r="AR596" i="1"/>
  <c r="AT596" i="1" s="1"/>
  <c r="AS596" i="1"/>
  <c r="AR612" i="1"/>
  <c r="AT612" i="1" s="1"/>
  <c r="AS612" i="1"/>
  <c r="AR628" i="1"/>
  <c r="AT628" i="1" s="1"/>
  <c r="AS628" i="1"/>
  <c r="AR644" i="1"/>
  <c r="AT644" i="1" s="1"/>
  <c r="AS644" i="1"/>
  <c r="AR660" i="1"/>
  <c r="AT660" i="1" s="1"/>
  <c r="AS660" i="1"/>
  <c r="AR676" i="1"/>
  <c r="AT676" i="1" s="1"/>
  <c r="AS676" i="1"/>
  <c r="AR692" i="1"/>
  <c r="AT692" i="1" s="1"/>
  <c r="AX692" i="1" s="1"/>
  <c r="AS692" i="1"/>
  <c r="AR708" i="1"/>
  <c r="AT708" i="1" s="1"/>
  <c r="AS708" i="1"/>
  <c r="AR724" i="1"/>
  <c r="AT724" i="1" s="1"/>
  <c r="AS724" i="1"/>
  <c r="AR740" i="1"/>
  <c r="AT740" i="1" s="1"/>
  <c r="AS740" i="1"/>
  <c r="AR756" i="1"/>
  <c r="AT756" i="1" s="1"/>
  <c r="AS756" i="1"/>
  <c r="AR772" i="1"/>
  <c r="AT772" i="1" s="1"/>
  <c r="AS772" i="1"/>
  <c r="AR788" i="1"/>
  <c r="AT788" i="1" s="1"/>
  <c r="AS788" i="1"/>
  <c r="AR804" i="1"/>
  <c r="AT804" i="1" s="1"/>
  <c r="AX804" i="1" s="1"/>
  <c r="AS804" i="1"/>
  <c r="AR820" i="1"/>
  <c r="AT820" i="1" s="1"/>
  <c r="AS820" i="1"/>
  <c r="AR836" i="1"/>
  <c r="AT836" i="1" s="1"/>
  <c r="AS836" i="1"/>
  <c r="AR852" i="1"/>
  <c r="AT852" i="1" s="1"/>
  <c r="AS852" i="1"/>
  <c r="AR868" i="1"/>
  <c r="AT868" i="1" s="1"/>
  <c r="AS868" i="1"/>
  <c r="AR884" i="1"/>
  <c r="AT884" i="1" s="1"/>
  <c r="AS884" i="1"/>
  <c r="AR900" i="1"/>
  <c r="AT900" i="1" s="1"/>
  <c r="AS900" i="1"/>
  <c r="AR916" i="1"/>
  <c r="AT916" i="1" s="1"/>
  <c r="AS916" i="1"/>
  <c r="AR932" i="1"/>
  <c r="AT932" i="1" s="1"/>
  <c r="AX932" i="1" s="1"/>
  <c r="AS932" i="1"/>
  <c r="AR948" i="1"/>
  <c r="AT948" i="1" s="1"/>
  <c r="AS948" i="1"/>
  <c r="AR964" i="1"/>
  <c r="AT964" i="1" s="1"/>
  <c r="AS964" i="1"/>
  <c r="AR980" i="1"/>
  <c r="AT980" i="1" s="1"/>
  <c r="AS980" i="1"/>
  <c r="AR996" i="1"/>
  <c r="AT996" i="1" s="1"/>
  <c r="AS996" i="1"/>
  <c r="AR1012" i="1"/>
  <c r="AT1012" i="1" s="1"/>
  <c r="AS1012" i="1"/>
  <c r="AR1028" i="1"/>
  <c r="AT1028" i="1" s="1"/>
  <c r="AS1028" i="1"/>
  <c r="AR1044" i="1"/>
  <c r="AT1044" i="1" s="1"/>
  <c r="AS1044" i="1"/>
  <c r="AR1060" i="1"/>
  <c r="AT1060" i="1" s="1"/>
  <c r="AS1060" i="1"/>
  <c r="AR1076" i="1"/>
  <c r="AT1076" i="1" s="1"/>
  <c r="AS1076" i="1"/>
  <c r="AR1092" i="1"/>
  <c r="AT1092" i="1" s="1"/>
  <c r="AS1092" i="1"/>
  <c r="AR1108" i="1"/>
  <c r="AT1108" i="1" s="1"/>
  <c r="AS1108" i="1"/>
  <c r="AR1124" i="1"/>
  <c r="AT1124" i="1" s="1"/>
  <c r="AS1124" i="1"/>
  <c r="AR1140" i="1"/>
  <c r="AT1140" i="1" s="1"/>
  <c r="AS1140" i="1"/>
  <c r="AR1156" i="1"/>
  <c r="AT1156" i="1" s="1"/>
  <c r="AS1156" i="1"/>
  <c r="AR1172" i="1"/>
  <c r="AT1172" i="1" s="1"/>
  <c r="AS1172" i="1"/>
  <c r="AR1188" i="1"/>
  <c r="AT1188" i="1" s="1"/>
  <c r="AS1188" i="1"/>
  <c r="AS1204" i="1"/>
  <c r="AS1220" i="1"/>
  <c r="AS1236" i="1"/>
  <c r="AR5" i="1"/>
  <c r="AT5" i="1" s="1"/>
  <c r="AS5" i="1"/>
  <c r="AR21" i="1"/>
  <c r="AT21" i="1" s="1"/>
  <c r="AS21" i="1"/>
  <c r="AR37" i="1"/>
  <c r="AT37" i="1" s="1"/>
  <c r="AS37" i="1"/>
  <c r="AR53" i="1"/>
  <c r="AT53" i="1" s="1"/>
  <c r="AX53" i="1" s="1"/>
  <c r="AS53" i="1"/>
  <c r="AR69" i="1"/>
  <c r="AT69" i="1" s="1"/>
  <c r="AS69" i="1"/>
  <c r="AR85" i="1"/>
  <c r="AT85" i="1" s="1"/>
  <c r="AS85" i="1"/>
  <c r="AR101" i="1"/>
  <c r="AT101" i="1" s="1"/>
  <c r="AX101" i="1" s="1"/>
  <c r="AS101" i="1"/>
  <c r="AR117" i="1"/>
  <c r="AT117" i="1" s="1"/>
  <c r="AX117" i="1" s="1"/>
  <c r="AS117" i="1"/>
  <c r="AR133" i="1"/>
  <c r="AT133" i="1" s="1"/>
  <c r="AS133" i="1"/>
  <c r="AR149" i="1"/>
  <c r="AT149" i="1" s="1"/>
  <c r="AX149" i="1" s="1"/>
  <c r="AS149" i="1"/>
  <c r="AR165" i="1"/>
  <c r="AT165" i="1" s="1"/>
  <c r="AS165" i="1"/>
  <c r="AR181" i="1"/>
  <c r="AT181" i="1" s="1"/>
  <c r="AX181" i="1" s="1"/>
  <c r="AS181" i="1"/>
  <c r="AR197" i="1"/>
  <c r="AT197" i="1" s="1"/>
  <c r="AS197" i="1"/>
  <c r="AR213" i="1"/>
  <c r="AT213" i="1" s="1"/>
  <c r="AS213" i="1"/>
  <c r="AR229" i="1"/>
  <c r="AT229" i="1" s="1"/>
  <c r="AX229" i="1" s="1"/>
  <c r="AS229" i="1"/>
  <c r="AR245" i="1"/>
  <c r="AT245" i="1" s="1"/>
  <c r="AX245" i="1" s="1"/>
  <c r="AS245" i="1"/>
  <c r="AR261" i="1"/>
  <c r="AT261" i="1" s="1"/>
  <c r="AS261" i="1"/>
  <c r="AR277" i="1"/>
  <c r="AT277" i="1" s="1"/>
  <c r="AX277" i="1" s="1"/>
  <c r="AS277" i="1"/>
  <c r="AR293" i="1"/>
  <c r="AT293" i="1" s="1"/>
  <c r="AX293" i="1" s="1"/>
  <c r="AS293" i="1"/>
  <c r="AR309" i="1"/>
  <c r="AT309" i="1" s="1"/>
  <c r="AX309" i="1" s="1"/>
  <c r="AS309" i="1"/>
  <c r="AR325" i="1"/>
  <c r="AT325" i="1" s="1"/>
  <c r="AS325" i="1"/>
  <c r="AR341" i="1"/>
  <c r="AT341" i="1" s="1"/>
  <c r="AS341" i="1"/>
  <c r="AR357" i="1"/>
  <c r="AT357" i="1" s="1"/>
  <c r="AX357" i="1" s="1"/>
  <c r="AS357" i="1"/>
  <c r="AR373" i="1"/>
  <c r="AT373" i="1" s="1"/>
  <c r="AX373" i="1" s="1"/>
  <c r="AS373" i="1"/>
  <c r="AR389" i="1"/>
  <c r="AT389" i="1" s="1"/>
  <c r="AS389" i="1"/>
  <c r="AR405" i="1"/>
  <c r="AT405" i="1" s="1"/>
  <c r="AX405" i="1" s="1"/>
  <c r="AS405" i="1"/>
  <c r="AR421" i="1"/>
  <c r="AT421" i="1" s="1"/>
  <c r="AX421" i="1" s="1"/>
  <c r="AS421" i="1"/>
  <c r="AR437" i="1"/>
  <c r="AT437" i="1" s="1"/>
  <c r="AX437" i="1" s="1"/>
  <c r="AS437" i="1"/>
  <c r="AR453" i="1"/>
  <c r="AT453" i="1" s="1"/>
  <c r="AS453" i="1"/>
  <c r="AR469" i="1"/>
  <c r="AT469" i="1" s="1"/>
  <c r="AS469" i="1"/>
  <c r="AR485" i="1"/>
  <c r="AT485" i="1" s="1"/>
  <c r="AX485" i="1" s="1"/>
  <c r="AS485" i="1"/>
  <c r="AR501" i="1"/>
  <c r="AT501" i="1" s="1"/>
  <c r="AX501" i="1" s="1"/>
  <c r="AS501" i="1"/>
  <c r="AR517" i="1"/>
  <c r="AT517" i="1" s="1"/>
  <c r="AX517" i="1" s="1"/>
  <c r="AS517" i="1"/>
  <c r="AR533" i="1"/>
  <c r="AT533" i="1" s="1"/>
  <c r="AS533" i="1"/>
  <c r="AR549" i="1"/>
  <c r="AT549" i="1" s="1"/>
  <c r="AX549" i="1" s="1"/>
  <c r="AS549" i="1"/>
  <c r="AR565" i="1"/>
  <c r="AT565" i="1" s="1"/>
  <c r="AX565" i="1" s="1"/>
  <c r="AS565" i="1"/>
  <c r="AR581" i="1"/>
  <c r="AT581" i="1" s="1"/>
  <c r="AX581" i="1" s="1"/>
  <c r="AS581" i="1"/>
  <c r="AR597" i="1"/>
  <c r="AT597" i="1" s="1"/>
  <c r="AS597" i="1"/>
  <c r="AR613" i="1"/>
  <c r="AT613" i="1" s="1"/>
  <c r="AS613" i="1"/>
  <c r="AR629" i="1"/>
  <c r="AT629" i="1" s="1"/>
  <c r="AX629" i="1" s="1"/>
  <c r="AS629" i="1"/>
  <c r="AR645" i="1"/>
  <c r="AT645" i="1" s="1"/>
  <c r="AX645" i="1" s="1"/>
  <c r="AS645" i="1"/>
  <c r="AR661" i="1"/>
  <c r="AT661" i="1" s="1"/>
  <c r="AX661" i="1" s="1"/>
  <c r="AS661" i="1"/>
  <c r="AR677" i="1"/>
  <c r="AT677" i="1" s="1"/>
  <c r="AS677" i="1"/>
  <c r="AR693" i="1"/>
  <c r="AT693" i="1" s="1"/>
  <c r="AX693" i="1" s="1"/>
  <c r="AS693" i="1"/>
  <c r="AR709" i="1"/>
  <c r="AT709" i="1" s="1"/>
  <c r="AX709" i="1" s="1"/>
  <c r="AS709" i="1"/>
  <c r="AR725" i="1"/>
  <c r="AT725" i="1" s="1"/>
  <c r="AX725" i="1" s="1"/>
  <c r="AS725" i="1"/>
  <c r="AR741" i="1"/>
  <c r="AT741" i="1" s="1"/>
  <c r="AS741" i="1"/>
  <c r="AR757" i="1"/>
  <c r="AT757" i="1" s="1"/>
  <c r="AS757" i="1"/>
  <c r="AR773" i="1"/>
  <c r="AT773" i="1" s="1"/>
  <c r="AX773" i="1" s="1"/>
  <c r="AS773" i="1"/>
  <c r="AR789" i="1"/>
  <c r="AT789" i="1" s="1"/>
  <c r="AX789" i="1" s="1"/>
  <c r="AS789" i="1"/>
  <c r="AR805" i="1"/>
  <c r="AT805" i="1" s="1"/>
  <c r="AS805" i="1"/>
  <c r="AR821" i="1"/>
  <c r="AT821" i="1" s="1"/>
  <c r="AX821" i="1" s="1"/>
  <c r="AS821" i="1"/>
  <c r="AR837" i="1"/>
  <c r="AT837" i="1" s="1"/>
  <c r="AX837" i="1" s="1"/>
  <c r="AS837" i="1"/>
  <c r="AR853" i="1"/>
  <c r="AT853" i="1" s="1"/>
  <c r="AX853" i="1" s="1"/>
  <c r="AS853" i="1"/>
  <c r="AR869" i="1"/>
  <c r="AT869" i="1" s="1"/>
  <c r="AS869" i="1"/>
  <c r="AR885" i="1"/>
  <c r="AT885" i="1" s="1"/>
  <c r="AS885" i="1"/>
  <c r="AR901" i="1"/>
  <c r="AT901" i="1" s="1"/>
  <c r="AX901" i="1" s="1"/>
  <c r="AS901" i="1"/>
  <c r="AR917" i="1"/>
  <c r="AT917" i="1" s="1"/>
  <c r="AS917" i="1"/>
  <c r="AR933" i="1"/>
  <c r="AT933" i="1" s="1"/>
  <c r="AX933" i="1" s="1"/>
  <c r="AS933" i="1"/>
  <c r="AR949" i="1"/>
  <c r="AT949" i="1" s="1"/>
  <c r="AS949" i="1"/>
  <c r="AR965" i="1"/>
  <c r="AT965" i="1" s="1"/>
  <c r="AX965" i="1" s="1"/>
  <c r="AS965" i="1"/>
  <c r="AR981" i="1"/>
  <c r="AT981" i="1" s="1"/>
  <c r="AX981" i="1" s="1"/>
  <c r="AS981" i="1"/>
  <c r="AR997" i="1"/>
  <c r="AT997" i="1" s="1"/>
  <c r="AX997" i="1" s="1"/>
  <c r="AS997" i="1"/>
  <c r="AR1013" i="1"/>
  <c r="AT1013" i="1" s="1"/>
  <c r="AS1013" i="1"/>
  <c r="AR1029" i="1"/>
  <c r="AT1029" i="1" s="1"/>
  <c r="AX1029" i="1" s="1"/>
  <c r="AS1029" i="1"/>
  <c r="AR1045" i="1"/>
  <c r="AT1045" i="1" s="1"/>
  <c r="AS1045" i="1"/>
  <c r="AR1061" i="1"/>
  <c r="AT1061" i="1" s="1"/>
  <c r="AX1061" i="1" s="1"/>
  <c r="AS1061" i="1"/>
  <c r="AR1077" i="1"/>
  <c r="AT1077" i="1" s="1"/>
  <c r="AX1077" i="1" s="1"/>
  <c r="AS1077" i="1"/>
  <c r="AR1093" i="1"/>
  <c r="AT1093" i="1" s="1"/>
  <c r="AS1093" i="1"/>
  <c r="AR1109" i="1"/>
  <c r="AT1109" i="1" s="1"/>
  <c r="AX1109" i="1" s="1"/>
  <c r="AS1109" i="1"/>
  <c r="AR1125" i="1"/>
  <c r="AT1125" i="1" s="1"/>
  <c r="AX1125" i="1" s="1"/>
  <c r="AS1125" i="1"/>
  <c r="AR1141" i="1"/>
  <c r="AT1141" i="1" s="1"/>
  <c r="AS1141" i="1"/>
  <c r="AR1157" i="1"/>
  <c r="AT1157" i="1" s="1"/>
  <c r="AS1157" i="1"/>
  <c r="AR1173" i="1"/>
  <c r="AT1173" i="1" s="1"/>
  <c r="AS1173" i="1"/>
  <c r="AR1189" i="1"/>
  <c r="AT1189" i="1" s="1"/>
  <c r="AS1189" i="1"/>
  <c r="AR1205" i="1"/>
  <c r="AT1205" i="1" s="1"/>
  <c r="AS1205" i="1"/>
  <c r="AR1221" i="1"/>
  <c r="AT1221" i="1" s="1"/>
  <c r="AS1221" i="1"/>
  <c r="AS102" i="1"/>
  <c r="AS118" i="1"/>
  <c r="AS134" i="1"/>
  <c r="AS150" i="1"/>
  <c r="AS166" i="1"/>
  <c r="AS182" i="1"/>
  <c r="AS198" i="1"/>
  <c r="AS214" i="1"/>
  <c r="AS230" i="1"/>
  <c r="AS246" i="1"/>
  <c r="AS262" i="1"/>
  <c r="AS278" i="1"/>
  <c r="AS294" i="1"/>
  <c r="AS310" i="1"/>
  <c r="AS326" i="1"/>
  <c r="AS342" i="1"/>
  <c r="AS358" i="1"/>
  <c r="AS374" i="1"/>
  <c r="AS390" i="1"/>
  <c r="AS406" i="1"/>
  <c r="AS422" i="1"/>
  <c r="AS438" i="1"/>
  <c r="AS454" i="1"/>
  <c r="AS470" i="1"/>
  <c r="AS486" i="1"/>
  <c r="AS502" i="1"/>
  <c r="AS518" i="1"/>
  <c r="AS534" i="1"/>
  <c r="AS550" i="1"/>
  <c r="AS566" i="1"/>
  <c r="AS582" i="1"/>
  <c r="AS598" i="1"/>
  <c r="AS614" i="1"/>
  <c r="AS630" i="1"/>
  <c r="AS646" i="1"/>
  <c r="AS662" i="1"/>
  <c r="AS678" i="1"/>
  <c r="AS694" i="1"/>
  <c r="AS710" i="1"/>
  <c r="AS726" i="1"/>
  <c r="AS742" i="1"/>
  <c r="AS758" i="1"/>
  <c r="AS774" i="1"/>
  <c r="AS790" i="1"/>
  <c r="AS806" i="1"/>
  <c r="AS822" i="1"/>
  <c r="AS838" i="1"/>
  <c r="AS854" i="1"/>
  <c r="AS870" i="1"/>
  <c r="AS886" i="1"/>
  <c r="AS902" i="1"/>
  <c r="AS918" i="1"/>
  <c r="AS934" i="1"/>
  <c r="AS950" i="1"/>
  <c r="AS966" i="1"/>
  <c r="AS982" i="1"/>
  <c r="AS998" i="1"/>
  <c r="AS1014" i="1"/>
  <c r="AS1030" i="1"/>
  <c r="AS1046" i="1"/>
  <c r="AS1062" i="1"/>
  <c r="AS1078" i="1"/>
  <c r="AS1094" i="1"/>
  <c r="AS1110" i="1"/>
  <c r="AS1126" i="1"/>
  <c r="AS1142" i="1"/>
  <c r="AS1158" i="1"/>
  <c r="AS1174" i="1"/>
  <c r="AS1190" i="1"/>
  <c r="AS1206" i="1"/>
  <c r="AS1222" i="1"/>
  <c r="AS1238" i="1"/>
  <c r="AR7" i="1"/>
  <c r="AT7" i="1" s="1"/>
  <c r="AX7" i="1" s="1"/>
  <c r="AS7" i="1"/>
  <c r="AR23" i="1"/>
  <c r="AT23" i="1" s="1"/>
  <c r="AX23" i="1" s="1"/>
  <c r="AS23" i="1"/>
  <c r="AR39" i="1"/>
  <c r="AT39" i="1" s="1"/>
  <c r="AX39" i="1" s="1"/>
  <c r="AS39" i="1"/>
  <c r="AR55" i="1"/>
  <c r="AT55" i="1" s="1"/>
  <c r="AX55" i="1" s="1"/>
  <c r="AS55" i="1"/>
  <c r="AR71" i="1"/>
  <c r="AT71" i="1" s="1"/>
  <c r="AX71" i="1" s="1"/>
  <c r="AS71" i="1"/>
  <c r="AR87" i="1"/>
  <c r="AT87" i="1" s="1"/>
  <c r="AX87" i="1" s="1"/>
  <c r="AS87" i="1"/>
  <c r="AR103" i="1"/>
  <c r="AT103" i="1" s="1"/>
  <c r="AX103" i="1" s="1"/>
  <c r="AS103" i="1"/>
  <c r="AR119" i="1"/>
  <c r="AT119" i="1" s="1"/>
  <c r="AX119" i="1" s="1"/>
  <c r="AS119" i="1"/>
  <c r="AR135" i="1"/>
  <c r="AT135" i="1" s="1"/>
  <c r="AX135" i="1" s="1"/>
  <c r="AS135" i="1"/>
  <c r="AR151" i="1"/>
  <c r="AT151" i="1" s="1"/>
  <c r="AX151" i="1" s="1"/>
  <c r="AS151" i="1"/>
  <c r="AR167" i="1"/>
  <c r="AT167" i="1" s="1"/>
  <c r="AX167" i="1" s="1"/>
  <c r="AS167" i="1"/>
  <c r="AR183" i="1"/>
  <c r="AT183" i="1" s="1"/>
  <c r="AX183" i="1" s="1"/>
  <c r="AS183" i="1"/>
  <c r="AR199" i="1"/>
  <c r="AT199" i="1" s="1"/>
  <c r="AX199" i="1" s="1"/>
  <c r="AS199" i="1"/>
  <c r="AR215" i="1"/>
  <c r="AT215" i="1" s="1"/>
  <c r="AX215" i="1" s="1"/>
  <c r="AS215" i="1"/>
  <c r="AR231" i="1"/>
  <c r="AT231" i="1" s="1"/>
  <c r="AX231" i="1" s="1"/>
  <c r="AS231" i="1"/>
  <c r="AR247" i="1"/>
  <c r="AT247" i="1" s="1"/>
  <c r="AX247" i="1" s="1"/>
  <c r="AS247" i="1"/>
  <c r="AR263" i="1"/>
  <c r="AT263" i="1" s="1"/>
  <c r="AX263" i="1" s="1"/>
  <c r="AS263" i="1"/>
  <c r="AR279" i="1"/>
  <c r="AT279" i="1" s="1"/>
  <c r="AX279" i="1" s="1"/>
  <c r="AS279" i="1"/>
  <c r="AR295" i="1"/>
  <c r="AT295" i="1" s="1"/>
  <c r="AX295" i="1" s="1"/>
  <c r="AS295" i="1"/>
  <c r="AR311" i="1"/>
  <c r="AT311" i="1" s="1"/>
  <c r="AX311" i="1" s="1"/>
  <c r="AS311" i="1"/>
  <c r="AR327" i="1"/>
  <c r="AT327" i="1" s="1"/>
  <c r="AX327" i="1" s="1"/>
  <c r="AS327" i="1"/>
  <c r="AR343" i="1"/>
  <c r="AT343" i="1" s="1"/>
  <c r="AX343" i="1" s="1"/>
  <c r="AS343" i="1"/>
  <c r="AR359" i="1"/>
  <c r="AT359" i="1" s="1"/>
  <c r="AX359" i="1" s="1"/>
  <c r="AS359" i="1"/>
  <c r="AR375" i="1"/>
  <c r="AT375" i="1" s="1"/>
  <c r="AX375" i="1" s="1"/>
  <c r="AS375" i="1"/>
  <c r="AR391" i="1"/>
  <c r="AT391" i="1" s="1"/>
  <c r="AX391" i="1" s="1"/>
  <c r="AS391" i="1"/>
  <c r="AR407" i="1"/>
  <c r="AT407" i="1" s="1"/>
  <c r="AX407" i="1" s="1"/>
  <c r="AS407" i="1"/>
  <c r="AR423" i="1"/>
  <c r="AT423" i="1" s="1"/>
  <c r="AX423" i="1" s="1"/>
  <c r="AS423" i="1"/>
  <c r="AR439" i="1"/>
  <c r="AT439" i="1" s="1"/>
  <c r="AX439" i="1" s="1"/>
  <c r="AS439" i="1"/>
  <c r="AR455" i="1"/>
  <c r="AT455" i="1" s="1"/>
  <c r="AX455" i="1" s="1"/>
  <c r="AS455" i="1"/>
  <c r="AR471" i="1"/>
  <c r="AT471" i="1" s="1"/>
  <c r="AX471" i="1" s="1"/>
  <c r="AS471" i="1"/>
  <c r="AR487" i="1"/>
  <c r="AT487" i="1" s="1"/>
  <c r="AX487" i="1" s="1"/>
  <c r="AS487" i="1"/>
  <c r="AR503" i="1"/>
  <c r="AT503" i="1" s="1"/>
  <c r="AS503" i="1"/>
  <c r="AR519" i="1"/>
  <c r="AT519" i="1" s="1"/>
  <c r="AX519" i="1" s="1"/>
  <c r="AS519" i="1"/>
  <c r="AR535" i="1"/>
  <c r="AT535" i="1" s="1"/>
  <c r="AS535" i="1"/>
  <c r="AR551" i="1"/>
  <c r="AT551" i="1" s="1"/>
  <c r="AX551" i="1" s="1"/>
  <c r="AS551" i="1"/>
  <c r="AR567" i="1"/>
  <c r="AT567" i="1" s="1"/>
  <c r="AS567" i="1"/>
  <c r="AR583" i="1"/>
  <c r="AT583" i="1" s="1"/>
  <c r="AS583" i="1"/>
  <c r="AR599" i="1"/>
  <c r="AT599" i="1" s="1"/>
  <c r="AX599" i="1" s="1"/>
  <c r="AS599" i="1"/>
  <c r="AR615" i="1"/>
  <c r="AT615" i="1" s="1"/>
  <c r="AX615" i="1" s="1"/>
  <c r="AS615" i="1"/>
  <c r="AR631" i="1"/>
  <c r="AT631" i="1" s="1"/>
  <c r="AS631" i="1"/>
  <c r="AR647" i="1"/>
  <c r="AT647" i="1" s="1"/>
  <c r="AX647" i="1" s="1"/>
  <c r="AS647" i="1"/>
  <c r="AR663" i="1"/>
  <c r="AT663" i="1" s="1"/>
  <c r="AS663" i="1"/>
  <c r="AR679" i="1"/>
  <c r="AT679" i="1" s="1"/>
  <c r="AX679" i="1" s="1"/>
  <c r="AS679" i="1"/>
  <c r="AR695" i="1"/>
  <c r="AT695" i="1" s="1"/>
  <c r="AS695" i="1"/>
  <c r="AR711" i="1"/>
  <c r="AT711" i="1" s="1"/>
  <c r="AS711" i="1"/>
  <c r="AR727" i="1"/>
  <c r="AT727" i="1" s="1"/>
  <c r="AX727" i="1" s="1"/>
  <c r="AS727" i="1"/>
  <c r="AR743" i="1"/>
  <c r="AT743" i="1" s="1"/>
  <c r="AX743" i="1" s="1"/>
  <c r="AS743" i="1"/>
  <c r="AR759" i="1"/>
  <c r="AT759" i="1" s="1"/>
  <c r="AS759" i="1"/>
  <c r="AR775" i="1"/>
  <c r="AT775" i="1" s="1"/>
  <c r="AX775" i="1" s="1"/>
  <c r="AS775" i="1"/>
  <c r="AR791" i="1"/>
  <c r="AT791" i="1" s="1"/>
  <c r="AX791" i="1" s="1"/>
  <c r="AS791" i="1"/>
  <c r="AS237" i="1"/>
  <c r="AR1204" i="1"/>
  <c r="AT1204" i="1" s="1"/>
  <c r="AR12" i="1"/>
  <c r="AT12" i="1" s="1"/>
  <c r="AX12" i="1" s="1"/>
  <c r="AY12" i="1" s="1"/>
  <c r="AR28" i="1"/>
  <c r="AT28" i="1" s="1"/>
  <c r="AX28" i="1" s="1"/>
  <c r="AR44" i="1"/>
  <c r="AT44" i="1" s="1"/>
  <c r="AX44" i="1" s="1"/>
  <c r="AR60" i="1"/>
  <c r="AT60" i="1" s="1"/>
  <c r="AR76" i="1"/>
  <c r="AT76" i="1" s="1"/>
  <c r="AX76" i="1" s="1"/>
  <c r="AY76" i="1" s="1"/>
  <c r="AR92" i="1"/>
  <c r="AT92" i="1" s="1"/>
  <c r="AX92" i="1" s="1"/>
  <c r="AR108" i="1"/>
  <c r="AT108" i="1" s="1"/>
  <c r="AX108" i="1" s="1"/>
  <c r="AR124" i="1"/>
  <c r="AT124" i="1" s="1"/>
  <c r="AX124" i="1" s="1"/>
  <c r="AR140" i="1"/>
  <c r="AT140" i="1" s="1"/>
  <c r="AR156" i="1"/>
  <c r="AT156" i="1" s="1"/>
  <c r="AX156" i="1" s="1"/>
  <c r="AR172" i="1"/>
  <c r="AT172" i="1" s="1"/>
  <c r="AX172" i="1" s="1"/>
  <c r="AR188" i="1"/>
  <c r="AT188" i="1" s="1"/>
  <c r="AX188" i="1" s="1"/>
  <c r="AR204" i="1"/>
  <c r="AT204" i="1" s="1"/>
  <c r="AX204" i="1" s="1"/>
  <c r="AR220" i="1"/>
  <c r="AT220" i="1" s="1"/>
  <c r="AR236" i="1"/>
  <c r="AR252" i="1"/>
  <c r="AT252" i="1" s="1"/>
  <c r="AR268" i="1"/>
  <c r="AT268" i="1" s="1"/>
  <c r="AX268" i="1" s="1"/>
  <c r="AR284" i="1"/>
  <c r="AT284" i="1" s="1"/>
  <c r="AR300" i="1"/>
  <c r="AT300" i="1" s="1"/>
  <c r="AX300" i="1" s="1"/>
  <c r="AR316" i="1"/>
  <c r="AT316" i="1" s="1"/>
  <c r="AX316" i="1" s="1"/>
  <c r="AR332" i="1"/>
  <c r="AT332" i="1" s="1"/>
  <c r="AX332" i="1" s="1"/>
  <c r="AR348" i="1"/>
  <c r="AT348" i="1" s="1"/>
  <c r="AR364" i="1"/>
  <c r="AT364" i="1" s="1"/>
  <c r="AX364" i="1" s="1"/>
  <c r="AY364" i="1" s="1"/>
  <c r="AR380" i="1"/>
  <c r="AT380" i="1" s="1"/>
  <c r="AX380" i="1" s="1"/>
  <c r="AR396" i="1"/>
  <c r="AT396" i="1" s="1"/>
  <c r="AX396" i="1" s="1"/>
  <c r="AR412" i="1"/>
  <c r="AT412" i="1" s="1"/>
  <c r="AR428" i="1"/>
  <c r="AT428" i="1" s="1"/>
  <c r="AX428" i="1" s="1"/>
  <c r="AR444" i="1"/>
  <c r="AT444" i="1" s="1"/>
  <c r="AX444" i="1" s="1"/>
  <c r="AR460" i="1"/>
  <c r="AT460" i="1" s="1"/>
  <c r="AX460" i="1" s="1"/>
  <c r="AR476" i="1"/>
  <c r="AT476" i="1" s="1"/>
  <c r="AR492" i="1"/>
  <c r="AR508" i="1"/>
  <c r="AT508" i="1" s="1"/>
  <c r="AR524" i="1"/>
  <c r="AT524" i="1" s="1"/>
  <c r="AR540" i="1"/>
  <c r="AT540" i="1" s="1"/>
  <c r="AR556" i="1"/>
  <c r="AT556" i="1" s="1"/>
  <c r="AR572" i="1"/>
  <c r="AT572" i="1" s="1"/>
  <c r="AR771" i="1"/>
  <c r="AT771" i="1" s="1"/>
  <c r="AX771" i="1" s="1"/>
  <c r="AR787" i="1"/>
  <c r="AT787" i="1" s="1"/>
  <c r="AX787" i="1" s="1"/>
  <c r="AR803" i="1"/>
  <c r="AT803" i="1" s="1"/>
  <c r="AR819" i="1"/>
  <c r="AT819" i="1" s="1"/>
  <c r="AR835" i="1"/>
  <c r="AT835" i="1" s="1"/>
  <c r="AX835" i="1" s="1"/>
  <c r="AR851" i="1"/>
  <c r="AT851" i="1" s="1"/>
  <c r="AR867" i="1"/>
  <c r="AT867" i="1" s="1"/>
  <c r="AR883" i="1"/>
  <c r="AT883" i="1" s="1"/>
  <c r="AU508" i="1"/>
  <c r="AU524" i="1"/>
  <c r="AU540" i="1"/>
  <c r="AU556" i="1"/>
  <c r="AU572" i="1"/>
  <c r="AU588" i="1"/>
  <c r="AU604" i="1"/>
  <c r="AU620" i="1"/>
  <c r="AU636" i="1"/>
  <c r="AU652" i="1"/>
  <c r="AU668" i="1"/>
  <c r="AU684" i="1"/>
  <c r="AU700" i="1"/>
  <c r="AU716" i="1"/>
  <c r="AU732" i="1"/>
  <c r="AU748" i="1"/>
  <c r="AU764" i="1"/>
  <c r="AU780" i="1"/>
  <c r="AU796" i="1"/>
  <c r="AU812" i="1"/>
  <c r="AU828" i="1"/>
  <c r="AU844" i="1"/>
  <c r="AU860" i="1"/>
  <c r="AU876" i="1"/>
  <c r="AU892" i="1"/>
  <c r="AU908" i="1"/>
  <c r="AU924" i="1"/>
  <c r="AU940" i="1"/>
  <c r="AU956" i="1"/>
  <c r="AU972" i="1"/>
  <c r="AU988" i="1"/>
  <c r="AU1004" i="1"/>
  <c r="AU1060" i="1"/>
  <c r="AU1076" i="1"/>
  <c r="AU1092" i="1"/>
  <c r="AU1108" i="1"/>
  <c r="AU1124" i="1"/>
  <c r="AU1140" i="1"/>
  <c r="AU1156" i="1"/>
  <c r="AU1172" i="1"/>
  <c r="AU42" i="1"/>
  <c r="AU106" i="1"/>
  <c r="AU170" i="1"/>
  <c r="AU234" i="1"/>
  <c r="AU410" i="1"/>
  <c r="AU474" i="1"/>
  <c r="AU538" i="1"/>
  <c r="AU586" i="1"/>
  <c r="AU602" i="1"/>
  <c r="AU698" i="1"/>
  <c r="AU986" i="1"/>
  <c r="AU1114" i="1"/>
  <c r="AR10" i="1"/>
  <c r="AT10" i="1" s="1"/>
  <c r="AR26" i="1"/>
  <c r="AT26" i="1" s="1"/>
  <c r="AR42" i="1"/>
  <c r="AT42" i="1" s="1"/>
  <c r="AR58" i="1"/>
  <c r="AT58" i="1" s="1"/>
  <c r="AR74" i="1"/>
  <c r="AT74" i="1" s="1"/>
  <c r="AR90" i="1"/>
  <c r="AT90" i="1" s="1"/>
  <c r="AR106" i="1"/>
  <c r="AT106" i="1" s="1"/>
  <c r="AR122" i="1"/>
  <c r="AT122" i="1" s="1"/>
  <c r="AR138" i="1"/>
  <c r="AT138" i="1" s="1"/>
  <c r="AR154" i="1"/>
  <c r="AT154" i="1" s="1"/>
  <c r="AR170" i="1"/>
  <c r="AT170" i="1" s="1"/>
  <c r="AR186" i="1"/>
  <c r="AT186" i="1" s="1"/>
  <c r="AR202" i="1"/>
  <c r="AT202" i="1" s="1"/>
  <c r="AR218" i="1"/>
  <c r="AT218" i="1" s="1"/>
  <c r="AR234" i="1"/>
  <c r="AT234" i="1" s="1"/>
  <c r="AR250" i="1"/>
  <c r="AT250" i="1" s="1"/>
  <c r="AR266" i="1"/>
  <c r="AT266" i="1" s="1"/>
  <c r="AR282" i="1"/>
  <c r="AT282" i="1" s="1"/>
  <c r="AR298" i="1"/>
  <c r="AT298" i="1" s="1"/>
  <c r="AR314" i="1"/>
  <c r="AT314" i="1" s="1"/>
  <c r="AR330" i="1"/>
  <c r="AT330" i="1" s="1"/>
  <c r="AR346" i="1"/>
  <c r="AT346" i="1" s="1"/>
  <c r="AR362" i="1"/>
  <c r="AT362" i="1" s="1"/>
  <c r="AR378" i="1"/>
  <c r="AT378" i="1" s="1"/>
  <c r="AR394" i="1"/>
  <c r="AT394" i="1" s="1"/>
  <c r="AR410" i="1"/>
  <c r="AT410" i="1" s="1"/>
  <c r="AR426" i="1"/>
  <c r="AT426" i="1" s="1"/>
  <c r="AR442" i="1"/>
  <c r="AT442" i="1" s="1"/>
  <c r="AR458" i="1"/>
  <c r="AT458" i="1" s="1"/>
  <c r="AR474" i="1"/>
  <c r="AT474" i="1" s="1"/>
  <c r="AR490" i="1"/>
  <c r="AT490" i="1" s="1"/>
  <c r="AR506" i="1"/>
  <c r="AT506" i="1" s="1"/>
  <c r="AR522" i="1"/>
  <c r="AT522" i="1" s="1"/>
  <c r="AR538" i="1"/>
  <c r="AT538" i="1" s="1"/>
  <c r="AR554" i="1"/>
  <c r="AT554" i="1" s="1"/>
  <c r="AR570" i="1"/>
  <c r="AT570" i="1" s="1"/>
  <c r="AR586" i="1"/>
  <c r="AT586" i="1" s="1"/>
  <c r="AR602" i="1"/>
  <c r="AT602" i="1" s="1"/>
  <c r="AR618" i="1"/>
  <c r="AT618" i="1" s="1"/>
  <c r="AR634" i="1"/>
  <c r="AT634" i="1" s="1"/>
  <c r="AR650" i="1"/>
  <c r="AT650" i="1" s="1"/>
  <c r="AR666" i="1"/>
  <c r="AT666" i="1" s="1"/>
  <c r="AR682" i="1"/>
  <c r="AT682" i="1" s="1"/>
  <c r="AR698" i="1"/>
  <c r="AT698" i="1" s="1"/>
  <c r="AR714" i="1"/>
  <c r="AT714" i="1" s="1"/>
  <c r="AR730" i="1"/>
  <c r="AT730" i="1" s="1"/>
  <c r="AR746" i="1"/>
  <c r="AT746" i="1" s="1"/>
  <c r="AR762" i="1"/>
  <c r="AT762" i="1" s="1"/>
  <c r="AR778" i="1"/>
  <c r="AT778" i="1" s="1"/>
  <c r="AR794" i="1"/>
  <c r="AT794" i="1" s="1"/>
  <c r="AR810" i="1"/>
  <c r="AT810" i="1" s="1"/>
  <c r="AR826" i="1"/>
  <c r="AT826" i="1" s="1"/>
  <c r="AR842" i="1"/>
  <c r="AT842" i="1" s="1"/>
  <c r="AR858" i="1"/>
  <c r="AT858" i="1" s="1"/>
  <c r="AR874" i="1"/>
  <c r="AT874" i="1" s="1"/>
  <c r="AR890" i="1"/>
  <c r="AT890" i="1" s="1"/>
  <c r="AR906" i="1"/>
  <c r="AT906" i="1" s="1"/>
  <c r="AR922" i="1"/>
  <c r="AT922" i="1" s="1"/>
  <c r="AR938" i="1"/>
  <c r="AT938" i="1" s="1"/>
  <c r="AR954" i="1"/>
  <c r="AT954" i="1" s="1"/>
  <c r="AR970" i="1"/>
  <c r="AT970" i="1" s="1"/>
  <c r="AR986" i="1"/>
  <c r="AT986" i="1" s="1"/>
  <c r="AR1002" i="1"/>
  <c r="AT1002" i="1" s="1"/>
  <c r="AR1018" i="1"/>
  <c r="AT1018" i="1" s="1"/>
  <c r="AR1034" i="1"/>
  <c r="AT1034" i="1" s="1"/>
  <c r="AR1050" i="1"/>
  <c r="AT1050" i="1" s="1"/>
  <c r="AR1066" i="1"/>
  <c r="AT1066" i="1" s="1"/>
  <c r="AR1082" i="1"/>
  <c r="AT1082" i="1" s="1"/>
  <c r="AR1098" i="1"/>
  <c r="AT1098" i="1" s="1"/>
  <c r="AR1114" i="1"/>
  <c r="AT1114" i="1" s="1"/>
  <c r="AU15" i="1"/>
  <c r="AU31" i="1"/>
  <c r="AU47" i="1"/>
  <c r="AU63" i="1"/>
  <c r="AU79" i="1"/>
  <c r="AU95" i="1"/>
  <c r="AU111" i="1"/>
  <c r="AU127" i="1"/>
  <c r="AU143" i="1"/>
  <c r="AU159" i="1"/>
  <c r="AU175" i="1"/>
  <c r="AU191" i="1"/>
  <c r="AU207" i="1"/>
  <c r="AU223" i="1"/>
  <c r="AU239" i="1"/>
  <c r="AU255" i="1"/>
  <c r="AU271" i="1"/>
  <c r="AU287" i="1"/>
  <c r="AU303" i="1"/>
  <c r="AU319" i="1"/>
  <c r="AU335" i="1"/>
  <c r="AU351" i="1"/>
  <c r="AU367" i="1"/>
  <c r="AU383" i="1"/>
  <c r="AU399" i="1"/>
  <c r="AU415" i="1"/>
  <c r="AU431" i="1"/>
  <c r="AU447" i="1"/>
  <c r="AU463" i="1"/>
  <c r="AU479" i="1"/>
  <c r="AU495" i="1"/>
  <c r="AU511" i="1"/>
  <c r="AU527" i="1"/>
  <c r="AU543" i="1"/>
  <c r="AU559" i="1"/>
  <c r="AU575" i="1"/>
  <c r="AU591" i="1"/>
  <c r="AU607" i="1"/>
  <c r="AU623" i="1"/>
  <c r="AU639" i="1"/>
  <c r="AU655" i="1"/>
  <c r="AU671" i="1"/>
  <c r="AU687" i="1"/>
  <c r="AU703" i="1"/>
  <c r="AU719" i="1"/>
  <c r="AU735" i="1"/>
  <c r="AU751" i="1"/>
  <c r="AU767" i="1"/>
  <c r="AU783" i="1"/>
  <c r="AU799" i="1"/>
  <c r="AU815" i="1"/>
  <c r="AU831" i="1"/>
  <c r="AU847" i="1"/>
  <c r="AU863" i="1"/>
  <c r="AU879" i="1"/>
  <c r="AU895" i="1"/>
  <c r="AU911" i="1"/>
  <c r="AU927" i="1"/>
  <c r="AU943" i="1"/>
  <c r="AU959" i="1"/>
  <c r="AU975" i="1"/>
  <c r="AU991" i="1"/>
  <c r="AU1007" i="1"/>
  <c r="AU1023" i="1"/>
  <c r="AU1039" i="1"/>
  <c r="AU1055" i="1"/>
  <c r="AU1071" i="1"/>
  <c r="AU1087" i="1"/>
  <c r="AU1103" i="1"/>
  <c r="AU1119" i="1"/>
  <c r="AU1135" i="1"/>
  <c r="AR15" i="1"/>
  <c r="AT15" i="1" s="1"/>
  <c r="AR31" i="1"/>
  <c r="AT31" i="1" s="1"/>
  <c r="AR47" i="1"/>
  <c r="AT47" i="1" s="1"/>
  <c r="AR63" i="1"/>
  <c r="AT63" i="1" s="1"/>
  <c r="AR79" i="1"/>
  <c r="AT79" i="1" s="1"/>
  <c r="AR95" i="1"/>
  <c r="AT95" i="1" s="1"/>
  <c r="AR111" i="1"/>
  <c r="AT111" i="1" s="1"/>
  <c r="AR127" i="1"/>
  <c r="AT127" i="1" s="1"/>
  <c r="AR143" i="1"/>
  <c r="AT143" i="1" s="1"/>
  <c r="AR159" i="1"/>
  <c r="AT159" i="1" s="1"/>
  <c r="AR175" i="1"/>
  <c r="AT175" i="1" s="1"/>
  <c r="AR191" i="1"/>
  <c r="AT191" i="1" s="1"/>
  <c r="AR207" i="1"/>
  <c r="AT207" i="1" s="1"/>
  <c r="AR223" i="1"/>
  <c r="AT223" i="1" s="1"/>
  <c r="AR239" i="1"/>
  <c r="AT239" i="1" s="1"/>
  <c r="AR255" i="1"/>
  <c r="AT255" i="1" s="1"/>
  <c r="AR271" i="1"/>
  <c r="AT271" i="1" s="1"/>
  <c r="AR287" i="1"/>
  <c r="AT287" i="1" s="1"/>
  <c r="AR303" i="1"/>
  <c r="AT303" i="1" s="1"/>
  <c r="AR319" i="1"/>
  <c r="AT319" i="1" s="1"/>
  <c r="AR335" i="1"/>
  <c r="AT335" i="1" s="1"/>
  <c r="AR351" i="1"/>
  <c r="AT351" i="1" s="1"/>
  <c r="AR367" i="1"/>
  <c r="AT367" i="1" s="1"/>
  <c r="AR383" i="1"/>
  <c r="AT383" i="1" s="1"/>
  <c r="AR399" i="1"/>
  <c r="AT399" i="1" s="1"/>
  <c r="AR415" i="1"/>
  <c r="AT415" i="1" s="1"/>
  <c r="AR431" i="1"/>
  <c r="AT431" i="1" s="1"/>
  <c r="AR447" i="1"/>
  <c r="AT447" i="1" s="1"/>
  <c r="AR463" i="1"/>
  <c r="AT463" i="1" s="1"/>
  <c r="AR479" i="1"/>
  <c r="AT479" i="1" s="1"/>
  <c r="AR495" i="1"/>
  <c r="AU1207" i="1"/>
  <c r="AR588" i="1"/>
  <c r="AT588" i="1" s="1"/>
  <c r="AR604" i="1"/>
  <c r="AT604" i="1" s="1"/>
  <c r="AR620" i="1"/>
  <c r="AT620" i="1" s="1"/>
  <c r="AR636" i="1"/>
  <c r="AT636" i="1" s="1"/>
  <c r="AR652" i="1"/>
  <c r="AT652" i="1" s="1"/>
  <c r="AR668" i="1"/>
  <c r="AT668" i="1" s="1"/>
  <c r="AR684" i="1"/>
  <c r="AT684" i="1" s="1"/>
  <c r="AR700" i="1"/>
  <c r="AT700" i="1" s="1"/>
  <c r="AR716" i="1"/>
  <c r="AT716" i="1" s="1"/>
  <c r="AR732" i="1"/>
  <c r="AT732" i="1" s="1"/>
  <c r="AR748" i="1"/>
  <c r="AT748" i="1" s="1"/>
  <c r="AR764" i="1"/>
  <c r="AT764" i="1" s="1"/>
  <c r="AR780" i="1"/>
  <c r="AT780" i="1" s="1"/>
  <c r="AR796" i="1"/>
  <c r="AT796" i="1" s="1"/>
  <c r="AR812" i="1"/>
  <c r="AT812" i="1" s="1"/>
  <c r="AR828" i="1"/>
  <c r="AT828" i="1" s="1"/>
  <c r="AR844" i="1"/>
  <c r="AT844" i="1" s="1"/>
  <c r="AR860" i="1"/>
  <c r="AT860" i="1" s="1"/>
  <c r="AR876" i="1"/>
  <c r="AT876" i="1" s="1"/>
  <c r="AR892" i="1"/>
  <c r="AT892" i="1" s="1"/>
  <c r="AR908" i="1"/>
  <c r="AT908" i="1" s="1"/>
  <c r="AR924" i="1"/>
  <c r="AT924" i="1" s="1"/>
  <c r="AU1151" i="1"/>
  <c r="AU1167" i="1"/>
  <c r="AU1183" i="1"/>
  <c r="AU1199" i="1"/>
  <c r="AR511" i="1"/>
  <c r="AT511" i="1" s="1"/>
  <c r="AR527" i="1"/>
  <c r="AT527" i="1" s="1"/>
  <c r="AR543" i="1"/>
  <c r="AT543" i="1" s="1"/>
  <c r="AR559" i="1"/>
  <c r="AT559" i="1" s="1"/>
  <c r="AR575" i="1"/>
  <c r="AT575" i="1" s="1"/>
  <c r="AR591" i="1"/>
  <c r="AT591" i="1" s="1"/>
  <c r="AR607" i="1"/>
  <c r="AT607" i="1" s="1"/>
  <c r="AR623" i="1"/>
  <c r="AT623" i="1" s="1"/>
  <c r="AR639" i="1"/>
  <c r="AT639" i="1" s="1"/>
  <c r="AR655" i="1"/>
  <c r="AT655" i="1" s="1"/>
  <c r="AR1220" i="1"/>
  <c r="AT1220" i="1" s="1"/>
  <c r="AU8" i="1"/>
  <c r="AU24" i="1"/>
  <c r="AU40" i="1"/>
  <c r="AU56" i="1"/>
  <c r="AU72" i="1"/>
  <c r="AU88" i="1"/>
  <c r="AU104" i="1"/>
  <c r="AU120" i="1"/>
  <c r="AU136" i="1"/>
  <c r="AU152" i="1"/>
  <c r="AU168" i="1"/>
  <c r="AU184" i="1"/>
  <c r="AU200" i="1"/>
  <c r="AU216" i="1"/>
  <c r="AU232" i="1"/>
  <c r="AU248" i="1"/>
  <c r="AU264" i="1"/>
  <c r="AU280" i="1"/>
  <c r="AU296" i="1"/>
  <c r="AU312" i="1"/>
  <c r="AU328" i="1"/>
  <c r="AU344" i="1"/>
  <c r="AU360" i="1"/>
  <c r="AU376" i="1"/>
  <c r="AU392" i="1"/>
  <c r="AU408" i="1"/>
  <c r="AU424" i="1"/>
  <c r="AU440" i="1"/>
  <c r="AU456" i="1"/>
  <c r="AU472" i="1"/>
  <c r="AU488" i="1"/>
  <c r="AU504" i="1"/>
  <c r="AU520" i="1"/>
  <c r="AU536" i="1"/>
  <c r="AU552" i="1"/>
  <c r="AU568" i="1"/>
  <c r="AU584" i="1"/>
  <c r="AU600" i="1"/>
  <c r="AU616" i="1"/>
  <c r="AU632" i="1"/>
  <c r="AU648" i="1"/>
  <c r="AU664" i="1"/>
  <c r="AU680" i="1"/>
  <c r="AU696" i="1"/>
  <c r="AU712" i="1"/>
  <c r="AU728" i="1"/>
  <c r="AU744" i="1"/>
  <c r="AU760" i="1"/>
  <c r="AU776" i="1"/>
  <c r="AU792" i="1"/>
  <c r="AU808" i="1"/>
  <c r="AU824" i="1"/>
  <c r="AU840" i="1"/>
  <c r="AU856" i="1"/>
  <c r="AU872" i="1"/>
  <c r="AU888" i="1"/>
  <c r="AU904" i="1"/>
  <c r="AU920" i="1"/>
  <c r="AU936" i="1"/>
  <c r="AU952" i="1"/>
  <c r="AU968" i="1"/>
  <c r="AU984" i="1"/>
  <c r="AU1000" i="1"/>
  <c r="AU1016" i="1"/>
  <c r="AU1032" i="1"/>
  <c r="AU1048" i="1"/>
  <c r="AU1064" i="1"/>
  <c r="AU1080" i="1"/>
  <c r="AU1096" i="1"/>
  <c r="AU1112" i="1"/>
  <c r="AU1128" i="1"/>
  <c r="AU1144" i="1"/>
  <c r="AU1160" i="1"/>
  <c r="AU1176" i="1"/>
  <c r="AU1192" i="1"/>
  <c r="AR8" i="1"/>
  <c r="AT8" i="1" s="1"/>
  <c r="AR24" i="1"/>
  <c r="AT24" i="1" s="1"/>
  <c r="AR40" i="1"/>
  <c r="AT40" i="1" s="1"/>
  <c r="AR56" i="1"/>
  <c r="AT56" i="1" s="1"/>
  <c r="AR72" i="1"/>
  <c r="AT72" i="1" s="1"/>
  <c r="AR88" i="1"/>
  <c r="AT88" i="1" s="1"/>
  <c r="AR104" i="1"/>
  <c r="AT104" i="1" s="1"/>
  <c r="AR120" i="1"/>
  <c r="AT120" i="1" s="1"/>
  <c r="AR136" i="1"/>
  <c r="AT136" i="1" s="1"/>
  <c r="AR152" i="1"/>
  <c r="AT152" i="1" s="1"/>
  <c r="AR168" i="1"/>
  <c r="AT168" i="1" s="1"/>
  <c r="AR184" i="1"/>
  <c r="AT184" i="1" s="1"/>
  <c r="AR200" i="1"/>
  <c r="AT200" i="1" s="1"/>
  <c r="AR232" i="1"/>
  <c r="AT232" i="1" s="1"/>
  <c r="AR248" i="1"/>
  <c r="AR264" i="1"/>
  <c r="AR280" i="1"/>
  <c r="AT280" i="1" s="1"/>
  <c r="AR296" i="1"/>
  <c r="AT296" i="1" s="1"/>
  <c r="AR312" i="1"/>
  <c r="AT312" i="1" s="1"/>
  <c r="AR328" i="1"/>
  <c r="AT328" i="1" s="1"/>
  <c r="AR344" i="1"/>
  <c r="AT344" i="1" s="1"/>
  <c r="AR360" i="1"/>
  <c r="AT360" i="1" s="1"/>
  <c r="AR376" i="1"/>
  <c r="AT376" i="1" s="1"/>
  <c r="AR392" i="1"/>
  <c r="AT392" i="1" s="1"/>
  <c r="AR408" i="1"/>
  <c r="AT408" i="1" s="1"/>
  <c r="AR1130" i="1"/>
  <c r="AT1130" i="1" s="1"/>
  <c r="AR1146" i="1"/>
  <c r="AT1146" i="1" s="1"/>
  <c r="AR1162" i="1"/>
  <c r="AT1162" i="1" s="1"/>
  <c r="AR1178" i="1"/>
  <c r="AT1178" i="1" s="1"/>
  <c r="AR1194" i="1"/>
  <c r="AT1194" i="1" s="1"/>
  <c r="AR940" i="1"/>
  <c r="AT940" i="1" s="1"/>
  <c r="AR956" i="1"/>
  <c r="AT956" i="1" s="1"/>
  <c r="AR972" i="1"/>
  <c r="AT972" i="1" s="1"/>
  <c r="AR988" i="1"/>
  <c r="AT988" i="1" s="1"/>
  <c r="AR1004" i="1"/>
  <c r="AT1004" i="1" s="1"/>
  <c r="AR1020" i="1"/>
  <c r="AT1020" i="1" s="1"/>
  <c r="AU14" i="1"/>
  <c r="AU30" i="1"/>
  <c r="AU46" i="1"/>
  <c r="AU62" i="1"/>
  <c r="AU78" i="1"/>
  <c r="AU94" i="1"/>
  <c r="AU110" i="1"/>
  <c r="AU126" i="1"/>
  <c r="AU142" i="1"/>
  <c r="AU158" i="1"/>
  <c r="AU174" i="1"/>
  <c r="AU190" i="1"/>
  <c r="AU206" i="1"/>
  <c r="AU222" i="1"/>
  <c r="AU238" i="1"/>
  <c r="AU254" i="1"/>
  <c r="AU270" i="1"/>
  <c r="AU286" i="1"/>
  <c r="AU302" i="1"/>
  <c r="AU318" i="1"/>
  <c r="AU334" i="1"/>
  <c r="AU350" i="1"/>
  <c r="AU366" i="1"/>
  <c r="AU382" i="1"/>
  <c r="AU398" i="1"/>
  <c r="AU414" i="1"/>
  <c r="AU430" i="1"/>
  <c r="AU446" i="1"/>
  <c r="AU462" i="1"/>
  <c r="AU478" i="1"/>
  <c r="AU494" i="1"/>
  <c r="AU510" i="1"/>
  <c r="AU526" i="1"/>
  <c r="AU542" i="1"/>
  <c r="AU558" i="1"/>
  <c r="AU574" i="1"/>
  <c r="AU590" i="1"/>
  <c r="AU606" i="1"/>
  <c r="AU622" i="1"/>
  <c r="AU638" i="1"/>
  <c r="AU654" i="1"/>
  <c r="AU670" i="1"/>
  <c r="AU686" i="1"/>
  <c r="AU702" i="1"/>
  <c r="AU718" i="1"/>
  <c r="AU734" i="1"/>
  <c r="AU750" i="1"/>
  <c r="AU766" i="1"/>
  <c r="AU782" i="1"/>
  <c r="AU798" i="1"/>
  <c r="AU814" i="1"/>
  <c r="AU830" i="1"/>
  <c r="AU846" i="1"/>
  <c r="AU862" i="1"/>
  <c r="AU878" i="1"/>
  <c r="AU894" i="1"/>
  <c r="AU910" i="1"/>
  <c r="AU926" i="1"/>
  <c r="AU942" i="1"/>
  <c r="AU958" i="1"/>
  <c r="AU974" i="1"/>
  <c r="AU990" i="1"/>
  <c r="AU1006" i="1"/>
  <c r="AU1022" i="1"/>
  <c r="AU1038" i="1"/>
  <c r="AR14" i="1"/>
  <c r="AT14" i="1" s="1"/>
  <c r="AR30" i="1"/>
  <c r="AT30" i="1" s="1"/>
  <c r="AR46" i="1"/>
  <c r="AT46" i="1" s="1"/>
  <c r="AR62" i="1"/>
  <c r="AT62" i="1" s="1"/>
  <c r="AR78" i="1"/>
  <c r="AT78" i="1" s="1"/>
  <c r="AR94" i="1"/>
  <c r="AT94" i="1" s="1"/>
  <c r="AR110" i="1"/>
  <c r="AT110" i="1" s="1"/>
  <c r="AR126" i="1"/>
  <c r="AT126" i="1" s="1"/>
  <c r="AR142" i="1"/>
  <c r="AT142" i="1" s="1"/>
  <c r="AR158" i="1"/>
  <c r="AT158" i="1" s="1"/>
  <c r="AR174" i="1"/>
  <c r="AT174" i="1" s="1"/>
  <c r="AR190" i="1"/>
  <c r="AT190" i="1" s="1"/>
  <c r="AR206" i="1"/>
  <c r="AT206" i="1" s="1"/>
  <c r="AR222" i="1"/>
  <c r="AT222" i="1" s="1"/>
  <c r="AR238" i="1"/>
  <c r="AT238" i="1" s="1"/>
  <c r="AR254" i="1"/>
  <c r="AT254" i="1" s="1"/>
  <c r="AR270" i="1"/>
  <c r="AT270" i="1" s="1"/>
  <c r="AR286" i="1"/>
  <c r="AT286" i="1" s="1"/>
  <c r="AR302" i="1"/>
  <c r="AT302" i="1" s="1"/>
  <c r="AR318" i="1"/>
  <c r="AT318" i="1" s="1"/>
  <c r="AR334" i="1"/>
  <c r="AT334" i="1" s="1"/>
  <c r="AR350" i="1"/>
  <c r="AT350" i="1" s="1"/>
  <c r="AR366" i="1"/>
  <c r="AT366" i="1" s="1"/>
  <c r="AR382" i="1"/>
  <c r="AT382" i="1" s="1"/>
  <c r="AR398" i="1"/>
  <c r="AT398" i="1" s="1"/>
  <c r="AR414" i="1"/>
  <c r="AT414" i="1" s="1"/>
  <c r="AR430" i="1"/>
  <c r="AT430" i="1" s="1"/>
  <c r="AR446" i="1"/>
  <c r="AT446" i="1" s="1"/>
  <c r="AR462" i="1"/>
  <c r="AT462" i="1" s="1"/>
  <c r="AR478" i="1"/>
  <c r="AT478" i="1" s="1"/>
  <c r="AR494" i="1"/>
  <c r="AT494" i="1" s="1"/>
  <c r="AR510" i="1"/>
  <c r="AT510" i="1" s="1"/>
  <c r="AR526" i="1"/>
  <c r="AT526" i="1" s="1"/>
  <c r="AR542" i="1"/>
  <c r="AT542" i="1" s="1"/>
  <c r="AR558" i="1"/>
  <c r="AT558" i="1" s="1"/>
  <c r="AR574" i="1"/>
  <c r="AT574" i="1" s="1"/>
  <c r="AR590" i="1"/>
  <c r="AT590" i="1" s="1"/>
  <c r="AR606" i="1"/>
  <c r="AT606" i="1" s="1"/>
  <c r="AR622" i="1"/>
  <c r="AT622" i="1" s="1"/>
  <c r="AR638" i="1"/>
  <c r="AT638" i="1" s="1"/>
  <c r="AR654" i="1"/>
  <c r="AT654" i="1" s="1"/>
  <c r="AR670" i="1"/>
  <c r="AT670" i="1" s="1"/>
  <c r="AR686" i="1"/>
  <c r="AT686" i="1" s="1"/>
  <c r="AR702" i="1"/>
  <c r="AT702" i="1" s="1"/>
  <c r="AR718" i="1"/>
  <c r="AT718" i="1" s="1"/>
  <c r="AR734" i="1"/>
  <c r="AT734" i="1" s="1"/>
  <c r="AR750" i="1"/>
  <c r="AT750" i="1" s="1"/>
  <c r="AR766" i="1"/>
  <c r="AT766" i="1" s="1"/>
  <c r="AR782" i="1"/>
  <c r="AT782" i="1" s="1"/>
  <c r="AR798" i="1"/>
  <c r="AT798" i="1" s="1"/>
  <c r="AR814" i="1"/>
  <c r="AT814" i="1" s="1"/>
  <c r="AR830" i="1"/>
  <c r="AT830" i="1" s="1"/>
  <c r="AR846" i="1"/>
  <c r="AT846" i="1" s="1"/>
  <c r="AR862" i="1"/>
  <c r="AT862" i="1" s="1"/>
  <c r="AR878" i="1"/>
  <c r="AT878" i="1" s="1"/>
  <c r="AR894" i="1"/>
  <c r="AT894" i="1" s="1"/>
  <c r="AR910" i="1"/>
  <c r="AT910" i="1" s="1"/>
  <c r="AR17" i="1"/>
  <c r="AR33" i="1"/>
  <c r="AT33" i="1" s="1"/>
  <c r="AR49" i="1"/>
  <c r="AT49" i="1" s="1"/>
  <c r="AR65" i="1"/>
  <c r="AT65" i="1" s="1"/>
  <c r="AR81" i="1"/>
  <c r="AT81" i="1" s="1"/>
  <c r="AR97" i="1"/>
  <c r="AT97" i="1" s="1"/>
  <c r="AR113" i="1"/>
  <c r="AT113" i="1" s="1"/>
  <c r="AR129" i="1"/>
  <c r="AT129" i="1" s="1"/>
  <c r="AR145" i="1"/>
  <c r="AT145" i="1" s="1"/>
  <c r="AR161" i="1"/>
  <c r="AT161" i="1" s="1"/>
  <c r="AR177" i="1"/>
  <c r="AT177" i="1" s="1"/>
  <c r="AR193" i="1"/>
  <c r="AT193" i="1" s="1"/>
  <c r="AR209" i="1"/>
  <c r="AT209" i="1" s="1"/>
  <c r="AR225" i="1"/>
  <c r="AT225" i="1" s="1"/>
  <c r="AR241" i="1"/>
  <c r="AT241" i="1" s="1"/>
  <c r="AR257" i="1"/>
  <c r="AT257" i="1" s="1"/>
  <c r="AR273" i="1"/>
  <c r="AT273" i="1" s="1"/>
  <c r="AR289" i="1"/>
  <c r="AT289" i="1" s="1"/>
  <c r="AR305" i="1"/>
  <c r="AT305" i="1" s="1"/>
  <c r="AR321" i="1"/>
  <c r="AT321" i="1" s="1"/>
  <c r="AR337" i="1"/>
  <c r="AT337" i="1" s="1"/>
  <c r="AR353" i="1"/>
  <c r="AT353" i="1" s="1"/>
  <c r="AR369" i="1"/>
  <c r="AT369" i="1" s="1"/>
  <c r="AR385" i="1"/>
  <c r="AT385" i="1" s="1"/>
  <c r="AR401" i="1"/>
  <c r="AT401" i="1" s="1"/>
  <c r="AR417" i="1"/>
  <c r="AT417" i="1" s="1"/>
  <c r="AR433" i="1"/>
  <c r="AT433" i="1" s="1"/>
  <c r="AR449" i="1"/>
  <c r="AT449" i="1" s="1"/>
  <c r="AR465" i="1"/>
  <c r="AT465" i="1" s="1"/>
  <c r="AR481" i="1"/>
  <c r="AT481" i="1" s="1"/>
  <c r="AR497" i="1"/>
  <c r="AT497" i="1" s="1"/>
  <c r="AR513" i="1"/>
  <c r="AT513" i="1" s="1"/>
  <c r="AR529" i="1"/>
  <c r="AT529" i="1" s="1"/>
  <c r="AR545" i="1"/>
  <c r="AR561" i="1"/>
  <c r="AT561" i="1" s="1"/>
  <c r="AR577" i="1"/>
  <c r="AT577" i="1" s="1"/>
  <c r="AR593" i="1"/>
  <c r="AT593" i="1" s="1"/>
  <c r="AR609" i="1"/>
  <c r="AT609" i="1" s="1"/>
  <c r="AR625" i="1"/>
  <c r="AT625" i="1" s="1"/>
  <c r="AR641" i="1"/>
  <c r="AT641" i="1" s="1"/>
  <c r="AR657" i="1"/>
  <c r="AT657" i="1" s="1"/>
  <c r="AR673" i="1"/>
  <c r="AT673" i="1" s="1"/>
  <c r="AR689" i="1"/>
  <c r="AT689" i="1" s="1"/>
  <c r="AR705" i="1"/>
  <c r="AT705" i="1" s="1"/>
  <c r="AR721" i="1"/>
  <c r="AT721" i="1" s="1"/>
  <c r="AR737" i="1"/>
  <c r="AT737" i="1" s="1"/>
  <c r="AR753" i="1"/>
  <c r="AT753" i="1" s="1"/>
  <c r="AR769" i="1"/>
  <c r="AT769" i="1" s="1"/>
  <c r="AR785" i="1"/>
  <c r="AT785" i="1" s="1"/>
  <c r="AR801" i="1"/>
  <c r="AR817" i="1"/>
  <c r="AT817" i="1" s="1"/>
  <c r="AR833" i="1"/>
  <c r="AT833" i="1" s="1"/>
  <c r="AR849" i="1"/>
  <c r="AT849" i="1" s="1"/>
  <c r="AR865" i="1"/>
  <c r="AT865" i="1" s="1"/>
  <c r="AR881" i="1"/>
  <c r="AT881" i="1" s="1"/>
  <c r="AR897" i="1"/>
  <c r="AT897" i="1" s="1"/>
  <c r="AR913" i="1"/>
  <c r="AT913" i="1" s="1"/>
  <c r="AR929" i="1"/>
  <c r="AT929" i="1" s="1"/>
  <c r="AR945" i="1"/>
  <c r="AT945" i="1" s="1"/>
  <c r="AR961" i="1"/>
  <c r="AT961" i="1" s="1"/>
  <c r="AR977" i="1"/>
  <c r="AT977" i="1" s="1"/>
  <c r="AR993" i="1"/>
  <c r="AT993" i="1" s="1"/>
  <c r="AU1208" i="1"/>
  <c r="AU1224" i="1"/>
  <c r="AU1240" i="1"/>
  <c r="AR926" i="1"/>
  <c r="AT926" i="1" s="1"/>
  <c r="AR942" i="1"/>
  <c r="AT942" i="1" s="1"/>
  <c r="AR958" i="1"/>
  <c r="AT958" i="1" s="1"/>
  <c r="AR974" i="1"/>
  <c r="AT974" i="1" s="1"/>
  <c r="AR990" i="1"/>
  <c r="AT990" i="1" s="1"/>
  <c r="AR671" i="1"/>
  <c r="AT671" i="1" s="1"/>
  <c r="AR687" i="1"/>
  <c r="AT687" i="1" s="1"/>
  <c r="AR703" i="1"/>
  <c r="AT703" i="1" s="1"/>
  <c r="AR719" i="1"/>
  <c r="AT719" i="1" s="1"/>
  <c r="AR735" i="1"/>
  <c r="AT735" i="1" s="1"/>
  <c r="AR751" i="1"/>
  <c r="AT751" i="1" s="1"/>
  <c r="AR767" i="1"/>
  <c r="AT767" i="1" s="1"/>
  <c r="AR783" i="1"/>
  <c r="AT783" i="1" s="1"/>
  <c r="AR799" i="1"/>
  <c r="AT799" i="1" s="1"/>
  <c r="AR815" i="1"/>
  <c r="AT815" i="1" s="1"/>
  <c r="AR831" i="1"/>
  <c r="AT831" i="1" s="1"/>
  <c r="AR847" i="1"/>
  <c r="AT847" i="1" s="1"/>
  <c r="AR863" i="1"/>
  <c r="AT863" i="1" s="1"/>
  <c r="AR879" i="1"/>
  <c r="AT879" i="1" s="1"/>
  <c r="AR16" i="1"/>
  <c r="AT16" i="1" s="1"/>
  <c r="AR32" i="1"/>
  <c r="AT32" i="1" s="1"/>
  <c r="AR48" i="1"/>
  <c r="AT48" i="1" s="1"/>
  <c r="AR64" i="1"/>
  <c r="AT64" i="1" s="1"/>
  <c r="AR80" i="1"/>
  <c r="AT80" i="1" s="1"/>
  <c r="AR96" i="1"/>
  <c r="AT96" i="1" s="1"/>
  <c r="AR112" i="1"/>
  <c r="AT112" i="1" s="1"/>
  <c r="AR128" i="1"/>
  <c r="AT128" i="1" s="1"/>
  <c r="AR144" i="1"/>
  <c r="AT144" i="1" s="1"/>
  <c r="AR160" i="1"/>
  <c r="AT160" i="1" s="1"/>
  <c r="AR176" i="1"/>
  <c r="AT176" i="1" s="1"/>
  <c r="AR192" i="1"/>
  <c r="AT192" i="1" s="1"/>
  <c r="AR208" i="1"/>
  <c r="AT208" i="1" s="1"/>
  <c r="AR224" i="1"/>
  <c r="AT224" i="1" s="1"/>
  <c r="AR240" i="1"/>
  <c r="AT240" i="1" s="1"/>
  <c r="AR256" i="1"/>
  <c r="AT256" i="1" s="1"/>
  <c r="AR272" i="1"/>
  <c r="AT272" i="1" s="1"/>
  <c r="AR288" i="1"/>
  <c r="AT288" i="1" s="1"/>
  <c r="AR304" i="1"/>
  <c r="AT304" i="1" s="1"/>
  <c r="AR320" i="1"/>
  <c r="AT320" i="1" s="1"/>
  <c r="AR336" i="1"/>
  <c r="AT336" i="1" s="1"/>
  <c r="AR352" i="1"/>
  <c r="AT352" i="1" s="1"/>
  <c r="AU1020" i="1"/>
  <c r="AU1036" i="1"/>
  <c r="AU1052" i="1"/>
  <c r="AU1068" i="1"/>
  <c r="AU1084" i="1"/>
  <c r="AU1100" i="1"/>
  <c r="AU1116" i="1"/>
  <c r="AU1054" i="1"/>
  <c r="AU1070" i="1"/>
  <c r="AU1086" i="1"/>
  <c r="AU1102" i="1"/>
  <c r="AU1118" i="1"/>
  <c r="AU1134" i="1"/>
  <c r="AU1150" i="1"/>
  <c r="AU1166" i="1"/>
  <c r="AU1182" i="1"/>
  <c r="AU1198" i="1"/>
  <c r="AU1214" i="1"/>
  <c r="AU1230" i="1"/>
  <c r="AU1215" i="1"/>
  <c r="AU1231" i="1"/>
  <c r="AR895" i="1"/>
  <c r="AT895" i="1" s="1"/>
  <c r="AR911" i="1"/>
  <c r="AR927" i="1"/>
  <c r="AR943" i="1"/>
  <c r="AT943" i="1" s="1"/>
  <c r="AR959" i="1"/>
  <c r="AT959" i="1" s="1"/>
  <c r="AR975" i="1"/>
  <c r="AT975" i="1" s="1"/>
  <c r="AR991" i="1"/>
  <c r="AT991" i="1" s="1"/>
  <c r="AR1007" i="1"/>
  <c r="AT1007" i="1" s="1"/>
  <c r="AR1023" i="1"/>
  <c r="AT1023" i="1" s="1"/>
  <c r="AR1039" i="1"/>
  <c r="AT1039" i="1" s="1"/>
  <c r="AR1055" i="1"/>
  <c r="AT1055" i="1" s="1"/>
  <c r="AR1071" i="1"/>
  <c r="AT1071" i="1" s="1"/>
  <c r="AR1087" i="1"/>
  <c r="AT1087" i="1" s="1"/>
  <c r="AR1103" i="1"/>
  <c r="AT1103" i="1" s="1"/>
  <c r="AR1119" i="1"/>
  <c r="AT1119" i="1" s="1"/>
  <c r="AR1135" i="1"/>
  <c r="AT1135" i="1" s="1"/>
  <c r="AR1151" i="1"/>
  <c r="AT1151" i="1" s="1"/>
  <c r="AR1167" i="1"/>
  <c r="AT1167" i="1" s="1"/>
  <c r="AR1183" i="1"/>
  <c r="AR1199" i="1"/>
  <c r="AT1199" i="1" s="1"/>
  <c r="AR1215" i="1"/>
  <c r="AT1215" i="1" s="1"/>
  <c r="AR1231" i="1"/>
  <c r="AT1231" i="1" s="1"/>
  <c r="AU1141" i="1"/>
  <c r="AU1157" i="1"/>
  <c r="AU1173" i="1"/>
  <c r="AU1189" i="1"/>
  <c r="AU1205" i="1"/>
  <c r="AU1221" i="1"/>
  <c r="AU1237" i="1"/>
  <c r="AU1206" i="1"/>
  <c r="AU1222" i="1"/>
  <c r="AU1238" i="1"/>
  <c r="AR1036" i="1"/>
  <c r="AT1036" i="1" s="1"/>
  <c r="AR1052" i="1"/>
  <c r="AT1052" i="1" s="1"/>
  <c r="AR1068" i="1"/>
  <c r="AT1068" i="1" s="1"/>
  <c r="AR1084" i="1"/>
  <c r="AT1084" i="1" s="1"/>
  <c r="AR1100" i="1"/>
  <c r="AT1100" i="1" s="1"/>
  <c r="AR1116" i="1"/>
  <c r="AT1116" i="1" s="1"/>
  <c r="AR1132" i="1"/>
  <c r="AT1132" i="1" s="1"/>
  <c r="AR1148" i="1"/>
  <c r="AT1148" i="1" s="1"/>
  <c r="AR1164" i="1"/>
  <c r="AT1164" i="1" s="1"/>
  <c r="AR1180" i="1"/>
  <c r="AT1180" i="1" s="1"/>
  <c r="AR1196" i="1"/>
  <c r="AT1196" i="1" s="1"/>
  <c r="AR1006" i="1"/>
  <c r="AT1006" i="1" s="1"/>
  <c r="AR1022" i="1"/>
  <c r="AT1022" i="1" s="1"/>
  <c r="AR1038" i="1"/>
  <c r="AT1038" i="1" s="1"/>
  <c r="AR1054" i="1"/>
  <c r="AT1054" i="1" s="1"/>
  <c r="AR1070" i="1"/>
  <c r="AT1070" i="1" s="1"/>
  <c r="AR1086" i="1"/>
  <c r="AT1086" i="1" s="1"/>
  <c r="AR1102" i="1"/>
  <c r="AT1102" i="1" s="1"/>
  <c r="AR1118" i="1"/>
  <c r="AT1118" i="1" s="1"/>
  <c r="AR1134" i="1"/>
  <c r="AT1134" i="1" s="1"/>
  <c r="AR1150" i="1"/>
  <c r="AT1150" i="1" s="1"/>
  <c r="AR1166" i="1"/>
  <c r="AT1166" i="1" s="1"/>
  <c r="AR1182" i="1"/>
  <c r="AT1182" i="1" s="1"/>
  <c r="AR1198" i="1"/>
  <c r="AT1198" i="1" s="1"/>
  <c r="AR1214" i="1"/>
  <c r="AT1214" i="1" s="1"/>
  <c r="AR1230" i="1"/>
  <c r="AT1230" i="1" s="1"/>
  <c r="AU80" i="1"/>
  <c r="AU96" i="1"/>
  <c r="AU112" i="1"/>
  <c r="AU128" i="1"/>
  <c r="AU144" i="1"/>
  <c r="AU160" i="1"/>
  <c r="AU176" i="1"/>
  <c r="AU208" i="1"/>
  <c r="AU288" i="1"/>
  <c r="AU336" i="1"/>
  <c r="AU352" i="1"/>
  <c r="AU368" i="1"/>
  <c r="AU384" i="1"/>
  <c r="AU400" i="1"/>
  <c r="AU416" i="1"/>
  <c r="AU432" i="1"/>
  <c r="AU464" i="1"/>
  <c r="AU576" i="1"/>
  <c r="AU592" i="1"/>
  <c r="AU608" i="1"/>
  <c r="AU624" i="1"/>
  <c r="AU640" i="1"/>
  <c r="AU656" i="1"/>
  <c r="AU672" i="1"/>
  <c r="AU688" i="1"/>
  <c r="AU704" i="1"/>
  <c r="AU720" i="1"/>
  <c r="AU736" i="1"/>
  <c r="AU848" i="1"/>
  <c r="AU864" i="1"/>
  <c r="AU880" i="1"/>
  <c r="AU896" i="1"/>
  <c r="AU912" i="1"/>
  <c r="AU928" i="1"/>
  <c r="AU944" i="1"/>
  <c r="AU960" i="1"/>
  <c r="AU976" i="1"/>
  <c r="AU992" i="1"/>
  <c r="AU1104" i="1"/>
  <c r="AU1120" i="1"/>
  <c r="AU1136" i="1"/>
  <c r="AU1152" i="1"/>
  <c r="AU1168" i="1"/>
  <c r="AU1184" i="1"/>
  <c r="AU1200" i="1"/>
  <c r="AU1232" i="1"/>
  <c r="AU909" i="1"/>
  <c r="AU589" i="1"/>
  <c r="AR1009" i="1"/>
  <c r="AT1009" i="1" s="1"/>
  <c r="AR1025" i="1"/>
  <c r="AT1025" i="1" s="1"/>
  <c r="AR1041" i="1"/>
  <c r="AT1041" i="1" s="1"/>
  <c r="AR1057" i="1"/>
  <c r="AT1057" i="1" s="1"/>
  <c r="AR1073" i="1"/>
  <c r="AT1073" i="1" s="1"/>
  <c r="AR1089" i="1"/>
  <c r="AT1089" i="1" s="1"/>
  <c r="AR1105" i="1"/>
  <c r="AT1105" i="1" s="1"/>
  <c r="AR1121" i="1"/>
  <c r="AT1121" i="1" s="1"/>
  <c r="AR1137" i="1"/>
  <c r="AT1137" i="1" s="1"/>
  <c r="AR1153" i="1"/>
  <c r="AT1153" i="1" s="1"/>
  <c r="AR1169" i="1"/>
  <c r="AT1169" i="1" s="1"/>
  <c r="AR1185" i="1"/>
  <c r="AT1185" i="1" s="1"/>
  <c r="AR1201" i="1"/>
  <c r="AT1201" i="1" s="1"/>
  <c r="AR1217" i="1"/>
  <c r="AT1217" i="1" s="1"/>
  <c r="AR1233" i="1"/>
  <c r="AT1233" i="1" s="1"/>
  <c r="AU1188" i="1"/>
  <c r="AU1204" i="1"/>
  <c r="AU1220" i="1"/>
  <c r="AU1236" i="1"/>
  <c r="AU1223" i="1"/>
  <c r="AU1239" i="1"/>
  <c r="AR6" i="1"/>
  <c r="AT6" i="1" s="1"/>
  <c r="AR22" i="1"/>
  <c r="AT22" i="1" s="1"/>
  <c r="AR38" i="1"/>
  <c r="AT38" i="1" s="1"/>
  <c r="AR54" i="1"/>
  <c r="AT54" i="1" s="1"/>
  <c r="AR70" i="1"/>
  <c r="AT70" i="1" s="1"/>
  <c r="AX70" i="1" s="1"/>
  <c r="AR86" i="1"/>
  <c r="AT86" i="1" s="1"/>
  <c r="AR102" i="1"/>
  <c r="AT102" i="1" s="1"/>
  <c r="AX102" i="1" s="1"/>
  <c r="AR118" i="1"/>
  <c r="AT118" i="1" s="1"/>
  <c r="AR134" i="1"/>
  <c r="AT134" i="1" s="1"/>
  <c r="AR150" i="1"/>
  <c r="AT150" i="1" s="1"/>
  <c r="AX150" i="1" s="1"/>
  <c r="AR166" i="1"/>
  <c r="AT166" i="1" s="1"/>
  <c r="AX166" i="1" s="1"/>
  <c r="AR182" i="1"/>
  <c r="AT182" i="1" s="1"/>
  <c r="AR198" i="1"/>
  <c r="AT198" i="1" s="1"/>
  <c r="AX198" i="1" s="1"/>
  <c r="AR214" i="1"/>
  <c r="AT214" i="1" s="1"/>
  <c r="AR230" i="1"/>
  <c r="AT230" i="1" s="1"/>
  <c r="AR246" i="1"/>
  <c r="AT246" i="1" s="1"/>
  <c r="AR262" i="1"/>
  <c r="AT262" i="1" s="1"/>
  <c r="AR278" i="1"/>
  <c r="AT278" i="1" s="1"/>
  <c r="AR294" i="1"/>
  <c r="AT294" i="1" s="1"/>
  <c r="AR310" i="1"/>
  <c r="AT310" i="1" s="1"/>
  <c r="AR326" i="1"/>
  <c r="AT326" i="1" s="1"/>
  <c r="AX326" i="1" s="1"/>
  <c r="AR342" i="1"/>
  <c r="AT342" i="1" s="1"/>
  <c r="AR358" i="1"/>
  <c r="AT358" i="1" s="1"/>
  <c r="AX358" i="1" s="1"/>
  <c r="AR374" i="1"/>
  <c r="AT374" i="1" s="1"/>
  <c r="AR390" i="1"/>
  <c r="AT390" i="1" s="1"/>
  <c r="AR406" i="1"/>
  <c r="AT406" i="1" s="1"/>
  <c r="AX406" i="1" s="1"/>
  <c r="AR422" i="1"/>
  <c r="AT422" i="1" s="1"/>
  <c r="AX422" i="1" s="1"/>
  <c r="AR438" i="1"/>
  <c r="AT438" i="1" s="1"/>
  <c r="AR454" i="1"/>
  <c r="AT454" i="1" s="1"/>
  <c r="AX454" i="1" s="1"/>
  <c r="AR470" i="1"/>
  <c r="AT470" i="1" s="1"/>
  <c r="AR486" i="1"/>
  <c r="AT486" i="1" s="1"/>
  <c r="AR502" i="1"/>
  <c r="AT502" i="1" s="1"/>
  <c r="AR518" i="1"/>
  <c r="AT518" i="1" s="1"/>
  <c r="AR534" i="1"/>
  <c r="AT534" i="1" s="1"/>
  <c r="AR550" i="1"/>
  <c r="AR566" i="1"/>
  <c r="AT566" i="1" s="1"/>
  <c r="AR582" i="1"/>
  <c r="AT582" i="1" s="1"/>
  <c r="AX582" i="1" s="1"/>
  <c r="AR598" i="1"/>
  <c r="AT598" i="1" s="1"/>
  <c r="AR614" i="1"/>
  <c r="AT614" i="1" s="1"/>
  <c r="AX614" i="1" s="1"/>
  <c r="AR630" i="1"/>
  <c r="AT630" i="1" s="1"/>
  <c r="AR646" i="1"/>
  <c r="AT646" i="1" s="1"/>
  <c r="AR662" i="1"/>
  <c r="AT662" i="1" s="1"/>
  <c r="AX662" i="1" s="1"/>
  <c r="AR678" i="1"/>
  <c r="AT678" i="1" s="1"/>
  <c r="AX678" i="1" s="1"/>
  <c r="AR694" i="1"/>
  <c r="AT694" i="1" s="1"/>
  <c r="AR710" i="1"/>
  <c r="AT710" i="1" s="1"/>
  <c r="AX710" i="1" s="1"/>
  <c r="AR726" i="1"/>
  <c r="AT726" i="1" s="1"/>
  <c r="AR742" i="1"/>
  <c r="AT742" i="1" s="1"/>
  <c r="AR758" i="1"/>
  <c r="AT758" i="1" s="1"/>
  <c r="AR774" i="1"/>
  <c r="AT774" i="1" s="1"/>
  <c r="AR790" i="1"/>
  <c r="AT790" i="1" s="1"/>
  <c r="AR806" i="1"/>
  <c r="AT806" i="1" s="1"/>
  <c r="AR822" i="1"/>
  <c r="AT822" i="1" s="1"/>
  <c r="AR838" i="1"/>
  <c r="AT838" i="1" s="1"/>
  <c r="AR854" i="1"/>
  <c r="AT854" i="1" s="1"/>
  <c r="AR870" i="1"/>
  <c r="AT870" i="1" s="1"/>
  <c r="AR886" i="1"/>
  <c r="AT886" i="1" s="1"/>
  <c r="AX886" i="1" s="1"/>
  <c r="AR902" i="1"/>
  <c r="AT902" i="1" s="1"/>
  <c r="AR918" i="1"/>
  <c r="AT918" i="1" s="1"/>
  <c r="AR934" i="1"/>
  <c r="AT934" i="1" s="1"/>
  <c r="AR950" i="1"/>
  <c r="AT950" i="1" s="1"/>
  <c r="AR966" i="1"/>
  <c r="AT966" i="1" s="1"/>
  <c r="AR982" i="1"/>
  <c r="AT982" i="1" s="1"/>
  <c r="AR998" i="1"/>
  <c r="AT998" i="1" s="1"/>
  <c r="AR1014" i="1"/>
  <c r="AT1014" i="1" s="1"/>
  <c r="AR1030" i="1"/>
  <c r="AT1030" i="1" s="1"/>
  <c r="AR1046" i="1"/>
  <c r="AT1046" i="1" s="1"/>
  <c r="AR1062" i="1"/>
  <c r="AT1062" i="1" s="1"/>
  <c r="AR1078" i="1"/>
  <c r="AT1078" i="1" s="1"/>
  <c r="AR1094" i="1"/>
  <c r="AT1094" i="1" s="1"/>
  <c r="AR1110" i="1"/>
  <c r="AT1110" i="1" s="1"/>
  <c r="AR1126" i="1"/>
  <c r="AT1126" i="1" s="1"/>
  <c r="AW1126" i="1" s="1"/>
  <c r="AR1142" i="1"/>
  <c r="AT1142" i="1" s="1"/>
  <c r="AR1158" i="1"/>
  <c r="AT1158" i="1" s="1"/>
  <c r="AX1158" i="1" s="1"/>
  <c r="AR1174" i="1"/>
  <c r="AT1174" i="1" s="1"/>
  <c r="AR1190" i="1"/>
  <c r="AT1190" i="1" s="1"/>
  <c r="AX1190" i="1" s="1"/>
  <c r="AR1206" i="1"/>
  <c r="AT1206" i="1" s="1"/>
  <c r="AR1222" i="1"/>
  <c r="AT1222" i="1" s="1"/>
  <c r="AR1238" i="1"/>
  <c r="AT1238" i="1" s="1"/>
  <c r="AR1210" i="1"/>
  <c r="AT1210" i="1" s="1"/>
  <c r="AR1226" i="1"/>
  <c r="AT1226" i="1" s="1"/>
  <c r="AU1132" i="1"/>
  <c r="AU1148" i="1"/>
  <c r="AU1164" i="1"/>
  <c r="AU1180" i="1"/>
  <c r="AU1196" i="1"/>
  <c r="AU1212" i="1"/>
  <c r="AU1228" i="1"/>
  <c r="AU737" i="1"/>
  <c r="AU17" i="1"/>
  <c r="AU33" i="1"/>
  <c r="AU49" i="1"/>
  <c r="AU65" i="1"/>
  <c r="AU81" i="1"/>
  <c r="AU97" i="1"/>
  <c r="AU113" i="1"/>
  <c r="AU129" i="1"/>
  <c r="AU145" i="1"/>
  <c r="AU161" i="1"/>
  <c r="AU177" i="1"/>
  <c r="AU193" i="1"/>
  <c r="AU209" i="1"/>
  <c r="AU225" i="1"/>
  <c r="AU241" i="1"/>
  <c r="AU257" i="1"/>
  <c r="AU273" i="1"/>
  <c r="AU289" i="1"/>
  <c r="AU305" i="1"/>
  <c r="AU321" i="1"/>
  <c r="AU337" i="1"/>
  <c r="AU353" i="1"/>
  <c r="AU369" i="1"/>
  <c r="AU385" i="1"/>
  <c r="AU401" i="1"/>
  <c r="AU417" i="1"/>
  <c r="AU433" i="1"/>
  <c r="AU449" i="1"/>
  <c r="AU465" i="1"/>
  <c r="AU481" i="1"/>
  <c r="AU497" i="1"/>
  <c r="AU513" i="1"/>
  <c r="AU529" i="1"/>
  <c r="AU545" i="1"/>
  <c r="AU561" i="1"/>
  <c r="AU577" i="1"/>
  <c r="AU593" i="1"/>
  <c r="AU609" i="1"/>
  <c r="AU625" i="1"/>
  <c r="AU641" i="1"/>
  <c r="AU657" i="1"/>
  <c r="AU673" i="1"/>
  <c r="AU689" i="1"/>
  <c r="AU705" i="1"/>
  <c r="AU721" i="1"/>
  <c r="AU753" i="1"/>
  <c r="AU769" i="1"/>
  <c r="AU785" i="1"/>
  <c r="AU801" i="1"/>
  <c r="AU817" i="1"/>
  <c r="AU833" i="1"/>
  <c r="AU849" i="1"/>
  <c r="AU865" i="1"/>
  <c r="AU881" i="1"/>
  <c r="AU897" i="1"/>
  <c r="AU913" i="1"/>
  <c r="AU929" i="1"/>
  <c r="AU945" i="1"/>
  <c r="AU961" i="1"/>
  <c r="AU977" i="1"/>
  <c r="AU993" i="1"/>
  <c r="AU1009" i="1"/>
  <c r="AU1025" i="1"/>
  <c r="AU1041" i="1"/>
  <c r="AU1057" i="1"/>
  <c r="AU1073" i="1"/>
  <c r="AU1089" i="1"/>
  <c r="AU1105" i="1"/>
  <c r="AU1121" i="1"/>
  <c r="AU1137" i="1"/>
  <c r="AU1153" i="1"/>
  <c r="AU1169" i="1"/>
  <c r="AU1185" i="1"/>
  <c r="AU1201" i="1"/>
  <c r="AU1217" i="1"/>
  <c r="AU1233" i="1"/>
  <c r="AU114" i="1"/>
  <c r="AU130" i="1"/>
  <c r="AU146" i="1"/>
  <c r="AU162" i="1"/>
  <c r="AU178" i="1"/>
  <c r="AU194" i="1"/>
  <c r="AU210" i="1"/>
  <c r="AU242" i="1"/>
  <c r="AU322" i="1"/>
  <c r="AU354" i="1"/>
  <c r="AU370" i="1"/>
  <c r="AU386" i="1"/>
  <c r="AU402" i="1"/>
  <c r="AU418" i="1"/>
  <c r="AU434" i="1"/>
  <c r="AU450" i="1"/>
  <c r="AU466" i="1"/>
  <c r="AU498" i="1"/>
  <c r="AU610" i="1"/>
  <c r="AU626" i="1"/>
  <c r="AU642" i="1"/>
  <c r="AU658" i="1"/>
  <c r="AU674" i="1"/>
  <c r="AU690" i="1"/>
  <c r="AU706" i="1"/>
  <c r="AU722" i="1"/>
  <c r="AU738" i="1"/>
  <c r="AU754" i="1"/>
  <c r="AU866" i="1"/>
  <c r="AU882" i="1"/>
  <c r="AU898" i="1"/>
  <c r="AU914" i="1"/>
  <c r="AU930" i="1"/>
  <c r="AU946" i="1"/>
  <c r="AU962" i="1"/>
  <c r="AU978" i="1"/>
  <c r="AU1010" i="1"/>
  <c r="AU1138" i="1"/>
  <c r="AU1154" i="1"/>
  <c r="AU1170" i="1"/>
  <c r="AU1186" i="1"/>
  <c r="AU1202" i="1"/>
  <c r="AU1218" i="1"/>
  <c r="AU1234" i="1"/>
  <c r="AU269" i="1"/>
  <c r="AU285" i="1"/>
  <c r="AU301" i="1"/>
  <c r="AU317" i="1"/>
  <c r="AU333" i="1"/>
  <c r="AU349" i="1"/>
  <c r="AU365" i="1"/>
  <c r="AU381" i="1"/>
  <c r="AU397" i="1"/>
  <c r="AU413" i="1"/>
  <c r="AU429" i="1"/>
  <c r="AU445" i="1"/>
  <c r="AU461" i="1"/>
  <c r="AX461" i="1" s="1"/>
  <c r="AU477" i="1"/>
  <c r="AU493" i="1"/>
  <c r="AU509" i="1"/>
  <c r="AU525" i="1"/>
  <c r="AU541" i="1"/>
  <c r="AU557" i="1"/>
  <c r="AU573" i="1"/>
  <c r="AU605" i="1"/>
  <c r="AU621" i="1"/>
  <c r="AU637" i="1"/>
  <c r="AU653" i="1"/>
  <c r="AU669" i="1"/>
  <c r="AU685" i="1"/>
  <c r="AU701" i="1"/>
  <c r="AU717" i="1"/>
  <c r="AU733" i="1"/>
  <c r="AU749" i="1"/>
  <c r="AU765" i="1"/>
  <c r="AU781" i="1"/>
  <c r="AU797" i="1"/>
  <c r="AU813" i="1"/>
  <c r="AU829" i="1"/>
  <c r="AU845" i="1"/>
  <c r="AU861" i="1"/>
  <c r="AU877" i="1"/>
  <c r="AU893" i="1"/>
  <c r="AU925" i="1"/>
  <c r="AU941" i="1"/>
  <c r="AU957" i="1"/>
  <c r="AU973" i="1"/>
  <c r="AU989" i="1"/>
  <c r="AU1005" i="1"/>
  <c r="AU1021" i="1"/>
  <c r="AU1037" i="1"/>
  <c r="AU1053" i="1"/>
  <c r="AU1069" i="1"/>
  <c r="AU1085" i="1"/>
  <c r="AU1101" i="1"/>
  <c r="AU1117" i="1"/>
  <c r="AU1133" i="1"/>
  <c r="AU1149" i="1"/>
  <c r="AU1165" i="1"/>
  <c r="AU1181" i="1"/>
  <c r="AU1197" i="1"/>
  <c r="AU1213" i="1"/>
  <c r="AU1229" i="1"/>
  <c r="AU457" i="1"/>
  <c r="AU585" i="1"/>
  <c r="AU426" i="1"/>
  <c r="AU458" i="1"/>
  <c r="AU522" i="1"/>
  <c r="AU618" i="1"/>
  <c r="AU666" i="1"/>
  <c r="AU682" i="1"/>
  <c r="AU730" i="1"/>
  <c r="AU746" i="1"/>
  <c r="AU762" i="1"/>
  <c r="AU794" i="1"/>
  <c r="AU810" i="1"/>
  <c r="AU826" i="1"/>
  <c r="AU858" i="1"/>
  <c r="AU874" i="1"/>
  <c r="AU890" i="1"/>
  <c r="AU922" i="1"/>
  <c r="AU938" i="1"/>
  <c r="AU954" i="1"/>
  <c r="AU1002" i="1"/>
  <c r="AU1146" i="1"/>
  <c r="AU1034" i="1"/>
  <c r="AU27" i="1"/>
  <c r="AU43" i="1"/>
  <c r="AU203" i="1"/>
  <c r="AU299" i="1"/>
  <c r="AU362" i="1"/>
  <c r="AU1178" i="1"/>
  <c r="AU282" i="1"/>
  <c r="AX282" i="1" s="1"/>
  <c r="AU394" i="1"/>
  <c r="AU490" i="1"/>
  <c r="AU1194" i="1"/>
  <c r="AR9" i="1"/>
  <c r="AT9" i="1" s="1"/>
  <c r="AR25" i="1"/>
  <c r="AT25" i="1" s="1"/>
  <c r="AR41" i="1"/>
  <c r="AT41" i="1" s="1"/>
  <c r="AR57" i="1"/>
  <c r="AT57" i="1" s="1"/>
  <c r="AR73" i="1"/>
  <c r="AT73" i="1" s="1"/>
  <c r="AR89" i="1"/>
  <c r="AT89" i="1" s="1"/>
  <c r="AR105" i="1"/>
  <c r="AT105" i="1" s="1"/>
  <c r="AR121" i="1"/>
  <c r="AT121" i="1" s="1"/>
  <c r="AR137" i="1"/>
  <c r="AT137" i="1" s="1"/>
  <c r="AR153" i="1"/>
  <c r="AT153" i="1" s="1"/>
  <c r="AR169" i="1"/>
  <c r="AT169" i="1" s="1"/>
  <c r="AR185" i="1"/>
  <c r="AT185" i="1" s="1"/>
  <c r="AR201" i="1"/>
  <c r="AT201" i="1" s="1"/>
  <c r="AR217" i="1"/>
  <c r="AT217" i="1" s="1"/>
  <c r="AR233" i="1"/>
  <c r="AT233" i="1" s="1"/>
  <c r="AR249" i="1"/>
  <c r="AT249" i="1" s="1"/>
  <c r="AR265" i="1"/>
  <c r="AT265" i="1" s="1"/>
  <c r="AR281" i="1"/>
  <c r="AT281" i="1" s="1"/>
  <c r="AR297" i="1"/>
  <c r="AT297" i="1" s="1"/>
  <c r="AR313" i="1"/>
  <c r="AT313" i="1" s="1"/>
  <c r="AR329" i="1"/>
  <c r="AT329" i="1" s="1"/>
  <c r="AR345" i="1"/>
  <c r="AT345" i="1" s="1"/>
  <c r="AR361" i="1"/>
  <c r="AT361" i="1" s="1"/>
  <c r="AR377" i="1"/>
  <c r="AT377" i="1" s="1"/>
  <c r="AR393" i="1"/>
  <c r="AT393" i="1" s="1"/>
  <c r="AR409" i="1"/>
  <c r="AT409" i="1" s="1"/>
  <c r="AR425" i="1"/>
  <c r="AT425" i="1" s="1"/>
  <c r="AR441" i="1"/>
  <c r="AT441" i="1" s="1"/>
  <c r="AR457" i="1"/>
  <c r="AT457" i="1" s="1"/>
  <c r="AR473" i="1"/>
  <c r="AT473" i="1" s="1"/>
  <c r="AR489" i="1"/>
  <c r="AT489" i="1" s="1"/>
  <c r="AR505" i="1"/>
  <c r="AT505" i="1" s="1"/>
  <c r="AR521" i="1"/>
  <c r="AT521" i="1" s="1"/>
  <c r="AR537" i="1"/>
  <c r="AT537" i="1" s="1"/>
  <c r="AR553" i="1"/>
  <c r="AT553" i="1" s="1"/>
  <c r="AR569" i="1"/>
  <c r="AT569" i="1" s="1"/>
  <c r="AR585" i="1"/>
  <c r="AT585" i="1" s="1"/>
  <c r="AR601" i="1"/>
  <c r="AT601" i="1" s="1"/>
  <c r="AR617" i="1"/>
  <c r="AT617" i="1" s="1"/>
  <c r="AR633" i="1"/>
  <c r="AT633" i="1" s="1"/>
  <c r="AR649" i="1"/>
  <c r="AT649" i="1" s="1"/>
  <c r="AR665" i="1"/>
  <c r="AT665" i="1" s="1"/>
  <c r="AU1162" i="1"/>
  <c r="AU1210" i="1"/>
  <c r="AU26" i="1"/>
  <c r="AU90" i="1"/>
  <c r="AU154" i="1"/>
  <c r="AU218" i="1"/>
  <c r="AR11" i="1"/>
  <c r="AT11" i="1" s="1"/>
  <c r="AR27" i="1"/>
  <c r="AT27" i="1" s="1"/>
  <c r="AR43" i="1"/>
  <c r="AT43" i="1" s="1"/>
  <c r="AR59" i="1"/>
  <c r="AT59" i="1" s="1"/>
  <c r="AR75" i="1"/>
  <c r="AT75" i="1" s="1"/>
  <c r="AR91" i="1"/>
  <c r="AT91" i="1" s="1"/>
  <c r="AR107" i="1"/>
  <c r="AT107" i="1" s="1"/>
  <c r="AR123" i="1"/>
  <c r="AT123" i="1" s="1"/>
  <c r="AR139" i="1"/>
  <c r="AT139" i="1" s="1"/>
  <c r="AR155" i="1"/>
  <c r="AT155" i="1" s="1"/>
  <c r="AR171" i="1"/>
  <c r="AT171" i="1" s="1"/>
  <c r="AR187" i="1"/>
  <c r="AT187" i="1" s="1"/>
  <c r="AR203" i="1"/>
  <c r="AT203" i="1" s="1"/>
  <c r="AU842" i="1"/>
  <c r="AU1082" i="1"/>
  <c r="AU314" i="1"/>
  <c r="AU1018" i="1"/>
  <c r="AU10" i="1"/>
  <c r="AU74" i="1"/>
  <c r="AU138" i="1"/>
  <c r="AU202" i="1"/>
  <c r="AU266" i="1"/>
  <c r="AU506" i="1"/>
  <c r="AU970" i="1"/>
  <c r="AX970" i="1" s="1"/>
  <c r="AU346" i="1"/>
  <c r="AU554" i="1"/>
  <c r="AU778" i="1"/>
  <c r="AU378" i="1"/>
  <c r="AU1098" i="1"/>
  <c r="AU442" i="1"/>
  <c r="AU330" i="1"/>
  <c r="AU1130" i="1"/>
  <c r="AU58" i="1"/>
  <c r="AU122" i="1"/>
  <c r="AU186" i="1"/>
  <c r="AU250" i="1"/>
  <c r="AU1226" i="1"/>
  <c r="AU1066" i="1"/>
  <c r="AU298" i="1"/>
  <c r="AU714" i="1"/>
  <c r="AU1050" i="1"/>
  <c r="AU570" i="1"/>
  <c r="AU634" i="1"/>
  <c r="AU650" i="1"/>
  <c r="AU906" i="1"/>
  <c r="AU379" i="1"/>
  <c r="AU555" i="1"/>
  <c r="AU635" i="1"/>
  <c r="AU731" i="1"/>
  <c r="AU57" i="1"/>
  <c r="AU891" i="1"/>
  <c r="AU907" i="1"/>
  <c r="AU987" i="1"/>
  <c r="AU9" i="1"/>
  <c r="AU25" i="1"/>
  <c r="AU41" i="1"/>
  <c r="AU73" i="1"/>
  <c r="AU89" i="1"/>
  <c r="AU105" i="1"/>
  <c r="AU121" i="1"/>
  <c r="AU137" i="1"/>
  <c r="AU153" i="1"/>
  <c r="AU169" i="1"/>
  <c r="AU185" i="1"/>
  <c r="AU201" i="1"/>
  <c r="AU217" i="1"/>
  <c r="AU233" i="1"/>
  <c r="AU249" i="1"/>
  <c r="AU265" i="1"/>
  <c r="AU281" i="1"/>
  <c r="AU297" i="1"/>
  <c r="AU313" i="1"/>
  <c r="AU329" i="1"/>
  <c r="AU345" i="1"/>
  <c r="AU361" i="1"/>
  <c r="AU377" i="1"/>
  <c r="AU393" i="1"/>
  <c r="AU409" i="1"/>
  <c r="AU425" i="1"/>
  <c r="AU441" i="1"/>
  <c r="AU473" i="1"/>
  <c r="AU489" i="1"/>
  <c r="AU505" i="1"/>
  <c r="AU521" i="1"/>
  <c r="AU537" i="1"/>
  <c r="AU553" i="1"/>
  <c r="AU569" i="1"/>
  <c r="AU601" i="1"/>
  <c r="AU617" i="1"/>
  <c r="AU633" i="1"/>
  <c r="AU649" i="1"/>
  <c r="AU665" i="1"/>
  <c r="AU681" i="1"/>
  <c r="AU697" i="1"/>
  <c r="AU713" i="1"/>
  <c r="AU729" i="1"/>
  <c r="AU745" i="1"/>
  <c r="AU761" i="1"/>
  <c r="AU777" i="1"/>
  <c r="AU793" i="1"/>
  <c r="AU809" i="1"/>
  <c r="AU825" i="1"/>
  <c r="AU841" i="1"/>
  <c r="AU857" i="1"/>
  <c r="AU873" i="1"/>
  <c r="AU889" i="1"/>
  <c r="AU905" i="1"/>
  <c r="AU921" i="1"/>
  <c r="AU937" i="1"/>
  <c r="AU953" i="1"/>
  <c r="AU969" i="1"/>
  <c r="AU985" i="1"/>
  <c r="AU1001" i="1"/>
  <c r="AU1017" i="1"/>
  <c r="AU1033" i="1"/>
  <c r="AU1049" i="1"/>
  <c r="AU1065" i="1"/>
  <c r="AU1081" i="1"/>
  <c r="AU1097" i="1"/>
  <c r="AU1113" i="1"/>
  <c r="AU1129" i="1"/>
  <c r="AU1145" i="1"/>
  <c r="AU1161" i="1"/>
  <c r="AU1177" i="1"/>
  <c r="AU1193" i="1"/>
  <c r="AU1209" i="1"/>
  <c r="AU1225" i="1"/>
  <c r="AU475" i="1"/>
  <c r="AU795" i="1"/>
  <c r="AU1163" i="1"/>
  <c r="AU1051" i="1"/>
  <c r="AU123" i="1"/>
  <c r="AU1067" i="1"/>
  <c r="AU811" i="1"/>
  <c r="AU1227" i="1"/>
  <c r="AU448" i="1"/>
  <c r="AU1122" i="1"/>
  <c r="AU459" i="1"/>
  <c r="AU715" i="1"/>
  <c r="AU971" i="1"/>
  <c r="AU1147" i="1"/>
  <c r="AU107" i="1"/>
  <c r="AU363" i="1"/>
  <c r="AU619" i="1"/>
  <c r="AU875" i="1"/>
  <c r="AU187" i="1"/>
  <c r="AU443" i="1"/>
  <c r="AU699" i="1"/>
  <c r="AU955" i="1"/>
  <c r="AU1131" i="1"/>
  <c r="AU11" i="1"/>
  <c r="AU267" i="1"/>
  <c r="AU523" i="1"/>
  <c r="AU779" i="1"/>
  <c r="AU1035" i="1"/>
  <c r="AU1211" i="1"/>
  <c r="AU91" i="1"/>
  <c r="AU347" i="1"/>
  <c r="AU603" i="1"/>
  <c r="AU859" i="1"/>
  <c r="AU1115" i="1"/>
  <c r="AU171" i="1"/>
  <c r="AU427" i="1"/>
  <c r="AU683" i="1"/>
  <c r="AU939" i="1"/>
  <c r="AU251" i="1"/>
  <c r="AU507" i="1"/>
  <c r="AU763" i="1"/>
  <c r="AU1019" i="1"/>
  <c r="AU1195" i="1"/>
  <c r="AU75" i="1"/>
  <c r="AU331" i="1"/>
  <c r="AU587" i="1"/>
  <c r="AU843" i="1"/>
  <c r="AU1099" i="1"/>
  <c r="AU155" i="1"/>
  <c r="AU411" i="1"/>
  <c r="AU667" i="1"/>
  <c r="AU923" i="1"/>
  <c r="AU235" i="1"/>
  <c r="AU491" i="1"/>
  <c r="AU747" i="1"/>
  <c r="AU1003" i="1"/>
  <c r="AU1179" i="1"/>
  <c r="AU59" i="1"/>
  <c r="AU315" i="1"/>
  <c r="AU571" i="1"/>
  <c r="AU827" i="1"/>
  <c r="AU1083" i="1"/>
  <c r="AU139" i="1"/>
  <c r="AU395" i="1"/>
  <c r="AU651" i="1"/>
  <c r="AU219" i="1"/>
  <c r="AU832" i="1"/>
  <c r="AU1026" i="1"/>
  <c r="AU770" i="1"/>
  <c r="AU514" i="1"/>
  <c r="AU258" i="1"/>
  <c r="AU98" i="1"/>
  <c r="AU544" i="1"/>
  <c r="AU1088" i="1"/>
  <c r="AU226" i="1"/>
  <c r="AU64" i="1"/>
  <c r="AU800" i="1"/>
  <c r="AU480" i="1"/>
  <c r="AU224" i="1"/>
  <c r="AU66" i="1"/>
  <c r="AU1056" i="1"/>
  <c r="AU320" i="1"/>
  <c r="AU1216" i="1"/>
  <c r="AU192" i="1"/>
  <c r="AU32" i="1"/>
  <c r="AU48" i="1"/>
  <c r="AU82" i="1"/>
  <c r="AU304" i="1"/>
  <c r="AU338" i="1"/>
  <c r="AU560" i="1"/>
  <c r="AU594" i="1"/>
  <c r="AU816" i="1"/>
  <c r="AU850" i="1"/>
  <c r="AU1072" i="1"/>
  <c r="AU1106" i="1"/>
  <c r="AU16" i="1"/>
  <c r="AU50" i="1"/>
  <c r="AU272" i="1"/>
  <c r="AU306" i="1"/>
  <c r="AU528" i="1"/>
  <c r="AU562" i="1"/>
  <c r="AU784" i="1"/>
  <c r="AU818" i="1"/>
  <c r="AU1040" i="1"/>
  <c r="AU1074" i="1"/>
  <c r="AU834" i="1"/>
  <c r="AU34" i="1"/>
  <c r="AU256" i="1"/>
  <c r="AU290" i="1"/>
  <c r="AU512" i="1"/>
  <c r="AU546" i="1"/>
  <c r="AU768" i="1"/>
  <c r="AU802" i="1"/>
  <c r="AU1024" i="1"/>
  <c r="AU1058" i="1"/>
  <c r="AU18" i="1"/>
  <c r="AU240" i="1"/>
  <c r="AU274" i="1"/>
  <c r="AU496" i="1"/>
  <c r="AU530" i="1"/>
  <c r="AU752" i="1"/>
  <c r="AU786" i="1"/>
  <c r="AU1008" i="1"/>
  <c r="AU1042" i="1"/>
  <c r="AU1090" i="1"/>
  <c r="AU482" i="1"/>
  <c r="AU994" i="1"/>
  <c r="AU578" i="1"/>
  <c r="AR653" i="1"/>
  <c r="AT653" i="1" s="1"/>
  <c r="AR669" i="1"/>
  <c r="AT669" i="1" s="1"/>
  <c r="AR685" i="1"/>
  <c r="AT685" i="1" s="1"/>
  <c r="AR701" i="1"/>
  <c r="AT701" i="1" s="1"/>
  <c r="AR717" i="1"/>
  <c r="AT717" i="1" s="1"/>
  <c r="AR733" i="1"/>
  <c r="AT733" i="1" s="1"/>
  <c r="AR749" i="1"/>
  <c r="AT749" i="1" s="1"/>
  <c r="AR765" i="1"/>
  <c r="AT765" i="1" s="1"/>
  <c r="AR781" i="1"/>
  <c r="AT781" i="1" s="1"/>
  <c r="AR797" i="1"/>
  <c r="AT797" i="1" s="1"/>
  <c r="AR813" i="1"/>
  <c r="AT813" i="1" s="1"/>
  <c r="AR829" i="1"/>
  <c r="AT829" i="1" s="1"/>
  <c r="AR845" i="1"/>
  <c r="AT845" i="1" s="1"/>
  <c r="AR861" i="1"/>
  <c r="AT861" i="1" s="1"/>
  <c r="AR877" i="1"/>
  <c r="AT877" i="1" s="1"/>
  <c r="AR893" i="1"/>
  <c r="AT893" i="1" s="1"/>
  <c r="AR909" i="1"/>
  <c r="AT909" i="1" s="1"/>
  <c r="AR925" i="1"/>
  <c r="AT925" i="1" s="1"/>
  <c r="AR941" i="1"/>
  <c r="AT941" i="1" s="1"/>
  <c r="AR957" i="1"/>
  <c r="AT957" i="1" s="1"/>
  <c r="AR973" i="1"/>
  <c r="AT973" i="1" s="1"/>
  <c r="AR989" i="1"/>
  <c r="AT989" i="1" s="1"/>
  <c r="AR1005" i="1"/>
  <c r="AT1005" i="1" s="1"/>
  <c r="AR1021" i="1"/>
  <c r="AT1021" i="1" s="1"/>
  <c r="AR1037" i="1"/>
  <c r="AT1037" i="1" s="1"/>
  <c r="AR1053" i="1"/>
  <c r="AT1053" i="1" s="1"/>
  <c r="AR1069" i="1"/>
  <c r="AT1069" i="1" s="1"/>
  <c r="AR1085" i="1"/>
  <c r="AT1085" i="1" s="1"/>
  <c r="AR1101" i="1"/>
  <c r="AT1101" i="1" s="1"/>
  <c r="AR368" i="1"/>
  <c r="AT368" i="1" s="1"/>
  <c r="AR384" i="1"/>
  <c r="AT384" i="1" s="1"/>
  <c r="AR400" i="1"/>
  <c r="AT400" i="1" s="1"/>
  <c r="AR416" i="1"/>
  <c r="AT416" i="1" s="1"/>
  <c r="AR432" i="1"/>
  <c r="AT432" i="1" s="1"/>
  <c r="AR448" i="1"/>
  <c r="AT448" i="1" s="1"/>
  <c r="AR464" i="1"/>
  <c r="AT464" i="1" s="1"/>
  <c r="AR480" i="1"/>
  <c r="AT480" i="1" s="1"/>
  <c r="AR496" i="1"/>
  <c r="AT496" i="1" s="1"/>
  <c r="AR512" i="1"/>
  <c r="AT512" i="1" s="1"/>
  <c r="AR528" i="1"/>
  <c r="AT528" i="1" s="1"/>
  <c r="AR544" i="1"/>
  <c r="AT544" i="1" s="1"/>
  <c r="AR560" i="1"/>
  <c r="AT560" i="1" s="1"/>
  <c r="AR576" i="1"/>
  <c r="AT576" i="1" s="1"/>
  <c r="AR592" i="1"/>
  <c r="AT592" i="1" s="1"/>
  <c r="AR608" i="1"/>
  <c r="AT608" i="1" s="1"/>
  <c r="AR624" i="1"/>
  <c r="AT624" i="1" s="1"/>
  <c r="AR640" i="1"/>
  <c r="AT640" i="1" s="1"/>
  <c r="AR656" i="1"/>
  <c r="AT656" i="1" s="1"/>
  <c r="AR672" i="1"/>
  <c r="AT672" i="1" s="1"/>
  <c r="AR688" i="1"/>
  <c r="AT688" i="1" s="1"/>
  <c r="AR704" i="1"/>
  <c r="AT704" i="1" s="1"/>
  <c r="AR720" i="1"/>
  <c r="AT720" i="1" s="1"/>
  <c r="AR736" i="1"/>
  <c r="AT736" i="1" s="1"/>
  <c r="AR752" i="1"/>
  <c r="AT752" i="1" s="1"/>
  <c r="AR768" i="1"/>
  <c r="AT768" i="1" s="1"/>
  <c r="AR784" i="1"/>
  <c r="AT784" i="1" s="1"/>
  <c r="AR800" i="1"/>
  <c r="AT800" i="1" s="1"/>
  <c r="AR816" i="1"/>
  <c r="AT816" i="1" s="1"/>
  <c r="AR832" i="1"/>
  <c r="AT832" i="1" s="1"/>
  <c r="AR848" i="1"/>
  <c r="AT848" i="1" s="1"/>
  <c r="AR864" i="1"/>
  <c r="AT864" i="1" s="1"/>
  <c r="AR880" i="1"/>
  <c r="AT880" i="1" s="1"/>
  <c r="AR896" i="1"/>
  <c r="AT896" i="1" s="1"/>
  <c r="AR912" i="1"/>
  <c r="AT912" i="1" s="1"/>
  <c r="AR928" i="1"/>
  <c r="AT928" i="1" s="1"/>
  <c r="AR944" i="1"/>
  <c r="AT944" i="1" s="1"/>
  <c r="AR960" i="1"/>
  <c r="AT960" i="1" s="1"/>
  <c r="AR976" i="1"/>
  <c r="AT976" i="1" s="1"/>
  <c r="AR992" i="1"/>
  <c r="AT992" i="1" s="1"/>
  <c r="AR1008" i="1"/>
  <c r="AT1008" i="1" s="1"/>
  <c r="AR1024" i="1"/>
  <c r="AT1024" i="1" s="1"/>
  <c r="AR1040" i="1"/>
  <c r="AT1040" i="1" s="1"/>
  <c r="AR1056" i="1"/>
  <c r="AT1056" i="1" s="1"/>
  <c r="AR1072" i="1"/>
  <c r="AT1072" i="1" s="1"/>
  <c r="AR1088" i="1"/>
  <c r="AT1088" i="1" s="1"/>
  <c r="AR1104" i="1"/>
  <c r="AT1104" i="1" s="1"/>
  <c r="AR1120" i="1"/>
  <c r="AT1120" i="1" s="1"/>
  <c r="AR1136" i="1"/>
  <c r="AT1136" i="1" s="1"/>
  <c r="AR1152" i="1"/>
  <c r="AT1152" i="1" s="1"/>
  <c r="AR1168" i="1"/>
  <c r="AT1168" i="1" s="1"/>
  <c r="AR1184" i="1"/>
  <c r="AT1184" i="1" s="1"/>
  <c r="AR1200" i="1"/>
  <c r="AT1200" i="1" s="1"/>
  <c r="AR1216" i="1"/>
  <c r="AT1216" i="1" s="1"/>
  <c r="AR1232" i="1"/>
  <c r="AT1232" i="1" s="1"/>
  <c r="AR1122" i="1"/>
  <c r="AT1122" i="1" s="1"/>
  <c r="AR1138" i="1"/>
  <c r="AT1138" i="1" s="1"/>
  <c r="AR1154" i="1"/>
  <c r="AT1154" i="1" s="1"/>
  <c r="AR1170" i="1"/>
  <c r="AT1170" i="1" s="1"/>
  <c r="AR1186" i="1"/>
  <c r="AT1186" i="1" s="1"/>
  <c r="AR1202" i="1"/>
  <c r="AT1202" i="1" s="1"/>
  <c r="AR1218" i="1"/>
  <c r="AT1218" i="1" s="1"/>
  <c r="AR1234" i="1"/>
  <c r="AT1234" i="1" s="1"/>
  <c r="AR1237" i="1"/>
  <c r="AT1237" i="1" s="1"/>
  <c r="AR1117" i="1"/>
  <c r="AT1117" i="1" s="1"/>
  <c r="AR1133" i="1"/>
  <c r="AT1133" i="1" s="1"/>
  <c r="AR1149" i="1"/>
  <c r="AT1149" i="1" s="1"/>
  <c r="AR1165" i="1"/>
  <c r="AT1165" i="1" s="1"/>
  <c r="AR1181" i="1"/>
  <c r="AT1181" i="1" s="1"/>
  <c r="AR1197" i="1"/>
  <c r="AT1197" i="1" s="1"/>
  <c r="AR1213" i="1"/>
  <c r="AT1213" i="1" s="1"/>
  <c r="AR1229" i="1"/>
  <c r="AT1229" i="1" s="1"/>
  <c r="AR807" i="1"/>
  <c r="AT807" i="1" s="1"/>
  <c r="AR823" i="1"/>
  <c r="AT823" i="1" s="1"/>
  <c r="AR839" i="1"/>
  <c r="AT839" i="1" s="1"/>
  <c r="AR855" i="1"/>
  <c r="AT855" i="1" s="1"/>
  <c r="AR871" i="1"/>
  <c r="AT871" i="1" s="1"/>
  <c r="AR887" i="1"/>
  <c r="AT887" i="1" s="1"/>
  <c r="AR903" i="1"/>
  <c r="AT903" i="1" s="1"/>
  <c r="AR919" i="1"/>
  <c r="AT919" i="1" s="1"/>
  <c r="AR935" i="1"/>
  <c r="AT935" i="1" s="1"/>
  <c r="AR951" i="1"/>
  <c r="AT951" i="1" s="1"/>
  <c r="AR967" i="1"/>
  <c r="AT967" i="1" s="1"/>
  <c r="AR983" i="1"/>
  <c r="AT983" i="1" s="1"/>
  <c r="AR999" i="1"/>
  <c r="AT999" i="1" s="1"/>
  <c r="AR1015" i="1"/>
  <c r="AT1015" i="1" s="1"/>
  <c r="AR1031" i="1"/>
  <c r="AT1031" i="1" s="1"/>
  <c r="AR1047" i="1"/>
  <c r="AT1047" i="1" s="1"/>
  <c r="AR1063" i="1"/>
  <c r="AT1063" i="1" s="1"/>
  <c r="AR1079" i="1"/>
  <c r="AT1079" i="1" s="1"/>
  <c r="AR1095" i="1"/>
  <c r="AT1095" i="1" s="1"/>
  <c r="AR1111" i="1"/>
  <c r="AT1111" i="1" s="1"/>
  <c r="AR1127" i="1"/>
  <c r="AT1127" i="1" s="1"/>
  <c r="AR1143" i="1"/>
  <c r="AT1143" i="1" s="1"/>
  <c r="AR1159" i="1"/>
  <c r="AT1159" i="1" s="1"/>
  <c r="AR424" i="1"/>
  <c r="AT424" i="1" s="1"/>
  <c r="AR440" i="1"/>
  <c r="AT440" i="1" s="1"/>
  <c r="AR456" i="1"/>
  <c r="AT456" i="1" s="1"/>
  <c r="AR472" i="1"/>
  <c r="AT472" i="1" s="1"/>
  <c r="AR488" i="1"/>
  <c r="AT488" i="1" s="1"/>
  <c r="AR504" i="1"/>
  <c r="AT504" i="1" s="1"/>
  <c r="AR520" i="1"/>
  <c r="AT520" i="1" s="1"/>
  <c r="AR536" i="1"/>
  <c r="AT536" i="1" s="1"/>
  <c r="AR552" i="1"/>
  <c r="AT552" i="1" s="1"/>
  <c r="AR568" i="1"/>
  <c r="AT568" i="1" s="1"/>
  <c r="AR584" i="1"/>
  <c r="AT584" i="1" s="1"/>
  <c r="AR600" i="1"/>
  <c r="AT600" i="1" s="1"/>
  <c r="AR616" i="1"/>
  <c r="AT616" i="1" s="1"/>
  <c r="AR632" i="1"/>
  <c r="AT632" i="1" s="1"/>
  <c r="AR648" i="1"/>
  <c r="AT648" i="1" s="1"/>
  <c r="AR664" i="1"/>
  <c r="AT664" i="1" s="1"/>
  <c r="AR680" i="1"/>
  <c r="AT680" i="1" s="1"/>
  <c r="AR696" i="1"/>
  <c r="AT696" i="1" s="1"/>
  <c r="AR712" i="1"/>
  <c r="AT712" i="1" s="1"/>
  <c r="AR728" i="1"/>
  <c r="AT728" i="1" s="1"/>
  <c r="AR744" i="1"/>
  <c r="AT744" i="1" s="1"/>
  <c r="AR760" i="1"/>
  <c r="AT760" i="1" s="1"/>
  <c r="AR776" i="1"/>
  <c r="AT776" i="1" s="1"/>
  <c r="AR792" i="1"/>
  <c r="AT792" i="1" s="1"/>
  <c r="AR808" i="1"/>
  <c r="AT808" i="1" s="1"/>
  <c r="AR824" i="1"/>
  <c r="AT824" i="1" s="1"/>
  <c r="AR840" i="1"/>
  <c r="AT840" i="1" s="1"/>
  <c r="AR856" i="1"/>
  <c r="AT856" i="1" s="1"/>
  <c r="AR872" i="1"/>
  <c r="AT872" i="1" s="1"/>
  <c r="AR888" i="1"/>
  <c r="AT888" i="1" s="1"/>
  <c r="AR904" i="1"/>
  <c r="AT904" i="1" s="1"/>
  <c r="AR920" i="1"/>
  <c r="AT920" i="1" s="1"/>
  <c r="AR936" i="1"/>
  <c r="AT936" i="1" s="1"/>
  <c r="AR952" i="1"/>
  <c r="AT952" i="1" s="1"/>
  <c r="AR968" i="1"/>
  <c r="AT968" i="1" s="1"/>
  <c r="AR984" i="1"/>
  <c r="AT984" i="1" s="1"/>
  <c r="AR1000" i="1"/>
  <c r="AT1000" i="1" s="1"/>
  <c r="AR1016" i="1"/>
  <c r="AT1016" i="1" s="1"/>
  <c r="AR1032" i="1"/>
  <c r="AT1032" i="1" s="1"/>
  <c r="AR1048" i="1"/>
  <c r="AT1048" i="1" s="1"/>
  <c r="AR1064" i="1"/>
  <c r="AT1064" i="1" s="1"/>
  <c r="AR1080" i="1"/>
  <c r="AT1080" i="1" s="1"/>
  <c r="AR1096" i="1"/>
  <c r="AT1096" i="1" s="1"/>
  <c r="AR1112" i="1"/>
  <c r="AT1112" i="1" s="1"/>
  <c r="AR1128" i="1"/>
  <c r="AT1128" i="1" s="1"/>
  <c r="AR1144" i="1"/>
  <c r="AT1144" i="1" s="1"/>
  <c r="AR899" i="1"/>
  <c r="AT899" i="1" s="1"/>
  <c r="AX899" i="1" s="1"/>
  <c r="AR915" i="1"/>
  <c r="AT915" i="1" s="1"/>
  <c r="AR931" i="1"/>
  <c r="AT931" i="1" s="1"/>
  <c r="AR947" i="1"/>
  <c r="AT947" i="1" s="1"/>
  <c r="AR963" i="1"/>
  <c r="AT963" i="1" s="1"/>
  <c r="AR979" i="1"/>
  <c r="AT979" i="1" s="1"/>
  <c r="AR995" i="1"/>
  <c r="AT995" i="1" s="1"/>
  <c r="AR1011" i="1"/>
  <c r="AT1011" i="1" s="1"/>
  <c r="AR1027" i="1"/>
  <c r="AT1027" i="1" s="1"/>
  <c r="AR1043" i="1"/>
  <c r="AT1043" i="1" s="1"/>
  <c r="AR1059" i="1"/>
  <c r="AT1059" i="1" s="1"/>
  <c r="AR1075" i="1"/>
  <c r="AT1075" i="1" s="1"/>
  <c r="AR1091" i="1"/>
  <c r="AT1091" i="1" s="1"/>
  <c r="AR1107" i="1"/>
  <c r="AT1107" i="1" s="1"/>
  <c r="AR1123" i="1"/>
  <c r="AT1123" i="1" s="1"/>
  <c r="AR1139" i="1"/>
  <c r="AT1139" i="1" s="1"/>
  <c r="AR1155" i="1"/>
  <c r="AT1155" i="1" s="1"/>
  <c r="AR1171" i="1"/>
  <c r="AT1171" i="1" s="1"/>
  <c r="AR1187" i="1"/>
  <c r="AT1187" i="1" s="1"/>
  <c r="AR1203" i="1"/>
  <c r="AT1203" i="1" s="1"/>
  <c r="AR1219" i="1"/>
  <c r="AT1219" i="1" s="1"/>
  <c r="AR1235" i="1"/>
  <c r="AT1235" i="1" s="1"/>
  <c r="AR1175" i="1"/>
  <c r="AT1175" i="1" s="1"/>
  <c r="AR1191" i="1"/>
  <c r="AT1191" i="1" s="1"/>
  <c r="AR1207" i="1"/>
  <c r="AT1207" i="1" s="1"/>
  <c r="AR1223" i="1"/>
  <c r="AT1223" i="1" s="1"/>
  <c r="AR1160" i="1"/>
  <c r="AT1160" i="1" s="1"/>
  <c r="AR1176" i="1"/>
  <c r="AT1176" i="1" s="1"/>
  <c r="AR1192" i="1"/>
  <c r="AT1192" i="1" s="1"/>
  <c r="AR1208" i="1"/>
  <c r="AT1208" i="1" s="1"/>
  <c r="AR1224" i="1"/>
  <c r="AT1224" i="1" s="1"/>
  <c r="AR1240" i="1"/>
  <c r="AT1240" i="1" s="1"/>
  <c r="AR216" i="1"/>
  <c r="AT216" i="1" s="1"/>
  <c r="AR1177" i="1"/>
  <c r="AT1177" i="1" s="1"/>
  <c r="AR1239" i="1"/>
  <c r="AT1239" i="1" s="1"/>
  <c r="AR681" i="1"/>
  <c r="AT681" i="1" s="1"/>
  <c r="AR697" i="1"/>
  <c r="AT697" i="1" s="1"/>
  <c r="AR713" i="1"/>
  <c r="AT713" i="1" s="1"/>
  <c r="AR729" i="1"/>
  <c r="AT729" i="1" s="1"/>
  <c r="AR745" i="1"/>
  <c r="AT745" i="1" s="1"/>
  <c r="AR761" i="1"/>
  <c r="AT761" i="1" s="1"/>
  <c r="AR777" i="1"/>
  <c r="AT777" i="1" s="1"/>
  <c r="AR793" i="1"/>
  <c r="AT793" i="1" s="1"/>
  <c r="AR809" i="1"/>
  <c r="AT809" i="1" s="1"/>
  <c r="AR825" i="1"/>
  <c r="AT825" i="1" s="1"/>
  <c r="AR841" i="1"/>
  <c r="AT841" i="1" s="1"/>
  <c r="AR857" i="1"/>
  <c r="AT857" i="1" s="1"/>
  <c r="AR873" i="1"/>
  <c r="AT873" i="1" s="1"/>
  <c r="AR889" i="1"/>
  <c r="AT889" i="1" s="1"/>
  <c r="AR905" i="1"/>
  <c r="AT905" i="1" s="1"/>
  <c r="AR921" i="1"/>
  <c r="AT921" i="1" s="1"/>
  <c r="AR937" i="1"/>
  <c r="AT937" i="1" s="1"/>
  <c r="AR953" i="1"/>
  <c r="AT953" i="1" s="1"/>
  <c r="AR969" i="1"/>
  <c r="AT969" i="1" s="1"/>
  <c r="AR985" i="1"/>
  <c r="AT985" i="1" s="1"/>
  <c r="AR1001" i="1"/>
  <c r="AT1001" i="1" s="1"/>
  <c r="AR1017" i="1"/>
  <c r="AT1017" i="1" s="1"/>
  <c r="AR1033" i="1"/>
  <c r="AT1033" i="1" s="1"/>
  <c r="AR1049" i="1"/>
  <c r="AT1049" i="1" s="1"/>
  <c r="AR1065" i="1"/>
  <c r="AT1065" i="1" s="1"/>
  <c r="AR1081" i="1"/>
  <c r="AT1081" i="1" s="1"/>
  <c r="AR1097" i="1"/>
  <c r="AT1097" i="1" s="1"/>
  <c r="AR1113" i="1"/>
  <c r="AT1113" i="1" s="1"/>
  <c r="AR1129" i="1"/>
  <c r="AT1129" i="1" s="1"/>
  <c r="AR1145" i="1"/>
  <c r="AT1145" i="1" s="1"/>
  <c r="AR1161" i="1"/>
  <c r="AT1161" i="1" s="1"/>
  <c r="AR1193" i="1"/>
  <c r="AT1193" i="1" s="1"/>
  <c r="AR1209" i="1"/>
  <c r="AT1209" i="1" s="1"/>
  <c r="AR1225" i="1"/>
  <c r="AT1225" i="1" s="1"/>
  <c r="AR219" i="1"/>
  <c r="AT219" i="1" s="1"/>
  <c r="AR235" i="1"/>
  <c r="AT235" i="1" s="1"/>
  <c r="AR251" i="1"/>
  <c r="AT251" i="1" s="1"/>
  <c r="AR267" i="1"/>
  <c r="AT267" i="1" s="1"/>
  <c r="AR283" i="1"/>
  <c r="AT283" i="1" s="1"/>
  <c r="AR299" i="1"/>
  <c r="AT299" i="1" s="1"/>
  <c r="AR315" i="1"/>
  <c r="AT315" i="1" s="1"/>
  <c r="AR331" i="1"/>
  <c r="AT331" i="1" s="1"/>
  <c r="AR347" i="1"/>
  <c r="AT347" i="1" s="1"/>
  <c r="AR363" i="1"/>
  <c r="AT363" i="1" s="1"/>
  <c r="AR379" i="1"/>
  <c r="AT379" i="1" s="1"/>
  <c r="AR395" i="1"/>
  <c r="AT395" i="1" s="1"/>
  <c r="AR411" i="1"/>
  <c r="AT411" i="1" s="1"/>
  <c r="AR427" i="1"/>
  <c r="AT427" i="1" s="1"/>
  <c r="AR443" i="1"/>
  <c r="AT443" i="1" s="1"/>
  <c r="AR459" i="1"/>
  <c r="AT459" i="1" s="1"/>
  <c r="AR475" i="1"/>
  <c r="AT475" i="1" s="1"/>
  <c r="AR491" i="1"/>
  <c r="AT491" i="1" s="1"/>
  <c r="AR507" i="1"/>
  <c r="AT507" i="1" s="1"/>
  <c r="AR523" i="1"/>
  <c r="AT523" i="1" s="1"/>
  <c r="AR539" i="1"/>
  <c r="AT539" i="1" s="1"/>
  <c r="AR555" i="1"/>
  <c r="AT555" i="1" s="1"/>
  <c r="AR571" i="1"/>
  <c r="AT571" i="1" s="1"/>
  <c r="AR587" i="1"/>
  <c r="AT587" i="1" s="1"/>
  <c r="AR603" i="1"/>
  <c r="AT603" i="1" s="1"/>
  <c r="AR619" i="1"/>
  <c r="AT619" i="1" s="1"/>
  <c r="AR635" i="1"/>
  <c r="AT635" i="1" s="1"/>
  <c r="AR651" i="1"/>
  <c r="AT651" i="1" s="1"/>
  <c r="AR667" i="1"/>
  <c r="AT667" i="1" s="1"/>
  <c r="AR683" i="1"/>
  <c r="AT683" i="1" s="1"/>
  <c r="AR699" i="1"/>
  <c r="AT699" i="1" s="1"/>
  <c r="AR715" i="1"/>
  <c r="AT715" i="1" s="1"/>
  <c r="AR731" i="1"/>
  <c r="AT731" i="1" s="1"/>
  <c r="AR747" i="1"/>
  <c r="AT747" i="1" s="1"/>
  <c r="AR763" i="1"/>
  <c r="AT763" i="1" s="1"/>
  <c r="AR779" i="1"/>
  <c r="AT779" i="1" s="1"/>
  <c r="AR795" i="1"/>
  <c r="AT795" i="1" s="1"/>
  <c r="AR811" i="1"/>
  <c r="AT811" i="1" s="1"/>
  <c r="AR827" i="1"/>
  <c r="AT827" i="1" s="1"/>
  <c r="AR843" i="1"/>
  <c r="AT843" i="1" s="1"/>
  <c r="AR859" i="1"/>
  <c r="AT859" i="1" s="1"/>
  <c r="AR875" i="1"/>
  <c r="AT875" i="1" s="1"/>
  <c r="AR891" i="1"/>
  <c r="AT891" i="1" s="1"/>
  <c r="AR907" i="1"/>
  <c r="AT907" i="1" s="1"/>
  <c r="AR923" i="1"/>
  <c r="AT923" i="1" s="1"/>
  <c r="AR939" i="1"/>
  <c r="AT939" i="1" s="1"/>
  <c r="AR955" i="1"/>
  <c r="AT955" i="1" s="1"/>
  <c r="AR971" i="1"/>
  <c r="AT971" i="1" s="1"/>
  <c r="AR987" i="1"/>
  <c r="AT987" i="1" s="1"/>
  <c r="AR1003" i="1"/>
  <c r="AT1003" i="1" s="1"/>
  <c r="AR1019" i="1"/>
  <c r="AT1019" i="1" s="1"/>
  <c r="AR1035" i="1"/>
  <c r="AT1035" i="1" s="1"/>
  <c r="AR1051" i="1"/>
  <c r="AT1051" i="1" s="1"/>
  <c r="AR1067" i="1"/>
  <c r="AT1067" i="1" s="1"/>
  <c r="AR1083" i="1"/>
  <c r="AT1083" i="1" s="1"/>
  <c r="AR1099" i="1"/>
  <c r="AT1099" i="1" s="1"/>
  <c r="AR1115" i="1"/>
  <c r="AT1115" i="1" s="1"/>
  <c r="AR1131" i="1"/>
  <c r="AT1131" i="1" s="1"/>
  <c r="AR1147" i="1"/>
  <c r="AT1147" i="1" s="1"/>
  <c r="AR1163" i="1"/>
  <c r="AT1163" i="1" s="1"/>
  <c r="AR1179" i="1"/>
  <c r="AT1179" i="1" s="1"/>
  <c r="AR1195" i="1"/>
  <c r="AT1195" i="1" s="1"/>
  <c r="AR1211" i="1"/>
  <c r="AT1211" i="1" s="1"/>
  <c r="AR1227" i="1"/>
  <c r="AT1227" i="1" s="1"/>
  <c r="AR1212" i="1"/>
  <c r="AT1212" i="1" s="1"/>
  <c r="AR1228" i="1"/>
  <c r="AT1228" i="1" s="1"/>
  <c r="AR1236" i="1"/>
  <c r="AT1236" i="1" s="1"/>
  <c r="AY7" i="1" l="1"/>
  <c r="AE2" i="1"/>
  <c r="AG2" i="1" s="1"/>
  <c r="J5" i="12"/>
  <c r="K3" i="12"/>
  <c r="L3" i="12"/>
  <c r="M3" i="12"/>
  <c r="N3" i="12"/>
  <c r="AJ315" i="1"/>
  <c r="AJ809" i="1"/>
  <c r="AJ881" i="1"/>
  <c r="AI1237" i="1"/>
  <c r="AJ304" i="1"/>
  <c r="AJ568" i="1"/>
  <c r="AJ716" i="1"/>
  <c r="AJ838" i="1"/>
  <c r="AJ410" i="1"/>
  <c r="AJ581" i="1"/>
  <c r="AJ264" i="1"/>
  <c r="AJ376" i="1"/>
  <c r="AM1237" i="1"/>
  <c r="AH1237" i="1"/>
  <c r="AY460" i="1"/>
  <c r="AL1237" i="1"/>
  <c r="AJ670" i="1"/>
  <c r="AJ233" i="1"/>
  <c r="AJ899" i="1"/>
  <c r="AJ61" i="1"/>
  <c r="AJ612" i="1"/>
  <c r="AY28" i="1"/>
  <c r="AX850" i="1"/>
  <c r="AY850" i="1" s="1"/>
  <c r="AJ346" i="1"/>
  <c r="AJ774" i="1"/>
  <c r="AJ1046" i="1"/>
  <c r="AJ583" i="1"/>
  <c r="AJ1034" i="1"/>
  <c r="AJ243" i="1"/>
  <c r="AJ1081" i="1"/>
  <c r="AJ700" i="1"/>
  <c r="AJ172" i="1"/>
  <c r="AJ857" i="1"/>
  <c r="AJ131" i="1"/>
  <c r="AJ428" i="1"/>
  <c r="AJ83" i="1"/>
  <c r="AJ744" i="1"/>
  <c r="AJ333" i="1"/>
  <c r="AJ1210" i="1"/>
  <c r="AJ576" i="1"/>
  <c r="AJ1077" i="1"/>
  <c r="AJ837" i="1"/>
  <c r="AJ470" i="1"/>
  <c r="AJ854" i="1"/>
  <c r="AJ820" i="1"/>
  <c r="AJ68" i="1"/>
  <c r="AJ456" i="1"/>
  <c r="AJ953" i="1"/>
  <c r="AJ451" i="1"/>
  <c r="AJ851" i="1"/>
  <c r="AJ515" i="1"/>
  <c r="AJ324" i="1"/>
  <c r="AJ273" i="1"/>
  <c r="AJ545" i="1"/>
  <c r="AJ801" i="1"/>
  <c r="AJ1089" i="1"/>
  <c r="AJ807" i="1"/>
  <c r="AJ542" i="1"/>
  <c r="AJ1218" i="1"/>
  <c r="AJ541" i="1"/>
  <c r="AJ1133" i="1"/>
  <c r="AJ770" i="1"/>
  <c r="AJ962" i="1"/>
  <c r="AJ1058" i="1"/>
  <c r="AJ178" i="1"/>
  <c r="AJ928" i="1"/>
  <c r="AJ960" i="1"/>
  <c r="AJ156" i="1"/>
  <c r="AJ60" i="1"/>
  <c r="AJ108" i="1"/>
  <c r="AJ543" i="1"/>
  <c r="AJ1146" i="1"/>
  <c r="AJ259" i="1"/>
  <c r="AJ205" i="1"/>
  <c r="AJ947" i="1"/>
  <c r="AJ1048" i="1"/>
  <c r="AJ713" i="1"/>
  <c r="AJ1033" i="1"/>
  <c r="AJ602" i="1"/>
  <c r="AJ858" i="1"/>
  <c r="AJ701" i="1"/>
  <c r="AJ702" i="1"/>
  <c r="AJ139" i="1"/>
  <c r="AJ395" i="1"/>
  <c r="AJ667" i="1"/>
  <c r="AJ435" i="1"/>
  <c r="AJ212" i="1"/>
  <c r="AJ868" i="1"/>
  <c r="AJ200" i="1"/>
  <c r="AJ89" i="1"/>
  <c r="AJ473" i="1"/>
  <c r="AJ186" i="1"/>
  <c r="AJ442" i="1"/>
  <c r="AJ170" i="1"/>
  <c r="AJ998" i="1"/>
  <c r="AJ762" i="1"/>
  <c r="AJ486" i="1"/>
  <c r="AJ148" i="1"/>
  <c r="AJ194" i="1"/>
  <c r="AJ272" i="1"/>
  <c r="AJ777" i="1"/>
  <c r="AJ1108" i="1"/>
  <c r="AJ692" i="1"/>
  <c r="AJ452" i="1"/>
  <c r="AJ604" i="1"/>
  <c r="AJ1068" i="1"/>
  <c r="AJ289" i="1"/>
  <c r="AJ561" i="1"/>
  <c r="AJ1105" i="1"/>
  <c r="AJ631" i="1"/>
  <c r="AJ375" i="1"/>
  <c r="AJ823" i="1"/>
  <c r="AJ263" i="1"/>
  <c r="AJ1234" i="1"/>
  <c r="AJ557" i="1"/>
  <c r="AJ558" i="1"/>
  <c r="AJ498" i="1"/>
  <c r="AJ690" i="1"/>
  <c r="AJ898" i="1"/>
  <c r="AJ50" i="1"/>
  <c r="AJ688" i="1"/>
  <c r="AJ412" i="1"/>
  <c r="AJ1135" i="1"/>
  <c r="AJ799" i="1"/>
  <c r="AJ979" i="1"/>
  <c r="AJ1064" i="1"/>
  <c r="AJ729" i="1"/>
  <c r="AJ1049" i="1"/>
  <c r="AJ618" i="1"/>
  <c r="AJ874" i="1"/>
  <c r="AJ155" i="1"/>
  <c r="AJ411" i="1"/>
  <c r="AJ683" i="1"/>
  <c r="AJ939" i="1"/>
  <c r="AJ1195" i="1"/>
  <c r="AJ99" i="1"/>
  <c r="AJ228" i="1"/>
  <c r="AJ980" i="1"/>
  <c r="AJ216" i="1"/>
  <c r="AJ105" i="1"/>
  <c r="AJ1177" i="1"/>
  <c r="AJ202" i="1"/>
  <c r="AJ458" i="1"/>
  <c r="AJ261" i="1"/>
  <c r="AJ16" i="1"/>
  <c r="AJ985" i="1"/>
  <c r="AJ534" i="1"/>
  <c r="AJ584" i="1"/>
  <c r="AJ260" i="1"/>
  <c r="AJ564" i="1"/>
  <c r="AJ32" i="1"/>
  <c r="AJ491" i="1"/>
  <c r="AJ649" i="1"/>
  <c r="AJ419" i="1"/>
  <c r="AJ1075" i="1"/>
  <c r="AJ372" i="1"/>
  <c r="AJ307" i="1"/>
  <c r="AJ17" i="1"/>
  <c r="AJ620" i="1"/>
  <c r="AJ305" i="1"/>
  <c r="AJ577" i="1"/>
  <c r="AJ849" i="1"/>
  <c r="AJ1121" i="1"/>
  <c r="AJ567" i="1"/>
  <c r="AJ269" i="1"/>
  <c r="AJ909" i="1"/>
  <c r="AJ1154" i="1"/>
  <c r="AJ573" i="1"/>
  <c r="AJ574" i="1"/>
  <c r="AJ1118" i="1"/>
  <c r="AJ306" i="1"/>
  <c r="AJ242" i="1"/>
  <c r="AJ626" i="1"/>
  <c r="AJ1138" i="1"/>
  <c r="AJ848" i="1"/>
  <c r="AJ880" i="1"/>
  <c r="AJ332" i="1"/>
  <c r="AJ575" i="1"/>
  <c r="AJ316" i="1"/>
  <c r="AJ707" i="1"/>
  <c r="AJ995" i="1"/>
  <c r="AJ728" i="1"/>
  <c r="AJ1080" i="1"/>
  <c r="AJ745" i="1"/>
  <c r="AJ1065" i="1"/>
  <c r="AJ634" i="1"/>
  <c r="AJ890" i="1"/>
  <c r="AJ989" i="1"/>
  <c r="AJ171" i="1"/>
  <c r="AJ427" i="1"/>
  <c r="AJ699" i="1"/>
  <c r="AJ1211" i="1"/>
  <c r="AJ1230" i="1"/>
  <c r="AJ115" i="1"/>
  <c r="AJ276" i="1"/>
  <c r="AJ996" i="1"/>
  <c r="AJ232" i="1"/>
  <c r="AJ121" i="1"/>
  <c r="AJ1193" i="1"/>
  <c r="AJ218" i="1"/>
  <c r="AJ474" i="1"/>
  <c r="AJ501" i="1"/>
  <c r="AJ394" i="1"/>
  <c r="AJ432" i="1"/>
  <c r="AJ966" i="1"/>
  <c r="AJ778" i="1"/>
  <c r="AJ198" i="1"/>
  <c r="AJ550" i="1"/>
  <c r="AJ900" i="1"/>
  <c r="AJ921" i="1"/>
  <c r="AJ249" i="1"/>
  <c r="AJ441" i="1"/>
  <c r="AJ1107" i="1"/>
  <c r="AJ1028" i="1"/>
  <c r="AJ163" i="1"/>
  <c r="AJ725" i="1"/>
  <c r="AJ1116" i="1"/>
  <c r="AJ321" i="1"/>
  <c r="AJ593" i="1"/>
  <c r="AJ865" i="1"/>
  <c r="AJ1153" i="1"/>
  <c r="AJ1031" i="1"/>
  <c r="AJ167" i="1"/>
  <c r="AJ551" i="1"/>
  <c r="AJ343" i="1"/>
  <c r="AJ1170" i="1"/>
  <c r="AJ1134" i="1"/>
  <c r="AJ946" i="1"/>
  <c r="AJ882" i="1"/>
  <c r="AJ434" i="1"/>
  <c r="AJ1232" i="1"/>
  <c r="AJ608" i="1"/>
  <c r="AJ556" i="1"/>
  <c r="AJ124" i="1"/>
  <c r="AJ335" i="1"/>
  <c r="AJ1162" i="1"/>
  <c r="AJ1011" i="1"/>
  <c r="AJ840" i="1"/>
  <c r="AJ1096" i="1"/>
  <c r="AJ761" i="1"/>
  <c r="AJ650" i="1"/>
  <c r="AJ906" i="1"/>
  <c r="AJ908" i="1"/>
  <c r="AJ187" i="1"/>
  <c r="AJ443" i="1"/>
  <c r="AJ971" i="1"/>
  <c r="AJ147" i="1"/>
  <c r="AJ66" i="1"/>
  <c r="AJ340" i="1"/>
  <c r="AJ1044" i="1"/>
  <c r="AJ248" i="1"/>
  <c r="AJ1224" i="1"/>
  <c r="AJ153" i="1"/>
  <c r="AJ1209" i="1"/>
  <c r="AJ234" i="1"/>
  <c r="AJ1018" i="1"/>
  <c r="AJ579" i="1"/>
  <c r="AJ320" i="1"/>
  <c r="AJ74" i="1"/>
  <c r="AJ336" i="1"/>
  <c r="AJ352" i="1"/>
  <c r="AJ742" i="1"/>
  <c r="AJ1029" i="1"/>
  <c r="AJ968" i="1"/>
  <c r="AJ502" i="1"/>
  <c r="AJ59" i="1"/>
  <c r="AJ522" i="1"/>
  <c r="AJ566" i="1"/>
  <c r="AJ982" i="1"/>
  <c r="AJ601" i="1"/>
  <c r="AJ313" i="1"/>
  <c r="AJ681" i="1"/>
  <c r="AJ660" i="1"/>
  <c r="AJ643" i="1"/>
  <c r="AJ964" i="1"/>
  <c r="AJ180" i="1"/>
  <c r="AJ636" i="1"/>
  <c r="AJ668" i="1"/>
  <c r="AJ337" i="1"/>
  <c r="AJ609" i="1"/>
  <c r="AJ1169" i="1"/>
  <c r="AJ999" i="1"/>
  <c r="AJ414" i="1"/>
  <c r="AJ942" i="1"/>
  <c r="AJ1186" i="1"/>
  <c r="AJ605" i="1"/>
  <c r="AJ62" i="1"/>
  <c r="AJ606" i="1"/>
  <c r="AJ674" i="1"/>
  <c r="AJ610" i="1"/>
  <c r="AJ994" i="1"/>
  <c r="AJ1010" i="1"/>
  <c r="AJ1152" i="1"/>
  <c r="AJ704" i="1"/>
  <c r="AJ364" i="1"/>
  <c r="AJ831" i="1"/>
  <c r="AJ703" i="1"/>
  <c r="AJ1178" i="1"/>
  <c r="AJ746" i="1"/>
  <c r="AJ856" i="1"/>
  <c r="AJ793" i="1"/>
  <c r="AJ1097" i="1"/>
  <c r="AJ666" i="1"/>
  <c r="AJ203" i="1"/>
  <c r="AJ459" i="1"/>
  <c r="AJ731" i="1"/>
  <c r="AJ987" i="1"/>
  <c r="AJ179" i="1"/>
  <c r="AJ356" i="1"/>
  <c r="AJ426" i="1"/>
  <c r="AJ1155" i="1"/>
  <c r="AJ197" i="1"/>
  <c r="AJ362" i="1"/>
  <c r="AJ294" i="1"/>
  <c r="AJ250" i="1"/>
  <c r="AJ214" i="1"/>
  <c r="AJ582" i="1"/>
  <c r="AJ1147" i="1"/>
  <c r="AJ281" i="1"/>
  <c r="AJ132" i="1"/>
  <c r="AJ1235" i="1"/>
  <c r="AJ852" i="1"/>
  <c r="AJ35" i="1"/>
  <c r="AJ388" i="1"/>
  <c r="AJ780" i="1"/>
  <c r="AJ684" i="1"/>
  <c r="AJ353" i="1"/>
  <c r="AJ625" i="1"/>
  <c r="AJ897" i="1"/>
  <c r="AJ967" i="1"/>
  <c r="AJ397" i="1"/>
  <c r="AJ669" i="1"/>
  <c r="AJ1122" i="1"/>
  <c r="AJ621" i="1"/>
  <c r="AJ622" i="1"/>
  <c r="AJ226" i="1"/>
  <c r="AJ418" i="1"/>
  <c r="AJ818" i="1"/>
  <c r="AJ834" i="1"/>
  <c r="AJ1088" i="1"/>
  <c r="AJ559" i="1"/>
  <c r="AJ771" i="1"/>
  <c r="AJ270" i="1"/>
  <c r="AJ1059" i="1"/>
  <c r="AJ825" i="1"/>
  <c r="AJ1113" i="1"/>
  <c r="AJ682" i="1"/>
  <c r="AJ938" i="1"/>
  <c r="AJ219" i="1"/>
  <c r="AJ475" i="1"/>
  <c r="AJ195" i="1"/>
  <c r="AJ404" i="1"/>
  <c r="AJ1124" i="1"/>
  <c r="AJ280" i="1"/>
  <c r="AJ201" i="1"/>
  <c r="AJ266" i="1"/>
  <c r="AJ1050" i="1"/>
  <c r="AJ229" i="1"/>
  <c r="AJ1137" i="1"/>
  <c r="AJ3" i="1"/>
  <c r="AJ755" i="1"/>
  <c r="AJ257" i="1"/>
  <c r="AJ839" i="1"/>
  <c r="AJ18" i="1"/>
  <c r="AJ1216" i="1"/>
  <c r="AJ188" i="1"/>
  <c r="AJ271" i="1"/>
  <c r="AJ483" i="1"/>
  <c r="AJ931" i="1"/>
  <c r="AJ1032" i="1"/>
  <c r="AJ1017" i="1"/>
  <c r="AJ842" i="1"/>
  <c r="AJ379" i="1"/>
  <c r="AJ907" i="1"/>
  <c r="AJ67" i="1"/>
  <c r="AJ836" i="1"/>
  <c r="AJ296" i="1"/>
  <c r="AY444" i="1"/>
  <c r="AJ52" i="1"/>
  <c r="AJ1045" i="1"/>
  <c r="AJ598" i="1"/>
  <c r="AJ204" i="1"/>
  <c r="AJ549" i="1"/>
  <c r="AJ166" i="1"/>
  <c r="AJ230" i="1"/>
  <c r="AJ1094" i="1"/>
  <c r="AJ544" i="1"/>
  <c r="AJ992" i="1"/>
  <c r="AJ824" i="1"/>
  <c r="AJ1076" i="1"/>
  <c r="AJ739" i="1"/>
  <c r="AJ293" i="1"/>
  <c r="AJ932" i="1"/>
  <c r="AJ380" i="1"/>
  <c r="AJ369" i="1"/>
  <c r="AJ641" i="1"/>
  <c r="AJ430" i="1"/>
  <c r="AJ1052" i="1"/>
  <c r="AJ930" i="1"/>
  <c r="AJ98" i="1"/>
  <c r="AJ130" i="1"/>
  <c r="AJ722" i="1"/>
  <c r="AJ562" i="1"/>
  <c r="AJ1120" i="1"/>
  <c r="AJ44" i="1"/>
  <c r="AJ494" i="1"/>
  <c r="AJ1231" i="1"/>
  <c r="AJ319" i="1"/>
  <c r="AJ991" i="1"/>
  <c r="AJ1194" i="1"/>
  <c r="AJ611" i="1"/>
  <c r="AJ489" i="1"/>
  <c r="AJ841" i="1"/>
  <c r="AJ1129" i="1"/>
  <c r="AJ698" i="1"/>
  <c r="AJ954" i="1"/>
  <c r="AJ493" i="1"/>
  <c r="AJ235" i="1"/>
  <c r="AJ1139" i="1"/>
  <c r="AJ436" i="1"/>
  <c r="AJ1156" i="1"/>
  <c r="AJ217" i="1"/>
  <c r="AJ282" i="1"/>
  <c r="AJ1066" i="1"/>
  <c r="AJ277" i="1"/>
  <c r="AJ73" i="1"/>
  <c r="AJ630" i="1"/>
  <c r="AJ726" i="1"/>
  <c r="AJ614" i="1"/>
  <c r="AJ1078" i="1"/>
  <c r="AJ676" i="1"/>
  <c r="AJ64" i="1"/>
  <c r="AJ496" i="1"/>
  <c r="AJ808" i="1"/>
  <c r="AJ521" i="1"/>
  <c r="AJ659" i="1"/>
  <c r="AJ740" i="1"/>
  <c r="AJ499" i="1"/>
  <c r="AJ213" i="1"/>
  <c r="AJ396" i="1"/>
  <c r="AJ812" i="1"/>
  <c r="AJ65" i="1"/>
  <c r="AJ929" i="1"/>
  <c r="AJ1217" i="1"/>
  <c r="AJ727" i="1"/>
  <c r="AJ711" i="1"/>
  <c r="AJ1223" i="1"/>
  <c r="AJ413" i="1"/>
  <c r="AJ990" i="1"/>
  <c r="AJ658" i="1"/>
  <c r="AJ866" i="1"/>
  <c r="AJ546" i="1"/>
  <c r="AJ466" i="1"/>
  <c r="AJ1056" i="1"/>
  <c r="AJ300" i="1"/>
  <c r="AJ1167" i="1"/>
  <c r="AJ1130" i="1"/>
  <c r="AJ467" i="1"/>
  <c r="AJ787" i="1"/>
  <c r="AJ536" i="1"/>
  <c r="AJ505" i="1"/>
  <c r="AJ1145" i="1"/>
  <c r="AJ714" i="1"/>
  <c r="AJ970" i="1"/>
  <c r="AJ251" i="1"/>
  <c r="AJ1012" i="1"/>
  <c r="AJ468" i="1"/>
  <c r="AJ298" i="1"/>
  <c r="AJ1082" i="1"/>
  <c r="AJ341" i="1"/>
  <c r="AJ853" i="1"/>
  <c r="AJ710" i="1"/>
  <c r="AJ275" i="1"/>
  <c r="AJ31" i="1"/>
  <c r="AJ262" i="1"/>
  <c r="AJ790" i="1"/>
  <c r="AJ1172" i="1"/>
  <c r="AJ792" i="1"/>
  <c r="AJ393" i="1"/>
  <c r="AJ553" i="1"/>
  <c r="AJ500" i="1"/>
  <c r="AJ291" i="1"/>
  <c r="AJ828" i="1"/>
  <c r="AJ145" i="1"/>
  <c r="AJ417" i="1"/>
  <c r="AJ673" i="1"/>
  <c r="AJ945" i="1"/>
  <c r="AJ1233" i="1"/>
  <c r="AJ1047" i="1"/>
  <c r="AJ1132" i="1"/>
  <c r="AJ813" i="1"/>
  <c r="AJ482" i="1"/>
  <c r="AJ594" i="1"/>
  <c r="AJ978" i="1"/>
  <c r="AJ354" i="1"/>
  <c r="AJ370" i="1"/>
  <c r="AJ944" i="1"/>
  <c r="AJ896" i="1"/>
  <c r="AJ779" i="1"/>
  <c r="AJ403" i="1"/>
  <c r="AJ552" i="1"/>
  <c r="AJ537" i="1"/>
  <c r="AJ873" i="1"/>
  <c r="AJ1161" i="1"/>
  <c r="AJ730" i="1"/>
  <c r="AJ986" i="1"/>
  <c r="AJ781" i="1"/>
  <c r="AJ1054" i="1"/>
  <c r="AJ267" i="1"/>
  <c r="AJ539" i="1"/>
  <c r="AJ1051" i="1"/>
  <c r="AJ1171" i="1"/>
  <c r="AJ484" i="1"/>
  <c r="AJ1220" i="1"/>
  <c r="AJ1140" i="1"/>
  <c r="AJ265" i="1"/>
  <c r="AJ58" i="1"/>
  <c r="AJ314" i="1"/>
  <c r="AJ1098" i="1"/>
  <c r="AJ357" i="1"/>
  <c r="AY396" i="1"/>
  <c r="AJ454" i="1"/>
  <c r="AJ299" i="1"/>
  <c r="AJ773" i="1"/>
  <c r="AJ246" i="1"/>
  <c r="AJ597" i="1"/>
  <c r="AJ835" i="1"/>
  <c r="AJ736" i="1"/>
  <c r="AJ90" i="1"/>
  <c r="AJ42" i="1"/>
  <c r="AJ1099" i="1"/>
  <c r="AJ806" i="1"/>
  <c r="AJ100" i="1"/>
  <c r="AJ144" i="1"/>
  <c r="AJ288" i="1"/>
  <c r="AJ776" i="1"/>
  <c r="AJ425" i="1"/>
  <c r="AJ81" i="1"/>
  <c r="AJ548" i="1"/>
  <c r="AJ292" i="1"/>
  <c r="AJ164" i="1"/>
  <c r="AJ1091" i="1"/>
  <c r="AJ805" i="1"/>
  <c r="AJ161" i="1"/>
  <c r="AJ433" i="1"/>
  <c r="AJ689" i="1"/>
  <c r="AJ961" i="1"/>
  <c r="AJ1063" i="1"/>
  <c r="AJ471" i="1"/>
  <c r="AJ487" i="1"/>
  <c r="AJ775" i="1"/>
  <c r="AJ301" i="1"/>
  <c r="AJ830" i="1"/>
  <c r="AJ850" i="1"/>
  <c r="AJ402" i="1"/>
  <c r="AJ802" i="1"/>
  <c r="AJ162" i="1"/>
  <c r="AJ754" i="1"/>
  <c r="AJ672" i="1"/>
  <c r="AJ624" i="1"/>
  <c r="AJ1119" i="1"/>
  <c r="AJ554" i="1"/>
  <c r="AJ819" i="1"/>
  <c r="AJ569" i="1"/>
  <c r="AJ889" i="1"/>
  <c r="AJ490" i="1"/>
  <c r="AJ555" i="1"/>
  <c r="AJ811" i="1"/>
  <c r="AJ1067" i="1"/>
  <c r="AJ330" i="1"/>
  <c r="AJ1114" i="1"/>
  <c r="AJ373" i="1"/>
  <c r="AJ36" i="1"/>
  <c r="AJ1030" i="1"/>
  <c r="AJ613" i="1"/>
  <c r="AJ227" i="1"/>
  <c r="AJ1187" i="1"/>
  <c r="AJ283" i="1"/>
  <c r="AJ843" i="1"/>
  <c r="AJ516" i="1"/>
  <c r="AJ822" i="1"/>
  <c r="AJ629" i="1"/>
  <c r="AJ788" i="1"/>
  <c r="AJ97" i="1"/>
  <c r="AJ339" i="1"/>
  <c r="AJ1203" i="1"/>
  <c r="AJ245" i="1"/>
  <c r="AJ460" i="1"/>
  <c r="AJ177" i="1"/>
  <c r="AJ449" i="1"/>
  <c r="AJ705" i="1"/>
  <c r="AJ977" i="1"/>
  <c r="AJ855" i="1"/>
  <c r="AJ877" i="1"/>
  <c r="AJ302" i="1"/>
  <c r="AJ578" i="1"/>
  <c r="AJ786" i="1"/>
  <c r="AJ530" i="1"/>
  <c r="AJ34" i="1"/>
  <c r="AJ1136" i="1"/>
  <c r="AJ864" i="1"/>
  <c r="AJ959" i="1"/>
  <c r="AJ1055" i="1"/>
  <c r="AJ675" i="1"/>
  <c r="AJ585" i="1"/>
  <c r="AJ905" i="1"/>
  <c r="AJ506" i="1"/>
  <c r="AJ43" i="1"/>
  <c r="AJ571" i="1"/>
  <c r="AJ827" i="1"/>
  <c r="AJ1083" i="1"/>
  <c r="AJ532" i="1"/>
  <c r="AJ360" i="1"/>
  <c r="AJ329" i="1"/>
  <c r="AJ278" i="1"/>
  <c r="AJ724" i="1"/>
  <c r="AJ358" i="1"/>
  <c r="AJ477" i="1"/>
  <c r="AJ1225" i="1"/>
  <c r="AJ1060" i="1"/>
  <c r="AJ342" i="1"/>
  <c r="AJ628" i="1"/>
  <c r="AJ560" i="1"/>
  <c r="AJ137" i="1"/>
  <c r="AJ49" i="1"/>
  <c r="AJ84" i="1"/>
  <c r="AJ915" i="1"/>
  <c r="AJ803" i="1"/>
  <c r="AJ1204" i="1"/>
  <c r="AJ1061" i="1"/>
  <c r="AJ1221" i="1"/>
  <c r="AJ476" i="1"/>
  <c r="AJ876" i="1"/>
  <c r="AJ193" i="1"/>
  <c r="AJ465" i="1"/>
  <c r="AJ721" i="1"/>
  <c r="AJ993" i="1"/>
  <c r="AJ215" i="1"/>
  <c r="AJ1079" i="1"/>
  <c r="AJ455" i="1"/>
  <c r="AJ983" i="1"/>
  <c r="AJ247" i="1"/>
  <c r="AJ503" i="1"/>
  <c r="AJ829" i="1"/>
  <c r="AJ317" i="1"/>
  <c r="AJ893" i="1"/>
  <c r="AJ318" i="1"/>
  <c r="AJ386" i="1"/>
  <c r="AJ514" i="1"/>
  <c r="AJ338" i="1"/>
  <c r="AJ450" i="1"/>
  <c r="AJ592" i="1"/>
  <c r="AJ976" i="1"/>
  <c r="AJ495" i="1"/>
  <c r="AJ687" i="1"/>
  <c r="AJ895" i="1"/>
  <c r="AJ926" i="1"/>
  <c r="AJ884" i="1"/>
  <c r="AJ323" i="1"/>
  <c r="AJ1219" i="1"/>
  <c r="AJ457" i="1"/>
  <c r="AJ1014" i="1"/>
  <c r="AJ1062" i="1"/>
  <c r="AY787" i="1"/>
  <c r="AY92" i="1"/>
  <c r="AJ531" i="1"/>
  <c r="AJ344" i="1"/>
  <c r="AJ168" i="1"/>
  <c r="AJ416" i="1"/>
  <c r="AJ469" i="1"/>
  <c r="AJ789" i="1"/>
  <c r="AJ587" i="1"/>
  <c r="AJ1188" i="1"/>
  <c r="AJ374" i="1"/>
  <c r="AJ833" i="1"/>
  <c r="AJ154" i="1"/>
  <c r="AJ712" i="1"/>
  <c r="AJ297" i="1"/>
  <c r="AJ547" i="1"/>
  <c r="AJ804" i="1"/>
  <c r="AJ580" i="1"/>
  <c r="AJ1092" i="1"/>
  <c r="AJ1093" i="1"/>
  <c r="AJ741" i="1"/>
  <c r="AJ981" i="1"/>
  <c r="AJ892" i="1"/>
  <c r="AJ737" i="1"/>
  <c r="AJ199" i="1"/>
  <c r="AJ615" i="1"/>
  <c r="AJ1053" i="1"/>
  <c r="AJ334" i="1"/>
  <c r="AJ878" i="1"/>
  <c r="AJ210" i="1"/>
  <c r="AJ322" i="1"/>
  <c r="AJ706" i="1"/>
  <c r="AJ274" i="1"/>
  <c r="AJ800" i="1"/>
  <c r="AJ492" i="1"/>
  <c r="AJ63" i="1"/>
  <c r="AJ303" i="1"/>
  <c r="AJ623" i="1"/>
  <c r="AJ1123" i="1"/>
  <c r="AJ563" i="1"/>
  <c r="AJ867" i="1"/>
  <c r="AJ616" i="1"/>
  <c r="AJ984" i="1"/>
  <c r="AJ617" i="1"/>
  <c r="AJ937" i="1"/>
  <c r="AJ538" i="1"/>
  <c r="AJ988" i="1"/>
  <c r="AJ75" i="1"/>
  <c r="AJ331" i="1"/>
  <c r="AJ603" i="1"/>
  <c r="AJ859" i="1"/>
  <c r="AJ1115" i="1"/>
  <c r="AJ355" i="1"/>
  <c r="AJ708" i="1"/>
  <c r="AJ361" i="1"/>
  <c r="AJ122" i="1"/>
  <c r="AJ378" i="1"/>
  <c r="AJ572" i="1"/>
  <c r="AJ51" i="1"/>
  <c r="AJ345" i="1"/>
  <c r="AJ709" i="1"/>
  <c r="AJ106" i="1"/>
  <c r="AJ453" i="1"/>
  <c r="AJ1222" i="1"/>
  <c r="AJ600" i="1"/>
  <c r="AJ504" i="1"/>
  <c r="AJ169" i="1"/>
  <c r="AJ113" i="1"/>
  <c r="AJ420" i="1"/>
  <c r="AJ1027" i="1"/>
  <c r="AJ691" i="1"/>
  <c r="AJ308" i="1"/>
  <c r="AJ756" i="1"/>
  <c r="AJ997" i="1"/>
  <c r="AJ965" i="1"/>
  <c r="AJ485" i="1"/>
  <c r="AJ533" i="1"/>
  <c r="AJ821" i="1"/>
  <c r="AJ940" i="1"/>
  <c r="AJ225" i="1"/>
  <c r="AJ497" i="1"/>
  <c r="AJ1095" i="1"/>
  <c r="AJ295" i="1"/>
  <c r="AJ791" i="1"/>
  <c r="AJ231" i="1"/>
  <c r="AJ743" i="1"/>
  <c r="AJ279" i="1"/>
  <c r="AJ1069" i="1"/>
  <c r="AJ894" i="1"/>
  <c r="AJ82" i="1"/>
  <c r="AJ114" i="1"/>
  <c r="AJ258" i="1"/>
  <c r="AJ914" i="1"/>
  <c r="AJ832" i="1"/>
  <c r="AJ1168" i="1"/>
  <c r="AJ220" i="1"/>
  <c r="AJ943" i="1"/>
  <c r="AJ879" i="1"/>
  <c r="AJ431" i="1"/>
  <c r="AJ875" i="1"/>
  <c r="AJ715" i="1"/>
  <c r="AJ1043" i="1"/>
  <c r="AJ429" i="1"/>
  <c r="AJ595" i="1"/>
  <c r="AJ883" i="1"/>
  <c r="AJ632" i="1"/>
  <c r="AJ1000" i="1"/>
  <c r="AJ633" i="1"/>
  <c r="AJ969" i="1"/>
  <c r="AJ810" i="1"/>
  <c r="AJ941" i="1"/>
  <c r="AJ91" i="1"/>
  <c r="AJ347" i="1"/>
  <c r="AJ619" i="1"/>
  <c r="AJ1131" i="1"/>
  <c r="AJ19" i="1"/>
  <c r="AJ387" i="1"/>
  <c r="AJ41" i="1"/>
  <c r="AJ377" i="1"/>
  <c r="AJ138" i="1"/>
  <c r="AJ472" i="1"/>
  <c r="AJ33" i="1"/>
  <c r="AJ916" i="1"/>
  <c r="AJ116" i="1"/>
  <c r="AJ599" i="1"/>
  <c r="AJ535" i="1"/>
  <c r="AJ798" i="1"/>
  <c r="AJ1117" i="1"/>
  <c r="AJ642" i="1"/>
  <c r="AJ268" i="1"/>
  <c r="AJ415" i="1"/>
  <c r="AJ627" i="1"/>
  <c r="AJ697" i="1"/>
  <c r="AJ586" i="1"/>
  <c r="AJ123" i="1"/>
  <c r="AJ1163" i="1"/>
  <c r="AJ948" i="1"/>
  <c r="AJ196" i="1"/>
  <c r="AJ1013" i="1"/>
  <c r="AJ772" i="1"/>
  <c r="AJ185" i="1"/>
  <c r="AJ290" i="1"/>
  <c r="AJ488" i="1"/>
  <c r="AJ1001" i="1"/>
  <c r="AJ129" i="1"/>
  <c r="AJ211" i="1"/>
  <c r="AJ963" i="1"/>
  <c r="AJ371" i="1"/>
  <c r="AJ244" i="1"/>
  <c r="AJ644" i="1"/>
  <c r="AJ596" i="1"/>
  <c r="AJ565" i="1"/>
  <c r="AJ165" i="1"/>
  <c r="AJ540" i="1"/>
  <c r="AJ241" i="1"/>
  <c r="AJ513" i="1"/>
  <c r="AJ1057" i="1"/>
  <c r="AJ1015" i="1"/>
  <c r="AJ359" i="1"/>
  <c r="AJ1090" i="1"/>
  <c r="AJ1106" i="1"/>
  <c r="AJ146" i="1"/>
  <c r="AJ738" i="1"/>
  <c r="AJ1104" i="1"/>
  <c r="AJ92" i="1"/>
  <c r="AJ927" i="1"/>
  <c r="AJ671" i="1"/>
  <c r="AJ607" i="1"/>
  <c r="AJ723" i="1"/>
  <c r="AJ1016" i="1"/>
  <c r="AJ665" i="1"/>
  <c r="AJ570" i="1"/>
  <c r="AJ826" i="1"/>
  <c r="AJ685" i="1"/>
  <c r="AJ686" i="1"/>
  <c r="AJ107" i="1"/>
  <c r="AJ363" i="1"/>
  <c r="AJ635" i="1"/>
  <c r="AJ891" i="1"/>
  <c r="AJ57" i="1"/>
  <c r="AJ409" i="1"/>
  <c r="AF359" i="1"/>
  <c r="AF199" i="1"/>
  <c r="AF901" i="1"/>
  <c r="AF274" i="1"/>
  <c r="AF544" i="1"/>
  <c r="AF976" i="1"/>
  <c r="AF681" i="1"/>
  <c r="AF703" i="1"/>
  <c r="AF474" i="1"/>
  <c r="AF89" i="1"/>
  <c r="AF602" i="1"/>
  <c r="AF314" i="1"/>
  <c r="AF369" i="1"/>
  <c r="AF441" i="1"/>
  <c r="AF818" i="1"/>
  <c r="AF527" i="1"/>
  <c r="AF190" i="1"/>
  <c r="AF585" i="1"/>
  <c r="AF52" i="1"/>
  <c r="AF583" i="1"/>
  <c r="AF33" i="1"/>
  <c r="AF306" i="1"/>
  <c r="AF270" i="1"/>
  <c r="AF574" i="1"/>
  <c r="AF575" i="1"/>
  <c r="AF1119" i="1"/>
  <c r="AF1139" i="1"/>
  <c r="AF9" i="1"/>
  <c r="AF528" i="1"/>
  <c r="AF317" i="1"/>
  <c r="AF479" i="1"/>
  <c r="AF1081" i="1"/>
  <c r="AF719" i="1"/>
  <c r="AF1212" i="1"/>
  <c r="AF233" i="1"/>
  <c r="AF1209" i="1"/>
  <c r="AF1194" i="1"/>
  <c r="AF475" i="1"/>
  <c r="AF1207" i="1"/>
  <c r="AF678" i="1"/>
  <c r="AF518" i="1"/>
  <c r="AF313" i="1"/>
  <c r="AF153" i="1"/>
  <c r="AF442" i="1"/>
  <c r="AF726" i="1"/>
  <c r="AF902" i="1"/>
  <c r="AF322" i="1"/>
  <c r="AF1032" i="1"/>
  <c r="AF344" i="1"/>
  <c r="AF1198" i="1"/>
  <c r="AF1023" i="1"/>
  <c r="AF590" i="1"/>
  <c r="AF1075" i="1"/>
  <c r="AF1233" i="1"/>
  <c r="AF125" i="1"/>
  <c r="AF336" i="1"/>
  <c r="AF1012" i="1"/>
  <c r="AF1097" i="1"/>
  <c r="AF762" i="1"/>
  <c r="AF1082" i="1"/>
  <c r="AF909" i="1"/>
  <c r="AF444" i="1"/>
  <c r="AF1228" i="1"/>
  <c r="AF67" i="1"/>
  <c r="AF1210" i="1"/>
  <c r="AF235" i="1"/>
  <c r="AF1019" i="1"/>
  <c r="AF102" i="1"/>
  <c r="AF105" i="1"/>
  <c r="AF882" i="1"/>
  <c r="AF1039" i="1"/>
  <c r="AF1187" i="1"/>
  <c r="AF675" i="1"/>
  <c r="AF611" i="1"/>
  <c r="AF995" i="1"/>
  <c r="AF1011" i="1"/>
  <c r="AF701" i="1"/>
  <c r="AF832" i="1"/>
  <c r="AF704" i="1"/>
  <c r="AF747" i="1"/>
  <c r="AF142" i="1"/>
  <c r="AF1113" i="1"/>
  <c r="AF794" i="1"/>
  <c r="AF1098" i="1"/>
  <c r="AF923" i="1"/>
  <c r="AF734" i="1"/>
  <c r="AF460" i="1"/>
  <c r="AF732" i="1"/>
  <c r="AF357" i="1"/>
  <c r="AF695" i="1"/>
  <c r="AF853" i="1"/>
  <c r="AF1197" i="1"/>
  <c r="AF354" i="1"/>
  <c r="AF1186" i="1"/>
  <c r="AF968" i="1"/>
  <c r="AF1123" i="1"/>
  <c r="AF227" i="1"/>
  <c r="AF419" i="1"/>
  <c r="AF819" i="1"/>
  <c r="AF835" i="1"/>
  <c r="AF560" i="1"/>
  <c r="AF28" i="1"/>
  <c r="AF772" i="1"/>
  <c r="AF873" i="1"/>
  <c r="AF826" i="1"/>
  <c r="AF476" i="1"/>
  <c r="AF405" i="1"/>
  <c r="AF62" i="1"/>
  <c r="AF871" i="1"/>
  <c r="AF101" i="1"/>
  <c r="AK100" i="1" s="1"/>
  <c r="AF825" i="1"/>
  <c r="AF1077" i="1"/>
  <c r="AF933" i="1"/>
  <c r="AF914" i="1"/>
  <c r="AF95" i="1"/>
  <c r="AF131" i="1"/>
  <c r="AF723" i="1"/>
  <c r="AF563" i="1"/>
  <c r="AF110" i="1"/>
  <c r="AF699" i="1"/>
  <c r="AF764" i="1"/>
  <c r="AF1157" i="1"/>
  <c r="AF283" i="1"/>
  <c r="AF409" i="1"/>
  <c r="AF844" i="1"/>
  <c r="AF327" i="1"/>
  <c r="AF1159" i="1"/>
  <c r="AF741" i="1"/>
  <c r="AF500" i="1"/>
  <c r="AF118" i="1"/>
  <c r="AF214" i="1"/>
  <c r="AF66" i="1"/>
  <c r="AF658" i="1"/>
  <c r="AF728" i="1"/>
  <c r="AF712" i="1"/>
  <c r="AF1224" i="1"/>
  <c r="AF238" i="1"/>
  <c r="AF798" i="1"/>
  <c r="AF659" i="1"/>
  <c r="AF867" i="1"/>
  <c r="AF3" i="1"/>
  <c r="AF547" i="1"/>
  <c r="AF467" i="1"/>
  <c r="AF537" i="1"/>
  <c r="AF858" i="1"/>
  <c r="AF715" i="1"/>
  <c r="AF252" i="1"/>
  <c r="AF524" i="1"/>
  <c r="AF299" i="1"/>
  <c r="AF721" i="1"/>
  <c r="AF775" i="1"/>
  <c r="AF177" i="1"/>
  <c r="AF292" i="1"/>
  <c r="AF146" i="1"/>
  <c r="AF223" i="1"/>
  <c r="AF814" i="1"/>
  <c r="AF979" i="1"/>
  <c r="AF371" i="1"/>
  <c r="AF352" i="1"/>
  <c r="AF780" i="1"/>
  <c r="AF404" i="1"/>
  <c r="AF553" i="1"/>
  <c r="AF921" i="1"/>
  <c r="AF538" i="1"/>
  <c r="AF1055" i="1"/>
  <c r="AF540" i="1"/>
  <c r="AF1172" i="1"/>
  <c r="AF485" i="1"/>
  <c r="AF329" i="1"/>
  <c r="AF1141" i="1"/>
  <c r="AF315" i="1"/>
  <c r="AF1099" i="1"/>
  <c r="AF151" i="1"/>
  <c r="AF1161" i="1"/>
  <c r="AF71" i="1"/>
  <c r="AF513" i="1"/>
  <c r="AF426" i="1"/>
  <c r="AF82" i="1"/>
  <c r="AF845" i="1"/>
  <c r="AF962" i="1"/>
  <c r="AF472" i="1"/>
  <c r="AF803" i="1"/>
  <c r="AF163" i="1"/>
  <c r="AF1040" i="1"/>
  <c r="AF1120" i="1"/>
  <c r="AF555" i="1"/>
  <c r="AF820" i="1"/>
  <c r="AF937" i="1"/>
  <c r="AF570" i="1"/>
  <c r="AF1003" i="1"/>
  <c r="AF503" i="1"/>
  <c r="AF1047" i="1"/>
  <c r="AF454" i="1"/>
  <c r="AF601" i="1"/>
  <c r="AF761" i="1"/>
  <c r="AF521" i="1"/>
  <c r="AF98" i="1"/>
  <c r="AF450" i="1"/>
  <c r="AF878" i="1"/>
  <c r="AF303" i="1"/>
  <c r="AF531" i="1"/>
  <c r="AF1230" i="1"/>
  <c r="AF285" i="1"/>
  <c r="AF912" i="1"/>
  <c r="AF960" i="1"/>
  <c r="AF586" i="1"/>
  <c r="AF906" i="1"/>
  <c r="AF507" i="1"/>
  <c r="AF828" i="1"/>
  <c r="AF5" i="1"/>
  <c r="AF533" i="1"/>
  <c r="AF330" i="1"/>
  <c r="AF1035" i="1"/>
  <c r="AF953" i="1"/>
  <c r="AF950" i="1"/>
  <c r="AF391" i="1"/>
  <c r="AF39" i="1"/>
  <c r="AF1145" i="1"/>
  <c r="AF138" i="1"/>
  <c r="AF1062" i="1"/>
  <c r="AF194" i="1"/>
  <c r="AF722" i="1"/>
  <c r="AF994" i="1"/>
  <c r="AF456" i="1"/>
  <c r="AF830" i="1"/>
  <c r="AF318" i="1"/>
  <c r="AF894" i="1"/>
  <c r="AF319" i="1"/>
  <c r="AF387" i="1"/>
  <c r="AF451" i="1"/>
  <c r="AF593" i="1"/>
  <c r="AF736" i="1"/>
  <c r="AF765" i="1"/>
  <c r="AF926" i="1"/>
  <c r="AF927" i="1"/>
  <c r="AF885" i="1"/>
  <c r="AF324" i="1"/>
  <c r="AF1220" i="1"/>
  <c r="AF193" i="1"/>
  <c r="AF839" i="1"/>
  <c r="AF298" i="1"/>
  <c r="AF742" i="1"/>
  <c r="AF982" i="1"/>
  <c r="AF482" i="1"/>
  <c r="AF200" i="1"/>
  <c r="AF616" i="1"/>
  <c r="AF1054" i="1"/>
  <c r="AF335" i="1"/>
  <c r="AK334" i="1" s="1"/>
  <c r="AF211" i="1"/>
  <c r="AF707" i="1"/>
  <c r="AF275" i="1"/>
  <c r="AF64" i="1"/>
  <c r="AF304" i="1"/>
  <c r="AF1124" i="1"/>
  <c r="AF446" i="1"/>
  <c r="AF564" i="1"/>
  <c r="AF617" i="1"/>
  <c r="AF985" i="1"/>
  <c r="AF618" i="1"/>
  <c r="AF938" i="1"/>
  <c r="AF604" i="1"/>
  <c r="AF860" i="1"/>
  <c r="AF356" i="1"/>
  <c r="AF86" i="1"/>
  <c r="AF838" i="1"/>
  <c r="AK837" i="1" s="1"/>
  <c r="AF471" i="1"/>
  <c r="AF69" i="1"/>
  <c r="AF241" i="1"/>
  <c r="AF421" i="1"/>
  <c r="AF309" i="1"/>
  <c r="AF822" i="1"/>
  <c r="AF226" i="1"/>
  <c r="AF754" i="1"/>
  <c r="AF1096" i="1"/>
  <c r="AF296" i="1"/>
  <c r="AF232" i="1"/>
  <c r="AF744" i="1"/>
  <c r="AF846" i="1"/>
  <c r="AF259" i="1"/>
  <c r="AF1216" i="1"/>
  <c r="AF432" i="1"/>
  <c r="AF876" i="1"/>
  <c r="AF1044" i="1"/>
  <c r="AF430" i="1"/>
  <c r="AF884" i="1"/>
  <c r="AF634" i="1"/>
  <c r="AF970" i="1"/>
  <c r="AF811" i="1"/>
  <c r="AF942" i="1"/>
  <c r="AF92" i="1"/>
  <c r="AF348" i="1"/>
  <c r="AF620" i="1"/>
  <c r="AF20" i="1"/>
  <c r="AF378" i="1"/>
  <c r="AF665" i="1"/>
  <c r="AF185" i="1"/>
  <c r="AF265" i="1"/>
  <c r="AF514" i="1"/>
  <c r="AF770" i="1"/>
  <c r="AF1016" i="1"/>
  <c r="AF1086" i="1"/>
  <c r="AF911" i="1"/>
  <c r="AF717" i="1"/>
  <c r="AF749" i="1"/>
  <c r="AF672" i="1"/>
  <c r="AF608" i="1"/>
  <c r="AF724" i="1"/>
  <c r="AF1017" i="1"/>
  <c r="AF666" i="1"/>
  <c r="AF571" i="1"/>
  <c r="AF827" i="1"/>
  <c r="AF686" i="1"/>
  <c r="AF636" i="1"/>
  <c r="AF892" i="1"/>
  <c r="AF58" i="1"/>
  <c r="AF410" i="1"/>
  <c r="AG1141" i="1"/>
  <c r="AF1142" i="1"/>
  <c r="AG432" i="1"/>
  <c r="AF433" i="1"/>
  <c r="AG389" i="1"/>
  <c r="AF390" i="1"/>
  <c r="AG93" i="1"/>
  <c r="AF94" i="1"/>
  <c r="AG272" i="1"/>
  <c r="AF273" i="1"/>
  <c r="AK272" i="1" s="1"/>
  <c r="AG1137" i="1"/>
  <c r="AF1138" i="1"/>
  <c r="AG472" i="1"/>
  <c r="AF473" i="1"/>
  <c r="AG33" i="1"/>
  <c r="AF34" i="1"/>
  <c r="AG3" i="1"/>
  <c r="AF4" i="1"/>
  <c r="AK3" i="1" s="1"/>
  <c r="AG755" i="1"/>
  <c r="AF756" i="1"/>
  <c r="AG916" i="1"/>
  <c r="AF917" i="1"/>
  <c r="AG36" i="1"/>
  <c r="AF37" i="1"/>
  <c r="AG579" i="1"/>
  <c r="AF580" i="1"/>
  <c r="AG116" i="1"/>
  <c r="AF117" i="1"/>
  <c r="AK116" i="1" s="1"/>
  <c r="AG357" i="1"/>
  <c r="AF358" i="1"/>
  <c r="AK357" i="1" s="1"/>
  <c r="AG572" i="1"/>
  <c r="AF573" i="1"/>
  <c r="AG1020" i="1"/>
  <c r="AF1021" i="1"/>
  <c r="AG257" i="1"/>
  <c r="AF258" i="1"/>
  <c r="AF530" i="1"/>
  <c r="AG785" i="1"/>
  <c r="AF786" i="1"/>
  <c r="AG599" i="1"/>
  <c r="AF600" i="1"/>
  <c r="AK599" i="1" s="1"/>
  <c r="AG535" i="1"/>
  <c r="AF536" i="1"/>
  <c r="AK535" i="1" s="1"/>
  <c r="AG839" i="1"/>
  <c r="AF840" i="1"/>
  <c r="AG798" i="1"/>
  <c r="AF799" i="1"/>
  <c r="AG1213" i="1"/>
  <c r="AF1214" i="1"/>
  <c r="AG1117" i="1"/>
  <c r="AF1118" i="1"/>
  <c r="AG381" i="1"/>
  <c r="AF382" i="1"/>
  <c r="AG1101" i="1"/>
  <c r="AF1102" i="1"/>
  <c r="AG382" i="1"/>
  <c r="AF383" i="1"/>
  <c r="AG1070" i="1"/>
  <c r="AF1071" i="1"/>
  <c r="AF1027" i="1"/>
  <c r="AF1043" i="1"/>
  <c r="AG18" i="1"/>
  <c r="AF19" i="1"/>
  <c r="AG642" i="1"/>
  <c r="AF643" i="1"/>
  <c r="AG1216" i="1"/>
  <c r="AF1217" i="1"/>
  <c r="AG268" i="1"/>
  <c r="AF269" i="1"/>
  <c r="AG188" i="1"/>
  <c r="AF189" i="1"/>
  <c r="AK188" i="1" s="1"/>
  <c r="AG236" i="1"/>
  <c r="AF237" i="1"/>
  <c r="AG815" i="1"/>
  <c r="AF816" i="1"/>
  <c r="AG655" i="1"/>
  <c r="AF656" i="1"/>
  <c r="AG415" i="1"/>
  <c r="AF416" i="1"/>
  <c r="AG271" i="1"/>
  <c r="AF272" i="1"/>
  <c r="AG483" i="1"/>
  <c r="AF484" i="1"/>
  <c r="AG221" i="1"/>
  <c r="AF222" i="1"/>
  <c r="AG627" i="1"/>
  <c r="AF628" i="1"/>
  <c r="AG931" i="1"/>
  <c r="AF932" i="1"/>
  <c r="AK931" i="1" s="1"/>
  <c r="AG1032" i="1"/>
  <c r="AF1033" i="1"/>
  <c r="AG697" i="1"/>
  <c r="AF698" i="1"/>
  <c r="AG1017" i="1"/>
  <c r="AF1018" i="1"/>
  <c r="AK1017" i="1" s="1"/>
  <c r="AG586" i="1"/>
  <c r="AF587" i="1"/>
  <c r="AG842" i="1"/>
  <c r="AF843" i="1"/>
  <c r="AG958" i="1"/>
  <c r="AF959" i="1"/>
  <c r="AG123" i="1"/>
  <c r="AF124" i="1"/>
  <c r="AG379" i="1"/>
  <c r="AF380" i="1"/>
  <c r="AG651" i="1"/>
  <c r="AF652" i="1"/>
  <c r="AG907" i="1"/>
  <c r="AF908" i="1"/>
  <c r="AG1163" i="1"/>
  <c r="AF1164" i="1"/>
  <c r="AG948" i="1"/>
  <c r="AF949" i="1"/>
  <c r="AG67" i="1"/>
  <c r="AF68" i="1"/>
  <c r="AG196" i="1"/>
  <c r="AF197" i="1"/>
  <c r="AG836" i="1"/>
  <c r="AF837" i="1"/>
  <c r="AG73" i="1"/>
  <c r="AF74" i="1"/>
  <c r="AG170" i="1"/>
  <c r="AF171" i="1"/>
  <c r="AG426" i="1"/>
  <c r="AF427" i="1"/>
  <c r="AG181" i="1"/>
  <c r="AF182" i="1"/>
  <c r="AG1126" i="1"/>
  <c r="AF1127" i="1"/>
  <c r="AG394" i="1"/>
  <c r="AF395" i="1"/>
  <c r="AG966" i="1"/>
  <c r="AF967" i="1"/>
  <c r="AK966" i="1" s="1"/>
  <c r="AG886" i="1"/>
  <c r="AF887" i="1"/>
  <c r="AG214" i="1"/>
  <c r="AF215" i="1"/>
  <c r="AG457" i="1"/>
  <c r="AF458" i="1"/>
  <c r="AG320" i="1"/>
  <c r="AF321" i="1"/>
  <c r="AK320" i="1" s="1"/>
  <c r="AG74" i="1"/>
  <c r="AF75" i="1"/>
  <c r="AG336" i="1"/>
  <c r="AF337" i="1"/>
  <c r="AG352" i="1"/>
  <c r="AF353" i="1"/>
  <c r="AG742" i="1"/>
  <c r="AF743" i="1"/>
  <c r="AG1029" i="1"/>
  <c r="AF1030" i="1"/>
  <c r="AG968" i="1"/>
  <c r="AF969" i="1"/>
  <c r="AK968" i="1" s="1"/>
  <c r="AG1205" i="1"/>
  <c r="AF1206" i="1"/>
  <c r="AG31" i="1"/>
  <c r="AF32" i="1"/>
  <c r="AG230" i="1"/>
  <c r="AF231" i="1"/>
  <c r="AK230" i="1" s="1"/>
  <c r="AG1094" i="1"/>
  <c r="AF1095" i="1"/>
  <c r="AK1094" i="1" s="1"/>
  <c r="AG456" i="1"/>
  <c r="AF457" i="1"/>
  <c r="AG953" i="1"/>
  <c r="AF954" i="1"/>
  <c r="AG451" i="1"/>
  <c r="AF452" i="1"/>
  <c r="AG851" i="1"/>
  <c r="AF852" i="1"/>
  <c r="AG515" i="1"/>
  <c r="AF516" i="1"/>
  <c r="AG324" i="1"/>
  <c r="AF325" i="1"/>
  <c r="AG69" i="1"/>
  <c r="AF70" i="1"/>
  <c r="AK69" i="1" s="1"/>
  <c r="AG588" i="1"/>
  <c r="AF589" i="1"/>
  <c r="AK588" i="1" s="1"/>
  <c r="AG1036" i="1"/>
  <c r="AF1037" i="1"/>
  <c r="AG545" i="1"/>
  <c r="AF546" i="1"/>
  <c r="AG801" i="1"/>
  <c r="AF802" i="1"/>
  <c r="AG1089" i="1"/>
  <c r="AF1090" i="1"/>
  <c r="AG807" i="1"/>
  <c r="AF808" i="1"/>
  <c r="AG542" i="1"/>
  <c r="AF543" i="1"/>
  <c r="AG1218" i="1"/>
  <c r="AF1219" i="1"/>
  <c r="AG541" i="1"/>
  <c r="AF542" i="1"/>
  <c r="AG1133" i="1"/>
  <c r="AF1134" i="1"/>
  <c r="AG398" i="1"/>
  <c r="AF399" i="1"/>
  <c r="AG770" i="1"/>
  <c r="AF771" i="1"/>
  <c r="AG962" i="1"/>
  <c r="AF963" i="1"/>
  <c r="AG1058" i="1"/>
  <c r="AF1059" i="1"/>
  <c r="AG178" i="1"/>
  <c r="AF179" i="1"/>
  <c r="AG928" i="1"/>
  <c r="AF929" i="1"/>
  <c r="AG960" i="1"/>
  <c r="AF961" i="1"/>
  <c r="AK960" i="1" s="1"/>
  <c r="AG156" i="1"/>
  <c r="AF157" i="1"/>
  <c r="AG60" i="1"/>
  <c r="AF61" i="1"/>
  <c r="AG108" i="1"/>
  <c r="AF109" i="1"/>
  <c r="AG479" i="1"/>
  <c r="AF480" i="1"/>
  <c r="AG1146" i="1"/>
  <c r="AF1147" i="1"/>
  <c r="AG259" i="1"/>
  <c r="AF260" i="1"/>
  <c r="AG205" i="1"/>
  <c r="AF206" i="1"/>
  <c r="AG947" i="1"/>
  <c r="AF948" i="1"/>
  <c r="AK947" i="1" s="1"/>
  <c r="AG1048" i="1"/>
  <c r="AF1049" i="1"/>
  <c r="AG713" i="1"/>
  <c r="AF714" i="1"/>
  <c r="AK713" i="1" s="1"/>
  <c r="AG1033" i="1"/>
  <c r="AF1034" i="1"/>
  <c r="AG602" i="1"/>
  <c r="AF603" i="1"/>
  <c r="AG858" i="1"/>
  <c r="AF859" i="1"/>
  <c r="AG701" i="1"/>
  <c r="AF702" i="1"/>
  <c r="AG973" i="1"/>
  <c r="AF974" i="1"/>
  <c r="AG139" i="1"/>
  <c r="AF140" i="1"/>
  <c r="AG395" i="1"/>
  <c r="AF396" i="1"/>
  <c r="AG667" i="1"/>
  <c r="AF668" i="1"/>
  <c r="AG923" i="1"/>
  <c r="AF924" i="1"/>
  <c r="AG1179" i="1"/>
  <c r="AF1180" i="1"/>
  <c r="AG435" i="1"/>
  <c r="AF436" i="1"/>
  <c r="AG212" i="1"/>
  <c r="AF213" i="1"/>
  <c r="AK212" i="1" s="1"/>
  <c r="AG868" i="1"/>
  <c r="AF869" i="1"/>
  <c r="AG200" i="1"/>
  <c r="AF201" i="1"/>
  <c r="AF1177" i="1"/>
  <c r="AG89" i="1"/>
  <c r="AF90" i="1"/>
  <c r="AG186" i="1"/>
  <c r="AF187" i="1"/>
  <c r="AG442" i="1"/>
  <c r="AF443" i="1"/>
  <c r="AK442" i="1" s="1"/>
  <c r="AG1142" i="1"/>
  <c r="AF1143" i="1"/>
  <c r="AG1099" i="1"/>
  <c r="AF1100" i="1"/>
  <c r="AG614" i="1"/>
  <c r="AF615" i="1"/>
  <c r="AG1078" i="1"/>
  <c r="AF1079" i="1"/>
  <c r="AG676" i="1"/>
  <c r="AF677" i="1"/>
  <c r="AF144" i="1"/>
  <c r="AG777" i="1"/>
  <c r="AF778" i="1"/>
  <c r="AG1108" i="1"/>
  <c r="AF1109" i="1"/>
  <c r="AG692" i="1"/>
  <c r="AF693" i="1"/>
  <c r="AG452" i="1"/>
  <c r="AF453" i="1"/>
  <c r="AK452" i="1" s="1"/>
  <c r="AG604" i="1"/>
  <c r="AF605" i="1"/>
  <c r="AG1068" i="1"/>
  <c r="AF1069" i="1"/>
  <c r="AG289" i="1"/>
  <c r="AF290" i="1"/>
  <c r="AG561" i="1"/>
  <c r="AF562" i="1"/>
  <c r="AG1105" i="1"/>
  <c r="AF1106" i="1"/>
  <c r="AG631" i="1"/>
  <c r="AF632" i="1"/>
  <c r="AG375" i="1"/>
  <c r="AF376" i="1"/>
  <c r="AG823" i="1"/>
  <c r="AF824" i="1"/>
  <c r="AK823" i="1" s="1"/>
  <c r="AG263" i="1"/>
  <c r="AF264" i="1"/>
  <c r="AG583" i="1"/>
  <c r="AF584" i="1"/>
  <c r="AK583" i="1" s="1"/>
  <c r="AG1182" i="1"/>
  <c r="AF1183" i="1"/>
  <c r="AG1234" i="1"/>
  <c r="AF1235" i="1"/>
  <c r="AG557" i="1"/>
  <c r="AF558" i="1"/>
  <c r="AG1149" i="1"/>
  <c r="AF1150" i="1"/>
  <c r="AG558" i="1"/>
  <c r="AF559" i="1"/>
  <c r="AG498" i="1"/>
  <c r="AF499" i="1"/>
  <c r="AK498" i="1" s="1"/>
  <c r="AG690" i="1"/>
  <c r="AF691" i="1"/>
  <c r="AG898" i="1"/>
  <c r="AF899" i="1"/>
  <c r="AG50" i="1"/>
  <c r="AF51" i="1"/>
  <c r="AK50" i="1" s="1"/>
  <c r="AG688" i="1"/>
  <c r="AF689" i="1"/>
  <c r="AG28" i="1"/>
  <c r="AF29" i="1"/>
  <c r="AG5" i="1"/>
  <c r="AF6" i="1"/>
  <c r="AG412" i="1"/>
  <c r="AF413" i="1"/>
  <c r="AG1135" i="1"/>
  <c r="AF1136" i="1"/>
  <c r="AF848" i="1"/>
  <c r="AF864" i="1"/>
  <c r="AG799" i="1"/>
  <c r="AF800" i="1"/>
  <c r="AG1226" i="1"/>
  <c r="AF1227" i="1"/>
  <c r="AK1226" i="1" s="1"/>
  <c r="AG979" i="1"/>
  <c r="AF980" i="1"/>
  <c r="AF697" i="1"/>
  <c r="AG1064" i="1"/>
  <c r="AF1065" i="1"/>
  <c r="AG729" i="1"/>
  <c r="AF730" i="1"/>
  <c r="AG1049" i="1"/>
  <c r="AF1050" i="1"/>
  <c r="AG618" i="1"/>
  <c r="AF619" i="1"/>
  <c r="AK618" i="1" s="1"/>
  <c r="AG874" i="1"/>
  <c r="AF875" i="1"/>
  <c r="AG1148" i="1"/>
  <c r="AF1149" i="1"/>
  <c r="AG155" i="1"/>
  <c r="AF156" i="1"/>
  <c r="AG411" i="1"/>
  <c r="AF412" i="1"/>
  <c r="AG683" i="1"/>
  <c r="AF684" i="1"/>
  <c r="AG939" i="1"/>
  <c r="AF940" i="1"/>
  <c r="AG1195" i="1"/>
  <c r="AF1196" i="1"/>
  <c r="AG99" i="1"/>
  <c r="AF100" i="1"/>
  <c r="AK99" i="1" s="1"/>
  <c r="AG228" i="1"/>
  <c r="AF229" i="1"/>
  <c r="AG980" i="1"/>
  <c r="AF981" i="1"/>
  <c r="AG216" i="1"/>
  <c r="AF217" i="1"/>
  <c r="AG1192" i="1"/>
  <c r="AF1193" i="1"/>
  <c r="AG105" i="1"/>
  <c r="AF106" i="1"/>
  <c r="AG1177" i="1"/>
  <c r="AF1178" i="1"/>
  <c r="AG202" i="1"/>
  <c r="AF203" i="1"/>
  <c r="AG458" i="1"/>
  <c r="AF459" i="1"/>
  <c r="AG261" i="1"/>
  <c r="AF262" i="1"/>
  <c r="AG37" i="1"/>
  <c r="AF38" i="1"/>
  <c r="AG1190" i="1"/>
  <c r="AF1191" i="1"/>
  <c r="AG1157" i="1"/>
  <c r="AF1158" i="1"/>
  <c r="AK1157" i="1" s="1"/>
  <c r="AG52" i="1"/>
  <c r="AF53" i="1"/>
  <c r="AG1045" i="1"/>
  <c r="AF1046" i="1"/>
  <c r="AK1045" i="1" s="1"/>
  <c r="AG598" i="1"/>
  <c r="AF599" i="1"/>
  <c r="AG204" i="1"/>
  <c r="AF205" i="1"/>
  <c r="AG1109" i="1"/>
  <c r="AF1110" i="1"/>
  <c r="AG283" i="1"/>
  <c r="AF284" i="1"/>
  <c r="AG516" i="1"/>
  <c r="AF517" i="1"/>
  <c r="AG262" i="1"/>
  <c r="AF263" i="1"/>
  <c r="AG790" i="1"/>
  <c r="AF791" i="1"/>
  <c r="AG544" i="1"/>
  <c r="AF545" i="1"/>
  <c r="AG491" i="1"/>
  <c r="AF492" i="1"/>
  <c r="AF425" i="1"/>
  <c r="AG649" i="1"/>
  <c r="AF650" i="1"/>
  <c r="AG419" i="1"/>
  <c r="AF420" i="1"/>
  <c r="AK419" i="1" s="1"/>
  <c r="AG1075" i="1"/>
  <c r="AF1076" i="1"/>
  <c r="AK1075" i="1" s="1"/>
  <c r="AG372" i="1"/>
  <c r="AF373" i="1"/>
  <c r="AG307" i="1"/>
  <c r="AF308" i="1"/>
  <c r="AK307" i="1" s="1"/>
  <c r="AG17" i="1"/>
  <c r="AF18" i="1"/>
  <c r="AG620" i="1"/>
  <c r="AF621" i="1"/>
  <c r="AG1100" i="1"/>
  <c r="AF1101" i="1"/>
  <c r="AK1100" i="1" s="1"/>
  <c r="AG577" i="1"/>
  <c r="AF578" i="1"/>
  <c r="AG849" i="1"/>
  <c r="AF850" i="1"/>
  <c r="AG1121" i="1"/>
  <c r="AF1122" i="1"/>
  <c r="AK1121" i="1" s="1"/>
  <c r="AG567" i="1"/>
  <c r="AF568" i="1"/>
  <c r="AG909" i="1"/>
  <c r="AF910" i="1"/>
  <c r="AK909" i="1" s="1"/>
  <c r="AG1154" i="1"/>
  <c r="AF1155" i="1"/>
  <c r="AG30" i="1"/>
  <c r="AF31" i="1"/>
  <c r="AG306" i="1"/>
  <c r="AF307" i="1"/>
  <c r="AG242" i="1"/>
  <c r="AF243" i="1"/>
  <c r="AG626" i="1"/>
  <c r="AF627" i="1"/>
  <c r="AK626" i="1" s="1"/>
  <c r="AG848" i="1"/>
  <c r="AF849" i="1"/>
  <c r="AG880" i="1"/>
  <c r="AF881" i="1"/>
  <c r="AG21" i="1"/>
  <c r="AF22" i="1"/>
  <c r="AG332" i="1"/>
  <c r="AF333" i="1"/>
  <c r="AG1071" i="1"/>
  <c r="AF1072" i="1"/>
  <c r="AG575" i="1"/>
  <c r="AF576" i="1"/>
  <c r="AF592" i="1"/>
  <c r="AG173" i="1"/>
  <c r="AF174" i="1"/>
  <c r="AG707" i="1"/>
  <c r="AF708" i="1"/>
  <c r="AG995" i="1"/>
  <c r="AF996" i="1"/>
  <c r="AG728" i="1"/>
  <c r="AF729" i="1"/>
  <c r="AG745" i="1"/>
  <c r="AF746" i="1"/>
  <c r="AK745" i="1" s="1"/>
  <c r="AG1065" i="1"/>
  <c r="AF1066" i="1"/>
  <c r="AG634" i="1"/>
  <c r="AF635" i="1"/>
  <c r="AK634" i="1" s="1"/>
  <c r="AG890" i="1"/>
  <c r="AF891" i="1"/>
  <c r="AG717" i="1"/>
  <c r="AF718" i="1"/>
  <c r="AK717" i="1" s="1"/>
  <c r="AG989" i="1"/>
  <c r="AF990" i="1"/>
  <c r="AG171" i="1"/>
  <c r="AF172" i="1"/>
  <c r="AG427" i="1"/>
  <c r="AF428" i="1"/>
  <c r="AG699" i="1"/>
  <c r="AF700" i="1"/>
  <c r="AG955" i="1"/>
  <c r="AF956" i="1"/>
  <c r="AG1230" i="1"/>
  <c r="AF1231" i="1"/>
  <c r="AG115" i="1"/>
  <c r="AF116" i="1"/>
  <c r="AG276" i="1"/>
  <c r="AF277" i="1"/>
  <c r="AG996" i="1"/>
  <c r="AF997" i="1"/>
  <c r="AG121" i="1"/>
  <c r="AF122" i="1"/>
  <c r="AG218" i="1"/>
  <c r="AF219" i="1"/>
  <c r="AG53" i="1"/>
  <c r="AF54" i="1"/>
  <c r="AG630" i="1"/>
  <c r="AF631" i="1"/>
  <c r="AG726" i="1"/>
  <c r="AF727" i="1"/>
  <c r="AG304" i="1"/>
  <c r="AF305" i="1"/>
  <c r="AG1225" i="1"/>
  <c r="AF1226" i="1"/>
  <c r="AG1060" i="1"/>
  <c r="AF1061" i="1"/>
  <c r="AK1060" i="1" s="1"/>
  <c r="AG646" i="1"/>
  <c r="AF647" i="1"/>
  <c r="AG806" i="1"/>
  <c r="AF807" i="1"/>
  <c r="AF465" i="1"/>
  <c r="AG249" i="1"/>
  <c r="AF250" i="1"/>
  <c r="AG809" i="1"/>
  <c r="AF810" i="1"/>
  <c r="AK809" i="1" s="1"/>
  <c r="AG1107" i="1"/>
  <c r="AF1108" i="1"/>
  <c r="AG1028" i="1"/>
  <c r="AF1029" i="1"/>
  <c r="AK1028" i="1" s="1"/>
  <c r="AG163" i="1"/>
  <c r="AF164" i="1"/>
  <c r="AG243" i="1"/>
  <c r="AF244" i="1"/>
  <c r="AG652" i="1"/>
  <c r="AF653" i="1"/>
  <c r="AG1116" i="1"/>
  <c r="AF1117" i="1"/>
  <c r="AK1116" i="1" s="1"/>
  <c r="AG593" i="1"/>
  <c r="AF594" i="1"/>
  <c r="AG865" i="1"/>
  <c r="AF866" i="1"/>
  <c r="AG1153" i="1"/>
  <c r="AF1154" i="1"/>
  <c r="AG167" i="1"/>
  <c r="AF168" i="1"/>
  <c r="AG551" i="1"/>
  <c r="AF552" i="1"/>
  <c r="AK551" i="1" s="1"/>
  <c r="AG670" i="1"/>
  <c r="AF671" i="1"/>
  <c r="AK670" i="1" s="1"/>
  <c r="AG1170" i="1"/>
  <c r="AF1171" i="1"/>
  <c r="AG46" i="1"/>
  <c r="AF47" i="1"/>
  <c r="AG1134" i="1"/>
  <c r="AF1135" i="1"/>
  <c r="AG946" i="1"/>
  <c r="AF947" i="1"/>
  <c r="AG882" i="1"/>
  <c r="AF883" i="1"/>
  <c r="AG434" i="1"/>
  <c r="AF435" i="1"/>
  <c r="AG608" i="1"/>
  <c r="AF609" i="1"/>
  <c r="AG556" i="1"/>
  <c r="AF557" i="1"/>
  <c r="AG1007" i="1"/>
  <c r="AF1008" i="1"/>
  <c r="AG399" i="1"/>
  <c r="AF400" i="1"/>
  <c r="AG1162" i="1"/>
  <c r="AF1163" i="1"/>
  <c r="AG462" i="1"/>
  <c r="AF463" i="1"/>
  <c r="AG157" i="1"/>
  <c r="AF158" i="1"/>
  <c r="AG840" i="1"/>
  <c r="AF841" i="1"/>
  <c r="AG650" i="1"/>
  <c r="AF651" i="1"/>
  <c r="AG906" i="1"/>
  <c r="AF907" i="1"/>
  <c r="AG1164" i="1"/>
  <c r="AF1165" i="1"/>
  <c r="AG187" i="1"/>
  <c r="AF188" i="1"/>
  <c r="AK187" i="1" s="1"/>
  <c r="AG971" i="1"/>
  <c r="AF972" i="1"/>
  <c r="AG147" i="1"/>
  <c r="AF148" i="1"/>
  <c r="AG340" i="1"/>
  <c r="AF341" i="1"/>
  <c r="AG1044" i="1"/>
  <c r="AF1045" i="1"/>
  <c r="AG248" i="1"/>
  <c r="AF249" i="1"/>
  <c r="AG1224" i="1"/>
  <c r="AF1225" i="1"/>
  <c r="AK1224" i="1" s="1"/>
  <c r="AG153" i="1"/>
  <c r="AF154" i="1"/>
  <c r="AG869" i="1"/>
  <c r="AF870" i="1"/>
  <c r="AG853" i="1"/>
  <c r="AF854" i="1"/>
  <c r="AG710" i="1"/>
  <c r="AF711" i="1"/>
  <c r="AG933" i="1"/>
  <c r="AF934" i="1"/>
  <c r="AG118" i="1"/>
  <c r="AF119" i="1"/>
  <c r="AG549" i="1"/>
  <c r="AF550" i="1"/>
  <c r="AG315" i="1"/>
  <c r="AF316" i="1"/>
  <c r="AK315" i="1" s="1"/>
  <c r="AG587" i="1"/>
  <c r="AF588" i="1"/>
  <c r="AG1188" i="1"/>
  <c r="AF1189" i="1"/>
  <c r="AG662" i="1"/>
  <c r="AF663" i="1"/>
  <c r="AG822" i="1"/>
  <c r="AF823" i="1"/>
  <c r="AG629" i="1"/>
  <c r="AF630" i="1"/>
  <c r="AG788" i="1"/>
  <c r="AF789" i="1"/>
  <c r="AG233" i="1"/>
  <c r="AF234" i="1"/>
  <c r="AK233" i="1" s="1"/>
  <c r="AG1172" i="1"/>
  <c r="AF1173" i="1"/>
  <c r="AG992" i="1"/>
  <c r="AF993" i="1"/>
  <c r="AK992" i="1" s="1"/>
  <c r="AG48" i="1"/>
  <c r="AF49" i="1"/>
  <c r="AG681" i="1"/>
  <c r="AF682" i="1"/>
  <c r="AG660" i="1"/>
  <c r="AF661" i="1"/>
  <c r="AG643" i="1"/>
  <c r="AF644" i="1"/>
  <c r="AG964" i="1"/>
  <c r="AF965" i="1"/>
  <c r="AG180" i="1"/>
  <c r="AF181" i="1"/>
  <c r="AK180" i="1" s="1"/>
  <c r="AG437" i="1"/>
  <c r="AF438" i="1"/>
  <c r="AG636" i="1"/>
  <c r="AF637" i="1"/>
  <c r="AG668" i="1"/>
  <c r="AF669" i="1"/>
  <c r="AG1180" i="1"/>
  <c r="AF1181" i="1"/>
  <c r="AG337" i="1"/>
  <c r="AF338" i="1"/>
  <c r="AG609" i="1"/>
  <c r="AF610" i="1"/>
  <c r="AG1169" i="1"/>
  <c r="AF1170" i="1"/>
  <c r="AG999" i="1"/>
  <c r="AF1000" i="1"/>
  <c r="AG414" i="1"/>
  <c r="AF415" i="1"/>
  <c r="AG942" i="1"/>
  <c r="AF943" i="1"/>
  <c r="AF767" i="1"/>
  <c r="AG605" i="1"/>
  <c r="AF606" i="1"/>
  <c r="AG62" i="1"/>
  <c r="AF63" i="1"/>
  <c r="AG606" i="1"/>
  <c r="AF607" i="1"/>
  <c r="AK606" i="1" s="1"/>
  <c r="AG1152" i="1"/>
  <c r="AF1153" i="1"/>
  <c r="AG704" i="1"/>
  <c r="AF705" i="1"/>
  <c r="AG364" i="1"/>
  <c r="AF365" i="1"/>
  <c r="AG9" i="1"/>
  <c r="AF10" i="1"/>
  <c r="AG207" i="1"/>
  <c r="AF208" i="1"/>
  <c r="AG783" i="1"/>
  <c r="AF784" i="1"/>
  <c r="AG1178" i="1"/>
  <c r="AF1179" i="1"/>
  <c r="AG856" i="1"/>
  <c r="AF857" i="1"/>
  <c r="AK856" i="1" s="1"/>
  <c r="AG666" i="1"/>
  <c r="AF667" i="1"/>
  <c r="AF1007" i="1"/>
  <c r="AG203" i="1"/>
  <c r="AF204" i="1"/>
  <c r="AG987" i="1"/>
  <c r="AF988" i="1"/>
  <c r="AG179" i="1"/>
  <c r="AF180" i="1"/>
  <c r="AG133" i="1"/>
  <c r="AF134" i="1"/>
  <c r="AG346" i="1"/>
  <c r="AF347" i="1"/>
  <c r="AK346" i="1" s="1"/>
  <c r="AG835" i="1"/>
  <c r="AF836" i="1"/>
  <c r="AK835" i="1" s="1"/>
  <c r="AG294" i="1"/>
  <c r="AF295" i="1"/>
  <c r="AK294" i="1" s="1"/>
  <c r="AG106" i="1"/>
  <c r="AF107" i="1"/>
  <c r="AG1210" i="1"/>
  <c r="AF1211" i="1"/>
  <c r="AK1210" i="1" s="1"/>
  <c r="AG342" i="1"/>
  <c r="AF343" i="1"/>
  <c r="AK342" i="1" s="1"/>
  <c r="AG1174" i="1"/>
  <c r="AF1175" i="1"/>
  <c r="AG757" i="1"/>
  <c r="AF758" i="1"/>
  <c r="AG628" i="1"/>
  <c r="AF629" i="1"/>
  <c r="AG64" i="1"/>
  <c r="AF65" i="1"/>
  <c r="AK64" i="1" s="1"/>
  <c r="AG496" i="1"/>
  <c r="AF497" i="1"/>
  <c r="AG1147" i="1"/>
  <c r="AF1148" i="1"/>
  <c r="AF81" i="1"/>
  <c r="AF73" i="1"/>
  <c r="AG281" i="1"/>
  <c r="AF282" i="1"/>
  <c r="AG132" i="1"/>
  <c r="AF133" i="1"/>
  <c r="AG1235" i="1"/>
  <c r="AF1236" i="1"/>
  <c r="AG35" i="1"/>
  <c r="AF36" i="1"/>
  <c r="AK35" i="1" s="1"/>
  <c r="AG885" i="1"/>
  <c r="AF886" i="1"/>
  <c r="AK885" i="1" s="1"/>
  <c r="AG388" i="1"/>
  <c r="AF389" i="1"/>
  <c r="AK388" i="1" s="1"/>
  <c r="AG780" i="1"/>
  <c r="AF781" i="1"/>
  <c r="AG684" i="1"/>
  <c r="AF685" i="1"/>
  <c r="AG625" i="1"/>
  <c r="AF626" i="1"/>
  <c r="AG897" i="1"/>
  <c r="AF898" i="1"/>
  <c r="AG397" i="1"/>
  <c r="AF398" i="1"/>
  <c r="AK397" i="1" s="1"/>
  <c r="AG669" i="1"/>
  <c r="AF670" i="1"/>
  <c r="AG782" i="1"/>
  <c r="AF783" i="1"/>
  <c r="AG621" i="1"/>
  <c r="AF622" i="1"/>
  <c r="AG622" i="1"/>
  <c r="AF623" i="1"/>
  <c r="AG1088" i="1"/>
  <c r="AF1089" i="1"/>
  <c r="AG172" i="1"/>
  <c r="AF173" i="1"/>
  <c r="AK172" i="1" s="1"/>
  <c r="AG252" i="1"/>
  <c r="AF253" i="1"/>
  <c r="AG270" i="1"/>
  <c r="AF271" i="1"/>
  <c r="AG125" i="1"/>
  <c r="AF126" i="1"/>
  <c r="AG1059" i="1"/>
  <c r="AF1060" i="1"/>
  <c r="AG1128" i="1"/>
  <c r="AF1129" i="1"/>
  <c r="AG1113" i="1"/>
  <c r="AF1114" i="1"/>
  <c r="AG682" i="1"/>
  <c r="AF683" i="1"/>
  <c r="AG938" i="1"/>
  <c r="AF939" i="1"/>
  <c r="AG219" i="1"/>
  <c r="AF220" i="1"/>
  <c r="AG1003" i="1"/>
  <c r="AF1004" i="1"/>
  <c r="AG195" i="1"/>
  <c r="AF196" i="1"/>
  <c r="AK195" i="1" s="1"/>
  <c r="AG1124" i="1"/>
  <c r="AF1125" i="1"/>
  <c r="AG280" i="1"/>
  <c r="AF281" i="1"/>
  <c r="AG201" i="1"/>
  <c r="AF202" i="1"/>
  <c r="AG266" i="1"/>
  <c r="AF267" i="1"/>
  <c r="AG1050" i="1"/>
  <c r="AF1051" i="1"/>
  <c r="AG229" i="1"/>
  <c r="AF230" i="1"/>
  <c r="AG1237" i="1"/>
  <c r="AG42" i="1"/>
  <c r="AF43" i="1"/>
  <c r="AG773" i="1"/>
  <c r="AF774" i="1"/>
  <c r="AG613" i="1"/>
  <c r="AF614" i="1"/>
  <c r="AG693" i="1"/>
  <c r="AF694" i="1"/>
  <c r="AG758" i="1"/>
  <c r="AF759" i="1"/>
  <c r="AG227" i="1"/>
  <c r="AF228" i="1"/>
  <c r="AG275" i="1"/>
  <c r="AF276" i="1"/>
  <c r="AG374" i="1"/>
  <c r="AF375" i="1"/>
  <c r="AG678" i="1"/>
  <c r="AF679" i="1"/>
  <c r="AG934" i="1"/>
  <c r="AF935" i="1"/>
  <c r="AG568" i="1"/>
  <c r="AF569" i="1"/>
  <c r="AG112" i="1"/>
  <c r="AF113" i="1"/>
  <c r="AF41" i="1"/>
  <c r="AG739" i="1"/>
  <c r="AF740" i="1"/>
  <c r="AK739" i="1" s="1"/>
  <c r="AG645" i="1"/>
  <c r="AF646" i="1"/>
  <c r="AK645" i="1" s="1"/>
  <c r="AG293" i="1"/>
  <c r="AF294" i="1"/>
  <c r="AG380" i="1"/>
  <c r="AF381" i="1"/>
  <c r="AK380" i="1" s="1"/>
  <c r="AG732" i="1"/>
  <c r="AF733" i="1"/>
  <c r="AG1212" i="1"/>
  <c r="AF1213" i="1"/>
  <c r="AG369" i="1"/>
  <c r="AF370" i="1"/>
  <c r="AK369" i="1" s="1"/>
  <c r="AG641" i="1"/>
  <c r="AF642" i="1"/>
  <c r="AG158" i="1"/>
  <c r="AF159" i="1"/>
  <c r="AG430" i="1"/>
  <c r="AF431" i="1"/>
  <c r="AG1052" i="1"/>
  <c r="AF1053" i="1"/>
  <c r="AG637" i="1"/>
  <c r="AF638" i="1"/>
  <c r="AG638" i="1"/>
  <c r="AF639" i="1"/>
  <c r="AG930" i="1"/>
  <c r="AF931" i="1"/>
  <c r="AG98" i="1"/>
  <c r="AF99" i="1"/>
  <c r="AG1120" i="1"/>
  <c r="AF1121" i="1"/>
  <c r="AG44" i="1"/>
  <c r="AF45" i="1"/>
  <c r="AG494" i="1"/>
  <c r="AF495" i="1"/>
  <c r="AG140" i="1"/>
  <c r="AF141" i="1"/>
  <c r="AK140" i="1" s="1"/>
  <c r="AG1231" i="1"/>
  <c r="AF1232" i="1"/>
  <c r="AG319" i="1"/>
  <c r="AF320" i="1"/>
  <c r="AG991" i="1"/>
  <c r="AF992" i="1"/>
  <c r="AG1194" i="1"/>
  <c r="AF1195" i="1"/>
  <c r="AG611" i="1"/>
  <c r="AF612" i="1"/>
  <c r="AF889" i="1"/>
  <c r="AG489" i="1"/>
  <c r="AF490" i="1"/>
  <c r="AG841" i="1"/>
  <c r="AF842" i="1"/>
  <c r="AK841" i="1" s="1"/>
  <c r="AG1129" i="1"/>
  <c r="AF1130" i="1"/>
  <c r="AG954" i="1"/>
  <c r="AF955" i="1"/>
  <c r="AG493" i="1"/>
  <c r="AF494" i="1"/>
  <c r="AG235" i="1"/>
  <c r="AF236" i="1"/>
  <c r="AG507" i="1"/>
  <c r="AF508" i="1"/>
  <c r="AG1019" i="1"/>
  <c r="AF1020" i="1"/>
  <c r="AK1019" i="1" s="1"/>
  <c r="AG1139" i="1"/>
  <c r="AF1140" i="1"/>
  <c r="AG436" i="1"/>
  <c r="AF437" i="1"/>
  <c r="AG217" i="1"/>
  <c r="AF218" i="1"/>
  <c r="AG1066" i="1"/>
  <c r="AF1067" i="1"/>
  <c r="AG277" i="1"/>
  <c r="AF278" i="1"/>
  <c r="AG1062" i="1"/>
  <c r="AF1063" i="1"/>
  <c r="AG296" i="1"/>
  <c r="AF297" i="1"/>
  <c r="AK296" i="1" s="1"/>
  <c r="AG362" i="1"/>
  <c r="AF363" i="1"/>
  <c r="AG278" i="1"/>
  <c r="AF279" i="1"/>
  <c r="AG724" i="1"/>
  <c r="AF725" i="1"/>
  <c r="AG406" i="1"/>
  <c r="AF407" i="1"/>
  <c r="AG661" i="1"/>
  <c r="AF662" i="1"/>
  <c r="AK661" i="1" s="1"/>
  <c r="AG310" i="1"/>
  <c r="AF311" i="1"/>
  <c r="AG1187" i="1"/>
  <c r="AF1188" i="1"/>
  <c r="AG410" i="1"/>
  <c r="AF411" i="1"/>
  <c r="AK410" i="1" s="1"/>
  <c r="AG581" i="1"/>
  <c r="AF582" i="1"/>
  <c r="AK581" i="1" s="1"/>
  <c r="AG1222" i="1"/>
  <c r="AF1223" i="1"/>
  <c r="AG950" i="1"/>
  <c r="AF951" i="1"/>
  <c r="AG144" i="1"/>
  <c r="AF145" i="1"/>
  <c r="AF129" i="1"/>
  <c r="AG808" i="1"/>
  <c r="AF809" i="1"/>
  <c r="AK808" i="1" s="1"/>
  <c r="AG521" i="1"/>
  <c r="AF522" i="1"/>
  <c r="AG659" i="1"/>
  <c r="AF660" i="1"/>
  <c r="AG396" i="1"/>
  <c r="AF397" i="1"/>
  <c r="AG812" i="1"/>
  <c r="AF813" i="1"/>
  <c r="AK812" i="1" s="1"/>
  <c r="AF386" i="1"/>
  <c r="AG929" i="1"/>
  <c r="AF930" i="1"/>
  <c r="AG1217" i="1"/>
  <c r="AF1218" i="1"/>
  <c r="AG413" i="1"/>
  <c r="AF414" i="1"/>
  <c r="AG990" i="1"/>
  <c r="AF991" i="1"/>
  <c r="AG1084" i="1"/>
  <c r="AF1085" i="1"/>
  <c r="AG110" i="1"/>
  <c r="AF111" i="1"/>
  <c r="AF655" i="1"/>
  <c r="AG1056" i="1"/>
  <c r="AF1057" i="1"/>
  <c r="AG300" i="1"/>
  <c r="AF301" i="1"/>
  <c r="AG12" i="1"/>
  <c r="AF13" i="1"/>
  <c r="AF1152" i="1"/>
  <c r="AG1167" i="1"/>
  <c r="AF1168" i="1"/>
  <c r="AG1130" i="1"/>
  <c r="AF1131" i="1"/>
  <c r="AG467" i="1"/>
  <c r="AF468" i="1"/>
  <c r="AK467" i="1" s="1"/>
  <c r="AG206" i="1"/>
  <c r="AF207" i="1"/>
  <c r="AK206" i="1" s="1"/>
  <c r="AG787" i="1"/>
  <c r="AF788" i="1"/>
  <c r="AF905" i="1"/>
  <c r="AG505" i="1"/>
  <c r="AF506" i="1"/>
  <c r="AK505" i="1" s="1"/>
  <c r="AG1145" i="1"/>
  <c r="AF1146" i="1"/>
  <c r="AG970" i="1"/>
  <c r="AF971" i="1"/>
  <c r="AG1035" i="1"/>
  <c r="AF1036" i="1"/>
  <c r="AK1035" i="1" s="1"/>
  <c r="AG1012" i="1"/>
  <c r="AF1013" i="1"/>
  <c r="AG468" i="1"/>
  <c r="AF469" i="1"/>
  <c r="AG1082" i="1"/>
  <c r="AF1083" i="1"/>
  <c r="AG309" i="1"/>
  <c r="AF310" i="1"/>
  <c r="AG531" i="1"/>
  <c r="AF532" i="1"/>
  <c r="AK531" i="1" s="1"/>
  <c r="AG344" i="1"/>
  <c r="AF345" i="1"/>
  <c r="AG325" i="1"/>
  <c r="AF326" i="1"/>
  <c r="AK325" i="1" s="1"/>
  <c r="AG168" i="1"/>
  <c r="AF169" i="1"/>
  <c r="AG416" i="1"/>
  <c r="AF417" i="1"/>
  <c r="AG469" i="1"/>
  <c r="AF470" i="1"/>
  <c r="AG477" i="1"/>
  <c r="AF478" i="1"/>
  <c r="AK477" i="1" s="1"/>
  <c r="AG136" i="1"/>
  <c r="AF137" i="1"/>
  <c r="AG438" i="1"/>
  <c r="AF439" i="1"/>
  <c r="AG1173" i="1"/>
  <c r="AF1174" i="1"/>
  <c r="AG772" i="1"/>
  <c r="AF773" i="1"/>
  <c r="AG185" i="1"/>
  <c r="AF186" i="1"/>
  <c r="AK185" i="1" s="1"/>
  <c r="AG290" i="1"/>
  <c r="AF291" i="1"/>
  <c r="AG792" i="1"/>
  <c r="AF793" i="1"/>
  <c r="AK792" i="1" s="1"/>
  <c r="AG393" i="1"/>
  <c r="AF394" i="1"/>
  <c r="AK393" i="1" s="1"/>
  <c r="AG553" i="1"/>
  <c r="AF554" i="1"/>
  <c r="AG131" i="1"/>
  <c r="AF132" i="1"/>
  <c r="AK131" i="1" s="1"/>
  <c r="AG500" i="1"/>
  <c r="AF501" i="1"/>
  <c r="AG428" i="1"/>
  <c r="AF429" i="1"/>
  <c r="AK428" i="1" s="1"/>
  <c r="AG828" i="1"/>
  <c r="AF829" i="1"/>
  <c r="AK828" i="1" s="1"/>
  <c r="AG417" i="1"/>
  <c r="AF418" i="1"/>
  <c r="AK417" i="1" s="1"/>
  <c r="AG673" i="1"/>
  <c r="AF674" i="1"/>
  <c r="AG945" i="1"/>
  <c r="AF946" i="1"/>
  <c r="AG1233" i="1"/>
  <c r="AF1234" i="1"/>
  <c r="AK1233" i="1" s="1"/>
  <c r="AG1047" i="1"/>
  <c r="AF1048" i="1"/>
  <c r="AK1047" i="1" s="1"/>
  <c r="AG1132" i="1"/>
  <c r="AF1133" i="1"/>
  <c r="AK1132" i="1" s="1"/>
  <c r="AG126" i="1"/>
  <c r="AF127" i="1"/>
  <c r="AG814" i="1"/>
  <c r="AF815" i="1"/>
  <c r="AK814" i="1" s="1"/>
  <c r="AG482" i="1"/>
  <c r="AF483" i="1"/>
  <c r="AK482" i="1" s="1"/>
  <c r="AG594" i="1"/>
  <c r="AF595" i="1"/>
  <c r="AG354" i="1"/>
  <c r="AF355" i="1"/>
  <c r="AG944" i="1"/>
  <c r="AF945" i="1"/>
  <c r="AG896" i="1"/>
  <c r="AF897" i="1"/>
  <c r="AK896" i="1" s="1"/>
  <c r="AG348" i="1"/>
  <c r="AF349" i="1"/>
  <c r="AF1088" i="1"/>
  <c r="AG1103" i="1"/>
  <c r="AF1104" i="1"/>
  <c r="AG190" i="1"/>
  <c r="AF191" i="1"/>
  <c r="AG873" i="1"/>
  <c r="AF874" i="1"/>
  <c r="AG1161" i="1"/>
  <c r="AF1162" i="1"/>
  <c r="AG730" i="1"/>
  <c r="AF731" i="1"/>
  <c r="AG986" i="1"/>
  <c r="AF987" i="1"/>
  <c r="AG956" i="1"/>
  <c r="AF957" i="1"/>
  <c r="AG781" i="1"/>
  <c r="AF782" i="1"/>
  <c r="AG267" i="1"/>
  <c r="AF268" i="1"/>
  <c r="AK267" i="1" s="1"/>
  <c r="AG795" i="1"/>
  <c r="AF796" i="1"/>
  <c r="AG1051" i="1"/>
  <c r="AF1052" i="1"/>
  <c r="AG1220" i="1"/>
  <c r="AF1221" i="1"/>
  <c r="AG265" i="1"/>
  <c r="AF266" i="1"/>
  <c r="AG58" i="1"/>
  <c r="AF59" i="1"/>
  <c r="AG246" i="1"/>
  <c r="AF247" i="1"/>
  <c r="AG421" i="1"/>
  <c r="AF422" i="1"/>
  <c r="AG166" i="1"/>
  <c r="AF167" i="1"/>
  <c r="AK166" i="1" s="1"/>
  <c r="AG762" i="1"/>
  <c r="AF763" i="1"/>
  <c r="AG1125" i="1"/>
  <c r="AF1126" i="1"/>
  <c r="AG54" i="1"/>
  <c r="AF55" i="1"/>
  <c r="AG612" i="1"/>
  <c r="AF613" i="1"/>
  <c r="AF225" i="1"/>
  <c r="AG560" i="1"/>
  <c r="AF561" i="1"/>
  <c r="AK560" i="1" s="1"/>
  <c r="AG288" i="1"/>
  <c r="AF289" i="1"/>
  <c r="AG776" i="1"/>
  <c r="AF777" i="1"/>
  <c r="AK776" i="1" s="1"/>
  <c r="AG548" i="1"/>
  <c r="AF549" i="1"/>
  <c r="AG292" i="1"/>
  <c r="AF293" i="1"/>
  <c r="AK292" i="1" s="1"/>
  <c r="AG164" i="1"/>
  <c r="AF165" i="1"/>
  <c r="AG1091" i="1"/>
  <c r="AF1092" i="1"/>
  <c r="AG805" i="1"/>
  <c r="AF806" i="1"/>
  <c r="AK805" i="1" s="1"/>
  <c r="AG444" i="1"/>
  <c r="AF445" i="1"/>
  <c r="AK444" i="1" s="1"/>
  <c r="AG161" i="1"/>
  <c r="AF162" i="1"/>
  <c r="AG433" i="1"/>
  <c r="AF434" i="1"/>
  <c r="AK433" i="1" s="1"/>
  <c r="AG689" i="1"/>
  <c r="AF690" i="1"/>
  <c r="AG1063" i="1"/>
  <c r="AF1064" i="1"/>
  <c r="AG487" i="1"/>
  <c r="AF488" i="1"/>
  <c r="AG775" i="1"/>
  <c r="AF776" i="1"/>
  <c r="AG301" i="1"/>
  <c r="AF302" i="1"/>
  <c r="AF1203" i="1"/>
  <c r="AG861" i="1"/>
  <c r="AF862" i="1"/>
  <c r="AG830" i="1"/>
  <c r="AF831" i="1"/>
  <c r="AK830" i="1" s="1"/>
  <c r="AG850" i="1"/>
  <c r="AF851" i="1"/>
  <c r="AG402" i="1"/>
  <c r="AF403" i="1"/>
  <c r="AK402" i="1" s="1"/>
  <c r="AG754" i="1"/>
  <c r="AF755" i="1"/>
  <c r="AK754" i="1" s="1"/>
  <c r="AG672" i="1"/>
  <c r="AF673" i="1"/>
  <c r="AG624" i="1"/>
  <c r="AF625" i="1"/>
  <c r="AF751" i="1"/>
  <c r="AG76" i="1"/>
  <c r="AF77" i="1"/>
  <c r="AG1199" i="1"/>
  <c r="AF1200" i="1"/>
  <c r="AG751" i="1"/>
  <c r="AF752" i="1"/>
  <c r="AG747" i="1"/>
  <c r="AF748" i="1"/>
  <c r="AK747" i="1" s="1"/>
  <c r="AG174" i="1"/>
  <c r="AF175" i="1"/>
  <c r="AG13" i="1"/>
  <c r="AF14" i="1"/>
  <c r="AG889" i="1"/>
  <c r="AF890" i="1"/>
  <c r="AG490" i="1"/>
  <c r="AF491" i="1"/>
  <c r="AG1165" i="1"/>
  <c r="AF1166" i="1"/>
  <c r="AG555" i="1"/>
  <c r="AF556" i="1"/>
  <c r="AG811" i="1"/>
  <c r="AF812" i="1"/>
  <c r="AG1067" i="1"/>
  <c r="AF1068" i="1"/>
  <c r="AG330" i="1"/>
  <c r="AF331" i="1"/>
  <c r="AG1114" i="1"/>
  <c r="AF1115" i="1"/>
  <c r="AG373" i="1"/>
  <c r="AF374" i="1"/>
  <c r="AG1189" i="1"/>
  <c r="AF1190" i="1"/>
  <c r="AK1189" i="1" s="1"/>
  <c r="AG454" i="1"/>
  <c r="AF455" i="1"/>
  <c r="AK454" i="1" s="1"/>
  <c r="AG736" i="1"/>
  <c r="AF737" i="1"/>
  <c r="AG1013" i="1"/>
  <c r="AF1014" i="1"/>
  <c r="AG917" i="1"/>
  <c r="AF918" i="1"/>
  <c r="AG345" i="1"/>
  <c r="AF346" i="1"/>
  <c r="AG45" i="1"/>
  <c r="AF46" i="1"/>
  <c r="AG15" i="1"/>
  <c r="AF16" i="1"/>
  <c r="AG134" i="1"/>
  <c r="AF135" i="1"/>
  <c r="AG854" i="1"/>
  <c r="AF855" i="1"/>
  <c r="AG820" i="1"/>
  <c r="AF821" i="1"/>
  <c r="AK820" i="1" s="1"/>
  <c r="AG339" i="1"/>
  <c r="AF340" i="1"/>
  <c r="AK339" i="1" s="1"/>
  <c r="AG83" i="1"/>
  <c r="AF84" i="1"/>
  <c r="AG1203" i="1"/>
  <c r="AF1204" i="1"/>
  <c r="AG245" i="1"/>
  <c r="AF246" i="1"/>
  <c r="AG460" i="1"/>
  <c r="AF461" i="1"/>
  <c r="AG860" i="1"/>
  <c r="AF861" i="1"/>
  <c r="AG177" i="1"/>
  <c r="AF178" i="1"/>
  <c r="AG705" i="1"/>
  <c r="AF706" i="1"/>
  <c r="AG977" i="1"/>
  <c r="AF978" i="1"/>
  <c r="AG855" i="1"/>
  <c r="AF856" i="1"/>
  <c r="AG285" i="1"/>
  <c r="AF286" i="1"/>
  <c r="AG578" i="1"/>
  <c r="AF579" i="1"/>
  <c r="AG786" i="1"/>
  <c r="AF787" i="1"/>
  <c r="AG34" i="1"/>
  <c r="AF35" i="1"/>
  <c r="AG1136" i="1"/>
  <c r="AF1137" i="1"/>
  <c r="AG864" i="1"/>
  <c r="AF865" i="1"/>
  <c r="AK864" i="1" s="1"/>
  <c r="AF288" i="1"/>
  <c r="AG1055" i="1"/>
  <c r="AF1056" i="1"/>
  <c r="AG675" i="1"/>
  <c r="AF676" i="1"/>
  <c r="AK675" i="1" s="1"/>
  <c r="AG43" i="1"/>
  <c r="AF44" i="1"/>
  <c r="AG571" i="1"/>
  <c r="AF572" i="1"/>
  <c r="AK571" i="1" s="1"/>
  <c r="AG1083" i="1"/>
  <c r="AF1084" i="1"/>
  <c r="AF57" i="1"/>
  <c r="AG360" i="1"/>
  <c r="AF361" i="1"/>
  <c r="AG1155" i="1"/>
  <c r="AF1156" i="1"/>
  <c r="AY188" i="1"/>
  <c r="AG341" i="1"/>
  <c r="AF342" i="1"/>
  <c r="AG96" i="1"/>
  <c r="AF97" i="1"/>
  <c r="AG376" i="1"/>
  <c r="AF377" i="1"/>
  <c r="AG709" i="1"/>
  <c r="AF710" i="1"/>
  <c r="AG90" i="1"/>
  <c r="AF91" i="1"/>
  <c r="AK90" i="1" s="1"/>
  <c r="AG778" i="1"/>
  <c r="AF779" i="1"/>
  <c r="AK778" i="1" s="1"/>
  <c r="AG486" i="1"/>
  <c r="AF487" i="1"/>
  <c r="AG148" i="1"/>
  <c r="AF149" i="1"/>
  <c r="AG194" i="1"/>
  <c r="AF195" i="1"/>
  <c r="AG20" i="1"/>
  <c r="AF21" i="1"/>
  <c r="AG576" i="1"/>
  <c r="AF577" i="1"/>
  <c r="AK576" i="1" s="1"/>
  <c r="AG744" i="1"/>
  <c r="AF745" i="1"/>
  <c r="AG49" i="1"/>
  <c r="AF50" i="1"/>
  <c r="AK49" i="1" s="1"/>
  <c r="AG84" i="1"/>
  <c r="AF85" i="1"/>
  <c r="AG915" i="1"/>
  <c r="AF916" i="1"/>
  <c r="AK915" i="1" s="1"/>
  <c r="AG803" i="1"/>
  <c r="AF804" i="1"/>
  <c r="AG1204" i="1"/>
  <c r="AF1205" i="1"/>
  <c r="AG1221" i="1"/>
  <c r="AF1222" i="1"/>
  <c r="AG476" i="1"/>
  <c r="AF477" i="1"/>
  <c r="AG876" i="1"/>
  <c r="AF877" i="1"/>
  <c r="AG465" i="1"/>
  <c r="AF466" i="1"/>
  <c r="AK465" i="1" s="1"/>
  <c r="AG215" i="1"/>
  <c r="AF216" i="1"/>
  <c r="AK215" i="1" s="1"/>
  <c r="AG1079" i="1"/>
  <c r="AF1080" i="1"/>
  <c r="AK1079" i="1" s="1"/>
  <c r="AG983" i="1"/>
  <c r="AF984" i="1"/>
  <c r="AK983" i="1" s="1"/>
  <c r="AG247" i="1"/>
  <c r="AF248" i="1"/>
  <c r="AG503" i="1"/>
  <c r="AF504" i="1"/>
  <c r="AG514" i="1"/>
  <c r="AF515" i="1"/>
  <c r="AG338" i="1"/>
  <c r="AF339" i="1"/>
  <c r="AG976" i="1"/>
  <c r="AF977" i="1"/>
  <c r="AG495" i="1"/>
  <c r="AF496" i="1"/>
  <c r="AG687" i="1"/>
  <c r="AF688" i="1"/>
  <c r="AK687" i="1" s="1"/>
  <c r="AG895" i="1"/>
  <c r="AF896" i="1"/>
  <c r="AG461" i="1"/>
  <c r="AF462" i="1"/>
  <c r="AG902" i="1"/>
  <c r="AF903" i="1"/>
  <c r="AG299" i="1"/>
  <c r="AF300" i="1"/>
  <c r="AG597" i="1"/>
  <c r="AF598" i="1"/>
  <c r="AG149" i="1"/>
  <c r="AF150" i="1"/>
  <c r="AK149" i="1" s="1"/>
  <c r="AG1030" i="1"/>
  <c r="AF1031" i="1"/>
  <c r="AK1030" i="1" s="1"/>
  <c r="AG422" i="1"/>
  <c r="AF423" i="1"/>
  <c r="AG1014" i="1"/>
  <c r="AF1015" i="1"/>
  <c r="AK1014" i="1" s="1"/>
  <c r="AG789" i="1"/>
  <c r="AF790" i="1"/>
  <c r="AG59" i="1"/>
  <c r="AF60" i="1"/>
  <c r="AK59" i="1" s="1"/>
  <c r="AG522" i="1"/>
  <c r="AF523" i="1"/>
  <c r="AK522" i="1" s="1"/>
  <c r="AG918" i="1"/>
  <c r="AF919" i="1"/>
  <c r="AG260" i="1"/>
  <c r="AF261" i="1"/>
  <c r="AK260" i="1" s="1"/>
  <c r="AG564" i="1"/>
  <c r="AF565" i="1"/>
  <c r="AF449" i="1"/>
  <c r="AG833" i="1"/>
  <c r="AF834" i="1"/>
  <c r="AK833" i="1" s="1"/>
  <c r="AG154" i="1"/>
  <c r="AF155" i="1"/>
  <c r="AK154" i="1" s="1"/>
  <c r="AG712" i="1"/>
  <c r="AF713" i="1"/>
  <c r="AK712" i="1" s="1"/>
  <c r="AG547" i="1"/>
  <c r="AF548" i="1"/>
  <c r="AG804" i="1"/>
  <c r="AF805" i="1"/>
  <c r="AG580" i="1"/>
  <c r="AF581" i="1"/>
  <c r="AG1092" i="1"/>
  <c r="AF1093" i="1"/>
  <c r="AG1093" i="1"/>
  <c r="AF1094" i="1"/>
  <c r="AK1093" i="1" s="1"/>
  <c r="AG508" i="1"/>
  <c r="AF509" i="1"/>
  <c r="AG892" i="1"/>
  <c r="AF893" i="1"/>
  <c r="AK892" i="1" s="1"/>
  <c r="AF210" i="1"/>
  <c r="AG737" i="1"/>
  <c r="AF738" i="1"/>
  <c r="AF1010" i="1"/>
  <c r="AG333" i="1"/>
  <c r="AF334" i="1"/>
  <c r="AG878" i="1"/>
  <c r="AF879" i="1"/>
  <c r="AG322" i="1"/>
  <c r="AF323" i="1"/>
  <c r="AK322" i="1" s="1"/>
  <c r="AG800" i="1"/>
  <c r="AF801" i="1"/>
  <c r="AK800" i="1" s="1"/>
  <c r="AG492" i="1"/>
  <c r="AF493" i="1"/>
  <c r="AG623" i="1"/>
  <c r="AF624" i="1"/>
  <c r="AG867" i="1"/>
  <c r="AF868" i="1"/>
  <c r="AG538" i="1"/>
  <c r="AF539" i="1"/>
  <c r="AG794" i="1"/>
  <c r="AF795" i="1"/>
  <c r="AG988" i="1"/>
  <c r="AF989" i="1"/>
  <c r="AK988" i="1" s="1"/>
  <c r="AG75" i="1"/>
  <c r="AF76" i="1"/>
  <c r="AK75" i="1" s="1"/>
  <c r="AG331" i="1"/>
  <c r="AF332" i="1"/>
  <c r="AG1115" i="1"/>
  <c r="AF1116" i="1"/>
  <c r="AG708" i="1"/>
  <c r="AF709" i="1"/>
  <c r="AF121" i="1"/>
  <c r="AF393" i="1"/>
  <c r="AG361" i="1"/>
  <c r="AF362" i="1"/>
  <c r="AG122" i="1"/>
  <c r="AF123" i="1"/>
  <c r="AK122" i="1" s="1"/>
  <c r="AG378" i="1"/>
  <c r="AF379" i="1"/>
  <c r="AF402" i="1"/>
  <c r="AG102" i="1"/>
  <c r="AF103" i="1"/>
  <c r="AG1110" i="1"/>
  <c r="AF1111" i="1"/>
  <c r="AX650" i="1"/>
  <c r="AY650" i="1" s="1"/>
  <c r="AG182" i="1"/>
  <c r="AF183" i="1"/>
  <c r="AG501" i="1"/>
  <c r="AF502" i="1"/>
  <c r="AK501" i="1" s="1"/>
  <c r="AF161" i="1"/>
  <c r="AG1236" i="1"/>
  <c r="AF1237" i="1"/>
  <c r="AK1236" i="1" s="1"/>
  <c r="AG998" i="1"/>
  <c r="AF999" i="1"/>
  <c r="AG86" i="1"/>
  <c r="AF87" i="1"/>
  <c r="AG77" i="1"/>
  <c r="AF78" i="1"/>
  <c r="AG250" i="1"/>
  <c r="AF251" i="1"/>
  <c r="AK250" i="1" s="1"/>
  <c r="AG550" i="1"/>
  <c r="AF551" i="1"/>
  <c r="AG921" i="1"/>
  <c r="AF922" i="1"/>
  <c r="AK921" i="1" s="1"/>
  <c r="AF257" i="1"/>
  <c r="AF641" i="1"/>
  <c r="AG504" i="1"/>
  <c r="AF505" i="1"/>
  <c r="AG169" i="1"/>
  <c r="AF170" i="1"/>
  <c r="AG113" i="1"/>
  <c r="AF114" i="1"/>
  <c r="AG1027" i="1"/>
  <c r="AF1028" i="1"/>
  <c r="AK1027" i="1" s="1"/>
  <c r="AG691" i="1"/>
  <c r="AF692" i="1"/>
  <c r="AG756" i="1"/>
  <c r="AF757" i="1"/>
  <c r="AK756" i="1" s="1"/>
  <c r="AG997" i="1"/>
  <c r="AF998" i="1"/>
  <c r="AG965" i="1"/>
  <c r="AF966" i="1"/>
  <c r="AK965" i="1" s="1"/>
  <c r="AG485" i="1"/>
  <c r="AF486" i="1"/>
  <c r="AG533" i="1"/>
  <c r="AF534" i="1"/>
  <c r="AG524" i="1"/>
  <c r="AF525" i="1"/>
  <c r="AG940" i="1"/>
  <c r="AF941" i="1"/>
  <c r="AK940" i="1" s="1"/>
  <c r="AG497" i="1"/>
  <c r="AF498" i="1"/>
  <c r="AK497" i="1" s="1"/>
  <c r="AG791" i="1"/>
  <c r="AF792" i="1"/>
  <c r="AK791" i="1" s="1"/>
  <c r="AG279" i="1"/>
  <c r="AF280" i="1"/>
  <c r="AG349" i="1"/>
  <c r="AF350" i="1"/>
  <c r="AG1069" i="1"/>
  <c r="AF1070" i="1"/>
  <c r="AG894" i="1"/>
  <c r="AF895" i="1"/>
  <c r="AG82" i="1"/>
  <c r="AF83" i="1"/>
  <c r="AG114" i="1"/>
  <c r="AF115" i="1"/>
  <c r="AG914" i="1"/>
  <c r="AF915" i="1"/>
  <c r="AG832" i="1"/>
  <c r="AF833" i="1"/>
  <c r="AG1168" i="1"/>
  <c r="AF1169" i="1"/>
  <c r="AK1168" i="1" s="1"/>
  <c r="AG1200" i="1"/>
  <c r="AF1201" i="1"/>
  <c r="AG220" i="1"/>
  <c r="AF221" i="1"/>
  <c r="AK220" i="1" s="1"/>
  <c r="AG943" i="1"/>
  <c r="AF944" i="1"/>
  <c r="AG879" i="1"/>
  <c r="AF880" i="1"/>
  <c r="AK879" i="1" s="1"/>
  <c r="AG715" i="1"/>
  <c r="AF716" i="1"/>
  <c r="AK715" i="1" s="1"/>
  <c r="AG595" i="1"/>
  <c r="AF596" i="1"/>
  <c r="AG632" i="1"/>
  <c r="AF633" i="1"/>
  <c r="AK632" i="1" s="1"/>
  <c r="AG1000" i="1"/>
  <c r="AF1001" i="1"/>
  <c r="AG1131" i="1"/>
  <c r="AF1132" i="1"/>
  <c r="AG387" i="1"/>
  <c r="AF388" i="1"/>
  <c r="AG41" i="1"/>
  <c r="AF42" i="1"/>
  <c r="AG138" i="1"/>
  <c r="AF139" i="1"/>
  <c r="AK138" i="1" s="1"/>
  <c r="AG197" i="1"/>
  <c r="AF198" i="1"/>
  <c r="AK197" i="1" s="1"/>
  <c r="AG899" i="1"/>
  <c r="AF900" i="1"/>
  <c r="AK899" i="1" s="1"/>
  <c r="AG518" i="1"/>
  <c r="AF519" i="1"/>
  <c r="AG16" i="1"/>
  <c r="AF17" i="1"/>
  <c r="AG985" i="1"/>
  <c r="AF986" i="1"/>
  <c r="AG534" i="1"/>
  <c r="AF535" i="1"/>
  <c r="AG1077" i="1"/>
  <c r="AF1078" i="1"/>
  <c r="AK1077" i="1" s="1"/>
  <c r="AG566" i="1"/>
  <c r="AF567" i="1"/>
  <c r="AK566" i="1" s="1"/>
  <c r="AG982" i="1"/>
  <c r="AF983" i="1"/>
  <c r="AG488" i="1"/>
  <c r="AF489" i="1"/>
  <c r="AK488" i="1" s="1"/>
  <c r="AG1001" i="1"/>
  <c r="AF1002" i="1"/>
  <c r="AK1001" i="1" s="1"/>
  <c r="AG129" i="1"/>
  <c r="AF130" i="1"/>
  <c r="AK129" i="1" s="1"/>
  <c r="AG211" i="1"/>
  <c r="AF212" i="1"/>
  <c r="AG963" i="1"/>
  <c r="AF964" i="1"/>
  <c r="AK963" i="1" s="1"/>
  <c r="AG371" i="1"/>
  <c r="AF372" i="1"/>
  <c r="AK371" i="1" s="1"/>
  <c r="AG244" i="1"/>
  <c r="AF245" i="1"/>
  <c r="AG644" i="1"/>
  <c r="AF645" i="1"/>
  <c r="AG596" i="1"/>
  <c r="AF597" i="1"/>
  <c r="AG565" i="1"/>
  <c r="AF566" i="1"/>
  <c r="AG165" i="1"/>
  <c r="AF166" i="1"/>
  <c r="AG405" i="1"/>
  <c r="AF406" i="1"/>
  <c r="AG540" i="1"/>
  <c r="AF541" i="1"/>
  <c r="AG972" i="1"/>
  <c r="AF973" i="1"/>
  <c r="AG241" i="1"/>
  <c r="AF242" i="1"/>
  <c r="AK241" i="1" s="1"/>
  <c r="AG1057" i="1"/>
  <c r="AF1058" i="1"/>
  <c r="AG359" i="1"/>
  <c r="AF360" i="1"/>
  <c r="AG365" i="1"/>
  <c r="AF366" i="1"/>
  <c r="AG366" i="1"/>
  <c r="AF367" i="1"/>
  <c r="AG1090" i="1"/>
  <c r="AF1091" i="1"/>
  <c r="AK1090" i="1" s="1"/>
  <c r="AG1106" i="1"/>
  <c r="AF1107" i="1"/>
  <c r="AG146" i="1"/>
  <c r="AF147" i="1"/>
  <c r="AG738" i="1"/>
  <c r="AF739" i="1"/>
  <c r="AG1104" i="1"/>
  <c r="AF1105" i="1"/>
  <c r="AK1104" i="1" s="1"/>
  <c r="AG92" i="1"/>
  <c r="AF93" i="1"/>
  <c r="AK92" i="1" s="1"/>
  <c r="AG927" i="1"/>
  <c r="AF928" i="1"/>
  <c r="AF12" i="1"/>
  <c r="AG253" i="1"/>
  <c r="AF254" i="1"/>
  <c r="AG648" i="1"/>
  <c r="AF649" i="1"/>
  <c r="AG686" i="1"/>
  <c r="AF687" i="1"/>
  <c r="AG107" i="1"/>
  <c r="AF108" i="1"/>
  <c r="AK107" i="1" s="1"/>
  <c r="AG363" i="1"/>
  <c r="AF364" i="1"/>
  <c r="AK363" i="1" s="1"/>
  <c r="AG694" i="1"/>
  <c r="AG32" i="1"/>
  <c r="AG273" i="1"/>
  <c r="AG543" i="1"/>
  <c r="AG702" i="1"/>
  <c r="AG473" i="1"/>
  <c r="AG100" i="1"/>
  <c r="AG305" i="1"/>
  <c r="AG269" i="1"/>
  <c r="AG573" i="1"/>
  <c r="AG574" i="1"/>
  <c r="AG1118" i="1"/>
  <c r="AG1138" i="1"/>
  <c r="AG527" i="1"/>
  <c r="AG316" i="1"/>
  <c r="AG478" i="1"/>
  <c r="AG1080" i="1"/>
  <c r="AG718" i="1"/>
  <c r="AG1211" i="1"/>
  <c r="AG232" i="1"/>
  <c r="AG1193" i="1"/>
  <c r="AG474" i="1"/>
  <c r="AG1206" i="1"/>
  <c r="AX1214" i="1"/>
  <c r="AG517" i="1"/>
  <c r="AG326" i="1"/>
  <c r="AG1158" i="1"/>
  <c r="AG441" i="1"/>
  <c r="AG725" i="1"/>
  <c r="AG901" i="1"/>
  <c r="AG321" i="1"/>
  <c r="AG1031" i="1"/>
  <c r="AG343" i="1"/>
  <c r="AG1197" i="1"/>
  <c r="AG589" i="1"/>
  <c r="AG1232" i="1"/>
  <c r="AG124" i="1"/>
  <c r="AG335" i="1"/>
  <c r="AG1011" i="1"/>
  <c r="AG1096" i="1"/>
  <c r="AG761" i="1"/>
  <c r="AG1081" i="1"/>
  <c r="AG908" i="1"/>
  <c r="AG443" i="1"/>
  <c r="AG1227" i="1"/>
  <c r="AG66" i="1"/>
  <c r="AG1209" i="1"/>
  <c r="AG234" i="1"/>
  <c r="AG1018" i="1"/>
  <c r="AG101" i="1"/>
  <c r="AG881" i="1"/>
  <c r="AG1186" i="1"/>
  <c r="AG674" i="1"/>
  <c r="AG610" i="1"/>
  <c r="AG994" i="1"/>
  <c r="AG1010" i="1"/>
  <c r="AG700" i="1"/>
  <c r="AG831" i="1"/>
  <c r="AG703" i="1"/>
  <c r="AG746" i="1"/>
  <c r="AG141" i="1"/>
  <c r="AG793" i="1"/>
  <c r="AG1097" i="1"/>
  <c r="AG922" i="1"/>
  <c r="AG733" i="1"/>
  <c r="AG459" i="1"/>
  <c r="AG731" i="1"/>
  <c r="AG356" i="1"/>
  <c r="AX924" i="1"/>
  <c r="AY924" i="1" s="1"/>
  <c r="AG852" i="1"/>
  <c r="AG1196" i="1"/>
  <c r="AG353" i="1"/>
  <c r="AG967" i="1"/>
  <c r="AG1122" i="1"/>
  <c r="AG226" i="1"/>
  <c r="AG418" i="1"/>
  <c r="AG818" i="1"/>
  <c r="AG834" i="1"/>
  <c r="AG559" i="1"/>
  <c r="AG771" i="1"/>
  <c r="AG825" i="1"/>
  <c r="AG475" i="1"/>
  <c r="AG404" i="1"/>
  <c r="AX415" i="1"/>
  <c r="AY415" i="1" s="1"/>
  <c r="AX159" i="1"/>
  <c r="AY159" i="1" s="1"/>
  <c r="AG390" i="1"/>
  <c r="AG453" i="1"/>
  <c r="AG600" i="1"/>
  <c r="AG824" i="1"/>
  <c r="AG1076" i="1"/>
  <c r="AG932" i="1"/>
  <c r="AG94" i="1"/>
  <c r="AG130" i="1"/>
  <c r="AG722" i="1"/>
  <c r="AG562" i="1"/>
  <c r="AG109" i="1"/>
  <c r="AG698" i="1"/>
  <c r="AG763" i="1"/>
  <c r="AG1156" i="1"/>
  <c r="AG282" i="1"/>
  <c r="AG51" i="1"/>
  <c r="AG837" i="1"/>
  <c r="AG38" i="1"/>
  <c r="AG740" i="1"/>
  <c r="AG499" i="1"/>
  <c r="AG117" i="1"/>
  <c r="AG213" i="1"/>
  <c r="AG65" i="1"/>
  <c r="AG727" i="1"/>
  <c r="AG711" i="1"/>
  <c r="AG1223" i="1"/>
  <c r="AG237" i="1"/>
  <c r="AG658" i="1"/>
  <c r="AG866" i="1"/>
  <c r="AG546" i="1"/>
  <c r="AG466" i="1"/>
  <c r="AG536" i="1"/>
  <c r="AG857" i="1"/>
  <c r="AG714" i="1"/>
  <c r="AG251" i="1"/>
  <c r="AG523" i="1"/>
  <c r="AG298" i="1"/>
  <c r="AG189" i="1"/>
  <c r="AG677" i="1"/>
  <c r="AG264" i="1"/>
  <c r="AG838" i="1"/>
  <c r="AG291" i="1"/>
  <c r="AG145" i="1"/>
  <c r="AG222" i="1"/>
  <c r="AG813" i="1"/>
  <c r="AG978" i="1"/>
  <c r="AG370" i="1"/>
  <c r="AG779" i="1"/>
  <c r="AG403" i="1"/>
  <c r="AG552" i="1"/>
  <c r="AG537" i="1"/>
  <c r="AG1054" i="1"/>
  <c r="AG539" i="1"/>
  <c r="AG1171" i="1"/>
  <c r="AG484" i="1"/>
  <c r="AG1140" i="1"/>
  <c r="AG314" i="1"/>
  <c r="AG1098" i="1"/>
  <c r="AG843" i="1"/>
  <c r="AY970" i="1"/>
  <c r="AG870" i="1"/>
  <c r="AG584" i="1"/>
  <c r="AG1034" i="1"/>
  <c r="AG470" i="1"/>
  <c r="AG68" i="1"/>
  <c r="AG425" i="1"/>
  <c r="AG81" i="1"/>
  <c r="AG844" i="1"/>
  <c r="AG961" i="1"/>
  <c r="AG471" i="1"/>
  <c r="AG802" i="1"/>
  <c r="AG162" i="1"/>
  <c r="AG1039" i="1"/>
  <c r="AG1119" i="1"/>
  <c r="AG554" i="1"/>
  <c r="AG819" i="1"/>
  <c r="AG569" i="1"/>
  <c r="AG1002" i="1"/>
  <c r="AG97" i="1"/>
  <c r="AG449" i="1"/>
  <c r="AG877" i="1"/>
  <c r="AG302" i="1"/>
  <c r="AG530" i="1"/>
  <c r="AG284" i="1"/>
  <c r="AG911" i="1"/>
  <c r="AG959" i="1"/>
  <c r="AG585" i="1"/>
  <c r="AG905" i="1"/>
  <c r="AG506" i="1"/>
  <c r="AG827" i="1"/>
  <c r="AG4" i="1"/>
  <c r="AG532" i="1"/>
  <c r="AG329" i="1"/>
  <c r="AG502" i="1"/>
  <c r="AG774" i="1"/>
  <c r="AG150" i="1"/>
  <c r="AG137" i="1"/>
  <c r="AG1061" i="1"/>
  <c r="AG193" i="1"/>
  <c r="AG721" i="1"/>
  <c r="AG993" i="1"/>
  <c r="AG455" i="1"/>
  <c r="AG829" i="1"/>
  <c r="AG317" i="1"/>
  <c r="AG893" i="1"/>
  <c r="AG318" i="1"/>
  <c r="AG386" i="1"/>
  <c r="AG450" i="1"/>
  <c r="AG592" i="1"/>
  <c r="AG764" i="1"/>
  <c r="AG926" i="1"/>
  <c r="AG884" i="1"/>
  <c r="AG323" i="1"/>
  <c r="AG1219" i="1"/>
  <c r="AG61" i="1"/>
  <c r="AG198" i="1"/>
  <c r="AG900" i="1"/>
  <c r="AG297" i="1"/>
  <c r="AG741" i="1"/>
  <c r="AG981" i="1"/>
  <c r="AG199" i="1"/>
  <c r="AG615" i="1"/>
  <c r="AG1053" i="1"/>
  <c r="AG334" i="1"/>
  <c r="AG210" i="1"/>
  <c r="AG706" i="1"/>
  <c r="AG274" i="1"/>
  <c r="AG63" i="1"/>
  <c r="AG303" i="1"/>
  <c r="AG1123" i="1"/>
  <c r="AG445" i="1"/>
  <c r="AG563" i="1"/>
  <c r="AG616" i="1"/>
  <c r="AG984" i="1"/>
  <c r="AG617" i="1"/>
  <c r="AG937" i="1"/>
  <c r="AG603" i="1"/>
  <c r="AG859" i="1"/>
  <c r="AG355" i="1"/>
  <c r="AG85" i="1"/>
  <c r="AG949" i="1"/>
  <c r="AG601" i="1"/>
  <c r="AG313" i="1"/>
  <c r="AG420" i="1"/>
  <c r="AG308" i="1"/>
  <c r="AG821" i="1"/>
  <c r="AG225" i="1"/>
  <c r="AG1095" i="1"/>
  <c r="AG295" i="1"/>
  <c r="AG231" i="1"/>
  <c r="AG743" i="1"/>
  <c r="AG845" i="1"/>
  <c r="AG258" i="1"/>
  <c r="AG431" i="1"/>
  <c r="AG875" i="1"/>
  <c r="AG1043" i="1"/>
  <c r="AG429" i="1"/>
  <c r="AG883" i="1"/>
  <c r="AG633" i="1"/>
  <c r="AG969" i="1"/>
  <c r="AG810" i="1"/>
  <c r="AG941" i="1"/>
  <c r="AG91" i="1"/>
  <c r="AG347" i="1"/>
  <c r="AG619" i="1"/>
  <c r="AG19" i="1"/>
  <c r="AG377" i="1"/>
  <c r="AG70" i="1"/>
  <c r="AG358" i="1"/>
  <c r="AG1046" i="1"/>
  <c r="AG582" i="1"/>
  <c r="AG513" i="1"/>
  <c r="AG1015" i="1"/>
  <c r="AG1085" i="1"/>
  <c r="AG910" i="1"/>
  <c r="AG716" i="1"/>
  <c r="AG748" i="1"/>
  <c r="AG671" i="1"/>
  <c r="AG607" i="1"/>
  <c r="AG723" i="1"/>
  <c r="AG1016" i="1"/>
  <c r="AG665" i="1"/>
  <c r="AG570" i="1"/>
  <c r="AG826" i="1"/>
  <c r="AG685" i="1"/>
  <c r="AG635" i="1"/>
  <c r="AG891" i="1"/>
  <c r="AG57" i="1"/>
  <c r="AG409" i="1"/>
  <c r="AY268" i="1"/>
  <c r="X46" i="1"/>
  <c r="Y46" i="1" s="1"/>
  <c r="AC447" i="1"/>
  <c r="AD447" i="1" s="1"/>
  <c r="AE447" i="1" s="1"/>
  <c r="X1165" i="1"/>
  <c r="Y1165" i="1" s="1"/>
  <c r="X702" i="1"/>
  <c r="Y702" i="1" s="1"/>
  <c r="AC925" i="1"/>
  <c r="AD925" i="1" s="1"/>
  <c r="AE925" i="1" s="1"/>
  <c r="AX338" i="1"/>
  <c r="AY338" i="1" s="1"/>
  <c r="X942" i="1"/>
  <c r="Y942" i="1" s="1"/>
  <c r="AX493" i="1"/>
  <c r="AY493" i="1" s="1"/>
  <c r="AY380" i="1"/>
  <c r="AY124" i="1"/>
  <c r="AX306" i="1"/>
  <c r="AY306" i="1" s="1"/>
  <c r="X463" i="1"/>
  <c r="Y463" i="1" s="1"/>
  <c r="X462" i="1"/>
  <c r="Y462" i="1" s="1"/>
  <c r="AX674" i="1"/>
  <c r="AY674" i="1" s="1"/>
  <c r="AX210" i="1"/>
  <c r="AY210" i="1" s="1"/>
  <c r="AC26" i="1"/>
  <c r="AD26" i="1" s="1"/>
  <c r="AE26" i="1" s="1"/>
  <c r="AC1182" i="1"/>
  <c r="AD1182" i="1" s="1"/>
  <c r="AE1182" i="1" s="1"/>
  <c r="AX351" i="1"/>
  <c r="AY351" i="1" s="1"/>
  <c r="X14" i="1"/>
  <c r="Y14" i="1" s="1"/>
  <c r="X110" i="1"/>
  <c r="Y110" i="1" s="1"/>
  <c r="AX381" i="1"/>
  <c r="AY381" i="1" s="1"/>
  <c r="X1231" i="1"/>
  <c r="Y1231" i="1" s="1"/>
  <c r="X989" i="1"/>
  <c r="Y989" i="1" s="1"/>
  <c r="AC526" i="1"/>
  <c r="AD526" i="1" s="1"/>
  <c r="AE526" i="1" s="1"/>
  <c r="AC1006" i="1"/>
  <c r="AD1006" i="1" s="1"/>
  <c r="AE1006" i="1" s="1"/>
  <c r="AG1006" i="1" s="1"/>
  <c r="X719" i="1"/>
  <c r="Y719" i="1" s="1"/>
  <c r="AC797" i="1"/>
  <c r="AD797" i="1" s="1"/>
  <c r="AE797" i="1" s="1"/>
  <c r="X207" i="1"/>
  <c r="Y207" i="1" s="1"/>
  <c r="X959" i="1"/>
  <c r="Y959" i="1" s="1"/>
  <c r="X190" i="1"/>
  <c r="Y190" i="1" s="1"/>
  <c r="AC1229" i="1"/>
  <c r="AD1229" i="1" s="1"/>
  <c r="AE1229" i="1" s="1"/>
  <c r="AC654" i="1"/>
  <c r="AD654" i="1" s="1"/>
  <c r="AE654" i="1" s="1"/>
  <c r="AG654" i="1" s="1"/>
  <c r="X782" i="1"/>
  <c r="Y782" i="1" s="1"/>
  <c r="AC1022" i="1"/>
  <c r="AD1022" i="1" s="1"/>
  <c r="AE1022" i="1" s="1"/>
  <c r="AC1005" i="1"/>
  <c r="AD1005" i="1" s="1"/>
  <c r="AE1005" i="1" s="1"/>
  <c r="X175" i="1"/>
  <c r="Y175" i="1" s="1"/>
  <c r="X191" i="1"/>
  <c r="Y191" i="1" s="1"/>
  <c r="AC975" i="1"/>
  <c r="AD975" i="1" s="1"/>
  <c r="AE975" i="1" s="1"/>
  <c r="X158" i="1"/>
  <c r="Y158" i="1" s="1"/>
  <c r="X174" i="1"/>
  <c r="Y174" i="1" s="1"/>
  <c r="X703" i="1"/>
  <c r="Y703" i="1" s="1"/>
  <c r="X494" i="1"/>
  <c r="Y494" i="1" s="1"/>
  <c r="X974" i="1"/>
  <c r="Y974" i="1" s="1"/>
  <c r="X765" i="1"/>
  <c r="Y765" i="1" s="1"/>
  <c r="X990" i="1"/>
  <c r="Y990" i="1" s="1"/>
  <c r="X957" i="1"/>
  <c r="Y957" i="1" s="1"/>
  <c r="X734" i="1"/>
  <c r="Y734" i="1" s="1"/>
  <c r="AX1189" i="1"/>
  <c r="AY1189" i="1" s="1"/>
  <c r="AX1124" i="1"/>
  <c r="AY1124" i="1" s="1"/>
  <c r="AX621" i="1"/>
  <c r="AY621" i="1" s="1"/>
  <c r="AX1199" i="1"/>
  <c r="AY1199" i="1" s="1"/>
  <c r="AY428" i="1"/>
  <c r="AY172" i="1"/>
  <c r="AY156" i="1"/>
  <c r="BD19" i="1"/>
  <c r="AX72" i="1"/>
  <c r="AY72" i="1" s="1"/>
  <c r="AC30" i="1"/>
  <c r="AD30" i="1" s="1"/>
  <c r="AE30" i="1" s="1"/>
  <c r="AX320" i="1"/>
  <c r="AY320" i="1" s="1"/>
  <c r="Y2" i="1"/>
  <c r="X1239" i="1"/>
  <c r="Y1239" i="1" s="1"/>
  <c r="AC1239" i="1"/>
  <c r="AD1239" i="1" s="1"/>
  <c r="AE1239" i="1" s="1"/>
  <c r="AA9" i="1"/>
  <c r="AB9" i="1" s="1"/>
  <c r="AC25" i="1"/>
  <c r="AD25" i="1" s="1"/>
  <c r="AE25" i="1" s="1"/>
  <c r="AC11" i="1"/>
  <c r="AD11" i="1" s="1"/>
  <c r="AE11" i="1" s="1"/>
  <c r="AG11" i="1" s="1"/>
  <c r="AC40" i="1"/>
  <c r="AD40" i="1" s="1"/>
  <c r="AE40" i="1" s="1"/>
  <c r="AC24" i="1"/>
  <c r="AD24" i="1" s="1"/>
  <c r="AE24" i="1" s="1"/>
  <c r="AC8" i="1"/>
  <c r="AD8" i="1" s="1"/>
  <c r="AE8" i="1" s="1"/>
  <c r="AC27" i="1"/>
  <c r="AD27" i="1" s="1"/>
  <c r="AE27" i="1" s="1"/>
  <c r="AC23" i="1"/>
  <c r="AD23" i="1" s="1"/>
  <c r="AE23" i="1" s="1"/>
  <c r="AC7" i="1"/>
  <c r="AD7" i="1" s="1"/>
  <c r="AE7" i="1" s="1"/>
  <c r="AC1038" i="1"/>
  <c r="AD1038" i="1" s="1"/>
  <c r="AE1038" i="1" s="1"/>
  <c r="X1038" i="1"/>
  <c r="Y1038" i="1" s="1"/>
  <c r="AC510" i="1"/>
  <c r="AD510" i="1" s="1"/>
  <c r="AE510" i="1" s="1"/>
  <c r="X510" i="1"/>
  <c r="Y510" i="1" s="1"/>
  <c r="AC766" i="1"/>
  <c r="AD766" i="1" s="1"/>
  <c r="AE766" i="1" s="1"/>
  <c r="AG766" i="1" s="1"/>
  <c r="X766" i="1"/>
  <c r="Y766" i="1" s="1"/>
  <c r="AC15" i="1"/>
  <c r="AD15" i="1" s="1"/>
  <c r="AE15" i="1" s="1"/>
  <c r="AJ15" i="1" s="1"/>
  <c r="X15" i="1"/>
  <c r="Y15" i="1" s="1"/>
  <c r="X415" i="1"/>
  <c r="Y415" i="1" s="1"/>
  <c r="X376" i="1"/>
  <c r="Y376" i="1" s="1"/>
  <c r="AC750" i="1"/>
  <c r="AD750" i="1" s="1"/>
  <c r="AE750" i="1" s="1"/>
  <c r="AG750" i="1" s="1"/>
  <c r="X750" i="1"/>
  <c r="Y750" i="1" s="1"/>
  <c r="X958" i="1"/>
  <c r="Y958" i="1" s="1"/>
  <c r="AC958" i="1"/>
  <c r="AD958" i="1" s="1"/>
  <c r="AE958" i="1" s="1"/>
  <c r="X632" i="1"/>
  <c r="Y632" i="1" s="1"/>
  <c r="X840" i="1"/>
  <c r="Y840" i="1" s="1"/>
  <c r="X536" i="1"/>
  <c r="Y536" i="1" s="1"/>
  <c r="X568" i="1"/>
  <c r="Y568" i="1" s="1"/>
  <c r="AX274" i="1"/>
  <c r="AY274" i="1" s="1"/>
  <c r="AY282" i="1"/>
  <c r="AY204" i="1"/>
  <c r="AD1026" i="1"/>
  <c r="AE1026" i="1" s="1"/>
  <c r="AJ1026" i="1" s="1"/>
  <c r="X1026" i="1"/>
  <c r="Y1026" i="1" s="1"/>
  <c r="AD1042" i="1"/>
  <c r="AE1042" i="1" s="1"/>
  <c r="AG1042" i="1" s="1"/>
  <c r="X1042" i="1"/>
  <c r="Y1042" i="1" s="1"/>
  <c r="AD1202" i="1"/>
  <c r="AE1202" i="1" s="1"/>
  <c r="AG1202" i="1" s="1"/>
  <c r="X1202" i="1"/>
  <c r="Y1202" i="1" s="1"/>
  <c r="AD1074" i="1"/>
  <c r="AE1074" i="1" s="1"/>
  <c r="X1074" i="1"/>
  <c r="Y1074" i="1" s="1"/>
  <c r="X928" i="1"/>
  <c r="Y928" i="1" s="1"/>
  <c r="X271" i="1"/>
  <c r="Y271" i="1" s="1"/>
  <c r="X527" i="1"/>
  <c r="Y527" i="1" s="1"/>
  <c r="X927" i="1"/>
  <c r="Y927" i="1" s="1"/>
  <c r="X673" i="1"/>
  <c r="Y673" i="1" s="1"/>
  <c r="X344" i="1"/>
  <c r="Y344" i="1" s="1"/>
  <c r="X879" i="1"/>
  <c r="Y879" i="1" s="1"/>
  <c r="X881" i="1"/>
  <c r="Y881" i="1" s="1"/>
  <c r="X200" i="1"/>
  <c r="Y200" i="1" s="1"/>
  <c r="X625" i="1"/>
  <c r="Y625" i="1" s="1"/>
  <c r="X1055" i="1"/>
  <c r="Y1055" i="1" s="1"/>
  <c r="AD657" i="1"/>
  <c r="AE657" i="1" s="1"/>
  <c r="X1153" i="1"/>
  <c r="Y1153" i="1" s="1"/>
  <c r="X552" i="1"/>
  <c r="Y552" i="1" s="1"/>
  <c r="X607" i="1"/>
  <c r="Y607" i="1" s="1"/>
  <c r="X1056" i="1"/>
  <c r="Y1056" i="1" s="1"/>
  <c r="X63" i="1"/>
  <c r="Y63" i="1" s="1"/>
  <c r="X671" i="1"/>
  <c r="Y671" i="1" s="1"/>
  <c r="AD511" i="1"/>
  <c r="AE511" i="1" s="1"/>
  <c r="X511" i="1"/>
  <c r="Y511" i="1" s="1"/>
  <c r="AD1151" i="1"/>
  <c r="AE1151" i="1" s="1"/>
  <c r="X1151" i="1"/>
  <c r="Y1151" i="1" s="1"/>
  <c r="AD1103" i="1"/>
  <c r="AE1103" i="1" s="1"/>
  <c r="X1103" i="1"/>
  <c r="Y1103" i="1" s="1"/>
  <c r="AD255" i="1"/>
  <c r="AE255" i="1" s="1"/>
  <c r="X255" i="1"/>
  <c r="Y255" i="1" s="1"/>
  <c r="AD863" i="1"/>
  <c r="AE863" i="1" s="1"/>
  <c r="AJ863" i="1" s="1"/>
  <c r="X863" i="1"/>
  <c r="Y863" i="1" s="1"/>
  <c r="AD351" i="1"/>
  <c r="AE351" i="1" s="1"/>
  <c r="X351" i="1"/>
  <c r="Y351" i="1" s="1"/>
  <c r="AD287" i="1"/>
  <c r="AE287" i="1" s="1"/>
  <c r="AJ287" i="1" s="1"/>
  <c r="X287" i="1"/>
  <c r="Y287" i="1" s="1"/>
  <c r="AD239" i="1"/>
  <c r="AE239" i="1" s="1"/>
  <c r="X239" i="1"/>
  <c r="Y239" i="1" s="1"/>
  <c r="AD1215" i="1"/>
  <c r="AE1215" i="1" s="1"/>
  <c r="X1215" i="1"/>
  <c r="Y1215" i="1" s="1"/>
  <c r="AD847" i="1"/>
  <c r="AE847" i="1" s="1"/>
  <c r="X847" i="1"/>
  <c r="Y847" i="1" s="1"/>
  <c r="AD1167" i="1"/>
  <c r="AE1167" i="1" s="1"/>
  <c r="X1167" i="1"/>
  <c r="Y1167" i="1" s="1"/>
  <c r="AD591" i="1"/>
  <c r="AE591" i="1" s="1"/>
  <c r="AG591" i="1" s="1"/>
  <c r="X591" i="1"/>
  <c r="Y591" i="1" s="1"/>
  <c r="AD1087" i="1"/>
  <c r="AE1087" i="1" s="1"/>
  <c r="AJ1087" i="1" s="1"/>
  <c r="X1087" i="1"/>
  <c r="Y1087" i="1" s="1"/>
  <c r="AD143" i="1"/>
  <c r="AE143" i="1" s="1"/>
  <c r="AG143" i="1" s="1"/>
  <c r="X143" i="1"/>
  <c r="Y143" i="1" s="1"/>
  <c r="AD79" i="1"/>
  <c r="AE79" i="1" s="1"/>
  <c r="X79" i="1"/>
  <c r="Y79" i="1" s="1"/>
  <c r="AD735" i="1"/>
  <c r="AE735" i="1" s="1"/>
  <c r="X735" i="1"/>
  <c r="Y735" i="1" s="1"/>
  <c r="AD1199" i="1"/>
  <c r="AE1199" i="1" s="1"/>
  <c r="X1199" i="1"/>
  <c r="Y1199" i="1" s="1"/>
  <c r="X929" i="1"/>
  <c r="Y929" i="1" s="1"/>
  <c r="AD1025" i="1"/>
  <c r="AE1025" i="1" s="1"/>
  <c r="X1025" i="1"/>
  <c r="Y1025" i="1" s="1"/>
  <c r="AD401" i="1"/>
  <c r="AE401" i="1" s="1"/>
  <c r="AG401" i="1" s="1"/>
  <c r="X401" i="1"/>
  <c r="Y401" i="1" s="1"/>
  <c r="AD464" i="1"/>
  <c r="AE464" i="1" s="1"/>
  <c r="X464" i="1"/>
  <c r="Y464" i="1" s="1"/>
  <c r="AD128" i="1"/>
  <c r="AE128" i="1" s="1"/>
  <c r="AG128" i="1" s="1"/>
  <c r="X128" i="1"/>
  <c r="Y128" i="1" s="1"/>
  <c r="AD209" i="1"/>
  <c r="AE209" i="1" s="1"/>
  <c r="AG209" i="1" s="1"/>
  <c r="X209" i="1"/>
  <c r="Y209" i="1" s="1"/>
  <c r="AD481" i="1"/>
  <c r="AE481" i="1" s="1"/>
  <c r="X481" i="1"/>
  <c r="Y481" i="1" s="1"/>
  <c r="AD1024" i="1"/>
  <c r="AE1024" i="1" s="1"/>
  <c r="X1024" i="1"/>
  <c r="Y1024" i="1" s="1"/>
  <c r="AD1073" i="1"/>
  <c r="AE1073" i="1" s="1"/>
  <c r="X1073" i="1"/>
  <c r="Y1073" i="1" s="1"/>
  <c r="AD192" i="1"/>
  <c r="AE192" i="1" s="1"/>
  <c r="X192" i="1"/>
  <c r="Y192" i="1" s="1"/>
  <c r="AD753" i="1"/>
  <c r="AE753" i="1" s="1"/>
  <c r="X753" i="1"/>
  <c r="Y753" i="1" s="1"/>
  <c r="AD224" i="1"/>
  <c r="AE224" i="1" s="1"/>
  <c r="AG224" i="1" s="1"/>
  <c r="X224" i="1"/>
  <c r="Y224" i="1" s="1"/>
  <c r="AD769" i="1"/>
  <c r="AE769" i="1" s="1"/>
  <c r="X769" i="1"/>
  <c r="Y769" i="1" s="1"/>
  <c r="AD817" i="1"/>
  <c r="AE817" i="1" s="1"/>
  <c r="X817" i="1"/>
  <c r="Y817" i="1" s="1"/>
  <c r="AD160" i="1"/>
  <c r="AE160" i="1" s="1"/>
  <c r="AG160" i="1" s="1"/>
  <c r="X160" i="1"/>
  <c r="Y160" i="1" s="1"/>
  <c r="AD1041" i="1"/>
  <c r="AE1041" i="1" s="1"/>
  <c r="X1041" i="1"/>
  <c r="Y1041" i="1" s="1"/>
  <c r="AD913" i="1"/>
  <c r="AE913" i="1" s="1"/>
  <c r="X913" i="1"/>
  <c r="Y913" i="1" s="1"/>
  <c r="AD80" i="1"/>
  <c r="AE80" i="1" s="1"/>
  <c r="AG80" i="1" s="1"/>
  <c r="X80" i="1"/>
  <c r="Y80" i="1" s="1"/>
  <c r="AD768" i="1"/>
  <c r="AE768" i="1" s="1"/>
  <c r="X768" i="1"/>
  <c r="Y768" i="1" s="1"/>
  <c r="AD785" i="1"/>
  <c r="AE785" i="1" s="1"/>
  <c r="AJ785" i="1" s="1"/>
  <c r="X785" i="1"/>
  <c r="Y785" i="1" s="1"/>
  <c r="AD1185" i="1"/>
  <c r="AE1185" i="1" s="1"/>
  <c r="X1185" i="1"/>
  <c r="Y1185" i="1" s="1"/>
  <c r="AD720" i="1"/>
  <c r="AE720" i="1" s="1"/>
  <c r="X720" i="1"/>
  <c r="Y720" i="1" s="1"/>
  <c r="AD96" i="1"/>
  <c r="AE96" i="1" s="1"/>
  <c r="X96" i="1"/>
  <c r="Y96" i="1" s="1"/>
  <c r="AD368" i="1"/>
  <c r="AE368" i="1" s="1"/>
  <c r="X368" i="1"/>
  <c r="Y368" i="1" s="1"/>
  <c r="AD640" i="1"/>
  <c r="AE640" i="1" s="1"/>
  <c r="X640" i="1"/>
  <c r="Y640" i="1" s="1"/>
  <c r="AD448" i="1"/>
  <c r="AE448" i="1" s="1"/>
  <c r="AG448" i="1" s="1"/>
  <c r="X448" i="1"/>
  <c r="Y448" i="1" s="1"/>
  <c r="AD240" i="1"/>
  <c r="AE240" i="1" s="1"/>
  <c r="X240" i="1"/>
  <c r="Y240" i="1" s="1"/>
  <c r="AD512" i="1"/>
  <c r="AE512" i="1" s="1"/>
  <c r="X512" i="1"/>
  <c r="Y512" i="1" s="1"/>
  <c r="AD385" i="1"/>
  <c r="AE385" i="1" s="1"/>
  <c r="AG385" i="1" s="1"/>
  <c r="X385" i="1"/>
  <c r="Y385" i="1" s="1"/>
  <c r="AD112" i="1"/>
  <c r="AE112" i="1" s="1"/>
  <c r="AJ112" i="1" s="1"/>
  <c r="X112" i="1"/>
  <c r="Y112" i="1" s="1"/>
  <c r="AD529" i="1"/>
  <c r="AE529" i="1" s="1"/>
  <c r="AG529" i="1" s="1"/>
  <c r="X529" i="1"/>
  <c r="Y529" i="1" s="1"/>
  <c r="AD176" i="1"/>
  <c r="AE176" i="1" s="1"/>
  <c r="X176" i="1"/>
  <c r="Y176" i="1" s="1"/>
  <c r="AD384" i="1"/>
  <c r="AE384" i="1" s="1"/>
  <c r="X384" i="1"/>
  <c r="Y384" i="1" s="1"/>
  <c r="AD48" i="1"/>
  <c r="AE48" i="1" s="1"/>
  <c r="AJ48" i="1" s="1"/>
  <c r="X48" i="1"/>
  <c r="Y48" i="1" s="1"/>
  <c r="AD256" i="1"/>
  <c r="AE256" i="1" s="1"/>
  <c r="AG256" i="1" s="1"/>
  <c r="X256" i="1"/>
  <c r="Y256" i="1" s="1"/>
  <c r="AD1184" i="1"/>
  <c r="AE1184" i="1" s="1"/>
  <c r="X1184" i="1"/>
  <c r="Y1184" i="1" s="1"/>
  <c r="X64" i="1"/>
  <c r="Y64" i="1" s="1"/>
  <c r="AD1009" i="1"/>
  <c r="AE1009" i="1" s="1"/>
  <c r="AG1009" i="1" s="1"/>
  <c r="X1009" i="1"/>
  <c r="Y1009" i="1" s="1"/>
  <c r="AD648" i="1"/>
  <c r="AE648" i="1" s="1"/>
  <c r="AJ648" i="1" s="1"/>
  <c r="X648" i="1"/>
  <c r="Y648" i="1" s="1"/>
  <c r="AD392" i="1"/>
  <c r="AE392" i="1" s="1"/>
  <c r="X392" i="1"/>
  <c r="Y392" i="1" s="1"/>
  <c r="AD1144" i="1"/>
  <c r="AE1144" i="1" s="1"/>
  <c r="X1144" i="1"/>
  <c r="Y1144" i="1" s="1"/>
  <c r="AD136" i="1"/>
  <c r="AE136" i="1" s="1"/>
  <c r="X136" i="1"/>
  <c r="Y136" i="1" s="1"/>
  <c r="AD312" i="1"/>
  <c r="AE312" i="1" s="1"/>
  <c r="X312" i="1"/>
  <c r="Y312" i="1" s="1"/>
  <c r="AD888" i="1"/>
  <c r="AE888" i="1" s="1"/>
  <c r="X888" i="1"/>
  <c r="Y888" i="1" s="1"/>
  <c r="AD904" i="1"/>
  <c r="AE904" i="1" s="1"/>
  <c r="AG904" i="1" s="1"/>
  <c r="X904" i="1"/>
  <c r="Y904" i="1" s="1"/>
  <c r="AD56" i="1"/>
  <c r="AE56" i="1" s="1"/>
  <c r="AG56" i="1" s="1"/>
  <c r="X56" i="1"/>
  <c r="Y56" i="1" s="1"/>
  <c r="AD120" i="1"/>
  <c r="AE120" i="1" s="1"/>
  <c r="AG120" i="1" s="1"/>
  <c r="X120" i="1"/>
  <c r="Y120" i="1" s="1"/>
  <c r="AD1208" i="1"/>
  <c r="AE1208" i="1" s="1"/>
  <c r="X1208" i="1"/>
  <c r="Y1208" i="1" s="1"/>
  <c r="AD520" i="1"/>
  <c r="AE520" i="1" s="1"/>
  <c r="X520" i="1"/>
  <c r="Y520" i="1" s="1"/>
  <c r="AD1112" i="1"/>
  <c r="AE1112" i="1" s="1"/>
  <c r="X1112" i="1"/>
  <c r="Y1112" i="1" s="1"/>
  <c r="AD952" i="1"/>
  <c r="AE952" i="1" s="1"/>
  <c r="X952" i="1"/>
  <c r="Y952" i="1" s="1"/>
  <c r="AD88" i="1"/>
  <c r="AE88" i="1" s="1"/>
  <c r="X88" i="1"/>
  <c r="Y88" i="1" s="1"/>
  <c r="AD696" i="1"/>
  <c r="AE696" i="1" s="1"/>
  <c r="AG696" i="1" s="1"/>
  <c r="X696" i="1"/>
  <c r="Y696" i="1" s="1"/>
  <c r="AD1192" i="1"/>
  <c r="AE1192" i="1" s="1"/>
  <c r="X1192" i="1"/>
  <c r="Y1192" i="1" s="1"/>
  <c r="AD440" i="1"/>
  <c r="AE440" i="1" s="1"/>
  <c r="X440" i="1"/>
  <c r="Y440" i="1" s="1"/>
  <c r="AD936" i="1"/>
  <c r="AE936" i="1" s="1"/>
  <c r="X936" i="1"/>
  <c r="Y936" i="1" s="1"/>
  <c r="AD184" i="1"/>
  <c r="AE184" i="1" s="1"/>
  <c r="X184" i="1"/>
  <c r="Y184" i="1" s="1"/>
  <c r="AD1128" i="1"/>
  <c r="AE1128" i="1" s="1"/>
  <c r="AJ1128" i="1" s="1"/>
  <c r="X1128" i="1"/>
  <c r="Y1128" i="1" s="1"/>
  <c r="AD680" i="1"/>
  <c r="AE680" i="1" s="1"/>
  <c r="X680" i="1"/>
  <c r="Y680" i="1" s="1"/>
  <c r="AD872" i="1"/>
  <c r="AE872" i="1" s="1"/>
  <c r="X872" i="1"/>
  <c r="Y872" i="1" s="1"/>
  <c r="AD1176" i="1"/>
  <c r="AE1176" i="1" s="1"/>
  <c r="AG1176" i="1" s="1"/>
  <c r="X1176" i="1"/>
  <c r="Y1176" i="1" s="1"/>
  <c r="AD424" i="1"/>
  <c r="AE424" i="1" s="1"/>
  <c r="AG424" i="1" s="1"/>
  <c r="X424" i="1"/>
  <c r="Y424" i="1" s="1"/>
  <c r="AD104" i="1"/>
  <c r="AE104" i="1" s="1"/>
  <c r="X104" i="1"/>
  <c r="Y104" i="1" s="1"/>
  <c r="AD920" i="1"/>
  <c r="AE920" i="1" s="1"/>
  <c r="X920" i="1"/>
  <c r="Y920" i="1" s="1"/>
  <c r="AD328" i="1"/>
  <c r="AE328" i="1" s="1"/>
  <c r="X328" i="1"/>
  <c r="Y328" i="1" s="1"/>
  <c r="AD664" i="1"/>
  <c r="AE664" i="1" s="1"/>
  <c r="X664" i="1"/>
  <c r="Y664" i="1" s="1"/>
  <c r="AD72" i="1"/>
  <c r="AE72" i="1" s="1"/>
  <c r="AJ72" i="1" s="1"/>
  <c r="X72" i="1"/>
  <c r="Y72" i="1" s="1"/>
  <c r="AD408" i="1"/>
  <c r="AE408" i="1" s="1"/>
  <c r="X408" i="1"/>
  <c r="Y408" i="1" s="1"/>
  <c r="AD760" i="1"/>
  <c r="AE760" i="1" s="1"/>
  <c r="X760" i="1"/>
  <c r="Y760" i="1" s="1"/>
  <c r="AD1160" i="1"/>
  <c r="AE1160" i="1" s="1"/>
  <c r="X1160" i="1"/>
  <c r="Y1160" i="1" s="1"/>
  <c r="AD152" i="1"/>
  <c r="AE152" i="1" s="1"/>
  <c r="X152" i="1"/>
  <c r="Y152" i="1" s="1"/>
  <c r="AY771" i="1"/>
  <c r="AX846" i="1"/>
  <c r="AY846" i="1" s="1"/>
  <c r="AY44" i="1"/>
  <c r="AY316" i="1"/>
  <c r="AX1010" i="1"/>
  <c r="AY1010" i="1" s="1"/>
  <c r="AW2" i="1"/>
  <c r="AV2" i="1"/>
  <c r="AX18" i="1"/>
  <c r="AY18" i="1" s="1"/>
  <c r="V2" i="1"/>
  <c r="V1" i="1"/>
  <c r="AX684" i="1"/>
  <c r="AY684" i="1" s="1"/>
  <c r="AX572" i="1"/>
  <c r="AY572" i="1" s="1"/>
  <c r="AY332" i="1"/>
  <c r="AX882" i="1"/>
  <c r="AY882" i="1" s="1"/>
  <c r="AF2" i="1"/>
  <c r="AY300" i="1"/>
  <c r="AX270" i="1"/>
  <c r="AY270" i="1" s="1"/>
  <c r="AV1108" i="1"/>
  <c r="AX8" i="1"/>
  <c r="AY8" i="1" s="1"/>
  <c r="AX620" i="1"/>
  <c r="AY620" i="1" s="1"/>
  <c r="AY108" i="1"/>
  <c r="AX1006" i="1"/>
  <c r="AY1006" i="1" s="1"/>
  <c r="AX2" i="1"/>
  <c r="AY2" i="1" s="1"/>
  <c r="AX1188" i="1"/>
  <c r="AY1188" i="1" s="1"/>
  <c r="AY899" i="1"/>
  <c r="AX312" i="1"/>
  <c r="AY312" i="1" s="1"/>
  <c r="AX687" i="1"/>
  <c r="AY687" i="1" s="1"/>
  <c r="AX1060" i="1"/>
  <c r="AY1060" i="1" s="1"/>
  <c r="AX943" i="1"/>
  <c r="AY943" i="1" s="1"/>
  <c r="AX588" i="1"/>
  <c r="AY588" i="1" s="1"/>
  <c r="AX271" i="1"/>
  <c r="AY271" i="1" s="1"/>
  <c r="AX15" i="1"/>
  <c r="AY15" i="1" s="1"/>
  <c r="AX574" i="1"/>
  <c r="AY574" i="1" s="1"/>
  <c r="AY835" i="1"/>
  <c r="AX1172" i="1"/>
  <c r="AY1172" i="1" s="1"/>
  <c r="AX561" i="1"/>
  <c r="AY561" i="1" s="1"/>
  <c r="AX402" i="1"/>
  <c r="AY402" i="1" s="1"/>
  <c r="AX1114" i="1"/>
  <c r="AY1114" i="1" s="1"/>
  <c r="AX636" i="1"/>
  <c r="AY636" i="1" s="1"/>
  <c r="AX818" i="1"/>
  <c r="AY818" i="1" s="1"/>
  <c r="AX269" i="1"/>
  <c r="AY269" i="1" s="1"/>
  <c r="AY1214" i="1"/>
  <c r="AX546" i="1"/>
  <c r="AY546" i="1" s="1"/>
  <c r="AX1205" i="1"/>
  <c r="AY1205" i="1" s="1"/>
  <c r="AX413" i="1"/>
  <c r="AY413" i="1" s="1"/>
  <c r="AY743" i="1"/>
  <c r="AY615" i="1"/>
  <c r="AY487" i="1"/>
  <c r="AY359" i="1"/>
  <c r="AY231" i="1"/>
  <c r="AY103" i="1"/>
  <c r="AX786" i="1"/>
  <c r="AY786" i="1" s="1"/>
  <c r="AX974" i="1"/>
  <c r="AY974" i="1" s="1"/>
  <c r="AX184" i="1"/>
  <c r="AY184" i="1" s="1"/>
  <c r="AX639" i="1"/>
  <c r="AY639" i="1" s="1"/>
  <c r="AX266" i="1"/>
  <c r="AY266" i="1" s="1"/>
  <c r="AX10" i="1"/>
  <c r="AY10" i="1" s="1"/>
  <c r="AX865" i="1"/>
  <c r="AY865" i="1" s="1"/>
  <c r="AY629" i="1"/>
  <c r="AY501" i="1"/>
  <c r="AY373" i="1"/>
  <c r="AY245" i="1"/>
  <c r="AY117" i="1"/>
  <c r="AY173" i="1"/>
  <c r="AY679" i="1"/>
  <c r="AY551" i="1"/>
  <c r="AY423" i="1"/>
  <c r="AY295" i="1"/>
  <c r="AY167" i="1"/>
  <c r="AY39" i="1"/>
  <c r="AY1077" i="1"/>
  <c r="AY821" i="1"/>
  <c r="AY693" i="1"/>
  <c r="AY565" i="1"/>
  <c r="AY437" i="1"/>
  <c r="AY309" i="1"/>
  <c r="AY181" i="1"/>
  <c r="AY53" i="1"/>
  <c r="AX1156" i="1"/>
  <c r="AY1156" i="1" s="1"/>
  <c r="AX112" i="1"/>
  <c r="AY112" i="1" s="1"/>
  <c r="AY439" i="1"/>
  <c r="AY311" i="1"/>
  <c r="AY183" i="1"/>
  <c r="AY55" i="1"/>
  <c r="AY965" i="1"/>
  <c r="AY837" i="1"/>
  <c r="AY709" i="1"/>
  <c r="AY581" i="1"/>
  <c r="AY643" i="1"/>
  <c r="AY515" i="1"/>
  <c r="AY387" i="1"/>
  <c r="AY259" i="1"/>
  <c r="AY791" i="1"/>
  <c r="AY407" i="1"/>
  <c r="AY279" i="1"/>
  <c r="AY151" i="1"/>
  <c r="AY23" i="1"/>
  <c r="AY1061" i="1"/>
  <c r="AY933" i="1"/>
  <c r="AY549" i="1"/>
  <c r="AY421" i="1"/>
  <c r="AY293" i="1"/>
  <c r="AY100" i="1"/>
  <c r="AY115" i="1"/>
  <c r="AY70" i="1"/>
  <c r="AY221" i="1"/>
  <c r="AY775" i="1"/>
  <c r="AY647" i="1"/>
  <c r="AY519" i="1"/>
  <c r="AY391" i="1"/>
  <c r="AY263" i="1"/>
  <c r="AY135" i="1"/>
  <c r="AY789" i="1"/>
  <c r="AY661" i="1"/>
  <c r="AY405" i="1"/>
  <c r="AY277" i="1"/>
  <c r="AY149" i="1"/>
  <c r="AY84" i="1"/>
  <c r="AY355" i="1"/>
  <c r="AY227" i="1"/>
  <c r="AY205" i="1"/>
  <c r="AY375" i="1"/>
  <c r="AY247" i="1"/>
  <c r="AY119" i="1"/>
  <c r="AY1029" i="1"/>
  <c r="AY901" i="1"/>
  <c r="AY773" i="1"/>
  <c r="AY645" i="1"/>
  <c r="AY517" i="1"/>
  <c r="AW27" i="1"/>
  <c r="AY710" i="1"/>
  <c r="AY454" i="1"/>
  <c r="AY198" i="1"/>
  <c r="AY83" i="1"/>
  <c r="AY189" i="1"/>
  <c r="AY61" i="1"/>
  <c r="AW1092" i="1"/>
  <c r="AX1204" i="1"/>
  <c r="AY1204" i="1" s="1"/>
  <c r="AX383" i="1"/>
  <c r="AY383" i="1" s="1"/>
  <c r="AX127" i="1"/>
  <c r="AY127" i="1" s="1"/>
  <c r="AY1190" i="1"/>
  <c r="AY678" i="1"/>
  <c r="AY422" i="1"/>
  <c r="AY166" i="1"/>
  <c r="AY692" i="1"/>
  <c r="AY564" i="1"/>
  <c r="AY436" i="1"/>
  <c r="AY308" i="1"/>
  <c r="AY707" i="1"/>
  <c r="AY579" i="1"/>
  <c r="AY451" i="1"/>
  <c r="AY323" i="1"/>
  <c r="AY195" i="1"/>
  <c r="AX637" i="1"/>
  <c r="AY637" i="1" s="1"/>
  <c r="AY727" i="1"/>
  <c r="AY599" i="1"/>
  <c r="AY471" i="1"/>
  <c r="AY343" i="1"/>
  <c r="AY215" i="1"/>
  <c r="AY87" i="1"/>
  <c r="AY662" i="1"/>
  <c r="AY406" i="1"/>
  <c r="AY150" i="1"/>
  <c r="AY1125" i="1"/>
  <c r="AY997" i="1"/>
  <c r="AY485" i="1"/>
  <c r="AY357" i="1"/>
  <c r="AY229" i="1"/>
  <c r="AY101" i="1"/>
  <c r="AY461" i="1"/>
  <c r="AY1158" i="1"/>
  <c r="AY932" i="1"/>
  <c r="AY804" i="1"/>
  <c r="AY292" i="1"/>
  <c r="AY164" i="1"/>
  <c r="AY36" i="1"/>
  <c r="AY691" i="1"/>
  <c r="AY563" i="1"/>
  <c r="AY435" i="1"/>
  <c r="AY307" i="1"/>
  <c r="AY179" i="1"/>
  <c r="AY51" i="1"/>
  <c r="AY157" i="1"/>
  <c r="AY455" i="1"/>
  <c r="AY327" i="1"/>
  <c r="AY199" i="1"/>
  <c r="AY71" i="1"/>
  <c r="AY886" i="1"/>
  <c r="AY1109" i="1"/>
  <c r="AY981" i="1"/>
  <c r="AY853" i="1"/>
  <c r="AY725" i="1"/>
  <c r="AY614" i="1"/>
  <c r="AY358" i="1"/>
  <c r="AY102" i="1"/>
  <c r="AY675" i="1"/>
  <c r="AY547" i="1"/>
  <c r="AY419" i="1"/>
  <c r="AY291" i="1"/>
  <c r="AY163" i="1"/>
  <c r="AY35" i="1"/>
  <c r="AY13" i="1"/>
  <c r="AX718" i="1"/>
  <c r="AY718" i="1" s="1"/>
  <c r="AX24" i="1"/>
  <c r="AY24" i="1" s="1"/>
  <c r="AY582" i="1"/>
  <c r="AY326" i="1"/>
  <c r="AY147" i="1"/>
  <c r="AY19" i="1"/>
  <c r="AX945" i="1"/>
  <c r="AY945" i="1" s="1"/>
  <c r="AX830" i="1"/>
  <c r="AY830" i="1" s="1"/>
  <c r="AX318" i="1"/>
  <c r="AY318" i="1" s="1"/>
  <c r="AX40" i="1"/>
  <c r="AY40" i="1" s="1"/>
  <c r="AX908" i="1"/>
  <c r="AY908" i="1" s="1"/>
  <c r="AX734" i="1"/>
  <c r="AY734" i="1" s="1"/>
  <c r="AX478" i="1"/>
  <c r="AY478" i="1" s="1"/>
  <c r="AX222" i="1"/>
  <c r="AY222" i="1" s="1"/>
  <c r="AX986" i="1"/>
  <c r="AY986" i="1" s="1"/>
  <c r="AX446" i="1"/>
  <c r="AY446" i="1" s="1"/>
  <c r="AX190" i="1"/>
  <c r="AY190" i="1" s="1"/>
  <c r="AX842" i="1"/>
  <c r="AY842" i="1" s="1"/>
  <c r="AX1098" i="1"/>
  <c r="AY1098" i="1" s="1"/>
  <c r="AX1141" i="1"/>
  <c r="AY1141" i="1" s="1"/>
  <c r="AX1150" i="1"/>
  <c r="AY1150" i="1" s="1"/>
  <c r="AX833" i="1"/>
  <c r="AY833" i="1" s="1"/>
  <c r="AX296" i="1"/>
  <c r="AY296" i="1" s="1"/>
  <c r="AX556" i="1"/>
  <c r="AY556" i="1" s="1"/>
  <c r="AX466" i="1"/>
  <c r="AY466" i="1" s="1"/>
  <c r="AX114" i="1"/>
  <c r="AY114" i="1" s="1"/>
  <c r="AX1164" i="1"/>
  <c r="AY1164" i="1" s="1"/>
  <c r="AX1201" i="1"/>
  <c r="AY1201" i="1" s="1"/>
  <c r="AX673" i="1"/>
  <c r="AY673" i="1" s="1"/>
  <c r="AX161" i="1"/>
  <c r="AY161" i="1" s="1"/>
  <c r="AX573" i="1"/>
  <c r="AY573" i="1" s="1"/>
  <c r="AT1183" i="1"/>
  <c r="AX1183" i="1" s="1"/>
  <c r="AY1183" i="1" s="1"/>
  <c r="AT927" i="1"/>
  <c r="AX927" i="1" s="1"/>
  <c r="AY927" i="1" s="1"/>
  <c r="AT801" i="1"/>
  <c r="AX801" i="1" s="1"/>
  <c r="AY801" i="1" s="1"/>
  <c r="AT545" i="1"/>
  <c r="AX545" i="1" s="1"/>
  <c r="AY545" i="1" s="1"/>
  <c r="AX958" i="1"/>
  <c r="AY958" i="1" s="1"/>
  <c r="AT264" i="1"/>
  <c r="AX264" i="1" s="1"/>
  <c r="AY264" i="1" s="1"/>
  <c r="AX879" i="1"/>
  <c r="AY879" i="1" s="1"/>
  <c r="AX524" i="1"/>
  <c r="AY524" i="1" s="1"/>
  <c r="AT492" i="1"/>
  <c r="AW492" i="1" s="1"/>
  <c r="AT236" i="1"/>
  <c r="AX236" i="1" s="1"/>
  <c r="AY236" i="1" s="1"/>
  <c r="AT550" i="1"/>
  <c r="AX550" i="1" s="1"/>
  <c r="AY550" i="1" s="1"/>
  <c r="AT911" i="1"/>
  <c r="AX911" i="1" s="1"/>
  <c r="AY911" i="1" s="1"/>
  <c r="AT17" i="1"/>
  <c r="AX17" i="1" s="1"/>
  <c r="AY17" i="1" s="1"/>
  <c r="AX942" i="1"/>
  <c r="AY942" i="1" s="1"/>
  <c r="AT248" i="1"/>
  <c r="AV248" i="1" s="1"/>
  <c r="AX664" i="1"/>
  <c r="AY664" i="1" s="1"/>
  <c r="AX408" i="1"/>
  <c r="AY408" i="1" s="1"/>
  <c r="AX152" i="1"/>
  <c r="AY152" i="1" s="1"/>
  <c r="AT495" i="1"/>
  <c r="AW495" i="1" s="1"/>
  <c r="AX863" i="1"/>
  <c r="AY863" i="1" s="1"/>
  <c r="AX607" i="1"/>
  <c r="AY607" i="1" s="1"/>
  <c r="AX285" i="1"/>
  <c r="AY285" i="1" s="1"/>
  <c r="AX392" i="1"/>
  <c r="AY392" i="1" s="1"/>
  <c r="AX120" i="1"/>
  <c r="AY120" i="1" s="1"/>
  <c r="AX1215" i="1"/>
  <c r="AY1215" i="1" s="1"/>
  <c r="AX534" i="1"/>
  <c r="AY534" i="1" s="1"/>
  <c r="AX278" i="1"/>
  <c r="AY278" i="1" s="1"/>
  <c r="AX670" i="1"/>
  <c r="AY670" i="1" s="1"/>
  <c r="AX158" i="1"/>
  <c r="AY158" i="1" s="1"/>
  <c r="AX648" i="1"/>
  <c r="AY648" i="1" s="1"/>
  <c r="AX136" i="1"/>
  <c r="AY136" i="1" s="1"/>
  <c r="AX748" i="1"/>
  <c r="AY748" i="1" s="1"/>
  <c r="AX575" i="1"/>
  <c r="AY575" i="1" s="1"/>
  <c r="AX63" i="1"/>
  <c r="AY63" i="1" s="1"/>
  <c r="AX1052" i="1"/>
  <c r="AY1052" i="1" s="1"/>
  <c r="AX344" i="1"/>
  <c r="AY344" i="1" s="1"/>
  <c r="AX287" i="1"/>
  <c r="AY287" i="1" s="1"/>
  <c r="AX508" i="1"/>
  <c r="AY508" i="1" s="1"/>
  <c r="AX252" i="1"/>
  <c r="AY252" i="1" s="1"/>
  <c r="AX1171" i="1"/>
  <c r="AY1171" i="1" s="1"/>
  <c r="AX915" i="1"/>
  <c r="AY915" i="1" s="1"/>
  <c r="AX920" i="1"/>
  <c r="AY920" i="1" s="1"/>
  <c r="AX1159" i="1"/>
  <c r="AY1159" i="1" s="1"/>
  <c r="AX903" i="1"/>
  <c r="AY903" i="1" s="1"/>
  <c r="AX592" i="1"/>
  <c r="AY592" i="1" s="1"/>
  <c r="AX1070" i="1"/>
  <c r="AY1070" i="1" s="1"/>
  <c r="AX200" i="1"/>
  <c r="AY200" i="1" s="1"/>
  <c r="AX780" i="1"/>
  <c r="AY780" i="1" s="1"/>
  <c r="AX463" i="1"/>
  <c r="AY463" i="1" s="1"/>
  <c r="AX207" i="1"/>
  <c r="AY207" i="1" s="1"/>
  <c r="AX576" i="1"/>
  <c r="AY576" i="1" s="1"/>
  <c r="AX1014" i="1"/>
  <c r="AY1014" i="1" s="1"/>
  <c r="AX783" i="1"/>
  <c r="AY783" i="1" s="1"/>
  <c r="AX360" i="1"/>
  <c r="AY360" i="1" s="1"/>
  <c r="AW764" i="1"/>
  <c r="AX1240" i="1"/>
  <c r="AY1240" i="1" s="1"/>
  <c r="AZ1240" i="1" s="1"/>
  <c r="AX1139" i="1"/>
  <c r="AY1139" i="1" s="1"/>
  <c r="AX742" i="1"/>
  <c r="AY742" i="1" s="1"/>
  <c r="AX486" i="1"/>
  <c r="AY486" i="1" s="1"/>
  <c r="AX230" i="1"/>
  <c r="AY230" i="1" s="1"/>
  <c r="AX94" i="1"/>
  <c r="AY94" i="1" s="1"/>
  <c r="AX168" i="1"/>
  <c r="AY168" i="1" s="1"/>
  <c r="AV431" i="1"/>
  <c r="AX175" i="1"/>
  <c r="AY175" i="1" s="1"/>
  <c r="AX700" i="1"/>
  <c r="AY700" i="1" s="1"/>
  <c r="AX1086" i="1"/>
  <c r="AY1086" i="1" s="1"/>
  <c r="AX1111" i="1"/>
  <c r="AY1111" i="1" s="1"/>
  <c r="AX855" i="1"/>
  <c r="AY855" i="1" s="1"/>
  <c r="AX1186" i="1"/>
  <c r="AY1186" i="1" s="1"/>
  <c r="AX1037" i="1"/>
  <c r="AY1037" i="1" s="1"/>
  <c r="AX424" i="1"/>
  <c r="AY424" i="1" s="1"/>
  <c r="AX1095" i="1"/>
  <c r="AY1095" i="1" s="1"/>
  <c r="AX839" i="1"/>
  <c r="AY839" i="1" s="1"/>
  <c r="AX765" i="1"/>
  <c r="AY765" i="1" s="1"/>
  <c r="AX845" i="1"/>
  <c r="AY845" i="1" s="1"/>
  <c r="AX1192" i="1"/>
  <c r="AY1192" i="1" s="1"/>
  <c r="AX1096" i="1"/>
  <c r="AY1096" i="1" s="1"/>
  <c r="AX840" i="1"/>
  <c r="AY840" i="1" s="1"/>
  <c r="AW584" i="1"/>
  <c r="AX1079" i="1"/>
  <c r="AY1079" i="1" s="1"/>
  <c r="AX823" i="1"/>
  <c r="AY823" i="1" s="1"/>
  <c r="AX950" i="1"/>
  <c r="AY950" i="1" s="1"/>
  <c r="AX919" i="1"/>
  <c r="AY919" i="1" s="1"/>
  <c r="AX1080" i="1"/>
  <c r="AY1080" i="1" s="1"/>
  <c r="AX824" i="1"/>
  <c r="AY824" i="1" s="1"/>
  <c r="AX568" i="1"/>
  <c r="AY568" i="1" s="1"/>
  <c r="AW1039" i="1"/>
  <c r="AX367" i="1"/>
  <c r="AY367" i="1" s="1"/>
  <c r="AX111" i="1"/>
  <c r="AY111" i="1" s="1"/>
  <c r="AX552" i="1"/>
  <c r="AY552" i="1" s="1"/>
  <c r="AX1229" i="1"/>
  <c r="AY1229" i="1" s="1"/>
  <c r="AX720" i="1"/>
  <c r="AY720" i="1" s="1"/>
  <c r="AX464" i="1"/>
  <c r="AY464" i="1" s="1"/>
  <c r="AX652" i="1"/>
  <c r="AY652" i="1" s="1"/>
  <c r="AW1207" i="1"/>
  <c r="AX1027" i="1"/>
  <c r="AY1027" i="1" s="1"/>
  <c r="AX1032" i="1"/>
  <c r="AY1032" i="1" s="1"/>
  <c r="AX776" i="1"/>
  <c r="AY776" i="1" s="1"/>
  <c r="AX520" i="1"/>
  <c r="AY520" i="1" s="1"/>
  <c r="AX1197" i="1"/>
  <c r="AY1197" i="1" s="1"/>
  <c r="AX704" i="1"/>
  <c r="AY704" i="1" s="1"/>
  <c r="AX941" i="1"/>
  <c r="AY941" i="1" s="1"/>
  <c r="AW680" i="1"/>
  <c r="AX1016" i="1"/>
  <c r="AY1016" i="1" s="1"/>
  <c r="AX504" i="1"/>
  <c r="AY504" i="1" s="1"/>
  <c r="AX688" i="1"/>
  <c r="AY688" i="1" s="1"/>
  <c r="AX975" i="1"/>
  <c r="AY975" i="1" s="1"/>
  <c r="AX936" i="1"/>
  <c r="AY936" i="1" s="1"/>
  <c r="AX1176" i="1"/>
  <c r="AY1176" i="1" s="1"/>
  <c r="AX1175" i="1"/>
  <c r="AY1175" i="1" s="1"/>
  <c r="AV983" i="1"/>
  <c r="AX1165" i="1"/>
  <c r="AY1165" i="1" s="1"/>
  <c r="AX909" i="1"/>
  <c r="AY909" i="1" s="1"/>
  <c r="AX796" i="1"/>
  <c r="AY796" i="1" s="1"/>
  <c r="AX1235" i="1"/>
  <c r="AY1235" i="1" s="1"/>
  <c r="AX979" i="1"/>
  <c r="AY979" i="1" s="1"/>
  <c r="AX984" i="1"/>
  <c r="AY984" i="1" s="1"/>
  <c r="AX728" i="1"/>
  <c r="AY728" i="1" s="1"/>
  <c r="AW472" i="1"/>
  <c r="AX967" i="1"/>
  <c r="AY967" i="1" s="1"/>
  <c r="AX893" i="1"/>
  <c r="AY893" i="1" s="1"/>
  <c r="AX1219" i="1"/>
  <c r="AY1219" i="1" s="1"/>
  <c r="AX968" i="1"/>
  <c r="AY968" i="1" s="1"/>
  <c r="AX712" i="1"/>
  <c r="AY712" i="1" s="1"/>
  <c r="AX456" i="1"/>
  <c r="AY456" i="1" s="1"/>
  <c r="AX951" i="1"/>
  <c r="AY951" i="1" s="1"/>
  <c r="AV1133" i="1"/>
  <c r="AX1152" i="1"/>
  <c r="AY1152" i="1" s="1"/>
  <c r="AX1078" i="1"/>
  <c r="AY1078" i="1" s="1"/>
  <c r="AX822" i="1"/>
  <c r="AY822" i="1" s="1"/>
  <c r="AX216" i="1"/>
  <c r="AY216" i="1" s="1"/>
  <c r="AX1203" i="1"/>
  <c r="AY1203" i="1" s="1"/>
  <c r="AX952" i="1"/>
  <c r="AY952" i="1" s="1"/>
  <c r="AX696" i="1"/>
  <c r="AY696" i="1" s="1"/>
  <c r="AW440" i="1"/>
  <c r="AX1117" i="1"/>
  <c r="AY1117" i="1" s="1"/>
  <c r="AX861" i="1"/>
  <c r="AY861" i="1" s="1"/>
  <c r="AX294" i="1"/>
  <c r="AY294" i="1" s="1"/>
  <c r="AX38" i="1"/>
  <c r="AY38" i="1" s="1"/>
  <c r="AX815" i="1"/>
  <c r="AY815" i="1" s="1"/>
  <c r="AX761" i="1"/>
  <c r="AY761" i="1" s="1"/>
  <c r="AX799" i="1"/>
  <c r="AY799" i="1" s="1"/>
  <c r="AX1021" i="1"/>
  <c r="AY1021" i="1" s="1"/>
  <c r="AX601" i="1"/>
  <c r="AY601" i="1" s="1"/>
  <c r="AX1222" i="1"/>
  <c r="AY1222" i="1" s="1"/>
  <c r="AX138" i="1"/>
  <c r="AY138" i="1" s="1"/>
  <c r="AX716" i="1"/>
  <c r="AY716" i="1" s="1"/>
  <c r="AX894" i="1"/>
  <c r="AY894" i="1" s="1"/>
  <c r="AX126" i="1"/>
  <c r="AY126" i="1" s="1"/>
  <c r="AX410" i="1"/>
  <c r="AY410" i="1" s="1"/>
  <c r="AX976" i="1"/>
  <c r="AY976" i="1" s="1"/>
  <c r="AX701" i="1"/>
  <c r="AY701" i="1" s="1"/>
  <c r="AX144" i="1"/>
  <c r="AY144" i="1" s="1"/>
  <c r="AX878" i="1"/>
  <c r="AY878" i="1" s="1"/>
  <c r="AX104" i="1"/>
  <c r="AY104" i="1" s="1"/>
  <c r="AX624" i="1"/>
  <c r="AY624" i="1" s="1"/>
  <c r="AX1128" i="1"/>
  <c r="AY1128" i="1" s="1"/>
  <c r="AX872" i="1"/>
  <c r="AY872" i="1" s="1"/>
  <c r="AX616" i="1"/>
  <c r="AY616" i="1" s="1"/>
  <c r="AX1090" i="1"/>
  <c r="AY1090" i="1" s="1"/>
  <c r="AW1178" i="1"/>
  <c r="AX1144" i="1"/>
  <c r="AY1144" i="1" s="1"/>
  <c r="AX888" i="1"/>
  <c r="AY888" i="1" s="1"/>
  <c r="AX632" i="1"/>
  <c r="AY632" i="1" s="1"/>
  <c r="AX376" i="1"/>
  <c r="AY376" i="1" s="1"/>
  <c r="AX831" i="1"/>
  <c r="AY831" i="1" s="1"/>
  <c r="AX88" i="1"/>
  <c r="AY88" i="1" s="1"/>
  <c r="AX273" i="1"/>
  <c r="AY273" i="1" s="1"/>
  <c r="AX529" i="1"/>
  <c r="AY529" i="1" s="1"/>
  <c r="AX154" i="1"/>
  <c r="AY154" i="1" s="1"/>
  <c r="AX280" i="1"/>
  <c r="AY280" i="1" s="1"/>
  <c r="AX1238" i="1"/>
  <c r="AY1238" i="1" s="1"/>
  <c r="AX910" i="1"/>
  <c r="AY910" i="1" s="1"/>
  <c r="AX398" i="1"/>
  <c r="AY398" i="1" s="1"/>
  <c r="AX1106" i="1"/>
  <c r="AY1106" i="1" s="1"/>
  <c r="AX209" i="1"/>
  <c r="AY209" i="1" s="1"/>
  <c r="AX1055" i="1"/>
  <c r="AY1055" i="1" s="1"/>
  <c r="AX160" i="1"/>
  <c r="AY160" i="1" s="1"/>
  <c r="AX904" i="1"/>
  <c r="AY904" i="1" s="1"/>
  <c r="AX223" i="1"/>
  <c r="AY223" i="1" s="1"/>
  <c r="AX1198" i="1"/>
  <c r="AY1198" i="1" s="1"/>
  <c r="AX1134" i="1"/>
  <c r="AY1134" i="1" s="1"/>
  <c r="AX79" i="1"/>
  <c r="AY79" i="1" s="1"/>
  <c r="AX538" i="1"/>
  <c r="AY538" i="1" s="1"/>
  <c r="AX1005" i="1"/>
  <c r="AY1005" i="1" s="1"/>
  <c r="AX733" i="1"/>
  <c r="AY733" i="1" s="1"/>
  <c r="AX1160" i="1"/>
  <c r="AY1160" i="1" s="1"/>
  <c r="AX290" i="1"/>
  <c r="AY290" i="1" s="1"/>
  <c r="AX473" i="1"/>
  <c r="AY473" i="1" s="1"/>
  <c r="AX781" i="1"/>
  <c r="AY781" i="1" s="1"/>
  <c r="AX64" i="1"/>
  <c r="AY64" i="1" s="1"/>
  <c r="AX1230" i="1"/>
  <c r="AY1230" i="1" s="1"/>
  <c r="AX1180" i="1"/>
  <c r="AY1180" i="1" s="1"/>
  <c r="AX657" i="1"/>
  <c r="AY657" i="1" s="1"/>
  <c r="AX542" i="1"/>
  <c r="AY542" i="1" s="1"/>
  <c r="AX30" i="1"/>
  <c r="AY30" i="1" s="1"/>
  <c r="AX814" i="1"/>
  <c r="AY814" i="1" s="1"/>
  <c r="AX558" i="1"/>
  <c r="AY558" i="1" s="1"/>
  <c r="AX1112" i="1"/>
  <c r="AY1112" i="1" s="1"/>
  <c r="AX600" i="1"/>
  <c r="AY600" i="1" s="1"/>
  <c r="AX354" i="1"/>
  <c r="AY354" i="1" s="1"/>
  <c r="AX225" i="1"/>
  <c r="AY225" i="1" s="1"/>
  <c r="AX881" i="1"/>
  <c r="AY881" i="1" s="1"/>
  <c r="AX1038" i="1"/>
  <c r="AY1038" i="1" s="1"/>
  <c r="AX782" i="1"/>
  <c r="AY782" i="1" s="1"/>
  <c r="AX14" i="1"/>
  <c r="AY14" i="1" s="1"/>
  <c r="AX760" i="1"/>
  <c r="AY760" i="1" s="1"/>
  <c r="AX447" i="1"/>
  <c r="AY447" i="1" s="1"/>
  <c r="AX750" i="1"/>
  <c r="AY750" i="1" s="1"/>
  <c r="AX494" i="1"/>
  <c r="AY494" i="1" s="1"/>
  <c r="AX328" i="1"/>
  <c r="AY328" i="1" s="1"/>
  <c r="AX56" i="1"/>
  <c r="AY56" i="1" s="1"/>
  <c r="AX856" i="1"/>
  <c r="AY856" i="1" s="1"/>
  <c r="AX914" i="1"/>
  <c r="AY914" i="1" s="1"/>
  <c r="AX1233" i="1"/>
  <c r="AY1233" i="1" s="1"/>
  <c r="AX977" i="1"/>
  <c r="AY977" i="1" s="1"/>
  <c r="AX50" i="1"/>
  <c r="AY50" i="1" s="1"/>
  <c r="AX433" i="1"/>
  <c r="AY433" i="1" s="1"/>
  <c r="AX960" i="1"/>
  <c r="AY960" i="1" s="1"/>
  <c r="AX240" i="1"/>
  <c r="AY240" i="1" s="1"/>
  <c r="AX1208" i="1"/>
  <c r="AY1208" i="1" s="1"/>
  <c r="AX217" i="1"/>
  <c r="AY217" i="1" s="1"/>
  <c r="AX1036" i="1"/>
  <c r="AY1036" i="1" s="1"/>
  <c r="AX1166" i="1"/>
  <c r="AY1166" i="1" s="1"/>
  <c r="AX304" i="1"/>
  <c r="AY304" i="1" s="1"/>
  <c r="AX432" i="1"/>
  <c r="AY432" i="1" s="1"/>
  <c r="AX265" i="1"/>
  <c r="AY265" i="1" s="1"/>
  <c r="AX400" i="1"/>
  <c r="AY400" i="1" s="1"/>
  <c r="AX864" i="1"/>
  <c r="AY864" i="1" s="1"/>
  <c r="AX946" i="1"/>
  <c r="AY946" i="1" s="1"/>
  <c r="AX449" i="1"/>
  <c r="AY449" i="1" s="1"/>
  <c r="AX26" i="1"/>
  <c r="AY26" i="1" s="1"/>
  <c r="AX201" i="1"/>
  <c r="AY201" i="1" s="1"/>
  <c r="AX705" i="1"/>
  <c r="AY705" i="1" s="1"/>
  <c r="AX1121" i="1"/>
  <c r="AY1121" i="1" s="1"/>
  <c r="AX609" i="1"/>
  <c r="AY609" i="1" s="1"/>
  <c r="AX97" i="1"/>
  <c r="AY97" i="1" s="1"/>
  <c r="AX1022" i="1"/>
  <c r="AY1022" i="1" s="1"/>
  <c r="AX766" i="1"/>
  <c r="AY766" i="1" s="1"/>
  <c r="AX510" i="1"/>
  <c r="AY510" i="1" s="1"/>
  <c r="AX232" i="1"/>
  <c r="AY232" i="1" s="1"/>
  <c r="AX593" i="1"/>
  <c r="AY593" i="1" s="1"/>
  <c r="AX48" i="1"/>
  <c r="AY48" i="1" s="1"/>
  <c r="AX345" i="1"/>
  <c r="AY345" i="1" s="1"/>
  <c r="AX585" i="1"/>
  <c r="AY585" i="1" s="1"/>
  <c r="AX1074" i="1"/>
  <c r="AY1074" i="1" s="1"/>
  <c r="AX457" i="1"/>
  <c r="AY457" i="1" s="1"/>
  <c r="AX1008" i="1"/>
  <c r="AY1008" i="1" s="1"/>
  <c r="AX989" i="1"/>
  <c r="AY989" i="1" s="1"/>
  <c r="AX394" i="1"/>
  <c r="AY394" i="1" s="1"/>
  <c r="AX522" i="1"/>
  <c r="AY522" i="1" s="1"/>
  <c r="AX448" i="1"/>
  <c r="AY448" i="1" s="1"/>
  <c r="AX1000" i="1"/>
  <c r="AY1000" i="1" s="1"/>
  <c r="AX744" i="1"/>
  <c r="AY744" i="1" s="1"/>
  <c r="AX488" i="1"/>
  <c r="AY488" i="1" s="1"/>
  <c r="AX1224" i="1"/>
  <c r="AY1224" i="1" s="1"/>
  <c r="AX769" i="1"/>
  <c r="AY769" i="1" s="1"/>
  <c r="AX577" i="1"/>
  <c r="AY577" i="1" s="1"/>
  <c r="AX321" i="1"/>
  <c r="AY321" i="1" s="1"/>
  <c r="AX1009" i="1"/>
  <c r="AY1009" i="1" s="1"/>
  <c r="AX441" i="1"/>
  <c r="AY441" i="1" s="1"/>
  <c r="AX1069" i="1"/>
  <c r="AY1069" i="1" s="1"/>
  <c r="AX1231" i="1"/>
  <c r="AY1231" i="1" s="1"/>
  <c r="AX1102" i="1"/>
  <c r="AY1102" i="1" s="1"/>
  <c r="AX521" i="1"/>
  <c r="AY521" i="1" s="1"/>
  <c r="AX1104" i="1"/>
  <c r="AY1104" i="1" s="1"/>
  <c r="AX192" i="1"/>
  <c r="AY192" i="1" s="1"/>
  <c r="AX272" i="1"/>
  <c r="AY272" i="1" s="1"/>
  <c r="AX176" i="1"/>
  <c r="AY176" i="1" s="1"/>
  <c r="AX1057" i="1"/>
  <c r="AY1057" i="1" s="1"/>
  <c r="AX656" i="1"/>
  <c r="AY656" i="1" s="1"/>
  <c r="AX482" i="1"/>
  <c r="AY482" i="1" s="1"/>
  <c r="AX185" i="1"/>
  <c r="AY185" i="1" s="1"/>
  <c r="AX1101" i="1"/>
  <c r="AY1101" i="1" s="1"/>
  <c r="AX829" i="1"/>
  <c r="AY829" i="1" s="1"/>
  <c r="AX562" i="1"/>
  <c r="AY562" i="1" s="1"/>
  <c r="AX425" i="1"/>
  <c r="AY425" i="1" s="1"/>
  <c r="AX1085" i="1"/>
  <c r="AY1085" i="1" s="1"/>
  <c r="AX813" i="1"/>
  <c r="AY813" i="1" s="1"/>
  <c r="AX731" i="1"/>
  <c r="AY731" i="1" s="1"/>
  <c r="AX153" i="1"/>
  <c r="AY153" i="1" s="1"/>
  <c r="AX32" i="1"/>
  <c r="AY32" i="1" s="1"/>
  <c r="AW59" i="1"/>
  <c r="AX1184" i="1"/>
  <c r="AY1184" i="1" s="1"/>
  <c r="AX393" i="1"/>
  <c r="AY393" i="1" s="1"/>
  <c r="AX897" i="1"/>
  <c r="AY897" i="1" s="1"/>
  <c r="AX641" i="1"/>
  <c r="AY641" i="1" s="1"/>
  <c r="AX625" i="1"/>
  <c r="AY625" i="1" s="1"/>
  <c r="AX368" i="1"/>
  <c r="AY368" i="1" s="1"/>
  <c r="AX305" i="1"/>
  <c r="AY305" i="1" s="1"/>
  <c r="AX858" i="1"/>
  <c r="AY858" i="1" s="1"/>
  <c r="AX666" i="1"/>
  <c r="AY666" i="1" s="1"/>
  <c r="AW75" i="1"/>
  <c r="AX385" i="1"/>
  <c r="AY385" i="1" s="1"/>
  <c r="AX329" i="1"/>
  <c r="AY329" i="1" s="1"/>
  <c r="AX313" i="1"/>
  <c r="AY313" i="1" s="1"/>
  <c r="AX121" i="1"/>
  <c r="AY121" i="1" s="1"/>
  <c r="AW11" i="1"/>
  <c r="AX105" i="1"/>
  <c r="AY105" i="1" s="1"/>
  <c r="AX957" i="1"/>
  <c r="AY957" i="1" s="1"/>
  <c r="AX685" i="1"/>
  <c r="AY685" i="1" s="1"/>
  <c r="AX962" i="1"/>
  <c r="AY962" i="1" s="1"/>
  <c r="AX146" i="1"/>
  <c r="AY146" i="1" s="1"/>
  <c r="AX1025" i="1"/>
  <c r="AY1025" i="1" s="1"/>
  <c r="AX497" i="1"/>
  <c r="AY497" i="1" s="1"/>
  <c r="AX241" i="1"/>
  <c r="AY241" i="1" s="1"/>
  <c r="AX1149" i="1"/>
  <c r="AY1149" i="1" s="1"/>
  <c r="AX877" i="1"/>
  <c r="AY877" i="1" s="1"/>
  <c r="AW91" i="1"/>
  <c r="AX514" i="1"/>
  <c r="AY514" i="1" s="1"/>
  <c r="AX1042" i="1"/>
  <c r="AY1042" i="1" s="1"/>
  <c r="AW43" i="1"/>
  <c r="AX649" i="1"/>
  <c r="AY649" i="1" s="1"/>
  <c r="AX834" i="1"/>
  <c r="AY834" i="1" s="1"/>
  <c r="AX162" i="1"/>
  <c r="AY162" i="1" s="1"/>
  <c r="AX978" i="1"/>
  <c r="AY978" i="1" s="1"/>
  <c r="AW187" i="1"/>
  <c r="AW171" i="1"/>
  <c r="AW155" i="1"/>
  <c r="AW139" i="1"/>
  <c r="AW123" i="1"/>
  <c r="AX9" i="1"/>
  <c r="AY9" i="1" s="1"/>
  <c r="AX107" i="1"/>
  <c r="AY107" i="1" s="1"/>
  <c r="AX496" i="1"/>
  <c r="AY496" i="1" s="1"/>
  <c r="AX1131" i="1"/>
  <c r="AY1131" i="1" s="1"/>
  <c r="AX1035" i="1"/>
  <c r="AY1035" i="1" s="1"/>
  <c r="AX1147" i="1"/>
  <c r="AY1147" i="1" s="1"/>
  <c r="AX379" i="1"/>
  <c r="AY379" i="1" s="1"/>
  <c r="AX1129" i="1"/>
  <c r="AY1129" i="1" s="1"/>
  <c r="AX873" i="1"/>
  <c r="AY873" i="1" s="1"/>
  <c r="AX857" i="1"/>
  <c r="AY857" i="1" s="1"/>
  <c r="AX752" i="1"/>
  <c r="AY752" i="1" s="1"/>
  <c r="AX635" i="1"/>
  <c r="AY635" i="1" s="1"/>
  <c r="AX569" i="1"/>
  <c r="AY569" i="1" s="1"/>
  <c r="AX331" i="1"/>
  <c r="AY331" i="1" s="1"/>
  <c r="AX553" i="1"/>
  <c r="AY553" i="1" s="1"/>
  <c r="AX297" i="1"/>
  <c r="AY297" i="1" s="1"/>
  <c r="AX907" i="1"/>
  <c r="AY907" i="1" s="1"/>
  <c r="AX859" i="1"/>
  <c r="AY859" i="1" s="1"/>
  <c r="AX315" i="1"/>
  <c r="AY315" i="1" s="1"/>
  <c r="AX1223" i="1"/>
  <c r="AY1223" i="1" s="1"/>
  <c r="AX1064" i="1"/>
  <c r="AY1064" i="1" s="1"/>
  <c r="AX808" i="1"/>
  <c r="AY808" i="1" s="1"/>
  <c r="AX973" i="1"/>
  <c r="AY973" i="1" s="1"/>
  <c r="AX717" i="1"/>
  <c r="AY717" i="1" s="1"/>
  <c r="AX555" i="1"/>
  <c r="AY555" i="1" s="1"/>
  <c r="AX1048" i="1"/>
  <c r="AY1048" i="1" s="1"/>
  <c r="AX792" i="1"/>
  <c r="AY792" i="1" s="1"/>
  <c r="AX536" i="1"/>
  <c r="AY536" i="1" s="1"/>
  <c r="AX1031" i="1"/>
  <c r="AY1031" i="1" s="1"/>
  <c r="AX1213" i="1"/>
  <c r="AY1213" i="1" s="1"/>
  <c r="AX992" i="1"/>
  <c r="AY992" i="1" s="1"/>
  <c r="AX283" i="1"/>
  <c r="AY283" i="1" s="1"/>
  <c r="AX1033" i="1"/>
  <c r="AY1033" i="1" s="1"/>
  <c r="AX777" i="1"/>
  <c r="AY777" i="1" s="1"/>
  <c r="AX891" i="1"/>
  <c r="AY891" i="1" s="1"/>
  <c r="AX875" i="1"/>
  <c r="AY875" i="1" s="1"/>
  <c r="AX1011" i="1"/>
  <c r="AY1011" i="1" s="1"/>
  <c r="AX507" i="1"/>
  <c r="AY507" i="1" s="1"/>
  <c r="AX843" i="1"/>
  <c r="AY843" i="1" s="1"/>
  <c r="AX651" i="1"/>
  <c r="AY651" i="1" s="1"/>
  <c r="AX395" i="1"/>
  <c r="AY395" i="1" s="1"/>
  <c r="AX1236" i="1"/>
  <c r="AY1236" i="1" s="1"/>
  <c r="AW1019" i="1"/>
  <c r="AX251" i="1"/>
  <c r="AY251" i="1" s="1"/>
  <c r="AV827" i="1"/>
  <c r="AX1228" i="1"/>
  <c r="AY1228" i="1" s="1"/>
  <c r="AX747" i="1"/>
  <c r="AY747" i="1" s="1"/>
  <c r="AX985" i="1"/>
  <c r="AY985" i="1" s="1"/>
  <c r="AX729" i="1"/>
  <c r="AY729" i="1" s="1"/>
  <c r="AX528" i="1"/>
  <c r="AY528" i="1" s="1"/>
  <c r="AX1163" i="1"/>
  <c r="AY1163" i="1" s="1"/>
  <c r="AX811" i="1"/>
  <c r="AY811" i="1" s="1"/>
  <c r="AX619" i="1"/>
  <c r="AY619" i="1" s="1"/>
  <c r="AX267" i="1"/>
  <c r="AY267" i="1" s="1"/>
  <c r="AX1212" i="1"/>
  <c r="AY1212" i="1" s="1"/>
  <c r="AX987" i="1"/>
  <c r="AY987" i="1" s="1"/>
  <c r="AX475" i="1"/>
  <c r="AY475" i="1" s="1"/>
  <c r="AX219" i="1"/>
  <c r="AY219" i="1" s="1"/>
  <c r="AX816" i="1"/>
  <c r="AY816" i="1" s="1"/>
  <c r="AX1115" i="1"/>
  <c r="AY1115" i="1" s="1"/>
  <c r="AX795" i="1"/>
  <c r="AY795" i="1" s="1"/>
  <c r="AX603" i="1"/>
  <c r="AY603" i="1" s="1"/>
  <c r="AX1227" i="1"/>
  <c r="AY1227" i="1" s="1"/>
  <c r="AX971" i="1"/>
  <c r="AY971" i="1" s="1"/>
  <c r="AX715" i="1"/>
  <c r="AY715" i="1" s="1"/>
  <c r="AX459" i="1"/>
  <c r="AY459" i="1" s="1"/>
  <c r="AX1099" i="1"/>
  <c r="AY1099" i="1" s="1"/>
  <c r="AW587" i="1"/>
  <c r="AX523" i="1"/>
  <c r="AY523" i="1" s="1"/>
  <c r="AX1211" i="1"/>
  <c r="AY1211" i="1" s="1"/>
  <c r="AX443" i="1"/>
  <c r="AY443" i="1" s="1"/>
  <c r="AX937" i="1"/>
  <c r="AY937" i="1" s="1"/>
  <c r="AX681" i="1"/>
  <c r="AY681" i="1" s="1"/>
  <c r="AX1237" i="1"/>
  <c r="AY1237" i="1" s="1"/>
  <c r="AX560" i="1"/>
  <c r="AY560" i="1" s="1"/>
  <c r="AX832" i="1"/>
  <c r="AY832" i="1" s="1"/>
  <c r="AX1083" i="1"/>
  <c r="AY1083" i="1" s="1"/>
  <c r="AX763" i="1"/>
  <c r="AY763" i="1" s="1"/>
  <c r="AX571" i="1"/>
  <c r="AY571" i="1" s="1"/>
  <c r="AX1113" i="1"/>
  <c r="AY1113" i="1" s="1"/>
  <c r="AX779" i="1"/>
  <c r="AY779" i="1" s="1"/>
  <c r="AX1195" i="1"/>
  <c r="AY1195" i="1" s="1"/>
  <c r="AX427" i="1"/>
  <c r="AY427" i="1" s="1"/>
  <c r="AX1193" i="1"/>
  <c r="AY1193" i="1" s="1"/>
  <c r="AX1239" i="1"/>
  <c r="AY1239" i="1" s="1"/>
  <c r="AX16" i="1"/>
  <c r="AY16" i="1" s="1"/>
  <c r="AX299" i="1"/>
  <c r="AY299" i="1" s="1"/>
  <c r="AX1067" i="1"/>
  <c r="AY1067" i="1" s="1"/>
  <c r="AX363" i="1"/>
  <c r="AY363" i="1" s="1"/>
  <c r="AX1179" i="1"/>
  <c r="AY1179" i="1" s="1"/>
  <c r="AX923" i="1"/>
  <c r="AY923" i="1" s="1"/>
  <c r="AX411" i="1"/>
  <c r="AY411" i="1" s="1"/>
  <c r="AX1218" i="1"/>
  <c r="AY1218" i="1" s="1"/>
  <c r="AX1145" i="1"/>
  <c r="AY1145" i="1" s="1"/>
  <c r="AX889" i="1"/>
  <c r="AY889" i="1" s="1"/>
  <c r="AX1051" i="1"/>
  <c r="AY1051" i="1" s="1"/>
  <c r="AX539" i="1"/>
  <c r="AY539" i="1" s="1"/>
  <c r="AV347" i="1"/>
  <c r="AX491" i="1"/>
  <c r="AY491" i="1" s="1"/>
  <c r="AX969" i="1"/>
  <c r="AY969" i="1" s="1"/>
  <c r="AX713" i="1"/>
  <c r="AY713" i="1" s="1"/>
  <c r="AX736" i="1"/>
  <c r="AY736" i="1" s="1"/>
  <c r="AX1225" i="1"/>
  <c r="AY1225" i="1" s="1"/>
  <c r="AX955" i="1"/>
  <c r="AY955" i="1" s="1"/>
  <c r="AX939" i="1"/>
  <c r="AY939" i="1" s="1"/>
  <c r="AX1177" i="1"/>
  <c r="AY1177" i="1" s="1"/>
  <c r="AX235" i="1"/>
  <c r="AY235" i="1" s="1"/>
  <c r="AX480" i="1"/>
  <c r="AY480" i="1" s="1"/>
  <c r="AX953" i="1"/>
  <c r="AY953" i="1" s="1"/>
  <c r="AX697" i="1"/>
  <c r="AY697" i="1" s="1"/>
  <c r="AX699" i="1"/>
  <c r="AY699" i="1" s="1"/>
  <c r="AX1209" i="1"/>
  <c r="AY1209" i="1" s="1"/>
  <c r="AX683" i="1"/>
  <c r="AY683" i="1" s="1"/>
  <c r="AX921" i="1"/>
  <c r="AY921" i="1" s="1"/>
  <c r="AX667" i="1"/>
  <c r="AY667" i="1" s="1"/>
  <c r="AX1003" i="1"/>
  <c r="AY1003" i="1" s="1"/>
  <c r="AX1138" i="1"/>
  <c r="AY1138" i="1" s="1"/>
  <c r="AX1170" i="1"/>
  <c r="AY1170" i="1" s="1"/>
  <c r="AX1161" i="1"/>
  <c r="AY1161" i="1" s="1"/>
  <c r="AX905" i="1"/>
  <c r="AY905" i="1" s="1"/>
  <c r="AX1154" i="1"/>
  <c r="AY1154" i="1" s="1"/>
  <c r="AX1097" i="1"/>
  <c r="AY1097" i="1" s="1"/>
  <c r="AX841" i="1"/>
  <c r="AY841" i="1" s="1"/>
  <c r="AX1065" i="1"/>
  <c r="AY1065" i="1" s="1"/>
  <c r="AX809" i="1"/>
  <c r="AY809" i="1" s="1"/>
  <c r="AX825" i="1"/>
  <c r="AY825" i="1" s="1"/>
  <c r="AX1049" i="1"/>
  <c r="AY1049" i="1" s="1"/>
  <c r="AX793" i="1"/>
  <c r="AY793" i="1" s="1"/>
  <c r="AX1202" i="1"/>
  <c r="AY1202" i="1" s="1"/>
  <c r="AX1081" i="1"/>
  <c r="AY1081" i="1" s="1"/>
  <c r="AX1017" i="1"/>
  <c r="AY1017" i="1" s="1"/>
  <c r="AX1001" i="1"/>
  <c r="AY1001" i="1" s="1"/>
  <c r="AX745" i="1"/>
  <c r="AY745" i="1" s="1"/>
  <c r="AX1234" i="1"/>
  <c r="AY1234" i="1" s="1"/>
  <c r="AW1234" i="1"/>
  <c r="AV1232" i="1"/>
  <c r="AX1232" i="1"/>
  <c r="AY1232" i="1" s="1"/>
  <c r="AV1154" i="1"/>
  <c r="AV1059" i="1"/>
  <c r="AX1059" i="1"/>
  <c r="AY1059" i="1" s="1"/>
  <c r="AW1202" i="1"/>
  <c r="AX1220" i="1"/>
  <c r="AY1220" i="1" s="1"/>
  <c r="AX1118" i="1"/>
  <c r="AY1118" i="1" s="1"/>
  <c r="AX990" i="1"/>
  <c r="AY990" i="1" s="1"/>
  <c r="AX862" i="1"/>
  <c r="AY862" i="1" s="1"/>
  <c r="AX732" i="1"/>
  <c r="AY732" i="1" s="1"/>
  <c r="AX604" i="1"/>
  <c r="AY604" i="1" s="1"/>
  <c r="AX476" i="1"/>
  <c r="AY476" i="1" s="1"/>
  <c r="AX348" i="1"/>
  <c r="AY348" i="1" s="1"/>
  <c r="AX220" i="1"/>
  <c r="AY220" i="1" s="1"/>
  <c r="AX60" i="1"/>
  <c r="AY60" i="1" s="1"/>
  <c r="AX481" i="1"/>
  <c r="AY481" i="1" s="1"/>
  <c r="AX255" i="1"/>
  <c r="AY255" i="1" s="1"/>
  <c r="AX1007" i="1"/>
  <c r="AY1007" i="1" s="1"/>
  <c r="AX1181" i="1"/>
  <c r="AY1181" i="1" s="1"/>
  <c r="AX1053" i="1"/>
  <c r="AY1053" i="1" s="1"/>
  <c r="AX925" i="1"/>
  <c r="AY925" i="1" s="1"/>
  <c r="AX797" i="1"/>
  <c r="AY797" i="1" s="1"/>
  <c r="AV867" i="1"/>
  <c r="AX867" i="1"/>
  <c r="AY867" i="1" s="1"/>
  <c r="AV785" i="1"/>
  <c r="AX785" i="1"/>
  <c r="AY785" i="1" s="1"/>
  <c r="AV414" i="1"/>
  <c r="AX414" i="1"/>
  <c r="AY414" i="1" s="1"/>
  <c r="AV617" i="1"/>
  <c r="AX617" i="1"/>
  <c r="AY617" i="1" s="1"/>
  <c r="AV489" i="1"/>
  <c r="AX489" i="1"/>
  <c r="AY489" i="1" s="1"/>
  <c r="AV361" i="1"/>
  <c r="AX361" i="1"/>
  <c r="AY361" i="1" s="1"/>
  <c r="AV233" i="1"/>
  <c r="AX233" i="1"/>
  <c r="AY233" i="1" s="1"/>
  <c r="AV41" i="1"/>
  <c r="AX41" i="1"/>
  <c r="AY41" i="1" s="1"/>
  <c r="AX1153" i="1"/>
  <c r="AY1153" i="1" s="1"/>
  <c r="AX686" i="1"/>
  <c r="AY686" i="1" s="1"/>
  <c r="AV711" i="1"/>
  <c r="AX711" i="1"/>
  <c r="AY711" i="1" s="1"/>
  <c r="AV583" i="1"/>
  <c r="AX583" i="1"/>
  <c r="AY583" i="1" s="1"/>
  <c r="AV931" i="1"/>
  <c r="AX931" i="1"/>
  <c r="AY931" i="1" s="1"/>
  <c r="AV623" i="1"/>
  <c r="AX623" i="1"/>
  <c r="AY623" i="1" s="1"/>
  <c r="AV286" i="1"/>
  <c r="AX286" i="1"/>
  <c r="AY286" i="1" s="1"/>
  <c r="AV646" i="1"/>
  <c r="AX646" i="1"/>
  <c r="AY646" i="1" s="1"/>
  <c r="AV518" i="1"/>
  <c r="AX518" i="1"/>
  <c r="AY518" i="1" s="1"/>
  <c r="AV390" i="1"/>
  <c r="AX390" i="1"/>
  <c r="AY390" i="1" s="1"/>
  <c r="AV262" i="1"/>
  <c r="AX262" i="1"/>
  <c r="AY262" i="1" s="1"/>
  <c r="AV134" i="1"/>
  <c r="AX134" i="1"/>
  <c r="AY134" i="1" s="1"/>
  <c r="AV6" i="1"/>
  <c r="AX6" i="1"/>
  <c r="AY6" i="1" s="1"/>
  <c r="AV851" i="1"/>
  <c r="AX851" i="1"/>
  <c r="AY851" i="1" s="1"/>
  <c r="AV849" i="1"/>
  <c r="AX849" i="1"/>
  <c r="AY849" i="1" s="1"/>
  <c r="AV606" i="1"/>
  <c r="AX606" i="1"/>
  <c r="AY606" i="1" s="1"/>
  <c r="AV301" i="1"/>
  <c r="AX301" i="1"/>
  <c r="AY301" i="1" s="1"/>
  <c r="AV1143" i="1"/>
  <c r="AX1143" i="1"/>
  <c r="AY1143" i="1" s="1"/>
  <c r="AV999" i="1"/>
  <c r="AX999" i="1"/>
  <c r="AY999" i="1" s="1"/>
  <c r="AV871" i="1"/>
  <c r="AX871" i="1"/>
  <c r="AY871" i="1" s="1"/>
  <c r="AV741" i="1"/>
  <c r="AX741" i="1"/>
  <c r="AY741" i="1" s="1"/>
  <c r="AV597" i="1"/>
  <c r="AX597" i="1"/>
  <c r="AY597" i="1" s="1"/>
  <c r="AV453" i="1"/>
  <c r="AX453" i="1"/>
  <c r="AY453" i="1" s="1"/>
  <c r="AV325" i="1"/>
  <c r="AX325" i="1"/>
  <c r="AY325" i="1" s="1"/>
  <c r="AV197" i="1"/>
  <c r="AX197" i="1"/>
  <c r="AY197" i="1" s="1"/>
  <c r="AV69" i="1"/>
  <c r="AX69" i="1"/>
  <c r="AY69" i="1" s="1"/>
  <c r="AV610" i="1"/>
  <c r="AX610" i="1"/>
  <c r="AY610" i="1" s="1"/>
  <c r="AV178" i="1"/>
  <c r="AX178" i="1"/>
  <c r="AY178" i="1" s="1"/>
  <c r="AV257" i="1"/>
  <c r="AX257" i="1"/>
  <c r="AY257" i="1" s="1"/>
  <c r="AV47" i="1"/>
  <c r="AX47" i="1"/>
  <c r="AY47" i="1" s="1"/>
  <c r="AX1221" i="1"/>
  <c r="AY1221" i="1" s="1"/>
  <c r="AX1093" i="1"/>
  <c r="AY1093" i="1" s="1"/>
  <c r="AX949" i="1"/>
  <c r="AY949" i="1" s="1"/>
  <c r="AX805" i="1"/>
  <c r="AY805" i="1" s="1"/>
  <c r="AX659" i="1"/>
  <c r="AY659" i="1" s="1"/>
  <c r="AX531" i="1"/>
  <c r="AY531" i="1" s="1"/>
  <c r="AX403" i="1"/>
  <c r="AY403" i="1" s="1"/>
  <c r="AX275" i="1"/>
  <c r="AY275" i="1" s="1"/>
  <c r="AX131" i="1"/>
  <c r="AY131" i="1" s="1"/>
  <c r="AX594" i="1"/>
  <c r="AY594" i="1" s="1"/>
  <c r="AX226" i="1"/>
  <c r="AY226" i="1" s="1"/>
  <c r="AX369" i="1"/>
  <c r="AY369" i="1" s="1"/>
  <c r="AX319" i="1"/>
  <c r="AY319" i="1" s="1"/>
  <c r="AX1087" i="1"/>
  <c r="AY1087" i="1" s="1"/>
  <c r="AV1187" i="1"/>
  <c r="AX1187" i="1"/>
  <c r="AY1187" i="1" s="1"/>
  <c r="AX1026" i="1"/>
  <c r="AY1026" i="1" s="1"/>
  <c r="AX898" i="1"/>
  <c r="AY898" i="1" s="1"/>
  <c r="AX770" i="1"/>
  <c r="AY770" i="1" s="1"/>
  <c r="AX640" i="1"/>
  <c r="AY640" i="1" s="1"/>
  <c r="AV512" i="1"/>
  <c r="AX512" i="1"/>
  <c r="AY512" i="1" s="1"/>
  <c r="AV384" i="1"/>
  <c r="AX384" i="1"/>
  <c r="AY384" i="1" s="1"/>
  <c r="AV256" i="1"/>
  <c r="AX256" i="1"/>
  <c r="AY256" i="1" s="1"/>
  <c r="AV128" i="1"/>
  <c r="AX128" i="1"/>
  <c r="AY128" i="1" s="1"/>
  <c r="AV1073" i="1"/>
  <c r="AX1073" i="1"/>
  <c r="AY1073" i="1" s="1"/>
  <c r="AV768" i="1"/>
  <c r="AX768" i="1"/>
  <c r="AY768" i="1" s="1"/>
  <c r="AV365" i="1"/>
  <c r="AX365" i="1"/>
  <c r="AY365" i="1" s="1"/>
  <c r="AV1023" i="1"/>
  <c r="AX1023" i="1"/>
  <c r="AY1023" i="1" s="1"/>
  <c r="AX91" i="1"/>
  <c r="AY91" i="1" s="1"/>
  <c r="AV702" i="1"/>
  <c r="AX702" i="1"/>
  <c r="AY702" i="1" s="1"/>
  <c r="AV1062" i="1"/>
  <c r="AX1062" i="1"/>
  <c r="AY1062" i="1" s="1"/>
  <c r="AV934" i="1"/>
  <c r="AX934" i="1"/>
  <c r="AY934" i="1" s="1"/>
  <c r="AV806" i="1"/>
  <c r="AX806" i="1"/>
  <c r="AY806" i="1" s="1"/>
  <c r="AV676" i="1"/>
  <c r="AX676" i="1"/>
  <c r="AY676" i="1" s="1"/>
  <c r="AV548" i="1"/>
  <c r="AX548" i="1"/>
  <c r="AY548" i="1" s="1"/>
  <c r="AV420" i="1"/>
  <c r="AX420" i="1"/>
  <c r="AY420" i="1" s="1"/>
  <c r="AV276" i="1"/>
  <c r="AX276" i="1"/>
  <c r="AY276" i="1" s="1"/>
  <c r="AV148" i="1"/>
  <c r="AX148" i="1"/>
  <c r="AY148" i="1" s="1"/>
  <c r="AV450" i="1"/>
  <c r="AX450" i="1"/>
  <c r="AY450" i="1" s="1"/>
  <c r="AV737" i="1"/>
  <c r="AX737" i="1"/>
  <c r="AY737" i="1" s="1"/>
  <c r="AV719" i="1"/>
  <c r="AX719" i="1"/>
  <c r="AY719" i="1" s="1"/>
  <c r="AV174" i="1"/>
  <c r="AX174" i="1"/>
  <c r="AY174" i="1" s="1"/>
  <c r="AV1044" i="1"/>
  <c r="AX1044" i="1"/>
  <c r="AY1044" i="1" s="1"/>
  <c r="AV916" i="1"/>
  <c r="AX916" i="1"/>
  <c r="AY916" i="1" s="1"/>
  <c r="AV788" i="1"/>
  <c r="AX788" i="1"/>
  <c r="AY788" i="1" s="1"/>
  <c r="AV658" i="1"/>
  <c r="AX658" i="1"/>
  <c r="AY658" i="1" s="1"/>
  <c r="AV462" i="1"/>
  <c r="AX462" i="1"/>
  <c r="AY462" i="1" s="1"/>
  <c r="AX141" i="1"/>
  <c r="AY141" i="1" s="1"/>
  <c r="AX75" i="1"/>
  <c r="AY75" i="1" s="1"/>
  <c r="AV695" i="1"/>
  <c r="AX695" i="1"/>
  <c r="AY695" i="1" s="1"/>
  <c r="AV567" i="1"/>
  <c r="AX567" i="1"/>
  <c r="AY567" i="1" s="1"/>
  <c r="AV753" i="1"/>
  <c r="AX753" i="1"/>
  <c r="AY753" i="1" s="1"/>
  <c r="AV399" i="1"/>
  <c r="AX399" i="1"/>
  <c r="AY399" i="1" s="1"/>
  <c r="AV46" i="1"/>
  <c r="AX46" i="1"/>
  <c r="AY46" i="1" s="1"/>
  <c r="AV758" i="1"/>
  <c r="AX758" i="1"/>
  <c r="AY758" i="1" s="1"/>
  <c r="AV630" i="1"/>
  <c r="AX630" i="1"/>
  <c r="AY630" i="1" s="1"/>
  <c r="AV502" i="1"/>
  <c r="AX502" i="1"/>
  <c r="AY502" i="1" s="1"/>
  <c r="AV374" i="1"/>
  <c r="AX374" i="1"/>
  <c r="AY374" i="1" s="1"/>
  <c r="AV246" i="1"/>
  <c r="AX246" i="1"/>
  <c r="AY246" i="1" s="1"/>
  <c r="AV118" i="1"/>
  <c r="AX118" i="1"/>
  <c r="AY118" i="1" s="1"/>
  <c r="AV370" i="1"/>
  <c r="AX370" i="1"/>
  <c r="AY370" i="1" s="1"/>
  <c r="AV721" i="1"/>
  <c r="AX721" i="1"/>
  <c r="AY721" i="1" s="1"/>
  <c r="AV655" i="1"/>
  <c r="AX655" i="1"/>
  <c r="AY655" i="1" s="1"/>
  <c r="AV382" i="1"/>
  <c r="AX382" i="1"/>
  <c r="AY382" i="1" s="1"/>
  <c r="AV77" i="1"/>
  <c r="AX77" i="1"/>
  <c r="AY77" i="1" s="1"/>
  <c r="AV1127" i="1"/>
  <c r="AX1127" i="1"/>
  <c r="AY1127" i="1" s="1"/>
  <c r="AX59" i="1"/>
  <c r="AY59" i="1" s="1"/>
  <c r="AV1148" i="1"/>
  <c r="AX1148" i="1"/>
  <c r="AY1148" i="1" s="1"/>
  <c r="AV1020" i="1"/>
  <c r="AX1020" i="1"/>
  <c r="AY1020" i="1" s="1"/>
  <c r="AV892" i="1"/>
  <c r="AX892" i="1"/>
  <c r="AY892" i="1" s="1"/>
  <c r="AV762" i="1"/>
  <c r="AX762" i="1"/>
  <c r="AY762" i="1" s="1"/>
  <c r="AV634" i="1"/>
  <c r="AX634" i="1"/>
  <c r="AY634" i="1" s="1"/>
  <c r="AV506" i="1"/>
  <c r="AX506" i="1"/>
  <c r="AY506" i="1" s="1"/>
  <c r="AV378" i="1"/>
  <c r="AX378" i="1"/>
  <c r="AY378" i="1" s="1"/>
  <c r="AV250" i="1"/>
  <c r="AX250" i="1"/>
  <c r="AY250" i="1" s="1"/>
  <c r="AV122" i="1"/>
  <c r="AX122" i="1"/>
  <c r="AY122" i="1" s="1"/>
  <c r="AV169" i="1"/>
  <c r="AX169" i="1"/>
  <c r="AY169" i="1" s="1"/>
  <c r="AV289" i="1"/>
  <c r="AX289" i="1"/>
  <c r="AY289" i="1" s="1"/>
  <c r="AV1136" i="1"/>
  <c r="AX1136" i="1"/>
  <c r="AY1136" i="1" s="1"/>
  <c r="AV509" i="1"/>
  <c r="AX509" i="1"/>
  <c r="AY509" i="1" s="1"/>
  <c r="AV1226" i="1"/>
  <c r="AX1226" i="1"/>
  <c r="AY1226" i="1" s="1"/>
  <c r="AX1082" i="1"/>
  <c r="AY1082" i="1" s="1"/>
  <c r="AX954" i="1"/>
  <c r="AY954" i="1" s="1"/>
  <c r="AX826" i="1"/>
  <c r="AY826" i="1" s="1"/>
  <c r="AX337" i="1"/>
  <c r="AY337" i="1" s="1"/>
  <c r="AX1040" i="1"/>
  <c r="AY1040" i="1" s="1"/>
  <c r="AX541" i="1"/>
  <c r="AY541" i="1" s="1"/>
  <c r="AX1024" i="1"/>
  <c r="AY1024" i="1" s="1"/>
  <c r="AX477" i="1"/>
  <c r="AY477" i="1" s="1"/>
  <c r="AX1046" i="1"/>
  <c r="AY1046" i="1" s="1"/>
  <c r="AX918" i="1"/>
  <c r="AY918" i="1" s="1"/>
  <c r="AX790" i="1"/>
  <c r="AY790" i="1" s="1"/>
  <c r="AX660" i="1"/>
  <c r="AY660" i="1" s="1"/>
  <c r="AX532" i="1"/>
  <c r="AY532" i="1" s="1"/>
  <c r="AX404" i="1"/>
  <c r="AY404" i="1" s="1"/>
  <c r="AX260" i="1"/>
  <c r="AY260" i="1" s="1"/>
  <c r="AX132" i="1"/>
  <c r="AY132" i="1" s="1"/>
  <c r="AX386" i="1"/>
  <c r="AY386" i="1" s="1"/>
  <c r="AX513" i="1"/>
  <c r="AY513" i="1" s="1"/>
  <c r="AX527" i="1"/>
  <c r="AY527" i="1" s="1"/>
  <c r="AX1071" i="1"/>
  <c r="AY1071" i="1" s="1"/>
  <c r="AX1028" i="1"/>
  <c r="AY1028" i="1" s="1"/>
  <c r="AX900" i="1"/>
  <c r="AY900" i="1" s="1"/>
  <c r="AX772" i="1"/>
  <c r="AY772" i="1" s="1"/>
  <c r="AX642" i="1"/>
  <c r="AY642" i="1" s="1"/>
  <c r="AX238" i="1"/>
  <c r="AY238" i="1" s="1"/>
  <c r="AX703" i="1"/>
  <c r="AY703" i="1" s="1"/>
  <c r="AX254" i="1"/>
  <c r="AY254" i="1" s="1"/>
  <c r="AX43" i="1"/>
  <c r="AY43" i="1" s="1"/>
  <c r="AV689" i="1"/>
  <c r="AX689" i="1"/>
  <c r="AY689" i="1" s="1"/>
  <c r="AX165" i="1"/>
  <c r="AY165" i="1" s="1"/>
  <c r="AX37" i="1"/>
  <c r="AY37" i="1" s="1"/>
  <c r="AX498" i="1"/>
  <c r="AY498" i="1" s="1"/>
  <c r="AX34" i="1"/>
  <c r="AY34" i="1" s="1"/>
  <c r="AX1217" i="1"/>
  <c r="AY1217" i="1" s="1"/>
  <c r="AX917" i="1"/>
  <c r="AY917" i="1" s="1"/>
  <c r="AX755" i="1"/>
  <c r="AY755" i="1" s="1"/>
  <c r="AX627" i="1"/>
  <c r="AY627" i="1" s="1"/>
  <c r="AX499" i="1"/>
  <c r="AY499" i="1" s="1"/>
  <c r="AX371" i="1"/>
  <c r="AY371" i="1" s="1"/>
  <c r="AX243" i="1"/>
  <c r="AY243" i="1" s="1"/>
  <c r="AX99" i="1"/>
  <c r="AY99" i="1" s="1"/>
  <c r="AX530" i="1"/>
  <c r="AY530" i="1" s="1"/>
  <c r="AX98" i="1"/>
  <c r="AY98" i="1" s="1"/>
  <c r="AX129" i="1"/>
  <c r="AY129" i="1" s="1"/>
  <c r="AX1200" i="1"/>
  <c r="AY1200" i="1" s="1"/>
  <c r="AX669" i="1"/>
  <c r="AY669" i="1" s="1"/>
  <c r="AX1155" i="1"/>
  <c r="AY1155" i="1" s="1"/>
  <c r="AX1122" i="1"/>
  <c r="AY1122" i="1" s="1"/>
  <c r="AX994" i="1"/>
  <c r="AY994" i="1" s="1"/>
  <c r="AX866" i="1"/>
  <c r="AY866" i="1" s="1"/>
  <c r="AX608" i="1"/>
  <c r="AY608" i="1" s="1"/>
  <c r="AX352" i="1"/>
  <c r="AY352" i="1" s="1"/>
  <c r="AX224" i="1"/>
  <c r="AY224" i="1" s="1"/>
  <c r="AX96" i="1"/>
  <c r="AY96" i="1" s="1"/>
  <c r="AX671" i="1"/>
  <c r="AY671" i="1" s="1"/>
  <c r="AX334" i="1"/>
  <c r="AY334" i="1" s="1"/>
  <c r="AX605" i="1"/>
  <c r="AY605" i="1" s="1"/>
  <c r="AX27" i="1"/>
  <c r="AY27" i="1" s="1"/>
  <c r="AV591" i="1"/>
  <c r="AX591" i="1"/>
  <c r="AY591" i="1" s="1"/>
  <c r="AX1132" i="1"/>
  <c r="AY1132" i="1" s="1"/>
  <c r="AX1004" i="1"/>
  <c r="AY1004" i="1" s="1"/>
  <c r="AX876" i="1"/>
  <c r="AY876" i="1" s="1"/>
  <c r="AX746" i="1"/>
  <c r="AY746" i="1" s="1"/>
  <c r="AX618" i="1"/>
  <c r="AY618" i="1" s="1"/>
  <c r="AX490" i="1"/>
  <c r="AY490" i="1" s="1"/>
  <c r="AX362" i="1"/>
  <c r="AY362" i="1" s="1"/>
  <c r="AX234" i="1"/>
  <c r="AY234" i="1" s="1"/>
  <c r="AX106" i="1"/>
  <c r="AY106" i="1" s="1"/>
  <c r="AX89" i="1"/>
  <c r="AY89" i="1" s="1"/>
  <c r="AX113" i="1"/>
  <c r="AY113" i="1" s="1"/>
  <c r="AX896" i="1"/>
  <c r="AY896" i="1" s="1"/>
  <c r="AX317" i="1"/>
  <c r="AY317" i="1" s="1"/>
  <c r="AX1210" i="1"/>
  <c r="AY1210" i="1" s="1"/>
  <c r="AX1066" i="1"/>
  <c r="AY1066" i="1" s="1"/>
  <c r="AX938" i="1"/>
  <c r="AY938" i="1" s="1"/>
  <c r="AX810" i="1"/>
  <c r="AY810" i="1" s="1"/>
  <c r="AX177" i="1"/>
  <c r="AY177" i="1" s="1"/>
  <c r="AX800" i="1"/>
  <c r="AY800" i="1" s="1"/>
  <c r="AX333" i="1"/>
  <c r="AY333" i="1" s="1"/>
  <c r="AX784" i="1"/>
  <c r="AY784" i="1" s="1"/>
  <c r="AX253" i="1"/>
  <c r="AY253" i="1" s="1"/>
  <c r="AX1030" i="1"/>
  <c r="AY1030" i="1" s="1"/>
  <c r="AX902" i="1"/>
  <c r="AY902" i="1" s="1"/>
  <c r="AX774" i="1"/>
  <c r="AY774" i="1" s="1"/>
  <c r="AX644" i="1"/>
  <c r="AY644" i="1" s="1"/>
  <c r="AX516" i="1"/>
  <c r="AY516" i="1" s="1"/>
  <c r="AX388" i="1"/>
  <c r="AY388" i="1" s="1"/>
  <c r="AX244" i="1"/>
  <c r="AY244" i="1" s="1"/>
  <c r="AX116" i="1"/>
  <c r="AY116" i="1" s="1"/>
  <c r="AX322" i="1"/>
  <c r="AY322" i="1" s="1"/>
  <c r="AX353" i="1"/>
  <c r="AY353" i="1" s="1"/>
  <c r="AX335" i="1"/>
  <c r="AY335" i="1" s="1"/>
  <c r="AX847" i="1"/>
  <c r="AY847" i="1" s="1"/>
  <c r="AV1012" i="1"/>
  <c r="AX1012" i="1"/>
  <c r="AY1012" i="1" s="1"/>
  <c r="AV884" i="1"/>
  <c r="AX884" i="1"/>
  <c r="AY884" i="1" s="1"/>
  <c r="AV754" i="1"/>
  <c r="AX754" i="1"/>
  <c r="AY754" i="1" s="1"/>
  <c r="AV626" i="1"/>
  <c r="AX626" i="1"/>
  <c r="AY626" i="1" s="1"/>
  <c r="AV1119" i="1"/>
  <c r="AX1119" i="1"/>
  <c r="AY1119" i="1" s="1"/>
  <c r="AX511" i="1"/>
  <c r="AY511" i="1" s="1"/>
  <c r="AX62" i="1"/>
  <c r="AY62" i="1" s="1"/>
  <c r="AX11" i="1"/>
  <c r="AY11" i="1" s="1"/>
  <c r="AX1178" i="1"/>
  <c r="AY1178" i="1" s="1"/>
  <c r="AV1206" i="1"/>
  <c r="AX1206" i="1"/>
  <c r="AY1206" i="1" s="1"/>
  <c r="AV663" i="1"/>
  <c r="AX663" i="1"/>
  <c r="AY663" i="1" s="1"/>
  <c r="AV535" i="1"/>
  <c r="AX535" i="1"/>
  <c r="AY535" i="1" s="1"/>
  <c r="AV465" i="1"/>
  <c r="AX465" i="1"/>
  <c r="AY465" i="1" s="1"/>
  <c r="AV31" i="1"/>
  <c r="AX31" i="1"/>
  <c r="AY31" i="1" s="1"/>
  <c r="AV991" i="1"/>
  <c r="AX991" i="1"/>
  <c r="AY991" i="1" s="1"/>
  <c r="AV726" i="1"/>
  <c r="AX726" i="1"/>
  <c r="AY726" i="1" s="1"/>
  <c r="AV598" i="1"/>
  <c r="AX598" i="1"/>
  <c r="AY598" i="1" s="1"/>
  <c r="AV470" i="1"/>
  <c r="AX470" i="1"/>
  <c r="AY470" i="1" s="1"/>
  <c r="AV342" i="1"/>
  <c r="AX342" i="1"/>
  <c r="AY342" i="1" s="1"/>
  <c r="AV214" i="1"/>
  <c r="AX214" i="1"/>
  <c r="AY214" i="1" s="1"/>
  <c r="AV86" i="1"/>
  <c r="AX86" i="1"/>
  <c r="AY86" i="1" s="1"/>
  <c r="AV1173" i="1"/>
  <c r="AX1173" i="1"/>
  <c r="AY1173" i="1" s="1"/>
  <c r="AV1045" i="1"/>
  <c r="AX1045" i="1"/>
  <c r="AY1045" i="1" s="1"/>
  <c r="AV885" i="1"/>
  <c r="AX885" i="1"/>
  <c r="AY885" i="1" s="1"/>
  <c r="AV739" i="1"/>
  <c r="AX739" i="1"/>
  <c r="AY739" i="1" s="1"/>
  <c r="AV611" i="1"/>
  <c r="AX611" i="1"/>
  <c r="AY611" i="1" s="1"/>
  <c r="AV483" i="1"/>
  <c r="AX483" i="1"/>
  <c r="AY483" i="1" s="1"/>
  <c r="AX336" i="1"/>
  <c r="AY336" i="1" s="1"/>
  <c r="AX208" i="1"/>
  <c r="AY208" i="1" s="1"/>
  <c r="AX80" i="1"/>
  <c r="AY80" i="1" s="1"/>
  <c r="AX479" i="1"/>
  <c r="AY479" i="1" s="1"/>
  <c r="AX110" i="1"/>
  <c r="AY110" i="1" s="1"/>
  <c r="AX1088" i="1"/>
  <c r="AY1088" i="1" s="1"/>
  <c r="AX397" i="1"/>
  <c r="AY397" i="1" s="1"/>
  <c r="AX1108" i="1"/>
  <c r="AY1108" i="1" s="1"/>
  <c r="AV1170" i="1"/>
  <c r="AX1116" i="1"/>
  <c r="AY1116" i="1" s="1"/>
  <c r="AX988" i="1"/>
  <c r="AY988" i="1" s="1"/>
  <c r="AX860" i="1"/>
  <c r="AY860" i="1" s="1"/>
  <c r="AX730" i="1"/>
  <c r="AY730" i="1" s="1"/>
  <c r="AX602" i="1"/>
  <c r="AY602" i="1" s="1"/>
  <c r="AX474" i="1"/>
  <c r="AY474" i="1" s="1"/>
  <c r="AX346" i="1"/>
  <c r="AY346" i="1" s="1"/>
  <c r="AX218" i="1"/>
  <c r="AY218" i="1" s="1"/>
  <c r="AX90" i="1"/>
  <c r="AY90" i="1" s="1"/>
  <c r="AX57" i="1"/>
  <c r="AY57" i="1" s="1"/>
  <c r="AX1137" i="1"/>
  <c r="AY1137" i="1" s="1"/>
  <c r="AX654" i="1"/>
  <c r="AY654" i="1" s="1"/>
  <c r="AX93" i="1"/>
  <c r="AY93" i="1" s="1"/>
  <c r="AX1194" i="1"/>
  <c r="AY1194" i="1" s="1"/>
  <c r="AX1050" i="1"/>
  <c r="AY1050" i="1" s="1"/>
  <c r="AX922" i="1"/>
  <c r="AY922" i="1" s="1"/>
  <c r="AX794" i="1"/>
  <c r="AY794" i="1" s="1"/>
  <c r="AX1105" i="1"/>
  <c r="AY1105" i="1" s="1"/>
  <c r="AX590" i="1"/>
  <c r="AY590" i="1" s="1"/>
  <c r="AX109" i="1"/>
  <c r="AY109" i="1" s="1"/>
  <c r="AX756" i="1"/>
  <c r="AY756" i="1" s="1"/>
  <c r="AX628" i="1"/>
  <c r="AY628" i="1" s="1"/>
  <c r="AX500" i="1"/>
  <c r="AY500" i="1" s="1"/>
  <c r="AX372" i="1"/>
  <c r="AY372" i="1" s="1"/>
  <c r="AX228" i="1"/>
  <c r="AY228" i="1" s="1"/>
  <c r="AX68" i="1"/>
  <c r="AY68" i="1" s="1"/>
  <c r="AX258" i="1"/>
  <c r="AY258" i="1" s="1"/>
  <c r="AX193" i="1"/>
  <c r="AY193" i="1" s="1"/>
  <c r="AX143" i="1"/>
  <c r="AY143" i="1" s="1"/>
  <c r="AX653" i="1"/>
  <c r="AY653" i="1" s="1"/>
  <c r="AV996" i="1"/>
  <c r="AX996" i="1"/>
  <c r="AY996" i="1" s="1"/>
  <c r="AX868" i="1"/>
  <c r="AY868" i="1" s="1"/>
  <c r="AX738" i="1"/>
  <c r="AY738" i="1" s="1"/>
  <c r="AX1185" i="1"/>
  <c r="AY1185" i="1" s="1"/>
  <c r="AX125" i="1"/>
  <c r="AY125" i="1" s="1"/>
  <c r="AX303" i="1"/>
  <c r="AY303" i="1" s="1"/>
  <c r="AX1135" i="1"/>
  <c r="AY1135" i="1" s="1"/>
  <c r="AV1178" i="1"/>
  <c r="AX1092" i="1"/>
  <c r="AY1092" i="1" s="1"/>
  <c r="AV1182" i="1"/>
  <c r="AX1182" i="1"/>
  <c r="AY1182" i="1" s="1"/>
  <c r="AV1054" i="1"/>
  <c r="AX1054" i="1"/>
  <c r="AY1054" i="1" s="1"/>
  <c r="AV926" i="1"/>
  <c r="AX926" i="1"/>
  <c r="AY926" i="1" s="1"/>
  <c r="AV798" i="1"/>
  <c r="AX798" i="1"/>
  <c r="AY798" i="1" s="1"/>
  <c r="AV668" i="1"/>
  <c r="AX668" i="1"/>
  <c r="AY668" i="1" s="1"/>
  <c r="AV540" i="1"/>
  <c r="AX540" i="1"/>
  <c r="AY540" i="1" s="1"/>
  <c r="AV412" i="1"/>
  <c r="AX412" i="1"/>
  <c r="AY412" i="1" s="1"/>
  <c r="AV284" i="1"/>
  <c r="AX284" i="1"/>
  <c r="AY284" i="1" s="1"/>
  <c r="AV140" i="1"/>
  <c r="AX140" i="1"/>
  <c r="AY140" i="1" s="1"/>
  <c r="AV993" i="1"/>
  <c r="AX993" i="1"/>
  <c r="AY993" i="1" s="1"/>
  <c r="AV935" i="1"/>
  <c r="AX935" i="1"/>
  <c r="AY935" i="1" s="1"/>
  <c r="AV807" i="1"/>
  <c r="AX807" i="1"/>
  <c r="AY807" i="1" s="1"/>
  <c r="AV677" i="1"/>
  <c r="AX677" i="1"/>
  <c r="AY677" i="1" s="1"/>
  <c r="AV533" i="1"/>
  <c r="AX533" i="1"/>
  <c r="AY533" i="1" s="1"/>
  <c r="AV389" i="1"/>
  <c r="AX389" i="1"/>
  <c r="AY389" i="1" s="1"/>
  <c r="AV261" i="1"/>
  <c r="AX261" i="1"/>
  <c r="AY261" i="1" s="1"/>
  <c r="AV133" i="1"/>
  <c r="AX133" i="1"/>
  <c r="AY133" i="1" s="1"/>
  <c r="AV5" i="1"/>
  <c r="AX5" i="1"/>
  <c r="AY5" i="1" s="1"/>
  <c r="AV418" i="1"/>
  <c r="AX418" i="1"/>
  <c r="AY418" i="1" s="1"/>
  <c r="AV883" i="1"/>
  <c r="AX883" i="1"/>
  <c r="AY883" i="1" s="1"/>
  <c r="AV817" i="1"/>
  <c r="AX817" i="1"/>
  <c r="AY817" i="1" s="1"/>
  <c r="AW1138" i="1"/>
  <c r="AV1157" i="1"/>
  <c r="AX1157" i="1"/>
  <c r="AY1157" i="1" s="1"/>
  <c r="AV1013" i="1"/>
  <c r="AX1013" i="1"/>
  <c r="AY1013" i="1" s="1"/>
  <c r="AV869" i="1"/>
  <c r="AX869" i="1"/>
  <c r="AY869" i="1" s="1"/>
  <c r="AV723" i="1"/>
  <c r="AX723" i="1"/>
  <c r="AY723" i="1" s="1"/>
  <c r="AV595" i="1"/>
  <c r="AX595" i="1"/>
  <c r="AY595" i="1" s="1"/>
  <c r="AV467" i="1"/>
  <c r="AX467" i="1"/>
  <c r="AY467" i="1" s="1"/>
  <c r="AV339" i="1"/>
  <c r="AX339" i="1"/>
  <c r="AY339" i="1" s="1"/>
  <c r="AV211" i="1"/>
  <c r="AX211" i="1"/>
  <c r="AY211" i="1" s="1"/>
  <c r="AV67" i="1"/>
  <c r="AX67" i="1"/>
  <c r="AY67" i="1" s="1"/>
  <c r="AV434" i="1"/>
  <c r="AX434" i="1"/>
  <c r="AY434" i="1" s="1"/>
  <c r="AV963" i="1"/>
  <c r="AX963" i="1"/>
  <c r="AY963" i="1" s="1"/>
  <c r="AV1089" i="1"/>
  <c r="AX1089" i="1"/>
  <c r="AY1089" i="1" s="1"/>
  <c r="AV1234" i="1"/>
  <c r="AX1123" i="1"/>
  <c r="AY1123" i="1" s="1"/>
  <c r="AX1126" i="1"/>
  <c r="AY1126" i="1" s="1"/>
  <c r="AX1196" i="1"/>
  <c r="AY1196" i="1" s="1"/>
  <c r="AX1100" i="1"/>
  <c r="AY1100" i="1" s="1"/>
  <c r="AX972" i="1"/>
  <c r="AY972" i="1" s="1"/>
  <c r="AX844" i="1"/>
  <c r="AY844" i="1" s="1"/>
  <c r="AX714" i="1"/>
  <c r="AY714" i="1" s="1"/>
  <c r="AX586" i="1"/>
  <c r="AY586" i="1" s="1"/>
  <c r="AX458" i="1"/>
  <c r="AY458" i="1" s="1"/>
  <c r="AX330" i="1"/>
  <c r="AY330" i="1" s="1"/>
  <c r="AX202" i="1"/>
  <c r="AY202" i="1" s="1"/>
  <c r="AX74" i="1"/>
  <c r="AY74" i="1" s="1"/>
  <c r="AX25" i="1"/>
  <c r="AY25" i="1" s="1"/>
  <c r="AX929" i="1"/>
  <c r="AY929" i="1" s="1"/>
  <c r="AX430" i="1"/>
  <c r="AY430" i="1" s="1"/>
  <c r="AX1162" i="1"/>
  <c r="AY1162" i="1" s="1"/>
  <c r="AX1034" i="1"/>
  <c r="AY1034" i="1" s="1"/>
  <c r="AX906" i="1"/>
  <c r="AY906" i="1" s="1"/>
  <c r="AX778" i="1"/>
  <c r="AY778" i="1" s="1"/>
  <c r="AX913" i="1"/>
  <c r="AY913" i="1" s="1"/>
  <c r="AX366" i="1"/>
  <c r="AY366" i="1" s="1"/>
  <c r="AV302" i="1"/>
  <c r="AX302" i="1"/>
  <c r="AY302" i="1" s="1"/>
  <c r="AW107" i="1"/>
  <c r="AX998" i="1"/>
  <c r="AY998" i="1" s="1"/>
  <c r="AX870" i="1"/>
  <c r="AY870" i="1" s="1"/>
  <c r="AX740" i="1"/>
  <c r="AY740" i="1" s="1"/>
  <c r="AX612" i="1"/>
  <c r="AY612" i="1" s="1"/>
  <c r="AX484" i="1"/>
  <c r="AY484" i="1" s="1"/>
  <c r="AX356" i="1"/>
  <c r="AY356" i="1" s="1"/>
  <c r="AX212" i="1"/>
  <c r="AY212" i="1" s="1"/>
  <c r="AX52" i="1"/>
  <c r="AY52" i="1" s="1"/>
  <c r="AX194" i="1"/>
  <c r="AY194" i="1" s="1"/>
  <c r="AX33" i="1"/>
  <c r="AY33" i="1" s="1"/>
  <c r="AX1056" i="1"/>
  <c r="AY1056" i="1" s="1"/>
  <c r="AX445" i="1"/>
  <c r="AY445" i="1" s="1"/>
  <c r="AV980" i="1"/>
  <c r="AX980" i="1"/>
  <c r="AY980" i="1" s="1"/>
  <c r="AV852" i="1"/>
  <c r="AX852" i="1"/>
  <c r="AY852" i="1" s="1"/>
  <c r="AV722" i="1"/>
  <c r="AX722" i="1"/>
  <c r="AY722" i="1" s="1"/>
  <c r="AX1107" i="1"/>
  <c r="AY1107" i="1" s="1"/>
  <c r="AX95" i="1"/>
  <c r="AY95" i="1" s="1"/>
  <c r="AX959" i="1"/>
  <c r="AY959" i="1" s="1"/>
  <c r="AV203" i="1"/>
  <c r="AX203" i="1"/>
  <c r="AY203" i="1" s="1"/>
  <c r="AV349" i="1"/>
  <c r="AX349" i="1"/>
  <c r="AY349" i="1" s="1"/>
  <c r="AW1218" i="1"/>
  <c r="AV1174" i="1"/>
  <c r="AX1174" i="1"/>
  <c r="AY1174" i="1" s="1"/>
  <c r="AV1140" i="1"/>
  <c r="AX1140" i="1"/>
  <c r="AY1140" i="1" s="1"/>
  <c r="AV65" i="1"/>
  <c r="AX65" i="1"/>
  <c r="AY65" i="1" s="1"/>
  <c r="AV1120" i="1"/>
  <c r="AX1120" i="1"/>
  <c r="AY1120" i="1" s="1"/>
  <c r="AV429" i="1"/>
  <c r="AX429" i="1"/>
  <c r="AY429" i="1" s="1"/>
  <c r="AV665" i="1"/>
  <c r="AX665" i="1"/>
  <c r="AY665" i="1" s="1"/>
  <c r="AV537" i="1"/>
  <c r="AX537" i="1"/>
  <c r="AY537" i="1" s="1"/>
  <c r="AV409" i="1"/>
  <c r="AX409" i="1"/>
  <c r="AY409" i="1" s="1"/>
  <c r="AV281" i="1"/>
  <c r="AX281" i="1"/>
  <c r="AY281" i="1" s="1"/>
  <c r="AV137" i="1"/>
  <c r="AX137" i="1"/>
  <c r="AY137" i="1" s="1"/>
  <c r="AV401" i="1"/>
  <c r="AX401" i="1"/>
  <c r="AY401" i="1" s="1"/>
  <c r="AV191" i="1"/>
  <c r="AX191" i="1"/>
  <c r="AY191" i="1" s="1"/>
  <c r="AV525" i="1"/>
  <c r="AX525" i="1"/>
  <c r="AY525" i="1" s="1"/>
  <c r="AV759" i="1"/>
  <c r="AX759" i="1"/>
  <c r="AY759" i="1" s="1"/>
  <c r="AV631" i="1"/>
  <c r="AX631" i="1"/>
  <c r="AY631" i="1" s="1"/>
  <c r="AV503" i="1"/>
  <c r="AX503" i="1"/>
  <c r="AY503" i="1" s="1"/>
  <c r="AV145" i="1"/>
  <c r="AX145" i="1"/>
  <c r="AY145" i="1" s="1"/>
  <c r="AV944" i="1"/>
  <c r="AX944" i="1"/>
  <c r="AY944" i="1" s="1"/>
  <c r="AV589" i="1"/>
  <c r="AX589" i="1"/>
  <c r="AY589" i="1" s="1"/>
  <c r="AV694" i="1"/>
  <c r="AX694" i="1"/>
  <c r="AY694" i="1" s="1"/>
  <c r="AV566" i="1"/>
  <c r="AX566" i="1"/>
  <c r="AY566" i="1" s="1"/>
  <c r="AV438" i="1"/>
  <c r="AX438" i="1"/>
  <c r="AY438" i="1" s="1"/>
  <c r="AV310" i="1"/>
  <c r="AX310" i="1"/>
  <c r="AY310" i="1" s="1"/>
  <c r="AV182" i="1"/>
  <c r="AX182" i="1"/>
  <c r="AY182" i="1" s="1"/>
  <c r="AV54" i="1"/>
  <c r="AX54" i="1"/>
  <c r="AY54" i="1" s="1"/>
  <c r="AV82" i="1"/>
  <c r="AX82" i="1"/>
  <c r="AY82" i="1" s="1"/>
  <c r="AV81" i="1"/>
  <c r="AX81" i="1"/>
  <c r="AY81" i="1" s="1"/>
  <c r="AV1216" i="1"/>
  <c r="AX1216" i="1"/>
  <c r="AY1216" i="1" s="1"/>
  <c r="AV895" i="1"/>
  <c r="AX895" i="1"/>
  <c r="AY895" i="1" s="1"/>
  <c r="AV1191" i="1"/>
  <c r="AX1191" i="1"/>
  <c r="AY1191" i="1" s="1"/>
  <c r="AV1063" i="1"/>
  <c r="AX1063" i="1"/>
  <c r="AY1063" i="1" s="1"/>
  <c r="AV526" i="1"/>
  <c r="AX526" i="1"/>
  <c r="AY526" i="1" s="1"/>
  <c r="AX187" i="1"/>
  <c r="AY187" i="1" s="1"/>
  <c r="AX1084" i="1"/>
  <c r="AY1084" i="1" s="1"/>
  <c r="AX956" i="1"/>
  <c r="AY956" i="1" s="1"/>
  <c r="AX828" i="1"/>
  <c r="AY828" i="1" s="1"/>
  <c r="AX698" i="1"/>
  <c r="AY698" i="1" s="1"/>
  <c r="AX570" i="1"/>
  <c r="AY570" i="1" s="1"/>
  <c r="AX442" i="1"/>
  <c r="AY442" i="1" s="1"/>
  <c r="AX314" i="1"/>
  <c r="AY314" i="1" s="1"/>
  <c r="AV186" i="1"/>
  <c r="AX186" i="1"/>
  <c r="AY186" i="1" s="1"/>
  <c r="AV58" i="1"/>
  <c r="AX58" i="1"/>
  <c r="AY58" i="1" s="1"/>
  <c r="AV995" i="1"/>
  <c r="AX995" i="1"/>
  <c r="AY995" i="1" s="1"/>
  <c r="AV751" i="1"/>
  <c r="AX751" i="1"/>
  <c r="AY751" i="1" s="1"/>
  <c r="AV206" i="1"/>
  <c r="AX206" i="1"/>
  <c r="AY206" i="1" s="1"/>
  <c r="AV1146" i="1"/>
  <c r="AX1146" i="1"/>
  <c r="AY1146" i="1" s="1"/>
  <c r="AV1018" i="1"/>
  <c r="AX1018" i="1"/>
  <c r="AY1018" i="1" s="1"/>
  <c r="AV890" i="1"/>
  <c r="AX890" i="1"/>
  <c r="AY890" i="1" s="1"/>
  <c r="AV947" i="1"/>
  <c r="AX947" i="1"/>
  <c r="AY947" i="1" s="1"/>
  <c r="AV735" i="1"/>
  <c r="AX735" i="1"/>
  <c r="AY735" i="1" s="1"/>
  <c r="AV142" i="1"/>
  <c r="AX142" i="1"/>
  <c r="AY142" i="1" s="1"/>
  <c r="AX78" i="1"/>
  <c r="AY78" i="1" s="1"/>
  <c r="AX1110" i="1"/>
  <c r="AY1110" i="1" s="1"/>
  <c r="AX982" i="1"/>
  <c r="AY982" i="1" s="1"/>
  <c r="AX854" i="1"/>
  <c r="AY854" i="1" s="1"/>
  <c r="AX724" i="1"/>
  <c r="AY724" i="1" s="1"/>
  <c r="AX596" i="1"/>
  <c r="AY596" i="1" s="1"/>
  <c r="AX468" i="1"/>
  <c r="AY468" i="1" s="1"/>
  <c r="AX340" i="1"/>
  <c r="AY340" i="1" s="1"/>
  <c r="AX196" i="1"/>
  <c r="AY196" i="1" s="1"/>
  <c r="AX20" i="1"/>
  <c r="AY20" i="1" s="1"/>
  <c r="AX130" i="1"/>
  <c r="AY130" i="1" s="1"/>
  <c r="AX1169" i="1"/>
  <c r="AY1169" i="1" s="1"/>
  <c r="AX848" i="1"/>
  <c r="AY848" i="1" s="1"/>
  <c r="AX237" i="1"/>
  <c r="AY237" i="1" s="1"/>
  <c r="AX964" i="1"/>
  <c r="AY964" i="1" s="1"/>
  <c r="AX836" i="1"/>
  <c r="AY836" i="1" s="1"/>
  <c r="AX706" i="1"/>
  <c r="AY706" i="1" s="1"/>
  <c r="AX1072" i="1"/>
  <c r="AY1072" i="1" s="1"/>
  <c r="AX1091" i="1"/>
  <c r="AY1091" i="1" s="1"/>
  <c r="AX1168" i="1"/>
  <c r="AY1168" i="1" s="1"/>
  <c r="AX749" i="1"/>
  <c r="AY749" i="1" s="1"/>
  <c r="AX171" i="1"/>
  <c r="AY171" i="1" s="1"/>
  <c r="AV1058" i="1"/>
  <c r="AX1058" i="1"/>
  <c r="AY1058" i="1" s="1"/>
  <c r="AV930" i="1"/>
  <c r="AX930" i="1"/>
  <c r="AY930" i="1" s="1"/>
  <c r="AV802" i="1"/>
  <c r="AX802" i="1"/>
  <c r="AY802" i="1" s="1"/>
  <c r="AV672" i="1"/>
  <c r="AX672" i="1"/>
  <c r="AY672" i="1" s="1"/>
  <c r="AV544" i="1"/>
  <c r="AX544" i="1"/>
  <c r="AY544" i="1" s="1"/>
  <c r="AV416" i="1"/>
  <c r="AX416" i="1"/>
  <c r="AY416" i="1" s="1"/>
  <c r="AV288" i="1"/>
  <c r="AX288" i="1"/>
  <c r="AY288" i="1" s="1"/>
  <c r="AX767" i="1"/>
  <c r="AY767" i="1" s="1"/>
  <c r="AX350" i="1"/>
  <c r="AY350" i="1" s="1"/>
  <c r="AX155" i="1"/>
  <c r="AY155" i="1" s="1"/>
  <c r="AW1108" i="1"/>
  <c r="AX1068" i="1"/>
  <c r="AY1068" i="1" s="1"/>
  <c r="AX940" i="1"/>
  <c r="AY940" i="1" s="1"/>
  <c r="AX812" i="1"/>
  <c r="AY812" i="1" s="1"/>
  <c r="AX682" i="1"/>
  <c r="AY682" i="1" s="1"/>
  <c r="AX554" i="1"/>
  <c r="AY554" i="1" s="1"/>
  <c r="AX426" i="1"/>
  <c r="AY426" i="1" s="1"/>
  <c r="AX298" i="1"/>
  <c r="AY298" i="1" s="1"/>
  <c r="AX170" i="1"/>
  <c r="AY170" i="1" s="1"/>
  <c r="AX42" i="1"/>
  <c r="AY42" i="1" s="1"/>
  <c r="AX803" i="1"/>
  <c r="AY803" i="1" s="1"/>
  <c r="AX559" i="1"/>
  <c r="AY559" i="1" s="1"/>
  <c r="AX1167" i="1"/>
  <c r="AY1167" i="1" s="1"/>
  <c r="AX1130" i="1"/>
  <c r="AY1130" i="1" s="1"/>
  <c r="AX1002" i="1"/>
  <c r="AY1002" i="1" s="1"/>
  <c r="AX874" i="1"/>
  <c r="AY874" i="1" s="1"/>
  <c r="AX819" i="1"/>
  <c r="AY819" i="1" s="1"/>
  <c r="AX543" i="1"/>
  <c r="AY543" i="1" s="1"/>
  <c r="AX1151" i="1"/>
  <c r="AY1151" i="1" s="1"/>
  <c r="AX1103" i="1"/>
  <c r="AY1103" i="1" s="1"/>
  <c r="AV1094" i="1"/>
  <c r="AX1094" i="1"/>
  <c r="AY1094" i="1" s="1"/>
  <c r="AV966" i="1"/>
  <c r="AX966" i="1"/>
  <c r="AY966" i="1" s="1"/>
  <c r="AV838" i="1"/>
  <c r="AX838" i="1"/>
  <c r="AY838" i="1" s="1"/>
  <c r="AV708" i="1"/>
  <c r="AX708" i="1"/>
  <c r="AY708" i="1" s="1"/>
  <c r="AV580" i="1"/>
  <c r="AX580" i="1"/>
  <c r="AY580" i="1" s="1"/>
  <c r="AV452" i="1"/>
  <c r="AX452" i="1"/>
  <c r="AY452" i="1" s="1"/>
  <c r="AV324" i="1"/>
  <c r="AX324" i="1"/>
  <c r="AY324" i="1" s="1"/>
  <c r="AV180" i="1"/>
  <c r="AX180" i="1"/>
  <c r="AY180" i="1" s="1"/>
  <c r="AV578" i="1"/>
  <c r="AX578" i="1"/>
  <c r="AY578" i="1" s="1"/>
  <c r="AV66" i="1"/>
  <c r="AX66" i="1"/>
  <c r="AY66" i="1" s="1"/>
  <c r="AV1041" i="1"/>
  <c r="AX1041" i="1"/>
  <c r="AY1041" i="1" s="1"/>
  <c r="AV622" i="1"/>
  <c r="AX622" i="1"/>
  <c r="AY622" i="1" s="1"/>
  <c r="AV29" i="1"/>
  <c r="AX29" i="1"/>
  <c r="AY29" i="1" s="1"/>
  <c r="AX1076" i="1"/>
  <c r="AY1076" i="1" s="1"/>
  <c r="AX948" i="1"/>
  <c r="AY948" i="1" s="1"/>
  <c r="AX820" i="1"/>
  <c r="AY820" i="1" s="1"/>
  <c r="AX690" i="1"/>
  <c r="AY690" i="1" s="1"/>
  <c r="AX880" i="1"/>
  <c r="AY880" i="1" s="1"/>
  <c r="AX1075" i="1"/>
  <c r="AY1075" i="1" s="1"/>
  <c r="AX928" i="1"/>
  <c r="AY928" i="1" s="1"/>
  <c r="AX557" i="1"/>
  <c r="AY557" i="1" s="1"/>
  <c r="AX139" i="1"/>
  <c r="AY139" i="1" s="1"/>
  <c r="AV1142" i="1"/>
  <c r="AX1142" i="1"/>
  <c r="AY1142" i="1" s="1"/>
  <c r="AV1043" i="1"/>
  <c r="AX1043" i="1"/>
  <c r="AY1043" i="1" s="1"/>
  <c r="AV961" i="1"/>
  <c r="AX961" i="1"/>
  <c r="AY961" i="1" s="1"/>
  <c r="AV638" i="1"/>
  <c r="AX638" i="1"/>
  <c r="AY638" i="1" s="1"/>
  <c r="AV633" i="1"/>
  <c r="AX633" i="1"/>
  <c r="AY633" i="1" s="1"/>
  <c r="AV505" i="1"/>
  <c r="AX505" i="1"/>
  <c r="AY505" i="1" s="1"/>
  <c r="AV377" i="1"/>
  <c r="AX377" i="1"/>
  <c r="AY377" i="1" s="1"/>
  <c r="AV249" i="1"/>
  <c r="AX249" i="1"/>
  <c r="AY249" i="1" s="1"/>
  <c r="AV73" i="1"/>
  <c r="AX73" i="1"/>
  <c r="AY73" i="1" s="1"/>
  <c r="AV49" i="1"/>
  <c r="AX49" i="1"/>
  <c r="AY49" i="1" s="1"/>
  <c r="AV912" i="1"/>
  <c r="AX912" i="1"/>
  <c r="AY912" i="1" s="1"/>
  <c r="AV45" i="1"/>
  <c r="AX45" i="1"/>
  <c r="AY45" i="1" s="1"/>
  <c r="AV1015" i="1"/>
  <c r="AX1015" i="1"/>
  <c r="AY1015" i="1" s="1"/>
  <c r="AV887" i="1"/>
  <c r="AX887" i="1"/>
  <c r="AY887" i="1" s="1"/>
  <c r="AV757" i="1"/>
  <c r="AX757" i="1"/>
  <c r="AY757" i="1" s="1"/>
  <c r="AV613" i="1"/>
  <c r="AX613" i="1"/>
  <c r="AY613" i="1" s="1"/>
  <c r="AV469" i="1"/>
  <c r="AX469" i="1"/>
  <c r="AY469" i="1" s="1"/>
  <c r="AV341" i="1"/>
  <c r="AX341" i="1"/>
  <c r="AY341" i="1" s="1"/>
  <c r="AV213" i="1"/>
  <c r="AX213" i="1"/>
  <c r="AY213" i="1" s="1"/>
  <c r="AV85" i="1"/>
  <c r="AX85" i="1"/>
  <c r="AY85" i="1" s="1"/>
  <c r="AV4" i="1"/>
  <c r="AX4" i="1"/>
  <c r="AY4" i="1" s="1"/>
  <c r="AV242" i="1"/>
  <c r="AX242" i="1"/>
  <c r="AY242" i="1" s="1"/>
  <c r="AV417" i="1"/>
  <c r="AX417" i="1"/>
  <c r="AY417" i="1" s="1"/>
  <c r="AV239" i="1"/>
  <c r="AX239" i="1"/>
  <c r="AY239" i="1" s="1"/>
  <c r="AX123" i="1"/>
  <c r="AY123" i="1" s="1"/>
  <c r="AX1047" i="1"/>
  <c r="AY1047" i="1" s="1"/>
  <c r="AX3" i="1"/>
  <c r="AY3" i="1" s="1"/>
  <c r="AW808" i="1"/>
  <c r="AV808" i="1"/>
  <c r="AW1047" i="1"/>
  <c r="AV1047" i="1"/>
  <c r="AW1051" i="1"/>
  <c r="AV1051" i="1"/>
  <c r="AW283" i="1"/>
  <c r="AV283" i="1"/>
  <c r="AW1123" i="1"/>
  <c r="AV1123" i="1"/>
  <c r="AW1177" i="1"/>
  <c r="AV1177" i="1"/>
  <c r="AW475" i="1"/>
  <c r="AV475" i="1"/>
  <c r="AW1035" i="1"/>
  <c r="AV1035" i="1"/>
  <c r="AW1003" i="1"/>
  <c r="AV1003" i="1"/>
  <c r="AW715" i="1"/>
  <c r="AV715" i="1"/>
  <c r="AW443" i="1"/>
  <c r="AV443" i="1"/>
  <c r="AW955" i="1"/>
  <c r="AV955" i="1"/>
  <c r="AW699" i="1"/>
  <c r="AV699" i="1"/>
  <c r="AV61" i="1"/>
  <c r="AW1235" i="1"/>
  <c r="AV1235" i="1"/>
  <c r="AV1126" i="1"/>
  <c r="AW761" i="1"/>
  <c r="AV761" i="1"/>
  <c r="AW508" i="1"/>
  <c r="AV508" i="1"/>
  <c r="AW698" i="1"/>
  <c r="AV698" i="1"/>
  <c r="AW52" i="1"/>
  <c r="AV52" i="1"/>
  <c r="AW834" i="1"/>
  <c r="AV834" i="1"/>
  <c r="AW280" i="1"/>
  <c r="AV280" i="1"/>
  <c r="AV105" i="1"/>
  <c r="AW743" i="1"/>
  <c r="AV743" i="1"/>
  <c r="AW422" i="1"/>
  <c r="AV422" i="1"/>
  <c r="AW791" i="1"/>
  <c r="AV791" i="1"/>
  <c r="AW607" i="1"/>
  <c r="AV607" i="1"/>
  <c r="AV451" i="1"/>
  <c r="AW875" i="1"/>
  <c r="AV875" i="1"/>
  <c r="AW619" i="1"/>
  <c r="AV619" i="1"/>
  <c r="AW363" i="1"/>
  <c r="AV363" i="1"/>
  <c r="AW1113" i="1"/>
  <c r="AV1113" i="1"/>
  <c r="AW121" i="1"/>
  <c r="AV121" i="1"/>
  <c r="AW520" i="1"/>
  <c r="AV520" i="1"/>
  <c r="AW8" i="1"/>
  <c r="AV8" i="1"/>
  <c r="AW231" i="1"/>
  <c r="AV231" i="1"/>
  <c r="AW1224" i="1"/>
  <c r="AV1224" i="1"/>
  <c r="AW968" i="1"/>
  <c r="AV968" i="1"/>
  <c r="AW100" i="1"/>
  <c r="AV100" i="1"/>
  <c r="AW1220" i="1"/>
  <c r="AV1220" i="1"/>
  <c r="AW1170" i="1"/>
  <c r="AW1134" i="1"/>
  <c r="AV1134" i="1"/>
  <c r="AW1006" i="1"/>
  <c r="AV1006" i="1"/>
  <c r="AW878" i="1"/>
  <c r="AV878" i="1"/>
  <c r="AW748" i="1"/>
  <c r="AV748" i="1"/>
  <c r="AW620" i="1"/>
  <c r="AV620" i="1"/>
  <c r="AW364" i="1"/>
  <c r="AV364" i="1"/>
  <c r="AW92" i="1"/>
  <c r="AV92" i="1"/>
  <c r="AW641" i="1"/>
  <c r="AV641" i="1"/>
  <c r="AW447" i="1"/>
  <c r="AV447" i="1"/>
  <c r="AW1231" i="1"/>
  <c r="AV1231" i="1"/>
  <c r="AW1197" i="1"/>
  <c r="AV1197" i="1"/>
  <c r="AW1069" i="1"/>
  <c r="AV1069" i="1"/>
  <c r="AW941" i="1"/>
  <c r="AV941" i="1"/>
  <c r="AV813" i="1"/>
  <c r="AW203" i="1"/>
  <c r="AW1068" i="1"/>
  <c r="AV1068" i="1"/>
  <c r="AW940" i="1"/>
  <c r="AV940" i="1"/>
  <c r="AW812" i="1"/>
  <c r="AV812" i="1"/>
  <c r="AW682" i="1"/>
  <c r="AV682" i="1"/>
  <c r="AW554" i="1"/>
  <c r="AV554" i="1"/>
  <c r="AW426" i="1"/>
  <c r="AV426" i="1"/>
  <c r="AW298" i="1"/>
  <c r="AV298" i="1"/>
  <c r="AW170" i="1"/>
  <c r="AV170" i="1"/>
  <c r="AW42" i="1"/>
  <c r="AV42" i="1"/>
  <c r="AW803" i="1"/>
  <c r="AV803" i="1"/>
  <c r="AW559" i="1"/>
  <c r="AV559" i="1"/>
  <c r="AW1167" i="1"/>
  <c r="AV1167" i="1"/>
  <c r="AV1130" i="1"/>
  <c r="AV1002" i="1"/>
  <c r="AV874" i="1"/>
  <c r="AV819" i="1"/>
  <c r="AV543" i="1"/>
  <c r="AV1151" i="1"/>
  <c r="AV78" i="1"/>
  <c r="AW1110" i="1"/>
  <c r="AV1110" i="1"/>
  <c r="AW982" i="1"/>
  <c r="AV982" i="1"/>
  <c r="AW854" i="1"/>
  <c r="AV854" i="1"/>
  <c r="AW724" i="1"/>
  <c r="AV724" i="1"/>
  <c r="AW596" i="1"/>
  <c r="AV596" i="1"/>
  <c r="AW468" i="1"/>
  <c r="AV468" i="1"/>
  <c r="AW340" i="1"/>
  <c r="AV340" i="1"/>
  <c r="AW196" i="1"/>
  <c r="AV196" i="1"/>
  <c r="AW20" i="1"/>
  <c r="AV20" i="1"/>
  <c r="AW130" i="1"/>
  <c r="AV130" i="1"/>
  <c r="AW1169" i="1"/>
  <c r="AV1169" i="1"/>
  <c r="AW848" i="1"/>
  <c r="AV848" i="1"/>
  <c r="AW237" i="1"/>
  <c r="AV237" i="1"/>
  <c r="AW964" i="1"/>
  <c r="AV964" i="1"/>
  <c r="AW836" i="1"/>
  <c r="AV836" i="1"/>
  <c r="AW706" i="1"/>
  <c r="AV706" i="1"/>
  <c r="AW1072" i="1"/>
  <c r="AV1072" i="1"/>
  <c r="AV1074" i="1"/>
  <c r="AV946" i="1"/>
  <c r="AV818" i="1"/>
  <c r="AV688" i="1"/>
  <c r="AV560" i="1"/>
  <c r="AV432" i="1"/>
  <c r="AV304" i="1"/>
  <c r="AV176" i="1"/>
  <c r="AV48" i="1"/>
  <c r="AV111" i="1"/>
  <c r="AV975" i="1"/>
  <c r="AV574" i="1"/>
  <c r="AV187" i="1"/>
  <c r="AW1085" i="1"/>
  <c r="AV1085" i="1"/>
  <c r="AW740" i="1"/>
  <c r="AV740" i="1"/>
  <c r="AW962" i="1"/>
  <c r="AV962" i="1"/>
  <c r="AW984" i="1"/>
  <c r="AV984" i="1"/>
  <c r="AW381" i="1"/>
  <c r="AV381" i="1"/>
  <c r="AW1008" i="1"/>
  <c r="AV1008" i="1"/>
  <c r="AW117" i="1"/>
  <c r="AV117" i="1"/>
  <c r="AV707" i="1"/>
  <c r="AV835" i="1"/>
  <c r="AW859" i="1"/>
  <c r="AV859" i="1"/>
  <c r="AW1097" i="1"/>
  <c r="AV1097" i="1"/>
  <c r="AW841" i="1"/>
  <c r="AV841" i="1"/>
  <c r="AW760" i="1"/>
  <c r="AV760" i="1"/>
  <c r="AW504" i="1"/>
  <c r="AV504" i="1"/>
  <c r="AW215" i="1"/>
  <c r="AV215" i="1"/>
  <c r="AW1208" i="1"/>
  <c r="AV1208" i="1"/>
  <c r="AW952" i="1"/>
  <c r="AV952" i="1"/>
  <c r="AW1029" i="1"/>
  <c r="AV1029" i="1"/>
  <c r="AW1154" i="1"/>
  <c r="AW727" i="1"/>
  <c r="AV727" i="1"/>
  <c r="AW599" i="1"/>
  <c r="AV599" i="1"/>
  <c r="AW359" i="1"/>
  <c r="AV359" i="1"/>
  <c r="AW833" i="1"/>
  <c r="AV833" i="1"/>
  <c r="AW510" i="1"/>
  <c r="AV510" i="1"/>
  <c r="AW173" i="1"/>
  <c r="AV173" i="1"/>
  <c r="AW662" i="1"/>
  <c r="AV662" i="1"/>
  <c r="AW534" i="1"/>
  <c r="AV534" i="1"/>
  <c r="AW406" i="1"/>
  <c r="AV406" i="1"/>
  <c r="AW278" i="1"/>
  <c r="AV278" i="1"/>
  <c r="AW150" i="1"/>
  <c r="AV150" i="1"/>
  <c r="AW899" i="1"/>
  <c r="AV899" i="1"/>
  <c r="AW1025" i="1"/>
  <c r="AV1025" i="1"/>
  <c r="AW832" i="1"/>
  <c r="AV832" i="1"/>
  <c r="AW493" i="1"/>
  <c r="AV493" i="1"/>
  <c r="AW1159" i="1"/>
  <c r="AV1159" i="1"/>
  <c r="AW903" i="1"/>
  <c r="AV903" i="1"/>
  <c r="AW775" i="1"/>
  <c r="AV775" i="1"/>
  <c r="AW629" i="1"/>
  <c r="AV629" i="1"/>
  <c r="AW485" i="1"/>
  <c r="AV485" i="1"/>
  <c r="AW357" i="1"/>
  <c r="AV357" i="1"/>
  <c r="AW229" i="1"/>
  <c r="AV229" i="1"/>
  <c r="AW101" i="1"/>
  <c r="AV101" i="1"/>
  <c r="AW36" i="1"/>
  <c r="AV36" i="1"/>
  <c r="AW306" i="1"/>
  <c r="AV306" i="1"/>
  <c r="AW561" i="1"/>
  <c r="AV561" i="1"/>
  <c r="AW1125" i="1"/>
  <c r="AV1125" i="1"/>
  <c r="AW981" i="1"/>
  <c r="AV981" i="1"/>
  <c r="AW837" i="1"/>
  <c r="AV837" i="1"/>
  <c r="AW691" i="1"/>
  <c r="AV691" i="1"/>
  <c r="AW563" i="1"/>
  <c r="AV563" i="1"/>
  <c r="AW435" i="1"/>
  <c r="AV435" i="1"/>
  <c r="AW307" i="1"/>
  <c r="AV307" i="1"/>
  <c r="AW179" i="1"/>
  <c r="AV179" i="1"/>
  <c r="AW35" i="1"/>
  <c r="AV35" i="1"/>
  <c r="AW338" i="1"/>
  <c r="AV338" i="1"/>
  <c r="AW673" i="1"/>
  <c r="AV673" i="1"/>
  <c r="AW687" i="1"/>
  <c r="AV687" i="1"/>
  <c r="AW318" i="1"/>
  <c r="AV318" i="1"/>
  <c r="AV1219" i="1"/>
  <c r="AV1091" i="1"/>
  <c r="AV1168" i="1"/>
  <c r="AV749" i="1"/>
  <c r="AV171" i="1"/>
  <c r="AW1163" i="1"/>
  <c r="AV1163" i="1"/>
  <c r="AW40" i="1"/>
  <c r="AV40" i="1"/>
  <c r="AW894" i="1"/>
  <c r="AV894" i="1"/>
  <c r="AW356" i="1"/>
  <c r="AV356" i="1"/>
  <c r="AW247" i="1"/>
  <c r="AV247" i="1"/>
  <c r="AV1104" i="1"/>
  <c r="AW423" i="1"/>
  <c r="AV423" i="1"/>
  <c r="AW166" i="1"/>
  <c r="AV166" i="1"/>
  <c r="AW501" i="1"/>
  <c r="AV501" i="1"/>
  <c r="AW705" i="1"/>
  <c r="AV705" i="1"/>
  <c r="AV1141" i="1"/>
  <c r="AV51" i="1"/>
  <c r="AW1099" i="1"/>
  <c r="AV1099" i="1"/>
  <c r="AW331" i="1"/>
  <c r="AV331" i="1"/>
  <c r="AW1081" i="1"/>
  <c r="AV1081" i="1"/>
  <c r="AW825" i="1"/>
  <c r="AV825" i="1"/>
  <c r="AW744" i="1"/>
  <c r="AV744" i="1"/>
  <c r="AW488" i="1"/>
  <c r="AV488" i="1"/>
  <c r="AW232" i="1"/>
  <c r="AV232" i="1"/>
  <c r="AW487" i="1"/>
  <c r="AV487" i="1"/>
  <c r="AW199" i="1"/>
  <c r="AV199" i="1"/>
  <c r="AW1192" i="1"/>
  <c r="AV1192" i="1"/>
  <c r="AW936" i="1"/>
  <c r="AV936" i="1"/>
  <c r="AW901" i="1"/>
  <c r="AV901" i="1"/>
  <c r="AW1238" i="1"/>
  <c r="AV1238" i="1"/>
  <c r="AW1204" i="1"/>
  <c r="AV1204" i="1"/>
  <c r="AW1118" i="1"/>
  <c r="AV1118" i="1"/>
  <c r="AW990" i="1"/>
  <c r="AV990" i="1"/>
  <c r="AW862" i="1"/>
  <c r="AV862" i="1"/>
  <c r="AW732" i="1"/>
  <c r="AV732" i="1"/>
  <c r="AW604" i="1"/>
  <c r="AV604" i="1"/>
  <c r="AW476" i="1"/>
  <c r="AV476" i="1"/>
  <c r="AW348" i="1"/>
  <c r="AV348" i="1"/>
  <c r="AW220" i="1"/>
  <c r="AV220" i="1"/>
  <c r="AW60" i="1"/>
  <c r="AV60" i="1"/>
  <c r="AW481" i="1"/>
  <c r="AV481" i="1"/>
  <c r="AW255" i="1"/>
  <c r="AV255" i="1"/>
  <c r="AW1007" i="1"/>
  <c r="AV1007" i="1"/>
  <c r="AW1181" i="1"/>
  <c r="AV1181" i="1"/>
  <c r="AW1053" i="1"/>
  <c r="AV1053" i="1"/>
  <c r="AW925" i="1"/>
  <c r="AV925" i="1"/>
  <c r="AW797" i="1"/>
  <c r="AV797" i="1"/>
  <c r="AW1180" i="1"/>
  <c r="AV1180" i="1"/>
  <c r="AW1052" i="1"/>
  <c r="AV1052" i="1"/>
  <c r="AW924" i="1"/>
  <c r="AV924" i="1"/>
  <c r="AW796" i="1"/>
  <c r="AV796" i="1"/>
  <c r="AW666" i="1"/>
  <c r="AV666" i="1"/>
  <c r="AW538" i="1"/>
  <c r="AV538" i="1"/>
  <c r="AW410" i="1"/>
  <c r="AV410" i="1"/>
  <c r="AW282" i="1"/>
  <c r="AV282" i="1"/>
  <c r="AW154" i="1"/>
  <c r="AV154" i="1"/>
  <c r="AW26" i="1"/>
  <c r="AV26" i="1"/>
  <c r="AW625" i="1"/>
  <c r="AV625" i="1"/>
  <c r="AW367" i="1"/>
  <c r="AV367" i="1"/>
  <c r="AW943" i="1"/>
  <c r="AV943" i="1"/>
  <c r="AW1114" i="1"/>
  <c r="AV1114" i="1"/>
  <c r="AW986" i="1"/>
  <c r="AV986" i="1"/>
  <c r="AW858" i="1"/>
  <c r="AV858" i="1"/>
  <c r="AW657" i="1"/>
  <c r="AV657" i="1"/>
  <c r="AW351" i="1"/>
  <c r="AV351" i="1"/>
  <c r="AW1103" i="1"/>
  <c r="AV1103" i="1"/>
  <c r="AW1076" i="1"/>
  <c r="AV1076" i="1"/>
  <c r="AW948" i="1"/>
  <c r="AV948" i="1"/>
  <c r="AW820" i="1"/>
  <c r="AV820" i="1"/>
  <c r="AW690" i="1"/>
  <c r="AV690" i="1"/>
  <c r="AW880" i="1"/>
  <c r="AV880" i="1"/>
  <c r="AV160" i="1"/>
  <c r="AV32" i="1"/>
  <c r="AV1152" i="1"/>
  <c r="AV767" i="1"/>
  <c r="AV350" i="1"/>
  <c r="AV155" i="1"/>
  <c r="AV1092" i="1"/>
  <c r="AW552" i="1"/>
  <c r="AV552" i="1"/>
  <c r="AW636" i="1"/>
  <c r="AV636" i="1"/>
  <c r="AW998" i="1"/>
  <c r="AV998" i="1"/>
  <c r="AW448" i="1"/>
  <c r="AV448" i="1"/>
  <c r="AW873" i="1"/>
  <c r="AV873" i="1"/>
  <c r="AW919" i="1"/>
  <c r="AV919" i="1"/>
  <c r="AW959" i="1"/>
  <c r="AV959" i="1"/>
  <c r="AW1065" i="1"/>
  <c r="AV1065" i="1"/>
  <c r="AW507" i="1"/>
  <c r="AV507" i="1"/>
  <c r="AW183" i="1"/>
  <c r="AV183" i="1"/>
  <c r="AW773" i="1"/>
  <c r="AV773" i="1"/>
  <c r="AW1153" i="1"/>
  <c r="AV1153" i="1"/>
  <c r="AW686" i="1"/>
  <c r="AV686" i="1"/>
  <c r="AW1109" i="1"/>
  <c r="AV1109" i="1"/>
  <c r="AW965" i="1"/>
  <c r="AV965" i="1"/>
  <c r="AW821" i="1"/>
  <c r="AV821" i="1"/>
  <c r="AW675" i="1"/>
  <c r="AV675" i="1"/>
  <c r="AW547" i="1"/>
  <c r="AV547" i="1"/>
  <c r="AW419" i="1"/>
  <c r="AV419" i="1"/>
  <c r="AW291" i="1"/>
  <c r="AV291" i="1"/>
  <c r="AW163" i="1"/>
  <c r="AV163" i="1"/>
  <c r="AW19" i="1"/>
  <c r="AV19" i="1"/>
  <c r="AW290" i="1"/>
  <c r="AV290" i="1"/>
  <c r="AW529" i="1"/>
  <c r="AV529" i="1"/>
  <c r="AW94" i="1"/>
  <c r="AV94" i="1"/>
  <c r="AV1203" i="1"/>
  <c r="AV1075" i="1"/>
  <c r="AV928" i="1"/>
  <c r="AV557" i="1"/>
  <c r="AV139" i="1"/>
  <c r="AW1000" i="1"/>
  <c r="AV1000" i="1"/>
  <c r="AW108" i="1"/>
  <c r="AV108" i="1"/>
  <c r="AW956" i="1"/>
  <c r="AV956" i="1"/>
  <c r="AW612" i="1"/>
  <c r="AV612" i="1"/>
  <c r="AW64" i="1"/>
  <c r="AV64" i="1"/>
  <c r="AW1129" i="1"/>
  <c r="AV1129" i="1"/>
  <c r="AV649" i="1"/>
  <c r="AW95" i="1"/>
  <c r="AV95" i="1"/>
  <c r="AW571" i="1"/>
  <c r="AV571" i="1"/>
  <c r="AW315" i="1"/>
  <c r="AV315" i="1"/>
  <c r="AW809" i="1"/>
  <c r="AV809" i="1"/>
  <c r="AW728" i="1"/>
  <c r="AV728" i="1"/>
  <c r="AW216" i="1"/>
  <c r="AV216" i="1"/>
  <c r="AW471" i="1"/>
  <c r="AV471" i="1"/>
  <c r="AW1176" i="1"/>
  <c r="AV1176" i="1"/>
  <c r="AW920" i="1"/>
  <c r="AV920" i="1"/>
  <c r="AW811" i="1"/>
  <c r="AV811" i="1"/>
  <c r="AW555" i="1"/>
  <c r="AV555" i="1"/>
  <c r="AW1049" i="1"/>
  <c r="AV1049" i="1"/>
  <c r="AW793" i="1"/>
  <c r="AV793" i="1"/>
  <c r="AW712" i="1"/>
  <c r="AV712" i="1"/>
  <c r="AW456" i="1"/>
  <c r="AV456" i="1"/>
  <c r="AW200" i="1"/>
  <c r="AV200" i="1"/>
  <c r="AW455" i="1"/>
  <c r="AV455" i="1"/>
  <c r="AW167" i="1"/>
  <c r="AV167" i="1"/>
  <c r="AW1160" i="1"/>
  <c r="AV1160" i="1"/>
  <c r="AW904" i="1"/>
  <c r="AV904" i="1"/>
  <c r="AW147" i="1"/>
  <c r="AV147" i="1"/>
  <c r="AV1222" i="1"/>
  <c r="AW1188" i="1"/>
  <c r="AV1188" i="1"/>
  <c r="AW1230" i="1"/>
  <c r="AV1230" i="1"/>
  <c r="AW1102" i="1"/>
  <c r="AV1102" i="1"/>
  <c r="AW974" i="1"/>
  <c r="AV974" i="1"/>
  <c r="AW846" i="1"/>
  <c r="AV846" i="1"/>
  <c r="AW716" i="1"/>
  <c r="AV716" i="1"/>
  <c r="AW588" i="1"/>
  <c r="AV588" i="1"/>
  <c r="AW460" i="1"/>
  <c r="AV460" i="1"/>
  <c r="AW332" i="1"/>
  <c r="AV332" i="1"/>
  <c r="AW204" i="1"/>
  <c r="AV204" i="1"/>
  <c r="AW44" i="1"/>
  <c r="AV44" i="1"/>
  <c r="AW321" i="1"/>
  <c r="AV321" i="1"/>
  <c r="AW63" i="1"/>
  <c r="AV63" i="1"/>
  <c r="AW815" i="1"/>
  <c r="AV815" i="1"/>
  <c r="AW1165" i="1"/>
  <c r="AV1165" i="1"/>
  <c r="AW1037" i="1"/>
  <c r="AV1037" i="1"/>
  <c r="AW909" i="1"/>
  <c r="AV909" i="1"/>
  <c r="AW781" i="1"/>
  <c r="AV781" i="1"/>
  <c r="AV1164" i="1"/>
  <c r="AV1036" i="1"/>
  <c r="AV908" i="1"/>
  <c r="AV780" i="1"/>
  <c r="AV650" i="1"/>
  <c r="AV522" i="1"/>
  <c r="AV394" i="1"/>
  <c r="AV266" i="1"/>
  <c r="AV138" i="1"/>
  <c r="AV10" i="1"/>
  <c r="AV449" i="1"/>
  <c r="AV159" i="1"/>
  <c r="AW1098" i="1"/>
  <c r="AV1098" i="1"/>
  <c r="AW970" i="1"/>
  <c r="AV970" i="1"/>
  <c r="AW842" i="1"/>
  <c r="AV842" i="1"/>
  <c r="AW497" i="1"/>
  <c r="AV497" i="1"/>
  <c r="AW175" i="1"/>
  <c r="AV175" i="1"/>
  <c r="AW733" i="1"/>
  <c r="AV733" i="1"/>
  <c r="AV1078" i="1"/>
  <c r="AV950" i="1"/>
  <c r="AV822" i="1"/>
  <c r="AV692" i="1"/>
  <c r="AV564" i="1"/>
  <c r="AV436" i="1"/>
  <c r="AV292" i="1"/>
  <c r="AV164" i="1"/>
  <c r="AV514" i="1"/>
  <c r="AV897" i="1"/>
  <c r="AV398" i="1"/>
  <c r="AW1060" i="1"/>
  <c r="AV1060" i="1"/>
  <c r="AW932" i="1"/>
  <c r="AV932" i="1"/>
  <c r="AW804" i="1"/>
  <c r="AV804" i="1"/>
  <c r="AW674" i="1"/>
  <c r="AV674" i="1"/>
  <c r="AW670" i="1"/>
  <c r="AV670" i="1"/>
  <c r="AV1042" i="1"/>
  <c r="AV914" i="1"/>
  <c r="AV786" i="1"/>
  <c r="AV656" i="1"/>
  <c r="AV528" i="1"/>
  <c r="AV400" i="1"/>
  <c r="AV272" i="1"/>
  <c r="AV144" i="1"/>
  <c r="AV16" i="1"/>
  <c r="AV976" i="1"/>
  <c r="AV573" i="1"/>
  <c r="AV126" i="1"/>
  <c r="AV123" i="1"/>
  <c r="AV1218" i="1"/>
  <c r="AW76" i="1"/>
  <c r="AV76" i="1"/>
  <c r="AW252" i="1"/>
  <c r="AV252" i="1"/>
  <c r="AW212" i="1"/>
  <c r="AV212" i="1"/>
  <c r="AW576" i="1"/>
  <c r="AV576" i="1"/>
  <c r="AW1199" i="1"/>
  <c r="AV1199" i="1"/>
  <c r="AW891" i="1"/>
  <c r="AV891" i="1"/>
  <c r="AW1186" i="1"/>
  <c r="AV1186" i="1"/>
  <c r="AV209" i="1"/>
  <c r="AW1033" i="1"/>
  <c r="AV1033" i="1"/>
  <c r="AW459" i="1"/>
  <c r="AV459" i="1"/>
  <c r="AW696" i="1"/>
  <c r="AV696" i="1"/>
  <c r="AW184" i="1"/>
  <c r="AV184" i="1"/>
  <c r="AW439" i="1"/>
  <c r="AV439" i="1"/>
  <c r="AW151" i="1"/>
  <c r="AV151" i="1"/>
  <c r="AW1144" i="1"/>
  <c r="AV1144" i="1"/>
  <c r="AW888" i="1"/>
  <c r="AV888" i="1"/>
  <c r="AW190" i="1"/>
  <c r="AV190" i="1"/>
  <c r="AW601" i="1"/>
  <c r="AV601" i="1"/>
  <c r="AW473" i="1"/>
  <c r="AV473" i="1"/>
  <c r="AW345" i="1"/>
  <c r="AV345" i="1"/>
  <c r="AW217" i="1"/>
  <c r="AV217" i="1"/>
  <c r="AW9" i="1"/>
  <c r="AV9" i="1"/>
  <c r="AW977" i="1"/>
  <c r="AV977" i="1"/>
  <c r="AW446" i="1"/>
  <c r="AV446" i="1"/>
  <c r="AW1221" i="1"/>
  <c r="AV1221" i="1"/>
  <c r="AW1093" i="1"/>
  <c r="AV1093" i="1"/>
  <c r="AW949" i="1"/>
  <c r="AV949" i="1"/>
  <c r="AW805" i="1"/>
  <c r="AV805" i="1"/>
  <c r="AW659" i="1"/>
  <c r="AV659" i="1"/>
  <c r="AW531" i="1"/>
  <c r="AV531" i="1"/>
  <c r="AW403" i="1"/>
  <c r="AV403" i="1"/>
  <c r="AW275" i="1"/>
  <c r="AV275" i="1"/>
  <c r="AW131" i="1"/>
  <c r="AV131" i="1"/>
  <c r="AW594" i="1"/>
  <c r="AV594" i="1"/>
  <c r="AW226" i="1"/>
  <c r="AV226" i="1"/>
  <c r="AW369" i="1"/>
  <c r="AV369" i="1"/>
  <c r="AW319" i="1"/>
  <c r="AV319" i="1"/>
  <c r="AW1087" i="1"/>
  <c r="AV1087" i="1"/>
  <c r="AV107" i="1"/>
  <c r="AV1202" i="1"/>
  <c r="AW889" i="1"/>
  <c r="AV889" i="1"/>
  <c r="AW828" i="1"/>
  <c r="AV828" i="1"/>
  <c r="AW192" i="1"/>
  <c r="AV192" i="1"/>
  <c r="AV521" i="1"/>
  <c r="AW1086" i="1"/>
  <c r="AV1086" i="1"/>
  <c r="AW161" i="1"/>
  <c r="AV161" i="1"/>
  <c r="AW1149" i="1"/>
  <c r="AV1149" i="1"/>
  <c r="AW1021" i="1"/>
  <c r="AV1021" i="1"/>
  <c r="AW1082" i="1"/>
  <c r="AV1082" i="1"/>
  <c r="AW954" i="1"/>
  <c r="AV954" i="1"/>
  <c r="AW826" i="1"/>
  <c r="AV826" i="1"/>
  <c r="AW337" i="1"/>
  <c r="AV337" i="1"/>
  <c r="AW1040" i="1"/>
  <c r="AV1040" i="1"/>
  <c r="AW541" i="1"/>
  <c r="AV541" i="1"/>
  <c r="AW685" i="1"/>
  <c r="AV685" i="1"/>
  <c r="AW1026" i="1"/>
  <c r="AV1026" i="1"/>
  <c r="AW898" i="1"/>
  <c r="AV898" i="1"/>
  <c r="AW770" i="1"/>
  <c r="AV770" i="1"/>
  <c r="AW640" i="1"/>
  <c r="AV640" i="1"/>
  <c r="AV91" i="1"/>
  <c r="AW296" i="1"/>
  <c r="AV296" i="1"/>
  <c r="AW1022" i="1"/>
  <c r="AV1022" i="1"/>
  <c r="AW771" i="1"/>
  <c r="AV771" i="1"/>
  <c r="AW829" i="1"/>
  <c r="AV829" i="1"/>
  <c r="AW442" i="1"/>
  <c r="AV442" i="1"/>
  <c r="AW870" i="1"/>
  <c r="AV870" i="1"/>
  <c r="AW194" i="1"/>
  <c r="AV194" i="1"/>
  <c r="AW1090" i="1"/>
  <c r="AV1090" i="1"/>
  <c r="AW320" i="1"/>
  <c r="AV320" i="1"/>
  <c r="AW205" i="1"/>
  <c r="AV205" i="1"/>
  <c r="AW697" i="1"/>
  <c r="AV697" i="1"/>
  <c r="AW18" i="1"/>
  <c r="AV18" i="1"/>
  <c r="AW267" i="1"/>
  <c r="AV267" i="1"/>
  <c r="AW424" i="1"/>
  <c r="AV424" i="1"/>
  <c r="AW1128" i="1"/>
  <c r="AV1128" i="1"/>
  <c r="AW958" i="1"/>
  <c r="AV958" i="1"/>
  <c r="AW893" i="1"/>
  <c r="AV893" i="1"/>
  <c r="AW745" i="1"/>
  <c r="AV745" i="1"/>
  <c r="AW408" i="1"/>
  <c r="AV408" i="1"/>
  <c r="AW152" i="1"/>
  <c r="AV152" i="1"/>
  <c r="AW1112" i="1"/>
  <c r="AV1112" i="1"/>
  <c r="AW856" i="1"/>
  <c r="AV856" i="1"/>
  <c r="AW415" i="1"/>
  <c r="AV415" i="1"/>
  <c r="AW585" i="1"/>
  <c r="AV585" i="1"/>
  <c r="AW457" i="1"/>
  <c r="AV457" i="1"/>
  <c r="AW329" i="1"/>
  <c r="AV329" i="1"/>
  <c r="AW201" i="1"/>
  <c r="AV201" i="1"/>
  <c r="AW1027" i="1"/>
  <c r="AV1027" i="1"/>
  <c r="AW769" i="1"/>
  <c r="AV769" i="1"/>
  <c r="AW222" i="1"/>
  <c r="AV222" i="1"/>
  <c r="AV679" i="1"/>
  <c r="AV551" i="1"/>
  <c r="AV609" i="1"/>
  <c r="AV207" i="1"/>
  <c r="AV742" i="1"/>
  <c r="AV614" i="1"/>
  <c r="AV486" i="1"/>
  <c r="AV358" i="1"/>
  <c r="AV230" i="1"/>
  <c r="AV102" i="1"/>
  <c r="AV274" i="1"/>
  <c r="AV593" i="1"/>
  <c r="AV463" i="1"/>
  <c r="AV158" i="1"/>
  <c r="AV1111" i="1"/>
  <c r="AV855" i="1"/>
  <c r="AV725" i="1"/>
  <c r="AV581" i="1"/>
  <c r="AV437" i="1"/>
  <c r="AV309" i="1"/>
  <c r="AV181" i="1"/>
  <c r="AV53" i="1"/>
  <c r="AV546" i="1"/>
  <c r="AV114" i="1"/>
  <c r="AV97" i="1"/>
  <c r="AW1205" i="1"/>
  <c r="AV1205" i="1"/>
  <c r="AW1077" i="1"/>
  <c r="AV1077" i="1"/>
  <c r="AW933" i="1"/>
  <c r="AV933" i="1"/>
  <c r="AW789" i="1"/>
  <c r="AV789" i="1"/>
  <c r="AW643" i="1"/>
  <c r="AV643" i="1"/>
  <c r="AW515" i="1"/>
  <c r="AV515" i="1"/>
  <c r="AW387" i="1"/>
  <c r="AV387" i="1"/>
  <c r="AW259" i="1"/>
  <c r="AV259" i="1"/>
  <c r="AV115" i="1"/>
  <c r="AV562" i="1"/>
  <c r="AV162" i="1"/>
  <c r="AV241" i="1"/>
  <c r="AV127" i="1"/>
  <c r="AV863" i="1"/>
  <c r="AW1171" i="1"/>
  <c r="AV1171" i="1"/>
  <c r="AW945" i="1"/>
  <c r="AV945" i="1"/>
  <c r="AW478" i="1"/>
  <c r="AV478" i="1"/>
  <c r="AW141" i="1"/>
  <c r="AV141" i="1"/>
  <c r="AV75" i="1"/>
  <c r="AW517" i="1"/>
  <c r="AV517" i="1"/>
  <c r="AW380" i="1"/>
  <c r="AV380" i="1"/>
  <c r="AW1056" i="1"/>
  <c r="AV1056" i="1"/>
  <c r="AW1147" i="1"/>
  <c r="AW24" i="1"/>
  <c r="AV24" i="1"/>
  <c r="AV221" i="1"/>
  <c r="AV265" i="1"/>
  <c r="AW615" i="1"/>
  <c r="AV615" i="1"/>
  <c r="AW678" i="1"/>
  <c r="AV678" i="1"/>
  <c r="AW38" i="1"/>
  <c r="AV38" i="1"/>
  <c r="AW661" i="1"/>
  <c r="AV661" i="1"/>
  <c r="AW84" i="1"/>
  <c r="AV84" i="1"/>
  <c r="AV323" i="1"/>
  <c r="AW523" i="1"/>
  <c r="AV523" i="1"/>
  <c r="AW135" i="1"/>
  <c r="AV135" i="1"/>
  <c r="AW830" i="1"/>
  <c r="AV830" i="1"/>
  <c r="AW444" i="1"/>
  <c r="AV444" i="1"/>
  <c r="AW28" i="1"/>
  <c r="AV28" i="1"/>
  <c r="AW621" i="1"/>
  <c r="AV621" i="1"/>
  <c r="AW765" i="1"/>
  <c r="AV765" i="1"/>
  <c r="AW1001" i="1"/>
  <c r="AV1001" i="1"/>
  <c r="AW119" i="1"/>
  <c r="AV119" i="1"/>
  <c r="AW747" i="1"/>
  <c r="AV747" i="1"/>
  <c r="AW491" i="1"/>
  <c r="AV491" i="1"/>
  <c r="AW235" i="1"/>
  <c r="AV235" i="1"/>
  <c r="AW985" i="1"/>
  <c r="AV985" i="1"/>
  <c r="AW729" i="1"/>
  <c r="AV729" i="1"/>
  <c r="AW648" i="1"/>
  <c r="AV648" i="1"/>
  <c r="AW392" i="1"/>
  <c r="AV392" i="1"/>
  <c r="AW136" i="1"/>
  <c r="AV136" i="1"/>
  <c r="AW375" i="1"/>
  <c r="AV375" i="1"/>
  <c r="AW103" i="1"/>
  <c r="AV103" i="1"/>
  <c r="AW1096" i="1"/>
  <c r="AV1096" i="1"/>
  <c r="AW840" i="1"/>
  <c r="AV840" i="1"/>
  <c r="AW1196" i="1"/>
  <c r="AV1196" i="1"/>
  <c r="AW1190" i="1"/>
  <c r="AV1190" i="1"/>
  <c r="AW1156" i="1"/>
  <c r="AV1156" i="1"/>
  <c r="AV1198" i="1"/>
  <c r="AV1070" i="1"/>
  <c r="AV942" i="1"/>
  <c r="AV814" i="1"/>
  <c r="AV684" i="1"/>
  <c r="AV556" i="1"/>
  <c r="AV428" i="1"/>
  <c r="AV300" i="1"/>
  <c r="AV156" i="1"/>
  <c r="AV12" i="1"/>
  <c r="AV1233" i="1"/>
  <c r="AV718" i="1"/>
  <c r="AV413" i="1"/>
  <c r="AV1005" i="1"/>
  <c r="AV877" i="1"/>
  <c r="AV1132" i="1"/>
  <c r="AV1004" i="1"/>
  <c r="AV876" i="1"/>
  <c r="AV746" i="1"/>
  <c r="AV618" i="1"/>
  <c r="AV490" i="1"/>
  <c r="AV362" i="1"/>
  <c r="AV234" i="1"/>
  <c r="AV106" i="1"/>
  <c r="AV89" i="1"/>
  <c r="AV113" i="1"/>
  <c r="AV896" i="1"/>
  <c r="AV317" i="1"/>
  <c r="AV1210" i="1"/>
  <c r="AW1066" i="1"/>
  <c r="AV1066" i="1"/>
  <c r="AW938" i="1"/>
  <c r="AV938" i="1"/>
  <c r="AW810" i="1"/>
  <c r="AV810" i="1"/>
  <c r="AW177" i="1"/>
  <c r="AV177" i="1"/>
  <c r="AW800" i="1"/>
  <c r="AV800" i="1"/>
  <c r="AW333" i="1"/>
  <c r="AV333" i="1"/>
  <c r="AW1024" i="1"/>
  <c r="AV1024" i="1"/>
  <c r="AW477" i="1"/>
  <c r="AV477" i="1"/>
  <c r="AV1046" i="1"/>
  <c r="AV918" i="1"/>
  <c r="AV790" i="1"/>
  <c r="AV660" i="1"/>
  <c r="AV532" i="1"/>
  <c r="AV404" i="1"/>
  <c r="AV260" i="1"/>
  <c r="AV132" i="1"/>
  <c r="AV386" i="1"/>
  <c r="AV513" i="1"/>
  <c r="AV527" i="1"/>
  <c r="AV1071" i="1"/>
  <c r="AV1028" i="1"/>
  <c r="AV900" i="1"/>
  <c r="AV772" i="1"/>
  <c r="AV642" i="1"/>
  <c r="AV238" i="1"/>
  <c r="AW1010" i="1"/>
  <c r="AV1010" i="1"/>
  <c r="AW882" i="1"/>
  <c r="AV882" i="1"/>
  <c r="AW752" i="1"/>
  <c r="AV752" i="1"/>
  <c r="AW624" i="1"/>
  <c r="AV624" i="1"/>
  <c r="AW496" i="1"/>
  <c r="AV496" i="1"/>
  <c r="AW368" i="1"/>
  <c r="AV368" i="1"/>
  <c r="AW240" i="1"/>
  <c r="AV240" i="1"/>
  <c r="AW112" i="1"/>
  <c r="AV112" i="1"/>
  <c r="AW881" i="1"/>
  <c r="AV881" i="1"/>
  <c r="AW542" i="1"/>
  <c r="AV542" i="1"/>
  <c r="AW157" i="1"/>
  <c r="AV157" i="1"/>
  <c r="AW799" i="1"/>
  <c r="AV799" i="1"/>
  <c r="AV59" i="1"/>
  <c r="AV1138" i="1"/>
  <c r="AW395" i="1"/>
  <c r="AV395" i="1"/>
  <c r="AW766" i="1"/>
  <c r="AV766" i="1"/>
  <c r="AW1084" i="1"/>
  <c r="AV1084" i="1"/>
  <c r="AW33" i="1"/>
  <c r="AV33" i="1"/>
  <c r="AW379" i="1"/>
  <c r="AV379" i="1"/>
  <c r="AW1240" i="1"/>
  <c r="AV1240" i="1"/>
  <c r="AV1121" i="1"/>
  <c r="AV285" i="1"/>
  <c r="AW1057" i="1"/>
  <c r="AV1057" i="1"/>
  <c r="AW1201" i="1"/>
  <c r="AV1201" i="1"/>
  <c r="AW373" i="1"/>
  <c r="AV373" i="1"/>
  <c r="AW354" i="1"/>
  <c r="AV354" i="1"/>
  <c r="AV997" i="1"/>
  <c r="AV579" i="1"/>
  <c r="AV195" i="1"/>
  <c r="AV865" i="1"/>
  <c r="AW779" i="1"/>
  <c r="AV779" i="1"/>
  <c r="AW168" i="1"/>
  <c r="AV168" i="1"/>
  <c r="AW872" i="1"/>
  <c r="AV872" i="1"/>
  <c r="AW1172" i="1"/>
  <c r="AV1172" i="1"/>
  <c r="AW700" i="1"/>
  <c r="AV700" i="1"/>
  <c r="AW316" i="1"/>
  <c r="AV316" i="1"/>
  <c r="AW960" i="1"/>
  <c r="AV960" i="1"/>
  <c r="AW251" i="1"/>
  <c r="AV251" i="1"/>
  <c r="AW664" i="1"/>
  <c r="AV664" i="1"/>
  <c r="AW391" i="1"/>
  <c r="AV391" i="1"/>
  <c r="AW987" i="1"/>
  <c r="AV987" i="1"/>
  <c r="AW219" i="1"/>
  <c r="AV219" i="1"/>
  <c r="AW969" i="1"/>
  <c r="AV969" i="1"/>
  <c r="AW713" i="1"/>
  <c r="AV713" i="1"/>
  <c r="AW632" i="1"/>
  <c r="AV632" i="1"/>
  <c r="AW376" i="1"/>
  <c r="AV376" i="1"/>
  <c r="AW120" i="1"/>
  <c r="AV120" i="1"/>
  <c r="AW343" i="1"/>
  <c r="AV343" i="1"/>
  <c r="AW87" i="1"/>
  <c r="AV87" i="1"/>
  <c r="AW1080" i="1"/>
  <c r="AV1080" i="1"/>
  <c r="AW824" i="1"/>
  <c r="AV824" i="1"/>
  <c r="AW385" i="1"/>
  <c r="AV385" i="1"/>
  <c r="AW223" i="1"/>
  <c r="AV223" i="1"/>
  <c r="AW831" i="1"/>
  <c r="AV831" i="1"/>
  <c r="AW569" i="1"/>
  <c r="AV569" i="1"/>
  <c r="AW441" i="1"/>
  <c r="AV441" i="1"/>
  <c r="AW313" i="1"/>
  <c r="AV313" i="1"/>
  <c r="AW185" i="1"/>
  <c r="AV185" i="1"/>
  <c r="AW787" i="1"/>
  <c r="AV787" i="1"/>
  <c r="AW575" i="1"/>
  <c r="AV575" i="1"/>
  <c r="AW14" i="1"/>
  <c r="AV14" i="1"/>
  <c r="AV210" i="1"/>
  <c r="AV433" i="1"/>
  <c r="AV271" i="1"/>
  <c r="AV1215" i="1"/>
  <c r="AV1223" i="1"/>
  <c r="AV1095" i="1"/>
  <c r="AV967" i="1"/>
  <c r="AV839" i="1"/>
  <c r="AV709" i="1"/>
  <c r="AV565" i="1"/>
  <c r="AV421" i="1"/>
  <c r="AV293" i="1"/>
  <c r="AV165" i="1"/>
  <c r="AV37" i="1"/>
  <c r="AV498" i="1"/>
  <c r="AV34" i="1"/>
  <c r="AV1217" i="1"/>
  <c r="AW1189" i="1"/>
  <c r="AV1189" i="1"/>
  <c r="AW1061" i="1"/>
  <c r="AV1061" i="1"/>
  <c r="AW917" i="1"/>
  <c r="AV917" i="1"/>
  <c r="AV755" i="1"/>
  <c r="AV627" i="1"/>
  <c r="AV499" i="1"/>
  <c r="AV371" i="1"/>
  <c r="AV243" i="1"/>
  <c r="AV99" i="1"/>
  <c r="AV530" i="1"/>
  <c r="AV98" i="1"/>
  <c r="AV129" i="1"/>
  <c r="AV1200" i="1"/>
  <c r="AV669" i="1"/>
  <c r="AW1155" i="1"/>
  <c r="AV1155" i="1"/>
  <c r="AW703" i="1"/>
  <c r="AV703" i="1"/>
  <c r="AW254" i="1"/>
  <c r="AV254" i="1"/>
  <c r="AV43" i="1"/>
  <c r="AW7" i="1"/>
  <c r="AV7" i="1"/>
  <c r="AW30" i="1"/>
  <c r="AV30" i="1"/>
  <c r="AW314" i="1"/>
  <c r="AV314" i="1"/>
  <c r="AW731" i="1"/>
  <c r="AV731" i="1"/>
  <c r="AW308" i="1"/>
  <c r="AV308" i="1"/>
  <c r="AV864" i="1"/>
  <c r="AV393" i="1"/>
  <c r="AW734" i="1"/>
  <c r="AV734" i="1"/>
  <c r="AW294" i="1"/>
  <c r="AV294" i="1"/>
  <c r="AW1175" i="1"/>
  <c r="AV1175" i="1"/>
  <c r="AW245" i="1"/>
  <c r="AV245" i="1"/>
  <c r="AV853" i="1"/>
  <c r="AV402" i="1"/>
  <c r="AW1017" i="1"/>
  <c r="AV1017" i="1"/>
  <c r="AW407" i="1"/>
  <c r="AV407" i="1"/>
  <c r="AW1214" i="1"/>
  <c r="AV1214" i="1"/>
  <c r="AW572" i="1"/>
  <c r="AV572" i="1"/>
  <c r="AW188" i="1"/>
  <c r="AV188" i="1"/>
  <c r="AW1227" i="1"/>
  <c r="AV1227" i="1"/>
  <c r="AW971" i="1"/>
  <c r="AV971" i="1"/>
  <c r="AW1225" i="1"/>
  <c r="AV1225" i="1"/>
  <c r="AW953" i="1"/>
  <c r="AV953" i="1"/>
  <c r="AW616" i="1"/>
  <c r="AV616" i="1"/>
  <c r="AW360" i="1"/>
  <c r="AV360" i="1"/>
  <c r="AW104" i="1"/>
  <c r="AV104" i="1"/>
  <c r="AW327" i="1"/>
  <c r="AV327" i="1"/>
  <c r="AW71" i="1"/>
  <c r="AV71" i="1"/>
  <c r="AW3" i="1"/>
  <c r="AV494" i="1"/>
  <c r="AV189" i="1"/>
  <c r="AV1117" i="1"/>
  <c r="AV989" i="1"/>
  <c r="AV861" i="1"/>
  <c r="AV1116" i="1"/>
  <c r="AV988" i="1"/>
  <c r="AV860" i="1"/>
  <c r="AV730" i="1"/>
  <c r="AV602" i="1"/>
  <c r="AV474" i="1"/>
  <c r="AV346" i="1"/>
  <c r="AV218" i="1"/>
  <c r="AV90" i="1"/>
  <c r="AV57" i="1"/>
  <c r="AV1137" i="1"/>
  <c r="AV654" i="1"/>
  <c r="AV93" i="1"/>
  <c r="AV1194" i="1"/>
  <c r="AW1050" i="1"/>
  <c r="AV1050" i="1"/>
  <c r="AW922" i="1"/>
  <c r="AV922" i="1"/>
  <c r="AW794" i="1"/>
  <c r="AV794" i="1"/>
  <c r="AW1105" i="1"/>
  <c r="AV1105" i="1"/>
  <c r="AW590" i="1"/>
  <c r="AV590" i="1"/>
  <c r="AW109" i="1"/>
  <c r="AV109" i="1"/>
  <c r="AW784" i="1"/>
  <c r="AV784" i="1"/>
  <c r="AW253" i="1"/>
  <c r="AV253" i="1"/>
  <c r="AW1030" i="1"/>
  <c r="AV1030" i="1"/>
  <c r="AW902" i="1"/>
  <c r="AV902" i="1"/>
  <c r="AW774" i="1"/>
  <c r="AV774" i="1"/>
  <c r="AW644" i="1"/>
  <c r="AV644" i="1"/>
  <c r="AW516" i="1"/>
  <c r="AV516" i="1"/>
  <c r="AW388" i="1"/>
  <c r="AV388" i="1"/>
  <c r="AW244" i="1"/>
  <c r="AV244" i="1"/>
  <c r="AW116" i="1"/>
  <c r="AV116" i="1"/>
  <c r="AW322" i="1"/>
  <c r="AV322" i="1"/>
  <c r="AW353" i="1"/>
  <c r="AV353" i="1"/>
  <c r="AW335" i="1"/>
  <c r="AV335" i="1"/>
  <c r="AW847" i="1"/>
  <c r="AV847" i="1"/>
  <c r="AW1122" i="1"/>
  <c r="AV1122" i="1"/>
  <c r="AW994" i="1"/>
  <c r="AV994" i="1"/>
  <c r="AW866" i="1"/>
  <c r="AV866" i="1"/>
  <c r="AW736" i="1"/>
  <c r="AV736" i="1"/>
  <c r="AW608" i="1"/>
  <c r="AV608" i="1"/>
  <c r="AW480" i="1"/>
  <c r="AV480" i="1"/>
  <c r="AW352" i="1"/>
  <c r="AV352" i="1"/>
  <c r="AW224" i="1"/>
  <c r="AV224" i="1"/>
  <c r="AW96" i="1"/>
  <c r="AV96" i="1"/>
  <c r="AW671" i="1"/>
  <c r="AV671" i="1"/>
  <c r="AW334" i="1"/>
  <c r="AV334" i="1"/>
  <c r="AW605" i="1"/>
  <c r="AV605" i="1"/>
  <c r="AV27" i="1"/>
  <c r="AW1150" i="1"/>
  <c r="AV1150" i="1"/>
  <c r="AW1107" i="1"/>
  <c r="AV1107" i="1"/>
  <c r="AW1209" i="1"/>
  <c r="AV1209" i="1"/>
  <c r="AW15" i="1"/>
  <c r="AV15" i="1"/>
  <c r="AW637" i="1"/>
  <c r="AV637" i="1"/>
  <c r="AW553" i="1"/>
  <c r="AV553" i="1"/>
  <c r="AW425" i="1"/>
  <c r="AV425" i="1"/>
  <c r="AW297" i="1"/>
  <c r="AV297" i="1"/>
  <c r="AW153" i="1"/>
  <c r="AV153" i="1"/>
  <c r="AW577" i="1"/>
  <c r="AV577" i="1"/>
  <c r="AW383" i="1"/>
  <c r="AV383" i="1"/>
  <c r="AW879" i="1"/>
  <c r="AV879" i="1"/>
  <c r="AW647" i="1"/>
  <c r="AV647" i="1"/>
  <c r="AW519" i="1"/>
  <c r="AV519" i="1"/>
  <c r="AW305" i="1"/>
  <c r="AV305" i="1"/>
  <c r="AW1184" i="1"/>
  <c r="AV1184" i="1"/>
  <c r="AW783" i="1"/>
  <c r="AV783" i="1"/>
  <c r="AW710" i="1"/>
  <c r="AV710" i="1"/>
  <c r="AW582" i="1"/>
  <c r="AV582" i="1"/>
  <c r="AW454" i="1"/>
  <c r="AV454" i="1"/>
  <c r="AW326" i="1"/>
  <c r="AV326" i="1"/>
  <c r="AW198" i="1"/>
  <c r="AV198" i="1"/>
  <c r="AW70" i="1"/>
  <c r="AV70" i="1"/>
  <c r="AW146" i="1"/>
  <c r="AV146" i="1"/>
  <c r="AW273" i="1"/>
  <c r="AV273" i="1"/>
  <c r="AW79" i="1"/>
  <c r="AV79" i="1"/>
  <c r="AW1055" i="1"/>
  <c r="AV1055" i="1"/>
  <c r="AW1079" i="1"/>
  <c r="AV1079" i="1"/>
  <c r="AW951" i="1"/>
  <c r="AV951" i="1"/>
  <c r="AW823" i="1"/>
  <c r="AV823" i="1"/>
  <c r="AW693" i="1"/>
  <c r="AV693" i="1"/>
  <c r="AW549" i="1"/>
  <c r="AV549" i="1"/>
  <c r="AW405" i="1"/>
  <c r="AV405" i="1"/>
  <c r="AW277" i="1"/>
  <c r="AV277" i="1"/>
  <c r="AW149" i="1"/>
  <c r="AV149" i="1"/>
  <c r="AW466" i="1"/>
  <c r="AV466" i="1"/>
  <c r="AW979" i="1"/>
  <c r="AV979" i="1"/>
  <c r="AW1009" i="1"/>
  <c r="AV1009" i="1"/>
  <c r="AV355" i="1"/>
  <c r="AV227" i="1"/>
  <c r="AV83" i="1"/>
  <c r="AV482" i="1"/>
  <c r="AV50" i="1"/>
  <c r="AV461" i="1"/>
  <c r="AW1139" i="1"/>
  <c r="AV1139" i="1"/>
  <c r="AW511" i="1"/>
  <c r="AV511" i="1"/>
  <c r="AW62" i="1"/>
  <c r="AV62" i="1"/>
  <c r="AV11" i="1"/>
  <c r="AW957" i="1"/>
  <c r="AV957" i="1"/>
  <c r="AW445" i="1"/>
  <c r="AV445" i="1"/>
  <c r="AW287" i="1"/>
  <c r="AV287" i="1"/>
  <c r="AW1211" i="1"/>
  <c r="AV1211" i="1"/>
  <c r="AW937" i="1"/>
  <c r="AV937" i="1"/>
  <c r="AW344" i="1"/>
  <c r="AV344" i="1"/>
  <c r="AW311" i="1"/>
  <c r="AV311" i="1"/>
  <c r="AW225" i="1"/>
  <c r="AV225" i="1"/>
  <c r="AW1195" i="1"/>
  <c r="AV1195" i="1"/>
  <c r="AW939" i="1"/>
  <c r="AV939" i="1"/>
  <c r="AW683" i="1"/>
  <c r="AV683" i="1"/>
  <c r="AW427" i="1"/>
  <c r="AV427" i="1"/>
  <c r="AW1193" i="1"/>
  <c r="AV1193" i="1"/>
  <c r="AW921" i="1"/>
  <c r="AV921" i="1"/>
  <c r="AW328" i="1"/>
  <c r="AV328" i="1"/>
  <c r="AW72" i="1"/>
  <c r="AV72" i="1"/>
  <c r="AW295" i="1"/>
  <c r="AV295" i="1"/>
  <c r="AW39" i="1"/>
  <c r="AV39" i="1"/>
  <c r="AW1032" i="1"/>
  <c r="AV1032" i="1"/>
  <c r="AW776" i="1"/>
  <c r="AV776" i="1"/>
  <c r="AV1158" i="1"/>
  <c r="AV1124" i="1"/>
  <c r="AV1166" i="1"/>
  <c r="AV1038" i="1"/>
  <c r="AV910" i="1"/>
  <c r="AV782" i="1"/>
  <c r="AV652" i="1"/>
  <c r="AV524" i="1"/>
  <c r="AV396" i="1"/>
  <c r="AV268" i="1"/>
  <c r="AV124" i="1"/>
  <c r="AV915" i="1"/>
  <c r="AV270" i="1"/>
  <c r="AV1229" i="1"/>
  <c r="AV1101" i="1"/>
  <c r="AV845" i="1"/>
  <c r="AW1100" i="1"/>
  <c r="AV1100" i="1"/>
  <c r="AW972" i="1"/>
  <c r="AV972" i="1"/>
  <c r="AW844" i="1"/>
  <c r="AV844" i="1"/>
  <c r="AW714" i="1"/>
  <c r="AV714" i="1"/>
  <c r="AW586" i="1"/>
  <c r="AV586" i="1"/>
  <c r="AW458" i="1"/>
  <c r="AV458" i="1"/>
  <c r="AW330" i="1"/>
  <c r="AV330" i="1"/>
  <c r="AW202" i="1"/>
  <c r="AV202" i="1"/>
  <c r="AW74" i="1"/>
  <c r="AV74" i="1"/>
  <c r="AW25" i="1"/>
  <c r="AV25" i="1"/>
  <c r="AW929" i="1"/>
  <c r="AV929" i="1"/>
  <c r="AW430" i="1"/>
  <c r="AV430" i="1"/>
  <c r="AV1162" i="1"/>
  <c r="AV1034" i="1"/>
  <c r="AV906" i="1"/>
  <c r="AV778" i="1"/>
  <c r="AV913" i="1"/>
  <c r="AV366" i="1"/>
  <c r="AV558" i="1"/>
  <c r="AV13" i="1"/>
  <c r="AV1014" i="1"/>
  <c r="AV886" i="1"/>
  <c r="AV756" i="1"/>
  <c r="AV628" i="1"/>
  <c r="AV500" i="1"/>
  <c r="AV372" i="1"/>
  <c r="AV228" i="1"/>
  <c r="AV68" i="1"/>
  <c r="AV258" i="1"/>
  <c r="AV193" i="1"/>
  <c r="AV143" i="1"/>
  <c r="AV653" i="1"/>
  <c r="AV868" i="1"/>
  <c r="AV738" i="1"/>
  <c r="AV1185" i="1"/>
  <c r="AV125" i="1"/>
  <c r="AW1106" i="1"/>
  <c r="AV1106" i="1"/>
  <c r="AW978" i="1"/>
  <c r="AV978" i="1"/>
  <c r="AW850" i="1"/>
  <c r="AV850" i="1"/>
  <c r="AW720" i="1"/>
  <c r="AV720" i="1"/>
  <c r="AW592" i="1"/>
  <c r="AV592" i="1"/>
  <c r="AW464" i="1"/>
  <c r="AV464" i="1"/>
  <c r="AW336" i="1"/>
  <c r="AV336" i="1"/>
  <c r="AW208" i="1"/>
  <c r="AV208" i="1"/>
  <c r="AW80" i="1"/>
  <c r="AV80" i="1"/>
  <c r="AW479" i="1"/>
  <c r="AV479" i="1"/>
  <c r="AW110" i="1"/>
  <c r="AV110" i="1"/>
  <c r="AW1088" i="1"/>
  <c r="AV1088" i="1"/>
  <c r="AV397" i="1"/>
  <c r="AW263" i="1"/>
  <c r="AV263" i="1"/>
  <c r="AW639" i="1"/>
  <c r="AV639" i="1"/>
  <c r="AW570" i="1"/>
  <c r="AV570" i="1"/>
  <c r="AW484" i="1"/>
  <c r="AV484" i="1"/>
  <c r="AW704" i="1"/>
  <c r="AV704" i="1"/>
  <c r="AW816" i="1"/>
  <c r="AV816" i="1"/>
  <c r="AW701" i="1"/>
  <c r="AV701" i="1"/>
  <c r="AW777" i="1"/>
  <c r="AV777" i="1"/>
  <c r="AW681" i="1"/>
  <c r="AV681" i="1"/>
  <c r="AW600" i="1"/>
  <c r="AV600" i="1"/>
  <c r="AW88" i="1"/>
  <c r="AV88" i="1"/>
  <c r="AW55" i="1"/>
  <c r="AV55" i="1"/>
  <c r="AW1179" i="1"/>
  <c r="AV1179" i="1"/>
  <c r="AW923" i="1"/>
  <c r="AV923" i="1"/>
  <c r="AW667" i="1"/>
  <c r="AV667" i="1"/>
  <c r="AW411" i="1"/>
  <c r="AV411" i="1"/>
  <c r="AW1161" i="1"/>
  <c r="AV1161" i="1"/>
  <c r="AW905" i="1"/>
  <c r="AV905" i="1"/>
  <c r="AW172" i="1"/>
  <c r="AV172" i="1"/>
  <c r="AW568" i="1"/>
  <c r="AV568" i="1"/>
  <c r="AW312" i="1"/>
  <c r="AV312" i="1"/>
  <c r="AW56" i="1"/>
  <c r="AV56" i="1"/>
  <c r="AW279" i="1"/>
  <c r="AV279" i="1"/>
  <c r="AW23" i="1"/>
  <c r="AV23" i="1"/>
  <c r="AW1016" i="1"/>
  <c r="AV1016" i="1"/>
  <c r="AW645" i="1"/>
  <c r="AV645" i="1"/>
  <c r="AV750" i="1"/>
  <c r="AV269" i="1"/>
  <c r="AW303" i="1"/>
  <c r="AV303" i="1"/>
  <c r="AW1135" i="1"/>
  <c r="AV1135" i="1"/>
  <c r="AW867" i="1"/>
  <c r="AW785" i="1"/>
  <c r="AW414" i="1"/>
  <c r="AW617" i="1"/>
  <c r="AW489" i="1"/>
  <c r="AW361" i="1"/>
  <c r="AW233" i="1"/>
  <c r="AW41" i="1"/>
  <c r="AW689" i="1"/>
  <c r="AW591" i="1"/>
  <c r="AW1174" i="1"/>
  <c r="AW1140" i="1"/>
  <c r="AW1198" i="1"/>
  <c r="AW1070" i="1"/>
  <c r="AW1158" i="1"/>
  <c r="AW1124" i="1"/>
  <c r="AW1182" i="1"/>
  <c r="AW1054" i="1"/>
  <c r="AW926" i="1"/>
  <c r="AW798" i="1"/>
  <c r="AW668" i="1"/>
  <c r="AW540" i="1"/>
  <c r="AW412" i="1"/>
  <c r="AW1142" i="1"/>
  <c r="AW1164" i="1"/>
  <c r="AW1036" i="1"/>
  <c r="AW908" i="1"/>
  <c r="AW780" i="1"/>
  <c r="AW650" i="1"/>
  <c r="AW522" i="1"/>
  <c r="AW394" i="1"/>
  <c r="AW266" i="1"/>
  <c r="AW138" i="1"/>
  <c r="AW10" i="1"/>
  <c r="AW449" i="1"/>
  <c r="AW159" i="1"/>
  <c r="AW711" i="1"/>
  <c r="AW583" i="1"/>
  <c r="AW931" i="1"/>
  <c r="AW623" i="1"/>
  <c r="AW286" i="1"/>
  <c r="AW646" i="1"/>
  <c r="AW518" i="1"/>
  <c r="AW390" i="1"/>
  <c r="AW262" i="1"/>
  <c r="AW134" i="1"/>
  <c r="AW6" i="1"/>
  <c r="AW851" i="1"/>
  <c r="AW849" i="1"/>
  <c r="AW606" i="1"/>
  <c r="AW301" i="1"/>
  <c r="AW1143" i="1"/>
  <c r="AW1015" i="1"/>
  <c r="AW887" i="1"/>
  <c r="AW757" i="1"/>
  <c r="AW613" i="1"/>
  <c r="AW469" i="1"/>
  <c r="AW341" i="1"/>
  <c r="AW213" i="1"/>
  <c r="AW85" i="1"/>
  <c r="AW4" i="1"/>
  <c r="AW242" i="1"/>
  <c r="AW417" i="1"/>
  <c r="AW239" i="1"/>
  <c r="AW1094" i="1"/>
  <c r="AW966" i="1"/>
  <c r="AW838" i="1"/>
  <c r="AW708" i="1"/>
  <c r="AW580" i="1"/>
  <c r="AW452" i="1"/>
  <c r="AW324" i="1"/>
  <c r="AW180" i="1"/>
  <c r="AW578" i="1"/>
  <c r="AW66" i="1"/>
  <c r="AW1041" i="1"/>
  <c r="AW622" i="1"/>
  <c r="AW29" i="1"/>
  <c r="AW1219" i="1"/>
  <c r="AW1091" i="1"/>
  <c r="AW1168" i="1"/>
  <c r="AW749" i="1"/>
  <c r="AW1074" i="1"/>
  <c r="AW946" i="1"/>
  <c r="AW818" i="1"/>
  <c r="AW688" i="1"/>
  <c r="AW560" i="1"/>
  <c r="AW432" i="1"/>
  <c r="AW304" i="1"/>
  <c r="AW176" i="1"/>
  <c r="AW48" i="1"/>
  <c r="AW111" i="1"/>
  <c r="AW975" i="1"/>
  <c r="AW574" i="1"/>
  <c r="AW942" i="1"/>
  <c r="AW814" i="1"/>
  <c r="AW684" i="1"/>
  <c r="AW556" i="1"/>
  <c r="AW428" i="1"/>
  <c r="AW300" i="1"/>
  <c r="AW156" i="1"/>
  <c r="AW12" i="1"/>
  <c r="AW1233" i="1"/>
  <c r="AW718" i="1"/>
  <c r="AW413" i="1"/>
  <c r="AW1133" i="1"/>
  <c r="AW1005" i="1"/>
  <c r="AW877" i="1"/>
  <c r="AW1148" i="1"/>
  <c r="AW1020" i="1"/>
  <c r="AW892" i="1"/>
  <c r="AW762" i="1"/>
  <c r="AW634" i="1"/>
  <c r="AW506" i="1"/>
  <c r="AW378" i="1"/>
  <c r="AW250" i="1"/>
  <c r="AW122" i="1"/>
  <c r="AW169" i="1"/>
  <c r="AW289" i="1"/>
  <c r="AW1136" i="1"/>
  <c r="AW509" i="1"/>
  <c r="AW1226" i="1"/>
  <c r="AW695" i="1"/>
  <c r="AW567" i="1"/>
  <c r="AW753" i="1"/>
  <c r="AW399" i="1"/>
  <c r="AW46" i="1"/>
  <c r="AW758" i="1"/>
  <c r="AW630" i="1"/>
  <c r="AW502" i="1"/>
  <c r="AW374" i="1"/>
  <c r="AW246" i="1"/>
  <c r="AW118" i="1"/>
  <c r="AW370" i="1"/>
  <c r="AW721" i="1"/>
  <c r="AW655" i="1"/>
  <c r="AW382" i="1"/>
  <c r="AW77" i="1"/>
  <c r="AW1127" i="1"/>
  <c r="AW999" i="1"/>
  <c r="AW871" i="1"/>
  <c r="AW741" i="1"/>
  <c r="AW597" i="1"/>
  <c r="AW453" i="1"/>
  <c r="AW325" i="1"/>
  <c r="AW197" i="1"/>
  <c r="AW69" i="1"/>
  <c r="AW610" i="1"/>
  <c r="AW178" i="1"/>
  <c r="AW257" i="1"/>
  <c r="AW47" i="1"/>
  <c r="AW1078" i="1"/>
  <c r="AW950" i="1"/>
  <c r="AW822" i="1"/>
  <c r="AW692" i="1"/>
  <c r="AW564" i="1"/>
  <c r="AW436" i="1"/>
  <c r="AW292" i="1"/>
  <c r="AW164" i="1"/>
  <c r="AW514" i="1"/>
  <c r="AW897" i="1"/>
  <c r="AW398" i="1"/>
  <c r="AW1203" i="1"/>
  <c r="AW1075" i="1"/>
  <c r="AW928" i="1"/>
  <c r="AW557" i="1"/>
  <c r="AW1058" i="1"/>
  <c r="AW930" i="1"/>
  <c r="AW802" i="1"/>
  <c r="AW672" i="1"/>
  <c r="AW544" i="1"/>
  <c r="AW416" i="1"/>
  <c r="AW288" i="1"/>
  <c r="AW160" i="1"/>
  <c r="AW32" i="1"/>
  <c r="AW1152" i="1"/>
  <c r="AW767" i="1"/>
  <c r="AW350" i="1"/>
  <c r="AW284" i="1"/>
  <c r="AW140" i="1"/>
  <c r="AW993" i="1"/>
  <c r="AW494" i="1"/>
  <c r="AW189" i="1"/>
  <c r="AW1117" i="1"/>
  <c r="AW989" i="1"/>
  <c r="AW861" i="1"/>
  <c r="AW1132" i="1"/>
  <c r="AW1004" i="1"/>
  <c r="AW876" i="1"/>
  <c r="AW746" i="1"/>
  <c r="AW618" i="1"/>
  <c r="AW490" i="1"/>
  <c r="AW362" i="1"/>
  <c r="AW234" i="1"/>
  <c r="AW106" i="1"/>
  <c r="AW89" i="1"/>
  <c r="AW113" i="1"/>
  <c r="AW896" i="1"/>
  <c r="AW317" i="1"/>
  <c r="AW1210" i="1"/>
  <c r="AW679" i="1"/>
  <c r="AW551" i="1"/>
  <c r="AW609" i="1"/>
  <c r="AW207" i="1"/>
  <c r="AW742" i="1"/>
  <c r="AW614" i="1"/>
  <c r="AW486" i="1"/>
  <c r="AW358" i="1"/>
  <c r="AW230" i="1"/>
  <c r="AW102" i="1"/>
  <c r="AW274" i="1"/>
  <c r="AW593" i="1"/>
  <c r="AW463" i="1"/>
  <c r="AW158" i="1"/>
  <c r="AW1111" i="1"/>
  <c r="AW855" i="1"/>
  <c r="AW725" i="1"/>
  <c r="AW581" i="1"/>
  <c r="AW437" i="1"/>
  <c r="AW309" i="1"/>
  <c r="AW181" i="1"/>
  <c r="AW53" i="1"/>
  <c r="AW546" i="1"/>
  <c r="AW114" i="1"/>
  <c r="AW97" i="1"/>
  <c r="AW1062" i="1"/>
  <c r="AW934" i="1"/>
  <c r="AW806" i="1"/>
  <c r="AW676" i="1"/>
  <c r="AW548" i="1"/>
  <c r="AW420" i="1"/>
  <c r="AW276" i="1"/>
  <c r="AW148" i="1"/>
  <c r="AW450" i="1"/>
  <c r="AW737" i="1"/>
  <c r="AW719" i="1"/>
  <c r="AW174" i="1"/>
  <c r="AW1187" i="1"/>
  <c r="AW1059" i="1"/>
  <c r="AW702" i="1"/>
  <c r="AW349" i="1"/>
  <c r="AW1042" i="1"/>
  <c r="AW914" i="1"/>
  <c r="AW786" i="1"/>
  <c r="AW656" i="1"/>
  <c r="AW528" i="1"/>
  <c r="AW400" i="1"/>
  <c r="AW272" i="1"/>
  <c r="AW144" i="1"/>
  <c r="AW16" i="1"/>
  <c r="AW976" i="1"/>
  <c r="AW573" i="1"/>
  <c r="AW126" i="1"/>
  <c r="AW115" i="1"/>
  <c r="AW562" i="1"/>
  <c r="AW162" i="1"/>
  <c r="AW241" i="1"/>
  <c r="AW127" i="1"/>
  <c r="AW863" i="1"/>
  <c r="AW1044" i="1"/>
  <c r="AW916" i="1"/>
  <c r="AW788" i="1"/>
  <c r="AW658" i="1"/>
  <c r="AW462" i="1"/>
  <c r="AW1166" i="1"/>
  <c r="AW1038" i="1"/>
  <c r="AW910" i="1"/>
  <c r="AW782" i="1"/>
  <c r="AW652" i="1"/>
  <c r="AW524" i="1"/>
  <c r="AW396" i="1"/>
  <c r="AW268" i="1"/>
  <c r="AW124" i="1"/>
  <c r="AW915" i="1"/>
  <c r="AW270" i="1"/>
  <c r="AW1229" i="1"/>
  <c r="AW1101" i="1"/>
  <c r="AW845" i="1"/>
  <c r="AW1116" i="1"/>
  <c r="AW988" i="1"/>
  <c r="AW860" i="1"/>
  <c r="AW730" i="1"/>
  <c r="AW602" i="1"/>
  <c r="AW474" i="1"/>
  <c r="AW346" i="1"/>
  <c r="AW218" i="1"/>
  <c r="AW90" i="1"/>
  <c r="AW57" i="1"/>
  <c r="AW1137" i="1"/>
  <c r="AW654" i="1"/>
  <c r="AW93" i="1"/>
  <c r="AW1194" i="1"/>
  <c r="AW663" i="1"/>
  <c r="AW535" i="1"/>
  <c r="AW465" i="1"/>
  <c r="AW31" i="1"/>
  <c r="AW991" i="1"/>
  <c r="AW726" i="1"/>
  <c r="AW598" i="1"/>
  <c r="AW470" i="1"/>
  <c r="AW342" i="1"/>
  <c r="AW214" i="1"/>
  <c r="AW86" i="1"/>
  <c r="AW210" i="1"/>
  <c r="AW433" i="1"/>
  <c r="AW271" i="1"/>
  <c r="AW1215" i="1"/>
  <c r="AW1223" i="1"/>
  <c r="AW1095" i="1"/>
  <c r="AW967" i="1"/>
  <c r="AW839" i="1"/>
  <c r="AW709" i="1"/>
  <c r="AW565" i="1"/>
  <c r="AW421" i="1"/>
  <c r="AW293" i="1"/>
  <c r="AW165" i="1"/>
  <c r="AW37" i="1"/>
  <c r="AW498" i="1"/>
  <c r="AW34" i="1"/>
  <c r="AW1217" i="1"/>
  <c r="AW1046" i="1"/>
  <c r="AW918" i="1"/>
  <c r="AW790" i="1"/>
  <c r="AW660" i="1"/>
  <c r="AW532" i="1"/>
  <c r="AW404" i="1"/>
  <c r="AW260" i="1"/>
  <c r="AW132" i="1"/>
  <c r="AW386" i="1"/>
  <c r="AW513" i="1"/>
  <c r="AW527" i="1"/>
  <c r="AW1071" i="1"/>
  <c r="AW512" i="1"/>
  <c r="AW384" i="1"/>
  <c r="AW256" i="1"/>
  <c r="AW128" i="1"/>
  <c r="AW1073" i="1"/>
  <c r="AW768" i="1"/>
  <c r="AW365" i="1"/>
  <c r="AW1023" i="1"/>
  <c r="AW755" i="1"/>
  <c r="AW627" i="1"/>
  <c r="AW499" i="1"/>
  <c r="AW371" i="1"/>
  <c r="AW243" i="1"/>
  <c r="AW99" i="1"/>
  <c r="AW530" i="1"/>
  <c r="AW98" i="1"/>
  <c r="AW129" i="1"/>
  <c r="AW1200" i="1"/>
  <c r="AW669" i="1"/>
  <c r="AW1028" i="1"/>
  <c r="AW900" i="1"/>
  <c r="AW772" i="1"/>
  <c r="AW642" i="1"/>
  <c r="AW238" i="1"/>
  <c r="AW65" i="1"/>
  <c r="AW1120" i="1"/>
  <c r="AW429" i="1"/>
  <c r="AW665" i="1"/>
  <c r="AW537" i="1"/>
  <c r="AW409" i="1"/>
  <c r="AW281" i="1"/>
  <c r="AW137" i="1"/>
  <c r="AW401" i="1"/>
  <c r="AW191" i="1"/>
  <c r="AW525" i="1"/>
  <c r="AW1162" i="1"/>
  <c r="AW1034" i="1"/>
  <c r="AW906" i="1"/>
  <c r="AW778" i="1"/>
  <c r="AW913" i="1"/>
  <c r="AW366" i="1"/>
  <c r="AW558" i="1"/>
  <c r="AW13" i="1"/>
  <c r="AW1173" i="1"/>
  <c r="AW1045" i="1"/>
  <c r="AW885" i="1"/>
  <c r="AW739" i="1"/>
  <c r="AW611" i="1"/>
  <c r="AW483" i="1"/>
  <c r="AW355" i="1"/>
  <c r="AW227" i="1"/>
  <c r="AW83" i="1"/>
  <c r="AW482" i="1"/>
  <c r="AW50" i="1"/>
  <c r="AW461" i="1"/>
  <c r="AW1012" i="1"/>
  <c r="AW884" i="1"/>
  <c r="AW754" i="1"/>
  <c r="AW626" i="1"/>
  <c r="AW1119" i="1"/>
  <c r="AW813" i="1"/>
  <c r="AW186" i="1"/>
  <c r="AW58" i="1"/>
  <c r="AW995" i="1"/>
  <c r="AW751" i="1"/>
  <c r="AW206" i="1"/>
  <c r="AW759" i="1"/>
  <c r="AW631" i="1"/>
  <c r="AW503" i="1"/>
  <c r="AW145" i="1"/>
  <c r="AW944" i="1"/>
  <c r="AW589" i="1"/>
  <c r="AW694" i="1"/>
  <c r="AW566" i="1"/>
  <c r="AW438" i="1"/>
  <c r="AW310" i="1"/>
  <c r="AW182" i="1"/>
  <c r="AW54" i="1"/>
  <c r="AW82" i="1"/>
  <c r="AW81" i="1"/>
  <c r="AW1216" i="1"/>
  <c r="AW895" i="1"/>
  <c r="AW1191" i="1"/>
  <c r="AW1063" i="1"/>
  <c r="AW935" i="1"/>
  <c r="AW807" i="1"/>
  <c r="AW677" i="1"/>
  <c r="AW533" i="1"/>
  <c r="AW389" i="1"/>
  <c r="AW261" i="1"/>
  <c r="AW133" i="1"/>
  <c r="AW5" i="1"/>
  <c r="AW418" i="1"/>
  <c r="AW883" i="1"/>
  <c r="AW817" i="1"/>
  <c r="AW1014" i="1"/>
  <c r="AW886" i="1"/>
  <c r="AW756" i="1"/>
  <c r="AW628" i="1"/>
  <c r="AW500" i="1"/>
  <c r="AW372" i="1"/>
  <c r="AW228" i="1"/>
  <c r="AW68" i="1"/>
  <c r="AW258" i="1"/>
  <c r="AW193" i="1"/>
  <c r="AW143" i="1"/>
  <c r="AW653" i="1"/>
  <c r="AW1222" i="1"/>
  <c r="AW1121" i="1"/>
  <c r="AW864" i="1"/>
  <c r="AW221" i="1"/>
  <c r="AW649" i="1"/>
  <c r="AW521" i="1"/>
  <c r="AW393" i="1"/>
  <c r="AW265" i="1"/>
  <c r="AW105" i="1"/>
  <c r="AW209" i="1"/>
  <c r="AW1104" i="1"/>
  <c r="AW285" i="1"/>
  <c r="AW1146" i="1"/>
  <c r="AW1018" i="1"/>
  <c r="AW890" i="1"/>
  <c r="AW947" i="1"/>
  <c r="AW735" i="1"/>
  <c r="AW142" i="1"/>
  <c r="AW302" i="1"/>
  <c r="AW1157" i="1"/>
  <c r="AW1013" i="1"/>
  <c r="AW869" i="1"/>
  <c r="AW723" i="1"/>
  <c r="AW595" i="1"/>
  <c r="AW467" i="1"/>
  <c r="AW339" i="1"/>
  <c r="AW211" i="1"/>
  <c r="AW67" i="1"/>
  <c r="AW434" i="1"/>
  <c r="AW963" i="1"/>
  <c r="AW1089" i="1"/>
  <c r="AW750" i="1"/>
  <c r="AW269" i="1"/>
  <c r="AW996" i="1"/>
  <c r="AW868" i="1"/>
  <c r="AW738" i="1"/>
  <c r="AW1185" i="1"/>
  <c r="AW125" i="1"/>
  <c r="AW397" i="1"/>
  <c r="AW1206" i="1"/>
  <c r="AW1043" i="1"/>
  <c r="AW961" i="1"/>
  <c r="AW638" i="1"/>
  <c r="AW633" i="1"/>
  <c r="AW505" i="1"/>
  <c r="AW377" i="1"/>
  <c r="AW249" i="1"/>
  <c r="AW73" i="1"/>
  <c r="AW49" i="1"/>
  <c r="AW912" i="1"/>
  <c r="AW45" i="1"/>
  <c r="AW1130" i="1"/>
  <c r="AW1002" i="1"/>
  <c r="AW874" i="1"/>
  <c r="AW819" i="1"/>
  <c r="AW543" i="1"/>
  <c r="AW1151" i="1"/>
  <c r="AW78" i="1"/>
  <c r="AW1141" i="1"/>
  <c r="AW997" i="1"/>
  <c r="AW853" i="1"/>
  <c r="AW707" i="1"/>
  <c r="AW579" i="1"/>
  <c r="AW451" i="1"/>
  <c r="AW323" i="1"/>
  <c r="AW195" i="1"/>
  <c r="AW51" i="1"/>
  <c r="AW402" i="1"/>
  <c r="AW835" i="1"/>
  <c r="AW865" i="1"/>
  <c r="AW526" i="1"/>
  <c r="AW61" i="1"/>
  <c r="AW980" i="1"/>
  <c r="AW852" i="1"/>
  <c r="AW722" i="1"/>
  <c r="AW1232" i="1"/>
  <c r="AK414" i="1" l="1"/>
  <c r="AK644" i="1"/>
  <c r="AK986" i="1"/>
  <c r="AK227" i="1"/>
  <c r="AK580" i="1"/>
  <c r="AK641" i="1"/>
  <c r="AK1147" i="1"/>
  <c r="AK907" i="1"/>
  <c r="AK972" i="1"/>
  <c r="AK943" i="1"/>
  <c r="AK998" i="1"/>
  <c r="AK738" i="1"/>
  <c r="AK804" i="1"/>
  <c r="AK609" i="1"/>
  <c r="AK882" i="1"/>
  <c r="AK540" i="1"/>
  <c r="AK43" i="1"/>
  <c r="AK1125" i="1"/>
  <c r="AK873" i="1"/>
  <c r="AK1084" i="1"/>
  <c r="AK568" i="1"/>
  <c r="AK1195" i="1"/>
  <c r="AK1212" i="1"/>
  <c r="AK1059" i="1"/>
  <c r="AK865" i="1"/>
  <c r="AK624" i="1"/>
  <c r="AK1221" i="1"/>
  <c r="AK62" i="1"/>
  <c r="AK867" i="1"/>
  <c r="AK1067" i="1"/>
  <c r="AK669" i="1"/>
  <c r="AK1162" i="1"/>
  <c r="AK17" i="1"/>
  <c r="AK247" i="1"/>
  <c r="AK341" i="1"/>
  <c r="AK1055" i="1"/>
  <c r="AK413" i="1"/>
  <c r="AK699" i="1"/>
  <c r="AK977" i="1"/>
  <c r="AK811" i="1"/>
  <c r="AK270" i="1"/>
  <c r="AK869" i="1"/>
  <c r="AK60" i="1"/>
  <c r="AK927" i="1"/>
  <c r="AK550" i="1"/>
  <c r="AK1217" i="1"/>
  <c r="AK555" i="1"/>
  <c r="AK288" i="1"/>
  <c r="AK229" i="1"/>
  <c r="AK897" i="1"/>
  <c r="AK352" i="1"/>
  <c r="AK842" i="1"/>
  <c r="AK724" i="1"/>
  <c r="AK275" i="1"/>
  <c r="AK910" i="1"/>
  <c r="AK672" i="1"/>
  <c r="AG863" i="1"/>
  <c r="AK492" i="1"/>
  <c r="AK548" i="1"/>
  <c r="AK701" i="1"/>
  <c r="AK697" i="1"/>
  <c r="AG287" i="1"/>
  <c r="AK1087" i="1"/>
  <c r="AG1087" i="1"/>
  <c r="AK587" i="1"/>
  <c r="AK545" i="1"/>
  <c r="AK640" i="1"/>
  <c r="AK256" i="1"/>
  <c r="AK1218" i="1"/>
  <c r="AK895" i="1"/>
  <c r="AK1107" i="1"/>
  <c r="AK542" i="1"/>
  <c r="AK31" i="1"/>
  <c r="AK470" i="1"/>
  <c r="AK630" i="1"/>
  <c r="AK558" i="1"/>
  <c r="AK1053" i="1"/>
  <c r="AK602" i="1"/>
  <c r="AK1083" i="1"/>
  <c r="AK217" i="1"/>
  <c r="AK1033" i="1"/>
  <c r="AK93" i="1"/>
  <c r="AK231" i="1"/>
  <c r="AK744" i="1"/>
  <c r="AK742" i="1"/>
  <c r="AK504" i="1"/>
  <c r="AK297" i="1"/>
  <c r="AK299" i="1"/>
  <c r="AK787" i="1"/>
  <c r="AK556" i="1"/>
  <c r="AK682" i="1"/>
  <c r="AK980" i="1"/>
  <c r="AK396" i="1"/>
  <c r="AK721" i="1"/>
  <c r="AK883" i="1"/>
  <c r="AK11" i="1"/>
  <c r="AK789" i="1"/>
  <c r="AK1063" i="1"/>
  <c r="AK18" i="1"/>
  <c r="AK904" i="1"/>
  <c r="AK648" i="1"/>
  <c r="AK392" i="1"/>
  <c r="AK1115" i="1"/>
  <c r="AK1187" i="1"/>
  <c r="AK373" i="1"/>
  <c r="AK45" i="1"/>
  <c r="AK405" i="1"/>
  <c r="AK20" i="1"/>
  <c r="AK304" i="1"/>
  <c r="AK991" i="1"/>
  <c r="AK946" i="1"/>
  <c r="AK361" i="1"/>
  <c r="AK782" i="1"/>
  <c r="AK826" i="1"/>
  <c r="AK225" i="1"/>
  <c r="AK1096" i="1"/>
  <c r="AK985" i="1"/>
  <c r="AK614" i="1"/>
  <c r="AK850" i="1"/>
  <c r="AK235" i="1"/>
  <c r="AK596" i="1"/>
  <c r="AK930" i="1"/>
  <c r="AK726" i="1"/>
  <c r="AK331" i="1"/>
  <c r="AK732" i="1"/>
  <c r="AK1231" i="1"/>
  <c r="AK378" i="1"/>
  <c r="AK880" i="1"/>
  <c r="AK538" i="1"/>
  <c r="AK376" i="1"/>
  <c r="AK578" i="1"/>
  <c r="AK16" i="1"/>
  <c r="AK148" i="1"/>
  <c r="AK306" i="1"/>
  <c r="AK1062" i="1"/>
  <c r="AK472" i="1"/>
  <c r="AK486" i="1"/>
  <c r="AK822" i="1"/>
  <c r="AK265" i="1"/>
  <c r="AK625" i="1"/>
  <c r="AK155" i="1"/>
  <c r="AK616" i="1"/>
  <c r="AK476" i="1"/>
  <c r="AK458" i="1"/>
  <c r="AK629" i="1"/>
  <c r="AK359" i="1"/>
  <c r="AK691" i="1"/>
  <c r="AK1124" i="1"/>
  <c r="AK1230" i="1"/>
  <c r="AK1167" i="1"/>
  <c r="AK773" i="1"/>
  <c r="AK710" i="1"/>
  <c r="AK1205" i="1"/>
  <c r="AK302" i="1"/>
  <c r="AK161" i="1"/>
  <c r="AK954" i="1"/>
  <c r="AK34" i="1"/>
  <c r="AK374" i="1"/>
  <c r="AK108" i="1"/>
  <c r="AK770" i="1"/>
  <c r="AK123" i="1"/>
  <c r="AK1052" i="1"/>
  <c r="AK876" i="1"/>
  <c r="AK1170" i="1"/>
  <c r="AK268" i="1"/>
  <c r="AK938" i="1"/>
  <c r="AK354" i="1"/>
  <c r="AK948" i="1"/>
  <c r="AK194" i="1"/>
  <c r="AK786" i="1"/>
  <c r="AK561" i="1"/>
  <c r="AK431" i="1"/>
  <c r="AK277" i="1"/>
  <c r="AK493" i="1"/>
  <c r="AK1032" i="1"/>
  <c r="AK41" i="1"/>
  <c r="AK728" i="1"/>
  <c r="AK436" i="1"/>
  <c r="AK979" i="1"/>
  <c r="AK257" i="1"/>
  <c r="AK1088" i="1"/>
  <c r="AK72" i="1"/>
  <c r="AK1120" i="1"/>
  <c r="AK1044" i="1"/>
  <c r="AK803" i="1"/>
  <c r="AK847" i="1"/>
  <c r="AK598" i="1"/>
  <c r="AK736" i="1"/>
  <c r="AK858" i="1"/>
  <c r="AK515" i="1"/>
  <c r="AK702" i="1"/>
  <c r="AK801" i="1"/>
  <c r="AK65" i="1"/>
  <c r="AK98" i="1"/>
  <c r="AK944" i="1"/>
  <c r="AK995" i="1"/>
  <c r="BK1237" i="1"/>
  <c r="AK345" i="1"/>
  <c r="AK1225" i="1"/>
  <c r="AK1196" i="1"/>
  <c r="AK1130" i="1"/>
  <c r="AK990" i="1"/>
  <c r="AK521" i="1"/>
  <c r="AK933" i="1"/>
  <c r="AK157" i="1"/>
  <c r="AK1153" i="1"/>
  <c r="AK473" i="1"/>
  <c r="AK660" i="1"/>
  <c r="AK970" i="1"/>
  <c r="AK1178" i="1"/>
  <c r="AK411" i="1"/>
  <c r="AK557" i="1"/>
  <c r="AK15" i="1"/>
  <c r="AK179" i="1"/>
  <c r="AK636" i="1"/>
  <c r="AK317" i="1"/>
  <c r="AK848" i="1"/>
  <c r="AK1161" i="1"/>
  <c r="AK248" i="1"/>
  <c r="AK271" i="1"/>
  <c r="AK287" i="1"/>
  <c r="AK689" i="1"/>
  <c r="AK613" i="1"/>
  <c r="AK496" i="1"/>
  <c r="AK643" i="1"/>
  <c r="AK340" i="1"/>
  <c r="AK575" i="1"/>
  <c r="AK424" i="1"/>
  <c r="AK259" i="1"/>
  <c r="AK178" i="1"/>
  <c r="AK324" i="1"/>
  <c r="AK426" i="1"/>
  <c r="AK1042" i="1"/>
  <c r="AK839" i="1"/>
  <c r="AK891" i="1"/>
  <c r="AK513" i="1"/>
  <c r="AK875" i="1"/>
  <c r="AK706" i="1"/>
  <c r="AK925" i="1"/>
  <c r="AK1144" i="1"/>
  <c r="AK1229" i="1"/>
  <c r="AK554" i="1"/>
  <c r="AK1140" i="1"/>
  <c r="AK145" i="1"/>
  <c r="AK797" i="1"/>
  <c r="AK1156" i="1"/>
  <c r="AK475" i="1"/>
  <c r="AK610" i="1"/>
  <c r="AK312" i="1"/>
  <c r="AK1118" i="1"/>
  <c r="AK88" i="1"/>
  <c r="AK914" i="1"/>
  <c r="AK1103" i="1"/>
  <c r="AK168" i="1"/>
  <c r="AK202" i="1"/>
  <c r="AK1049" i="1"/>
  <c r="AK1135" i="1"/>
  <c r="AK1026" i="1"/>
  <c r="AK635" i="1"/>
  <c r="AK264" i="1"/>
  <c r="AK210" i="1"/>
  <c r="AK530" i="1"/>
  <c r="AK1119" i="1"/>
  <c r="AK328" i="1"/>
  <c r="AK291" i="1"/>
  <c r="AK825" i="1"/>
  <c r="AK674" i="1"/>
  <c r="AK1011" i="1"/>
  <c r="AK517" i="1"/>
  <c r="AK448" i="1"/>
  <c r="AK1199" i="1"/>
  <c r="AK337" i="1"/>
  <c r="AK620" i="1"/>
  <c r="AK435" i="1"/>
  <c r="AK1146" i="1"/>
  <c r="AK457" i="1"/>
  <c r="AK170" i="1"/>
  <c r="AK651" i="1"/>
  <c r="AK1137" i="1"/>
  <c r="AK685" i="1"/>
  <c r="AK1215" i="1"/>
  <c r="AK85" i="1"/>
  <c r="AK484" i="1"/>
  <c r="AK176" i="1"/>
  <c r="AK1223" i="1"/>
  <c r="AK698" i="1"/>
  <c r="AK872" i="1"/>
  <c r="AK731" i="1"/>
  <c r="AK335" i="1"/>
  <c r="AK677" i="1"/>
  <c r="AK114" i="1"/>
  <c r="AK564" i="1"/>
  <c r="AK1151" i="1"/>
  <c r="AK681" i="1"/>
  <c r="AK851" i="1"/>
  <c r="AK244" i="1"/>
  <c r="AK82" i="1"/>
  <c r="AK113" i="1"/>
  <c r="AK348" i="1"/>
  <c r="AK637" i="1"/>
  <c r="AK1108" i="1"/>
  <c r="AK860" i="1"/>
  <c r="AK668" i="1"/>
  <c r="AK262" i="1"/>
  <c r="AK794" i="1"/>
  <c r="AK460" i="1"/>
  <c r="AK889" i="1"/>
  <c r="AK1164" i="1"/>
  <c r="AK221" i="1"/>
  <c r="AK381" i="1"/>
  <c r="AK600" i="1"/>
  <c r="AK387" i="1"/>
  <c r="AK281" i="1"/>
  <c r="AK403" i="1"/>
  <c r="AK67" i="1"/>
  <c r="AK283" i="1"/>
  <c r="AK993" i="1"/>
  <c r="AK203" i="1"/>
  <c r="AK1000" i="1"/>
  <c r="AK279" i="1"/>
  <c r="AK1051" i="1"/>
  <c r="AK83" i="1"/>
  <c r="AK595" i="1"/>
  <c r="AK1155" i="1"/>
  <c r="AK491" i="1"/>
  <c r="AK1099" i="1"/>
  <c r="AK763" i="1"/>
  <c r="AK356" i="1"/>
  <c r="AK574" i="1"/>
  <c r="AK705" i="1"/>
  <c r="AK147" i="1"/>
  <c r="AK30" i="1"/>
  <c r="AK1058" i="1"/>
  <c r="AK807" i="1"/>
  <c r="AK1070" i="1"/>
  <c r="AK184" i="1"/>
  <c r="AK735" i="1"/>
  <c r="AK1186" i="1"/>
  <c r="AK573" i="1"/>
  <c r="AK1057" i="1"/>
  <c r="AK982" i="1"/>
  <c r="AK360" i="1"/>
  <c r="AK421" i="1"/>
  <c r="AK781" i="1"/>
  <c r="AK772" i="1"/>
  <c r="AK319" i="1"/>
  <c r="AK125" i="1"/>
  <c r="AK955" i="1"/>
  <c r="AK1065" i="1"/>
  <c r="AK544" i="1"/>
  <c r="AK1177" i="1"/>
  <c r="AK939" i="1"/>
  <c r="AK729" i="1"/>
  <c r="AK412" i="1"/>
  <c r="AK375" i="1"/>
  <c r="AK692" i="1"/>
  <c r="AK664" i="1"/>
  <c r="AK258" i="1"/>
  <c r="AK355" i="1"/>
  <c r="AK592" i="1"/>
  <c r="AK949" i="1"/>
  <c r="AK877" i="1"/>
  <c r="AK162" i="1"/>
  <c r="AK1171" i="1"/>
  <c r="AK774" i="1"/>
  <c r="AK711" i="1"/>
  <c r="AK109" i="1"/>
  <c r="AK771" i="1"/>
  <c r="AK459" i="1"/>
  <c r="AK1038" i="1"/>
  <c r="AK124" i="1"/>
  <c r="AK269" i="1"/>
  <c r="AK680" i="1"/>
  <c r="AK1092" i="1"/>
  <c r="AK495" i="1"/>
  <c r="AK84" i="1"/>
  <c r="AK1136" i="1"/>
  <c r="AK177" i="1"/>
  <c r="AK854" i="1"/>
  <c r="AK76" i="1"/>
  <c r="AK128" i="1"/>
  <c r="AK1066" i="1"/>
  <c r="AK42" i="1"/>
  <c r="AK628" i="1"/>
  <c r="AK853" i="1"/>
  <c r="AK971" i="1"/>
  <c r="AK1134" i="1"/>
  <c r="AK593" i="1"/>
  <c r="AK249" i="1"/>
  <c r="AK332" i="1"/>
  <c r="AK1154" i="1"/>
  <c r="AK1179" i="1"/>
  <c r="AK962" i="1"/>
  <c r="AK1089" i="1"/>
  <c r="AK214" i="1"/>
  <c r="AK73" i="1"/>
  <c r="AK379" i="1"/>
  <c r="AK236" i="1"/>
  <c r="AK579" i="1"/>
  <c r="AK570" i="1"/>
  <c r="AK377" i="1"/>
  <c r="AK859" i="1"/>
  <c r="AK615" i="1"/>
  <c r="AK450" i="1"/>
  <c r="AK952" i="1"/>
  <c r="AK449" i="1"/>
  <c r="AK802" i="1"/>
  <c r="AK539" i="1"/>
  <c r="AK720" i="1"/>
  <c r="AK727" i="1"/>
  <c r="AK562" i="1"/>
  <c r="AK27" i="1"/>
  <c r="AK881" i="1"/>
  <c r="AK1232" i="1"/>
  <c r="AK474" i="1"/>
  <c r="AK305" i="1"/>
  <c r="AK975" i="1"/>
  <c r="AK401" i="1"/>
  <c r="AK56" i="1"/>
  <c r="AK246" i="1"/>
  <c r="AK500" i="1"/>
  <c r="AK1173" i="1"/>
  <c r="AK344" i="1"/>
  <c r="AK1145" i="1"/>
  <c r="AK12" i="1"/>
  <c r="AK1235" i="1"/>
  <c r="AK605" i="1"/>
  <c r="AK53" i="1"/>
  <c r="AK790" i="1"/>
  <c r="AK52" i="1"/>
  <c r="AK105" i="1"/>
  <c r="AK683" i="1"/>
  <c r="AK1064" i="1"/>
  <c r="AK631" i="1"/>
  <c r="AK665" i="1"/>
  <c r="AK19" i="1"/>
  <c r="AK743" i="1"/>
  <c r="AK603" i="1"/>
  <c r="AK199" i="1"/>
  <c r="AK386" i="1"/>
  <c r="AK1034" i="1"/>
  <c r="AK97" i="1"/>
  <c r="AK471" i="1"/>
  <c r="AK1054" i="1"/>
  <c r="AK298" i="1"/>
  <c r="AK657" i="1"/>
  <c r="AK722" i="1"/>
  <c r="AK559" i="1"/>
  <c r="AK922" i="1"/>
  <c r="AK104" i="1"/>
  <c r="AK1074" i="1"/>
  <c r="AK1193" i="1"/>
  <c r="AK32" i="1"/>
  <c r="AK543" i="1"/>
  <c r="AK878" i="1"/>
  <c r="AK976" i="1"/>
  <c r="AK490" i="1"/>
  <c r="AK750" i="1"/>
  <c r="AK1202" i="1"/>
  <c r="AK929" i="1"/>
  <c r="AK144" i="1"/>
  <c r="AK1129" i="1"/>
  <c r="AK757" i="1"/>
  <c r="AK133" i="1"/>
  <c r="AK48" i="1"/>
  <c r="AK1188" i="1"/>
  <c r="AK464" i="1"/>
  <c r="AK451" i="1"/>
  <c r="AK1029" i="1"/>
  <c r="AK836" i="1"/>
  <c r="AK627" i="1"/>
  <c r="AK785" i="1"/>
  <c r="AK36" i="1"/>
  <c r="AK1016" i="1"/>
  <c r="AK619" i="1"/>
  <c r="AK937" i="1"/>
  <c r="AK481" i="1"/>
  <c r="AK318" i="1"/>
  <c r="AK329" i="1"/>
  <c r="AK520" i="1"/>
  <c r="AK961" i="1"/>
  <c r="AK537" i="1"/>
  <c r="AK523" i="1"/>
  <c r="AK130" i="1"/>
  <c r="AK834" i="1"/>
  <c r="AK1097" i="1"/>
  <c r="AK101" i="1"/>
  <c r="AK1208" i="1"/>
  <c r="AK582" i="1"/>
  <c r="AK273" i="1"/>
  <c r="AK146" i="1"/>
  <c r="AK894" i="1"/>
  <c r="AK533" i="1"/>
  <c r="AK169" i="1"/>
  <c r="AK58" i="1"/>
  <c r="AK300" i="1"/>
  <c r="AK293" i="1"/>
  <c r="AK219" i="1"/>
  <c r="AK252" i="1"/>
  <c r="AK132" i="1"/>
  <c r="AK806" i="1"/>
  <c r="AK218" i="1"/>
  <c r="AK427" i="1"/>
  <c r="AK1192" i="1"/>
  <c r="AK696" i="1"/>
  <c r="AK1105" i="1"/>
  <c r="AK777" i="1"/>
  <c r="AK186" i="1"/>
  <c r="AK723" i="1"/>
  <c r="AK347" i="1"/>
  <c r="AK295" i="1"/>
  <c r="AK617" i="1"/>
  <c r="AK981" i="1"/>
  <c r="AK893" i="1"/>
  <c r="AK532" i="1"/>
  <c r="AK760" i="1"/>
  <c r="AK844" i="1"/>
  <c r="AK920" i="1"/>
  <c r="AK251" i="1"/>
  <c r="AK213" i="1"/>
  <c r="AK818" i="1"/>
  <c r="AK793" i="1"/>
  <c r="AK1018" i="1"/>
  <c r="AK232" i="1"/>
  <c r="AK51" i="1"/>
  <c r="AK900" i="1"/>
  <c r="AK686" i="1"/>
  <c r="AK333" i="1"/>
  <c r="AK597" i="1"/>
  <c r="AK338" i="1"/>
  <c r="AK709" i="1"/>
  <c r="AK301" i="1"/>
  <c r="AK224" i="1"/>
  <c r="AK385" i="1"/>
  <c r="AK942" i="1"/>
  <c r="AK153" i="1"/>
  <c r="AK567" i="1"/>
  <c r="AK372" i="1"/>
  <c r="AK667" i="1"/>
  <c r="AK398" i="1"/>
  <c r="AK953" i="1"/>
  <c r="AK196" i="1"/>
  <c r="AK958" i="1"/>
  <c r="AK529" i="1"/>
  <c r="AK916" i="1"/>
  <c r="AK389" i="1"/>
  <c r="AK607" i="1"/>
  <c r="AK91" i="1"/>
  <c r="AK1095" i="1"/>
  <c r="AK984" i="1"/>
  <c r="AK741" i="1"/>
  <c r="AK4" i="1"/>
  <c r="AK81" i="1"/>
  <c r="AK552" i="1"/>
  <c r="AK714" i="1"/>
  <c r="AK117" i="1"/>
  <c r="AK913" i="1"/>
  <c r="AK418" i="1"/>
  <c r="AK1112" i="1"/>
  <c r="AK234" i="1"/>
  <c r="AK1211" i="1"/>
  <c r="AK584" i="1"/>
  <c r="AK198" i="1"/>
  <c r="AK1106" i="1"/>
  <c r="AK534" i="1"/>
  <c r="AK1069" i="1"/>
  <c r="AK485" i="1"/>
  <c r="AK612" i="1"/>
  <c r="AK730" i="1"/>
  <c r="AK553" i="1"/>
  <c r="AK136" i="1"/>
  <c r="AK309" i="1"/>
  <c r="AK1056" i="1"/>
  <c r="AK494" i="1"/>
  <c r="AK430" i="1"/>
  <c r="AK1050" i="1"/>
  <c r="AK121" i="1"/>
  <c r="AK171" i="1"/>
  <c r="AK516" i="1"/>
  <c r="AK216" i="1"/>
  <c r="AK688" i="1"/>
  <c r="AK1234" i="1"/>
  <c r="AK143" i="1"/>
  <c r="AK89" i="1"/>
  <c r="AK671" i="1"/>
  <c r="AK941" i="1"/>
  <c r="AK753" i="1"/>
  <c r="AK829" i="1"/>
  <c r="AK827" i="1"/>
  <c r="AK453" i="1"/>
  <c r="AK425" i="1"/>
  <c r="AK857" i="1"/>
  <c r="AK499" i="1"/>
  <c r="AK932" i="1"/>
  <c r="AK226" i="1"/>
  <c r="AK1209" i="1"/>
  <c r="AK343" i="1"/>
  <c r="AK189" i="1"/>
  <c r="AK358" i="1"/>
  <c r="AK1009" i="1"/>
  <c r="AK547" i="1"/>
  <c r="AK514" i="1"/>
  <c r="AK245" i="1"/>
  <c r="AK1114" i="1"/>
  <c r="AK775" i="1"/>
  <c r="AK1091" i="1"/>
  <c r="AK1222" i="1"/>
  <c r="AK278" i="1"/>
  <c r="AK1139" i="1"/>
  <c r="AK489" i="1"/>
  <c r="AK987" i="1"/>
  <c r="AK437" i="1"/>
  <c r="AK1172" i="1"/>
  <c r="AK906" i="1"/>
  <c r="AK243" i="1"/>
  <c r="AK395" i="1"/>
  <c r="AK1048" i="1"/>
  <c r="AK156" i="1"/>
  <c r="AK1133" i="1"/>
  <c r="AK456" i="1"/>
  <c r="AK394" i="1"/>
  <c r="AK483" i="1"/>
  <c r="AK1216" i="1"/>
  <c r="AK1117" i="1"/>
  <c r="AK755" i="1"/>
  <c r="AK432" i="1"/>
  <c r="AK810" i="1"/>
  <c r="AK563" i="1"/>
  <c r="AK838" i="1"/>
  <c r="AK455" i="1"/>
  <c r="AK506" i="1"/>
  <c r="AK1046" i="1"/>
  <c r="AK512" i="1"/>
  <c r="AK779" i="1"/>
  <c r="AK536" i="1"/>
  <c r="AK740" i="1"/>
  <c r="AK1076" i="1"/>
  <c r="AK1122" i="1"/>
  <c r="AK746" i="1"/>
  <c r="AK66" i="1"/>
  <c r="AK1031" i="1"/>
  <c r="AK1080" i="1"/>
  <c r="AK526" i="1"/>
  <c r="AK211" i="1"/>
  <c r="AK1131" i="1"/>
  <c r="AK160" i="1"/>
  <c r="AK737" i="1"/>
  <c r="AK1220" i="1"/>
  <c r="AK945" i="1"/>
  <c r="AK1082" i="1"/>
  <c r="AK654" i="1"/>
  <c r="AK44" i="1"/>
  <c r="AK266" i="1"/>
  <c r="AK684" i="1"/>
  <c r="AK364" i="1"/>
  <c r="AK996" i="1"/>
  <c r="AK989" i="1"/>
  <c r="AK707" i="1"/>
  <c r="AK37" i="1"/>
  <c r="AK1148" i="1"/>
  <c r="AK289" i="1"/>
  <c r="AK676" i="1"/>
  <c r="AK1176" i="1"/>
  <c r="AK716" i="1"/>
  <c r="AK969" i="1"/>
  <c r="AK821" i="1"/>
  <c r="AK192" i="1"/>
  <c r="AK905" i="1"/>
  <c r="AK502" i="1"/>
  <c r="AK351" i="1"/>
  <c r="AK466" i="1"/>
  <c r="AK824" i="1"/>
  <c r="AK967" i="1"/>
  <c r="AK703" i="1"/>
  <c r="AK321" i="1"/>
  <c r="AK478" i="1"/>
  <c r="AK817" i="1"/>
  <c r="AK503" i="1"/>
  <c r="AK96" i="1"/>
  <c r="AK1203" i="1"/>
  <c r="AK330" i="1"/>
  <c r="AK487" i="1"/>
  <c r="AK164" i="1"/>
  <c r="AK362" i="1"/>
  <c r="AK888" i="1"/>
  <c r="AK80" i="1"/>
  <c r="AK999" i="1"/>
  <c r="AK549" i="1"/>
  <c r="AK650" i="1"/>
  <c r="AK608" i="1"/>
  <c r="AK163" i="1"/>
  <c r="AK849" i="1"/>
  <c r="AK799" i="1"/>
  <c r="AK200" i="1"/>
  <c r="AK139" i="1"/>
  <c r="AK541" i="1"/>
  <c r="AK336" i="1"/>
  <c r="AK586" i="1"/>
  <c r="AK642" i="1"/>
  <c r="AK1141" i="1"/>
  <c r="AK633" i="1"/>
  <c r="AK308" i="1"/>
  <c r="AK1123" i="1"/>
  <c r="AK1219" i="1"/>
  <c r="AK585" i="1"/>
  <c r="AK1002" i="1"/>
  <c r="AK1160" i="1"/>
  <c r="AK370" i="1"/>
  <c r="AK546" i="1"/>
  <c r="AK1185" i="1"/>
  <c r="AK831" i="1"/>
  <c r="AK443" i="1"/>
  <c r="AK901" i="1"/>
  <c r="AK316" i="1"/>
  <c r="AK440" i="1"/>
  <c r="AK1013" i="1"/>
  <c r="AK165" i="1"/>
  <c r="AK997" i="1"/>
  <c r="AK120" i="1"/>
  <c r="AK209" i="1"/>
  <c r="AK594" i="1"/>
  <c r="AK673" i="1"/>
  <c r="AK469" i="1"/>
  <c r="AK468" i="1"/>
  <c r="AK611" i="1"/>
  <c r="AK40" i="1"/>
  <c r="AK201" i="1"/>
  <c r="AK1113" i="1"/>
  <c r="AK622" i="1"/>
  <c r="AK780" i="1"/>
  <c r="AK704" i="1"/>
  <c r="AK276" i="1"/>
  <c r="AK173" i="1"/>
  <c r="AK1109" i="1"/>
  <c r="AK261" i="1"/>
  <c r="AK228" i="1"/>
  <c r="AK874" i="1"/>
  <c r="AK898" i="1"/>
  <c r="AK1068" i="1"/>
  <c r="AK1078" i="1"/>
  <c r="AK420" i="1"/>
  <c r="AK303" i="1"/>
  <c r="AK323" i="1"/>
  <c r="AK193" i="1"/>
  <c r="AK959" i="1"/>
  <c r="AK569" i="1"/>
  <c r="AK978" i="1"/>
  <c r="AK2" i="1"/>
  <c r="AK843" i="1"/>
  <c r="AK353" i="1"/>
  <c r="AK700" i="1"/>
  <c r="AK908" i="1"/>
  <c r="AK725" i="1"/>
  <c r="AK368" i="1"/>
  <c r="AK708" i="1"/>
  <c r="AK623" i="1"/>
  <c r="AK461" i="1"/>
  <c r="AK1204" i="1"/>
  <c r="AK855" i="1"/>
  <c r="AK917" i="1"/>
  <c r="AK659" i="1"/>
  <c r="AK507" i="1"/>
  <c r="AK112" i="1"/>
  <c r="AK693" i="1"/>
  <c r="AK106" i="1"/>
  <c r="AK1006" i="1"/>
  <c r="AK1169" i="1"/>
  <c r="AK964" i="1"/>
  <c r="AK788" i="1"/>
  <c r="AK840" i="1"/>
  <c r="AK434" i="1"/>
  <c r="AK167" i="1"/>
  <c r="AK242" i="1"/>
  <c r="AK577" i="1"/>
  <c r="AK649" i="1"/>
  <c r="AK863" i="1"/>
  <c r="AK868" i="1"/>
  <c r="AK205" i="1"/>
  <c r="AK928" i="1"/>
  <c r="AK74" i="1"/>
  <c r="AK181" i="1"/>
  <c r="AK1163" i="1"/>
  <c r="AK415" i="1"/>
  <c r="AK798" i="1"/>
  <c r="AK572" i="1"/>
  <c r="AK33" i="1"/>
  <c r="AK409" i="1"/>
  <c r="AK1015" i="1"/>
  <c r="AK429" i="1"/>
  <c r="AK240" i="1"/>
  <c r="AK63" i="1"/>
  <c r="AK884" i="1"/>
  <c r="AK1061" i="1"/>
  <c r="AK936" i="1"/>
  <c r="AK1098" i="1"/>
  <c r="AK813" i="1"/>
  <c r="AK866" i="1"/>
  <c r="AK408" i="1"/>
  <c r="AK61" i="1"/>
  <c r="AK1010" i="1"/>
  <c r="AK1081" i="1"/>
  <c r="AK441" i="1"/>
  <c r="AK8" i="1"/>
  <c r="AK313" i="1"/>
  <c r="AK365" i="1"/>
  <c r="AK565" i="1"/>
  <c r="AK832" i="1"/>
  <c r="AK762" i="1"/>
  <c r="AK290" i="1"/>
  <c r="AK416" i="1"/>
  <c r="AK1012" i="1"/>
  <c r="AK1194" i="1"/>
  <c r="AK280" i="1"/>
  <c r="AK1128" i="1"/>
  <c r="AK621" i="1"/>
  <c r="AK666" i="1"/>
  <c r="AK1152" i="1"/>
  <c r="AK115" i="1"/>
  <c r="AK890" i="1"/>
  <c r="AK591" i="1"/>
  <c r="AK204" i="1"/>
  <c r="AK690" i="1"/>
  <c r="AK263" i="1"/>
  <c r="AK604" i="1"/>
  <c r="AK57" i="1"/>
  <c r="AK769" i="1"/>
  <c r="AK1043" i="1"/>
  <c r="AK68" i="1"/>
  <c r="AK274" i="1"/>
  <c r="AK926" i="1"/>
  <c r="AK137" i="1"/>
  <c r="AK284" i="1"/>
  <c r="AK819" i="1"/>
  <c r="AK314" i="1"/>
  <c r="AK658" i="1"/>
  <c r="AK282" i="1"/>
  <c r="AK404" i="1"/>
  <c r="AK852" i="1"/>
  <c r="AK994" i="1"/>
  <c r="AK761" i="1"/>
  <c r="AK152" i="1"/>
  <c r="AK1138" i="1"/>
  <c r="AK601" i="1"/>
  <c r="BI1" i="1"/>
  <c r="AG1151" i="1"/>
  <c r="AJ1151" i="1"/>
  <c r="AG640" i="1"/>
  <c r="AG72" i="1"/>
  <c r="AJ640" i="1"/>
  <c r="AJ11" i="1"/>
  <c r="AG40" i="1"/>
  <c r="AG464" i="1"/>
  <c r="J6" i="12"/>
  <c r="K4" i="12"/>
  <c r="L4" i="12"/>
  <c r="M4" i="12"/>
  <c r="N4" i="12"/>
  <c r="AG847" i="1"/>
  <c r="AG888" i="1"/>
  <c r="AG1026" i="1"/>
  <c r="AJ392" i="1"/>
  <c r="AJ40" i="1"/>
  <c r="AJ888" i="1"/>
  <c r="AG392" i="1"/>
  <c r="AH2" i="1"/>
  <c r="AI534" i="1"/>
  <c r="AI504" i="1"/>
  <c r="AI1013" i="1"/>
  <c r="AI762" i="1"/>
  <c r="AI417" i="1"/>
  <c r="AI416" i="1"/>
  <c r="AI362" i="1"/>
  <c r="AI888" i="1"/>
  <c r="AI227" i="1"/>
  <c r="AI409" i="1"/>
  <c r="AI716" i="1"/>
  <c r="AI821" i="1"/>
  <c r="AI563" i="1"/>
  <c r="AI471" i="1"/>
  <c r="AI1098" i="1"/>
  <c r="AI818" i="1"/>
  <c r="AI356" i="1"/>
  <c r="AI994" i="1"/>
  <c r="AI1232" i="1"/>
  <c r="AI312" i="1"/>
  <c r="AJ325" i="1"/>
  <c r="AJ183" i="1"/>
  <c r="AJ518" i="1"/>
  <c r="AJ1196" i="1"/>
  <c r="AJ1212" i="1"/>
  <c r="AJ4" i="1"/>
  <c r="AJ973" i="1"/>
  <c r="AI378" i="1"/>
  <c r="AI75" i="1"/>
  <c r="AI322" i="1"/>
  <c r="AI1093" i="1"/>
  <c r="AI448" i="1"/>
  <c r="AI687" i="1"/>
  <c r="AI1079" i="1"/>
  <c r="AI915" i="1"/>
  <c r="AI486" i="1"/>
  <c r="AI266" i="1"/>
  <c r="AI682" i="1"/>
  <c r="AI1088" i="1"/>
  <c r="AI684" i="1"/>
  <c r="AI72" i="1"/>
  <c r="AI342" i="1"/>
  <c r="AI987" i="1"/>
  <c r="AI942" i="1"/>
  <c r="AI636" i="1"/>
  <c r="AI992" i="1"/>
  <c r="AI587" i="1"/>
  <c r="AI153" i="1"/>
  <c r="AI1170" i="1"/>
  <c r="AI806" i="1"/>
  <c r="AI218" i="1"/>
  <c r="AI427" i="1"/>
  <c r="AI728" i="1"/>
  <c r="AI909" i="1"/>
  <c r="AI307" i="1"/>
  <c r="AI790" i="1"/>
  <c r="AI52" i="1"/>
  <c r="AI105" i="1"/>
  <c r="AI683" i="1"/>
  <c r="AI1064" i="1"/>
  <c r="AI412" i="1"/>
  <c r="AI558" i="1"/>
  <c r="AI375" i="1"/>
  <c r="AI692" i="1"/>
  <c r="AI435" i="1"/>
  <c r="AI858" i="1"/>
  <c r="AI1146" i="1"/>
  <c r="AI1058" i="1"/>
  <c r="AI807" i="1"/>
  <c r="AI515" i="1"/>
  <c r="AI457" i="1"/>
  <c r="AI170" i="1"/>
  <c r="AI1032" i="1"/>
  <c r="AI1026" i="1"/>
  <c r="AI839" i="1"/>
  <c r="AI357" i="1"/>
  <c r="AI472" i="1"/>
  <c r="AI665" i="1"/>
  <c r="AI810" i="1"/>
  <c r="AI875" i="1"/>
  <c r="AI470" i="1"/>
  <c r="AI603" i="1"/>
  <c r="AI210" i="1"/>
  <c r="AI952" i="1"/>
  <c r="AI520" i="1"/>
  <c r="AI1119" i="1"/>
  <c r="AI351" i="1"/>
  <c r="AI145" i="1"/>
  <c r="AI658" i="1"/>
  <c r="AI213" i="1"/>
  <c r="AI761" i="1"/>
  <c r="AI1074" i="1"/>
  <c r="AI88" i="1"/>
  <c r="AI540" i="1"/>
  <c r="AI739" i="1"/>
  <c r="AJ173" i="1"/>
  <c r="AI1090" i="1"/>
  <c r="AI211" i="1"/>
  <c r="AI985" i="1"/>
  <c r="AI1131" i="1"/>
  <c r="AI965" i="1"/>
  <c r="AI640" i="1"/>
  <c r="AI1236" i="1"/>
  <c r="AI360" i="1"/>
  <c r="AI864" i="1"/>
  <c r="AI705" i="1"/>
  <c r="AI820" i="1"/>
  <c r="AI736" i="1"/>
  <c r="AI555" i="1"/>
  <c r="AI830" i="1"/>
  <c r="AI433" i="1"/>
  <c r="AI776" i="1"/>
  <c r="AI166" i="1"/>
  <c r="AI267" i="1"/>
  <c r="AI1103" i="1"/>
  <c r="AI828" i="1"/>
  <c r="AI185" i="1"/>
  <c r="AI168" i="1"/>
  <c r="AI1130" i="1"/>
  <c r="AI659" i="1"/>
  <c r="AI410" i="1"/>
  <c r="AI296" i="1"/>
  <c r="AI611" i="1"/>
  <c r="AI1120" i="1"/>
  <c r="AI641" i="1"/>
  <c r="AI40" i="1"/>
  <c r="AI57" i="1"/>
  <c r="AI377" i="1"/>
  <c r="AI743" i="1"/>
  <c r="AI884" i="1"/>
  <c r="AI506" i="1"/>
  <c r="AI760" i="1"/>
  <c r="AI512" i="1"/>
  <c r="AI314" i="1"/>
  <c r="AI1054" i="1"/>
  <c r="AI536" i="1"/>
  <c r="AI797" i="1"/>
  <c r="AI932" i="1"/>
  <c r="AI872" i="1"/>
  <c r="AI418" i="1"/>
  <c r="AI610" i="1"/>
  <c r="AI321" i="1"/>
  <c r="AI339" i="1"/>
  <c r="AI97" i="1"/>
  <c r="AJ933" i="1"/>
  <c r="AI122" i="1"/>
  <c r="AI988" i="1"/>
  <c r="AI878" i="1"/>
  <c r="AI1092" i="1"/>
  <c r="AI564" i="1"/>
  <c r="AI1030" i="1"/>
  <c r="AI495" i="1"/>
  <c r="AI215" i="1"/>
  <c r="AI84" i="1"/>
  <c r="AI778" i="1"/>
  <c r="AI201" i="1"/>
  <c r="AI1113" i="1"/>
  <c r="AI622" i="1"/>
  <c r="AI780" i="1"/>
  <c r="AI80" i="1"/>
  <c r="AI1210" i="1"/>
  <c r="AI203" i="1"/>
  <c r="AI364" i="1"/>
  <c r="AI414" i="1"/>
  <c r="AI1172" i="1"/>
  <c r="AI315" i="1"/>
  <c r="AI1224" i="1"/>
  <c r="AI906" i="1"/>
  <c r="AI556" i="1"/>
  <c r="AI670" i="1"/>
  <c r="AI243" i="1"/>
  <c r="AI121" i="1"/>
  <c r="AI171" i="1"/>
  <c r="AI995" i="1"/>
  <c r="AI880" i="1"/>
  <c r="AI567" i="1"/>
  <c r="AI372" i="1"/>
  <c r="AI262" i="1"/>
  <c r="AI1192" i="1"/>
  <c r="AI411" i="1"/>
  <c r="AI696" i="1"/>
  <c r="AI631" i="1"/>
  <c r="AI1108" i="1"/>
  <c r="AI442" i="1"/>
  <c r="AI602" i="1"/>
  <c r="AI962" i="1"/>
  <c r="AI1089" i="1"/>
  <c r="AI851" i="1"/>
  <c r="AI968" i="1"/>
  <c r="AI214" i="1"/>
  <c r="AI73" i="1"/>
  <c r="AI379" i="1"/>
  <c r="AI931" i="1"/>
  <c r="AI535" i="1"/>
  <c r="AI116" i="1"/>
  <c r="AI1137" i="1"/>
  <c r="AI1016" i="1"/>
  <c r="AI969" i="1"/>
  <c r="AI431" i="1"/>
  <c r="AI837" i="1"/>
  <c r="AI1123" i="1"/>
  <c r="AI334" i="1"/>
  <c r="AI297" i="1"/>
  <c r="AI137" i="1"/>
  <c r="AI961" i="1"/>
  <c r="AI298" i="1"/>
  <c r="AI843" i="1"/>
  <c r="AI746" i="1"/>
  <c r="AI66" i="1"/>
  <c r="AI1096" i="1"/>
  <c r="AI1138" i="1"/>
  <c r="AI450" i="1"/>
  <c r="AJ527" i="1"/>
  <c r="AJ157" i="1"/>
  <c r="AI11" i="1"/>
  <c r="AI165" i="1"/>
  <c r="AI129" i="1"/>
  <c r="AI16" i="1"/>
  <c r="AI1000" i="1"/>
  <c r="AI1168" i="1"/>
  <c r="AI279" i="1"/>
  <c r="AI997" i="1"/>
  <c r="AI256" i="1"/>
  <c r="AI160" i="1"/>
  <c r="AI56" i="1"/>
  <c r="AI1136" i="1"/>
  <c r="AI177" i="1"/>
  <c r="AI854" i="1"/>
  <c r="AI454" i="1"/>
  <c r="AI161" i="1"/>
  <c r="AI288" i="1"/>
  <c r="AI781" i="1"/>
  <c r="AI1087" i="1"/>
  <c r="AI428" i="1"/>
  <c r="AI772" i="1"/>
  <c r="AI970" i="1"/>
  <c r="AI1167" i="1"/>
  <c r="AI990" i="1"/>
  <c r="AI521" i="1"/>
  <c r="AI1187" i="1"/>
  <c r="AI1062" i="1"/>
  <c r="AI235" i="1"/>
  <c r="AI1194" i="1"/>
  <c r="AI98" i="1"/>
  <c r="AI369" i="1"/>
  <c r="AI112" i="1"/>
  <c r="AI891" i="1"/>
  <c r="AI231" i="1"/>
  <c r="AI926" i="1"/>
  <c r="AI386" i="1"/>
  <c r="AI993" i="1"/>
  <c r="AI1034" i="1"/>
  <c r="AI905" i="1"/>
  <c r="AI530" i="1"/>
  <c r="AI600" i="1"/>
  <c r="AI291" i="1"/>
  <c r="AI408" i="1"/>
  <c r="AI562" i="1"/>
  <c r="AI226" i="1"/>
  <c r="AI731" i="1"/>
  <c r="AI674" i="1"/>
  <c r="AI1211" i="1"/>
  <c r="AI32" i="1"/>
  <c r="AI900" i="1"/>
  <c r="AJ102" i="1"/>
  <c r="AJ645" i="1"/>
  <c r="AJ284" i="1"/>
  <c r="AJ1019" i="1"/>
  <c r="AI361" i="1"/>
  <c r="AI333" i="1"/>
  <c r="AI580" i="1"/>
  <c r="AI260" i="1"/>
  <c r="AI976" i="1"/>
  <c r="AI465" i="1"/>
  <c r="AI49" i="1"/>
  <c r="AI90" i="1"/>
  <c r="AI280" i="1"/>
  <c r="AI1128" i="1"/>
  <c r="AI621" i="1"/>
  <c r="AI388" i="1"/>
  <c r="AI1147" i="1"/>
  <c r="AI106" i="1"/>
  <c r="AI704" i="1"/>
  <c r="AI999" i="1"/>
  <c r="AI180" i="1"/>
  <c r="AI233" i="1"/>
  <c r="AI549" i="1"/>
  <c r="AI248" i="1"/>
  <c r="AI650" i="1"/>
  <c r="AI608" i="1"/>
  <c r="AI551" i="1"/>
  <c r="AI163" i="1"/>
  <c r="AI1060" i="1"/>
  <c r="AI996" i="1"/>
  <c r="AI989" i="1"/>
  <c r="AI707" i="1"/>
  <c r="AI848" i="1"/>
  <c r="AI1121" i="1"/>
  <c r="AI1075" i="1"/>
  <c r="AI516" i="1"/>
  <c r="AI216" i="1"/>
  <c r="AI155" i="1"/>
  <c r="AI979" i="1"/>
  <c r="AI557" i="1"/>
  <c r="AI1105" i="1"/>
  <c r="AI777" i="1"/>
  <c r="AI186" i="1"/>
  <c r="AI1033" i="1"/>
  <c r="AI108" i="1"/>
  <c r="AI770" i="1"/>
  <c r="AI801" i="1"/>
  <c r="AI451" i="1"/>
  <c r="AI1029" i="1"/>
  <c r="AI836" i="1"/>
  <c r="AI123" i="1"/>
  <c r="AI627" i="1"/>
  <c r="AI188" i="1"/>
  <c r="AI599" i="1"/>
  <c r="AI579" i="1"/>
  <c r="AI272" i="1"/>
  <c r="AI633" i="1"/>
  <c r="AI1053" i="1"/>
  <c r="AI925" i="1"/>
  <c r="AI499" i="1"/>
  <c r="AI473" i="1"/>
  <c r="AI680" i="1"/>
  <c r="AI1155" i="1"/>
  <c r="AJ717" i="1"/>
  <c r="AJ814" i="1"/>
  <c r="AJ209" i="1"/>
  <c r="AI927" i="1"/>
  <c r="AI565" i="1"/>
  <c r="AI1001" i="1"/>
  <c r="AI632" i="1"/>
  <c r="AI832" i="1"/>
  <c r="AI791" i="1"/>
  <c r="AI756" i="1"/>
  <c r="AI921" i="1"/>
  <c r="AI501" i="1"/>
  <c r="AI1083" i="1"/>
  <c r="AI34" i="1"/>
  <c r="AI490" i="1"/>
  <c r="AI1202" i="1"/>
  <c r="AI560" i="1"/>
  <c r="AI246" i="1"/>
  <c r="AI1132" i="1"/>
  <c r="AI500" i="1"/>
  <c r="AI344" i="1"/>
  <c r="AI1145" i="1"/>
  <c r="AI1151" i="1"/>
  <c r="AI413" i="1"/>
  <c r="AI808" i="1"/>
  <c r="AI277" i="1"/>
  <c r="AI493" i="1"/>
  <c r="AI991" i="1"/>
  <c r="AI930" i="1"/>
  <c r="AI568" i="1"/>
  <c r="AI613" i="1"/>
  <c r="AI635" i="1"/>
  <c r="AI723" i="1"/>
  <c r="AI19" i="1"/>
  <c r="AI1215" i="1"/>
  <c r="AI303" i="1"/>
  <c r="AI318" i="1"/>
  <c r="AI721" i="1"/>
  <c r="AI329" i="1"/>
  <c r="AI585" i="1"/>
  <c r="AI453" i="1"/>
  <c r="AI1140" i="1"/>
  <c r="AI370" i="1"/>
  <c r="AI722" i="1"/>
  <c r="AI1076" i="1"/>
  <c r="AI1122" i="1"/>
  <c r="AI852" i="1"/>
  <c r="AI459" i="1"/>
  <c r="AI703" i="1"/>
  <c r="AI1011" i="1"/>
  <c r="AI582" i="1"/>
  <c r="AI198" i="1"/>
  <c r="AJ53" i="1"/>
  <c r="AJ141" i="1"/>
  <c r="AJ348" i="1"/>
  <c r="AJ1202" i="1"/>
  <c r="AI392" i="1"/>
  <c r="AI538" i="1"/>
  <c r="AI1009" i="1"/>
  <c r="AI804" i="1"/>
  <c r="AI597" i="1"/>
  <c r="AI338" i="1"/>
  <c r="AI876" i="1"/>
  <c r="AI744" i="1"/>
  <c r="AI709" i="1"/>
  <c r="AI1124" i="1"/>
  <c r="AI1059" i="1"/>
  <c r="AI496" i="1"/>
  <c r="AI294" i="1"/>
  <c r="AI666" i="1"/>
  <c r="AI1152" i="1"/>
  <c r="AI1169" i="1"/>
  <c r="AI964" i="1"/>
  <c r="AI788" i="1"/>
  <c r="AI1044" i="1"/>
  <c r="AI840" i="1"/>
  <c r="AI434" i="1"/>
  <c r="AI167" i="1"/>
  <c r="AI1028" i="1"/>
  <c r="AI1225" i="1"/>
  <c r="AI276" i="1"/>
  <c r="AI626" i="1"/>
  <c r="AI849" i="1"/>
  <c r="AI419" i="1"/>
  <c r="AI283" i="1"/>
  <c r="AI980" i="1"/>
  <c r="AI688" i="1"/>
  <c r="AI1234" i="1"/>
  <c r="AI561" i="1"/>
  <c r="AI143" i="1"/>
  <c r="AI89" i="1"/>
  <c r="AI667" i="1"/>
  <c r="AI713" i="1"/>
  <c r="AI60" i="1"/>
  <c r="AI545" i="1"/>
  <c r="AI953" i="1"/>
  <c r="AI742" i="1"/>
  <c r="AI966" i="1"/>
  <c r="AI196" i="1"/>
  <c r="AI958" i="1"/>
  <c r="AI268" i="1"/>
  <c r="AI785" i="1"/>
  <c r="AI36" i="1"/>
  <c r="AI295" i="1"/>
  <c r="AI308" i="1"/>
  <c r="AI937" i="1"/>
  <c r="AI838" i="1"/>
  <c r="AI302" i="1"/>
  <c r="AI328" i="1"/>
  <c r="AI1223" i="1"/>
  <c r="AI740" i="1"/>
  <c r="AI404" i="1"/>
  <c r="AI771" i="1"/>
  <c r="AI725" i="1"/>
  <c r="AI1118" i="1"/>
  <c r="AI817" i="1"/>
  <c r="AI387" i="1"/>
  <c r="AI998" i="1"/>
  <c r="AI977" i="1"/>
  <c r="AI548" i="1"/>
  <c r="AI396" i="1"/>
  <c r="AJ655" i="1"/>
  <c r="AI92" i="1"/>
  <c r="AI359" i="1"/>
  <c r="AI596" i="1"/>
  <c r="AI488" i="1"/>
  <c r="AI899" i="1"/>
  <c r="AI595" i="1"/>
  <c r="AI914" i="1"/>
  <c r="AI497" i="1"/>
  <c r="AI691" i="1"/>
  <c r="AI550" i="1"/>
  <c r="AI571" i="1"/>
  <c r="AI786" i="1"/>
  <c r="AI460" i="1"/>
  <c r="AI15" i="1"/>
  <c r="AI373" i="1"/>
  <c r="AI889" i="1"/>
  <c r="AI624" i="1"/>
  <c r="AI301" i="1"/>
  <c r="AI805" i="1"/>
  <c r="AI224" i="1"/>
  <c r="AI58" i="1"/>
  <c r="AI986" i="1"/>
  <c r="AI896" i="1"/>
  <c r="AI1047" i="1"/>
  <c r="AI131" i="1"/>
  <c r="AI531" i="1"/>
  <c r="AI505" i="1"/>
  <c r="AI1217" i="1"/>
  <c r="AI128" i="1"/>
  <c r="AI1066" i="1"/>
  <c r="AI954" i="1"/>
  <c r="AI319" i="1"/>
  <c r="AI773" i="1"/>
  <c r="AI63" i="1"/>
  <c r="AI615" i="1"/>
  <c r="AI893" i="1"/>
  <c r="AI162" i="1"/>
  <c r="AI537" i="1"/>
  <c r="AI176" i="1"/>
  <c r="AI698" i="1"/>
  <c r="AI130" i="1"/>
  <c r="AI824" i="1"/>
  <c r="AI831" i="1"/>
  <c r="AI1186" i="1"/>
  <c r="AI1018" i="1"/>
  <c r="AI443" i="1"/>
  <c r="AI1080" i="1"/>
  <c r="AI51" i="1"/>
  <c r="AI358" i="1"/>
  <c r="AI455" i="1"/>
  <c r="AJ694" i="1"/>
  <c r="AJ904" i="1"/>
  <c r="AJ1085" i="1"/>
  <c r="AJ860" i="1"/>
  <c r="AI120" i="1"/>
  <c r="AI867" i="1"/>
  <c r="AI737" i="1"/>
  <c r="AI547" i="1"/>
  <c r="AI522" i="1"/>
  <c r="AI299" i="1"/>
  <c r="AI514" i="1"/>
  <c r="AI476" i="1"/>
  <c r="AI576" i="1"/>
  <c r="AI376" i="1"/>
  <c r="AI195" i="1"/>
  <c r="AI669" i="1"/>
  <c r="AI35" i="1"/>
  <c r="AI64" i="1"/>
  <c r="AI835" i="1"/>
  <c r="AI856" i="1"/>
  <c r="AI606" i="1"/>
  <c r="AI609" i="1"/>
  <c r="AI643" i="1"/>
  <c r="AI629" i="1"/>
  <c r="AI340" i="1"/>
  <c r="AI882" i="1"/>
  <c r="AI1153" i="1"/>
  <c r="AI1107" i="1"/>
  <c r="AI304" i="1"/>
  <c r="AI115" i="1"/>
  <c r="AI890" i="1"/>
  <c r="AI591" i="1"/>
  <c r="AI242" i="1"/>
  <c r="AI577" i="1"/>
  <c r="AI649" i="1"/>
  <c r="AI261" i="1"/>
  <c r="AI228" i="1"/>
  <c r="AI874" i="1"/>
  <c r="AI799" i="1"/>
  <c r="AI50" i="1"/>
  <c r="AI289" i="1"/>
  <c r="AI676" i="1"/>
  <c r="AI1176" i="1"/>
  <c r="AI395" i="1"/>
  <c r="AI1048" i="1"/>
  <c r="AI156" i="1"/>
  <c r="AI1133" i="1"/>
  <c r="AI456" i="1"/>
  <c r="AI352" i="1"/>
  <c r="AI394" i="1"/>
  <c r="AI67" i="1"/>
  <c r="AI842" i="1"/>
  <c r="AI483" i="1"/>
  <c r="AI1216" i="1"/>
  <c r="AI529" i="1"/>
  <c r="AI916" i="1"/>
  <c r="AI607" i="1"/>
  <c r="AI1015" i="1"/>
  <c r="AI619" i="1"/>
  <c r="AI883" i="1"/>
  <c r="AI1095" i="1"/>
  <c r="AI617" i="1"/>
  <c r="AI193" i="1"/>
  <c r="AI1144" i="1"/>
  <c r="AI532" i="1"/>
  <c r="AI877" i="1"/>
  <c r="AI1046" i="1"/>
  <c r="AI569" i="1"/>
  <c r="AI920" i="1"/>
  <c r="AI978" i="1"/>
  <c r="AI711" i="1"/>
  <c r="AI967" i="1"/>
  <c r="AI574" i="1"/>
  <c r="AI975" i="1"/>
  <c r="AI1106" i="1"/>
  <c r="AI1069" i="1"/>
  <c r="AI287" i="1"/>
  <c r="AI811" i="1"/>
  <c r="AI850" i="1"/>
  <c r="AI482" i="1"/>
  <c r="AI290" i="1"/>
  <c r="AI1012" i="1"/>
  <c r="AI581" i="1"/>
  <c r="AI825" i="1"/>
  <c r="AI104" i="1"/>
  <c r="AI232" i="1"/>
  <c r="AI305" i="1"/>
  <c r="AI601" i="1"/>
  <c r="AJ512" i="1"/>
  <c r="AJ783" i="1"/>
  <c r="AJ221" i="1"/>
  <c r="AJ13" i="1"/>
  <c r="AI363" i="1"/>
  <c r="AI1104" i="1"/>
  <c r="AI1057" i="1"/>
  <c r="AI644" i="1"/>
  <c r="AI982" i="1"/>
  <c r="AI197" i="1"/>
  <c r="AI715" i="1"/>
  <c r="AI114" i="1"/>
  <c r="AI940" i="1"/>
  <c r="AI1027" i="1"/>
  <c r="AI250" i="1"/>
  <c r="AI43" i="1"/>
  <c r="AI578" i="1"/>
  <c r="AI245" i="1"/>
  <c r="AI1114" i="1"/>
  <c r="AI672" i="1"/>
  <c r="AI775" i="1"/>
  <c r="AI1091" i="1"/>
  <c r="AI612" i="1"/>
  <c r="AI265" i="1"/>
  <c r="AI730" i="1"/>
  <c r="AI944" i="1"/>
  <c r="AI1233" i="1"/>
  <c r="AI553" i="1"/>
  <c r="AI136" i="1"/>
  <c r="AI904" i="1"/>
  <c r="AI300" i="1"/>
  <c r="AI929" i="1"/>
  <c r="AI144" i="1"/>
  <c r="AI217" i="1"/>
  <c r="AI1129" i="1"/>
  <c r="AI1231" i="1"/>
  <c r="AI380" i="1"/>
  <c r="AI42" i="1"/>
  <c r="AI769" i="1"/>
  <c r="AI264" i="1"/>
  <c r="AI753" i="1"/>
  <c r="AI420" i="1"/>
  <c r="AI199" i="1"/>
  <c r="AI317" i="1"/>
  <c r="AI959" i="1"/>
  <c r="AI936" i="1"/>
  <c r="AI802" i="1"/>
  <c r="AI484" i="1"/>
  <c r="AI251" i="1"/>
  <c r="AI466" i="1"/>
  <c r="AI282" i="1"/>
  <c r="AI100" i="1"/>
  <c r="AI475" i="1"/>
  <c r="AI559" i="1"/>
  <c r="AI1185" i="1"/>
  <c r="AI700" i="1"/>
  <c r="AI234" i="1"/>
  <c r="AI335" i="1"/>
  <c r="AI584" i="1"/>
  <c r="AI440" i="1"/>
  <c r="AI273" i="1"/>
  <c r="AJ405" i="1"/>
  <c r="AJ870" i="1"/>
  <c r="AJ86" i="1"/>
  <c r="AJ886" i="1"/>
  <c r="AJ252" i="1"/>
  <c r="AI708" i="1"/>
  <c r="AI623" i="1"/>
  <c r="AI209" i="1"/>
  <c r="AI712" i="1"/>
  <c r="AI59" i="1"/>
  <c r="AI503" i="1"/>
  <c r="AI1221" i="1"/>
  <c r="AI96" i="1"/>
  <c r="AI270" i="1"/>
  <c r="AI397" i="1"/>
  <c r="AI1235" i="1"/>
  <c r="AI628" i="1"/>
  <c r="AI346" i="1"/>
  <c r="AI1178" i="1"/>
  <c r="AI62" i="1"/>
  <c r="AI337" i="1"/>
  <c r="AI660" i="1"/>
  <c r="AI822" i="1"/>
  <c r="AI710" i="1"/>
  <c r="AI147" i="1"/>
  <c r="AI946" i="1"/>
  <c r="AI865" i="1"/>
  <c r="AI809" i="1"/>
  <c r="AI726" i="1"/>
  <c r="AI1230" i="1"/>
  <c r="AI634" i="1"/>
  <c r="AI575" i="1"/>
  <c r="AI306" i="1"/>
  <c r="AI424" i="1"/>
  <c r="AI204" i="1"/>
  <c r="AI458" i="1"/>
  <c r="AI99" i="1"/>
  <c r="AI618" i="1"/>
  <c r="AI863" i="1"/>
  <c r="AI898" i="1"/>
  <c r="AI583" i="1"/>
  <c r="AI1068" i="1"/>
  <c r="AI1078" i="1"/>
  <c r="AI200" i="1"/>
  <c r="AI139" i="1"/>
  <c r="AI947" i="1"/>
  <c r="AI960" i="1"/>
  <c r="AI541" i="1"/>
  <c r="AI1094" i="1"/>
  <c r="AI336" i="1"/>
  <c r="AI948" i="1"/>
  <c r="AI586" i="1"/>
  <c r="AI271" i="1"/>
  <c r="AI642" i="1"/>
  <c r="AI1117" i="1"/>
  <c r="AI257" i="1"/>
  <c r="AI755" i="1"/>
  <c r="AI432" i="1"/>
  <c r="AI685" i="1"/>
  <c r="AI671" i="1"/>
  <c r="AI347" i="1"/>
  <c r="AI984" i="1"/>
  <c r="AI481" i="1"/>
  <c r="AI192" i="1"/>
  <c r="AI735" i="1"/>
  <c r="AI449" i="1"/>
  <c r="AI552" i="1"/>
  <c r="AI727" i="1"/>
  <c r="AI908" i="1"/>
  <c r="AI343" i="1"/>
  <c r="AI474" i="1"/>
  <c r="AI573" i="1"/>
  <c r="AI543" i="1"/>
  <c r="AI323" i="1"/>
  <c r="AJ240" i="1"/>
  <c r="AJ398" i="1"/>
  <c r="AI107" i="1"/>
  <c r="AI738" i="1"/>
  <c r="AI241" i="1"/>
  <c r="AI244" i="1"/>
  <c r="AI566" i="1"/>
  <c r="AI138" i="1"/>
  <c r="AI879" i="1"/>
  <c r="AI82" i="1"/>
  <c r="AI113" i="1"/>
  <c r="AI675" i="1"/>
  <c r="AI1203" i="1"/>
  <c r="AI345" i="1"/>
  <c r="AI330" i="1"/>
  <c r="AI754" i="1"/>
  <c r="AI487" i="1"/>
  <c r="AI164" i="1"/>
  <c r="AI1220" i="1"/>
  <c r="AI1161" i="1"/>
  <c r="AI354" i="1"/>
  <c r="AI945" i="1"/>
  <c r="AI393" i="1"/>
  <c r="AI477" i="1"/>
  <c r="AI1082" i="1"/>
  <c r="AI787" i="1"/>
  <c r="AI1056" i="1"/>
  <c r="AI385" i="1"/>
  <c r="AI724" i="1"/>
  <c r="AI436" i="1"/>
  <c r="AI841" i="1"/>
  <c r="AI1052" i="1"/>
  <c r="AI293" i="1"/>
  <c r="AI374" i="1"/>
  <c r="AI513" i="1"/>
  <c r="AI429" i="1"/>
  <c r="AI258" i="1"/>
  <c r="AI355" i="1"/>
  <c r="AI274" i="1"/>
  <c r="AI829" i="1"/>
  <c r="AI502" i="1"/>
  <c r="AI819" i="1"/>
  <c r="AI1160" i="1"/>
  <c r="AI1171" i="1"/>
  <c r="AI714" i="1"/>
  <c r="AI546" i="1"/>
  <c r="AI913" i="1"/>
  <c r="AI1097" i="1"/>
  <c r="AI881" i="1"/>
  <c r="AI1209" i="1"/>
  <c r="AI124" i="1"/>
  <c r="AI441" i="1"/>
  <c r="AI368" i="1"/>
  <c r="AI963" i="1"/>
  <c r="AI44" i="1"/>
  <c r="AJ69" i="1"/>
  <c r="AJ680" i="1"/>
  <c r="AJ949" i="1"/>
  <c r="AJ1100" i="1"/>
  <c r="AI1115" i="1"/>
  <c r="AI492" i="1"/>
  <c r="AI892" i="1"/>
  <c r="AI154" i="1"/>
  <c r="AI789" i="1"/>
  <c r="AI247" i="1"/>
  <c r="AI1204" i="1"/>
  <c r="AI194" i="1"/>
  <c r="AI341" i="1"/>
  <c r="AI229" i="1"/>
  <c r="AI219" i="1"/>
  <c r="AI897" i="1"/>
  <c r="AI132" i="1"/>
  <c r="AI605" i="1"/>
  <c r="AI681" i="1"/>
  <c r="AI853" i="1"/>
  <c r="AI971" i="1"/>
  <c r="AI1162" i="1"/>
  <c r="AI1134" i="1"/>
  <c r="AI593" i="1"/>
  <c r="AI249" i="1"/>
  <c r="AI630" i="1"/>
  <c r="AI1065" i="1"/>
  <c r="AI30" i="1"/>
  <c r="AI620" i="1"/>
  <c r="AI491" i="1"/>
  <c r="AI598" i="1"/>
  <c r="AI202" i="1"/>
  <c r="AI1195" i="1"/>
  <c r="AI1049" i="1"/>
  <c r="AI847" i="1"/>
  <c r="AI690" i="1"/>
  <c r="AI263" i="1"/>
  <c r="AI604" i="1"/>
  <c r="AI614" i="1"/>
  <c r="AI868" i="1"/>
  <c r="AI205" i="1"/>
  <c r="AI928" i="1"/>
  <c r="AI1218" i="1"/>
  <c r="AI230" i="1"/>
  <c r="AI74" i="1"/>
  <c r="AI1163" i="1"/>
  <c r="AI1017" i="1"/>
  <c r="AI415" i="1"/>
  <c r="AI18" i="1"/>
  <c r="AI3" i="1"/>
  <c r="AI826" i="1"/>
  <c r="AI91" i="1"/>
  <c r="AI225" i="1"/>
  <c r="AI240" i="1"/>
  <c r="AI616" i="1"/>
  <c r="AI981" i="1"/>
  <c r="AI1061" i="1"/>
  <c r="AI81" i="1"/>
  <c r="AI403" i="1"/>
  <c r="AI813" i="1"/>
  <c r="AI2" i="1"/>
  <c r="AI657" i="1"/>
  <c r="AI1156" i="1"/>
  <c r="AI1193" i="1"/>
  <c r="AI316" i="1"/>
  <c r="AI648" i="1"/>
  <c r="AI220" i="1"/>
  <c r="AI689" i="1"/>
  <c r="AI467" i="1"/>
  <c r="AJ45" i="1"/>
  <c r="AJ448" i="1"/>
  <c r="AJ80" i="1"/>
  <c r="AI686" i="1"/>
  <c r="AI146" i="1"/>
  <c r="AI371" i="1"/>
  <c r="AI1077" i="1"/>
  <c r="AI41" i="1"/>
  <c r="AI943" i="1"/>
  <c r="AI894" i="1"/>
  <c r="AI533" i="1"/>
  <c r="AI169" i="1"/>
  <c r="AI1055" i="1"/>
  <c r="AI855" i="1"/>
  <c r="AI83" i="1"/>
  <c r="AI1067" i="1"/>
  <c r="AI402" i="1"/>
  <c r="AI1063" i="1"/>
  <c r="AI292" i="1"/>
  <c r="AI1051" i="1"/>
  <c r="AI873" i="1"/>
  <c r="AI594" i="1"/>
  <c r="AI673" i="1"/>
  <c r="AI792" i="1"/>
  <c r="AI469" i="1"/>
  <c r="AI468" i="1"/>
  <c r="AI812" i="1"/>
  <c r="AI1222" i="1"/>
  <c r="AI278" i="1"/>
  <c r="AI1139" i="1"/>
  <c r="AI489" i="1"/>
  <c r="AI494" i="1"/>
  <c r="AI430" i="1"/>
  <c r="AI275" i="1"/>
  <c r="AI184" i="1"/>
  <c r="AI1043" i="1"/>
  <c r="AI706" i="1"/>
  <c r="AI1219" i="1"/>
  <c r="AI592" i="1"/>
  <c r="AI827" i="1"/>
  <c r="AI774" i="1"/>
  <c r="AI834" i="1"/>
  <c r="AI353" i="1"/>
  <c r="AI793" i="1"/>
  <c r="AI1010" i="1"/>
  <c r="AI1208" i="1"/>
  <c r="AI269" i="1"/>
  <c r="AI313" i="1"/>
  <c r="AI485" i="1"/>
  <c r="AJ1125" i="1"/>
  <c r="AJ1112" i="1"/>
  <c r="AJ844" i="1"/>
  <c r="AI401" i="1"/>
  <c r="AI331" i="1"/>
  <c r="AI800" i="1"/>
  <c r="AI833" i="1"/>
  <c r="AI1014" i="1"/>
  <c r="AI895" i="1"/>
  <c r="AI983" i="1"/>
  <c r="AI803" i="1"/>
  <c r="AI148" i="1"/>
  <c r="AI1050" i="1"/>
  <c r="AI938" i="1"/>
  <c r="AI172" i="1"/>
  <c r="AI625" i="1"/>
  <c r="AI281" i="1"/>
  <c r="AI179" i="1"/>
  <c r="AI668" i="1"/>
  <c r="AI48" i="1"/>
  <c r="AI1188" i="1"/>
  <c r="AI187" i="1"/>
  <c r="AI1116" i="1"/>
  <c r="AI464" i="1"/>
  <c r="AI699" i="1"/>
  <c r="AI745" i="1"/>
  <c r="AI332" i="1"/>
  <c r="AI1154" i="1"/>
  <c r="AI17" i="1"/>
  <c r="AI544" i="1"/>
  <c r="AI1045" i="1"/>
  <c r="AI1177" i="1"/>
  <c r="AI939" i="1"/>
  <c r="AI729" i="1"/>
  <c r="AI1135" i="1"/>
  <c r="AI498" i="1"/>
  <c r="AI823" i="1"/>
  <c r="AI452" i="1"/>
  <c r="AI1099" i="1"/>
  <c r="AI212" i="1"/>
  <c r="AI701" i="1"/>
  <c r="AI259" i="1"/>
  <c r="AI178" i="1"/>
  <c r="AI542" i="1"/>
  <c r="AI324" i="1"/>
  <c r="AI31" i="1"/>
  <c r="AI320" i="1"/>
  <c r="AI426" i="1"/>
  <c r="AI907" i="1"/>
  <c r="AI697" i="1"/>
  <c r="AI1042" i="1"/>
  <c r="AI798" i="1"/>
  <c r="AI572" i="1"/>
  <c r="AI33" i="1"/>
  <c r="AI570" i="1"/>
  <c r="AI664" i="1"/>
  <c r="AI941" i="1"/>
  <c r="AI68" i="1"/>
  <c r="AI859" i="1"/>
  <c r="AI741" i="1"/>
  <c r="AI1229" i="1"/>
  <c r="AI554" i="1"/>
  <c r="AI425" i="1"/>
  <c r="AI539" i="1"/>
  <c r="AI779" i="1"/>
  <c r="AI720" i="1"/>
  <c r="AI857" i="1"/>
  <c r="AI866" i="1"/>
  <c r="AI65" i="1"/>
  <c r="AI61" i="1"/>
  <c r="AI1112" i="1"/>
  <c r="AI1081" i="1"/>
  <c r="AI1031" i="1"/>
  <c r="AI152" i="1"/>
  <c r="AI702" i="1"/>
  <c r="AM11" i="1"/>
  <c r="AM165" i="1"/>
  <c r="AH165" i="1"/>
  <c r="AL129" i="1"/>
  <c r="AM129" i="1"/>
  <c r="AH129" i="1"/>
  <c r="AL16" i="1"/>
  <c r="AM16" i="1"/>
  <c r="AH16" i="1"/>
  <c r="AM1000" i="1"/>
  <c r="AH1000" i="1"/>
  <c r="AM1168" i="1"/>
  <c r="AH1168" i="1"/>
  <c r="AL279" i="1"/>
  <c r="AM279" i="1"/>
  <c r="AH279" i="1"/>
  <c r="AM997" i="1"/>
  <c r="AH997" i="1"/>
  <c r="AM256" i="1"/>
  <c r="AH256" i="1"/>
  <c r="AM160" i="1"/>
  <c r="AH160" i="1"/>
  <c r="AM56" i="1"/>
  <c r="AH56" i="1"/>
  <c r="AL1136" i="1"/>
  <c r="AM1136" i="1"/>
  <c r="AH1136" i="1"/>
  <c r="AL177" i="1"/>
  <c r="AM177" i="1"/>
  <c r="AH177" i="1"/>
  <c r="AL854" i="1"/>
  <c r="AH854" i="1"/>
  <c r="AM854" i="1"/>
  <c r="AL454" i="1"/>
  <c r="AM454" i="1"/>
  <c r="AH454" i="1"/>
  <c r="AM161" i="1"/>
  <c r="AH161" i="1"/>
  <c r="AL288" i="1"/>
  <c r="AM288" i="1"/>
  <c r="AH288" i="1"/>
  <c r="AM781" i="1"/>
  <c r="AM1087" i="1"/>
  <c r="AH1087" i="1"/>
  <c r="AM428" i="1"/>
  <c r="AH428" i="1"/>
  <c r="AM772" i="1"/>
  <c r="AH772" i="1"/>
  <c r="AM970" i="1"/>
  <c r="AH970" i="1"/>
  <c r="AM1167" i="1"/>
  <c r="AH1167" i="1"/>
  <c r="AM990" i="1"/>
  <c r="AH990" i="1"/>
  <c r="AM521" i="1"/>
  <c r="AH521" i="1"/>
  <c r="AM1187" i="1"/>
  <c r="AH1187" i="1"/>
  <c r="AH1062" i="1"/>
  <c r="AM1062" i="1"/>
  <c r="AM235" i="1"/>
  <c r="AL1194" i="1"/>
  <c r="AM1194" i="1"/>
  <c r="AH1194" i="1"/>
  <c r="AM98" i="1"/>
  <c r="AH98" i="1"/>
  <c r="AM369" i="1"/>
  <c r="AH369" i="1"/>
  <c r="AM112" i="1"/>
  <c r="AH112" i="1"/>
  <c r="AM891" i="1"/>
  <c r="AH891" i="1"/>
  <c r="AM231" i="1"/>
  <c r="AH231" i="1"/>
  <c r="AM926" i="1"/>
  <c r="AH926" i="1"/>
  <c r="AM386" i="1"/>
  <c r="AH386" i="1"/>
  <c r="AM993" i="1"/>
  <c r="AH993" i="1"/>
  <c r="AM1034" i="1"/>
  <c r="AM905" i="1"/>
  <c r="AH905" i="1"/>
  <c r="AM530" i="1"/>
  <c r="AH530" i="1"/>
  <c r="AM600" i="1"/>
  <c r="AH600" i="1"/>
  <c r="AM291" i="1"/>
  <c r="AH291" i="1"/>
  <c r="AM408" i="1"/>
  <c r="AH408" i="1"/>
  <c r="AM562" i="1"/>
  <c r="AH562" i="1"/>
  <c r="AM226" i="1"/>
  <c r="AH226" i="1"/>
  <c r="AM731" i="1"/>
  <c r="AM674" i="1"/>
  <c r="AH674" i="1"/>
  <c r="AM1211" i="1"/>
  <c r="AM32" i="1"/>
  <c r="AH32" i="1"/>
  <c r="AM900" i="1"/>
  <c r="AL495" i="1"/>
  <c r="AM495" i="1"/>
  <c r="AH495" i="1"/>
  <c r="AL1113" i="1"/>
  <c r="AM1113" i="1"/>
  <c r="AH1113" i="1"/>
  <c r="AL414" i="1"/>
  <c r="AM414" i="1"/>
  <c r="AH414" i="1"/>
  <c r="AM906" i="1"/>
  <c r="AH906" i="1"/>
  <c r="AM880" i="1"/>
  <c r="AH880" i="1"/>
  <c r="AH1192" i="1"/>
  <c r="AM1192" i="1"/>
  <c r="AM631" i="1"/>
  <c r="AH631" i="1"/>
  <c r="AM851" i="1"/>
  <c r="AH851" i="1"/>
  <c r="AM837" i="1"/>
  <c r="AH837" i="1"/>
  <c r="AM1138" i="1"/>
  <c r="AH1138" i="1"/>
  <c r="AM361" i="1"/>
  <c r="AH361" i="1"/>
  <c r="AL333" i="1"/>
  <c r="AM333" i="1"/>
  <c r="AH333" i="1"/>
  <c r="AL580" i="1"/>
  <c r="AM580" i="1"/>
  <c r="AH580" i="1"/>
  <c r="AL260" i="1"/>
  <c r="AM260" i="1"/>
  <c r="AH260" i="1"/>
  <c r="AL976" i="1"/>
  <c r="AM976" i="1"/>
  <c r="AH976" i="1"/>
  <c r="AL465" i="1"/>
  <c r="AM465" i="1"/>
  <c r="AH465" i="1"/>
  <c r="AL49" i="1"/>
  <c r="AM49" i="1"/>
  <c r="AH49" i="1"/>
  <c r="AM90" i="1"/>
  <c r="AH90" i="1"/>
  <c r="AM280" i="1"/>
  <c r="AH280" i="1"/>
  <c r="AH1128" i="1"/>
  <c r="AM1128" i="1"/>
  <c r="AM621" i="1"/>
  <c r="AH621" i="1"/>
  <c r="AM388" i="1"/>
  <c r="AM1147" i="1"/>
  <c r="AM106" i="1"/>
  <c r="AH106" i="1"/>
  <c r="AM704" i="1"/>
  <c r="AH704" i="1"/>
  <c r="AM999" i="1"/>
  <c r="AH999" i="1"/>
  <c r="AM180" i="1"/>
  <c r="AL233" i="1"/>
  <c r="AM233" i="1"/>
  <c r="AH233" i="1"/>
  <c r="AM549" i="1"/>
  <c r="AH549" i="1"/>
  <c r="AM248" i="1"/>
  <c r="AH248" i="1"/>
  <c r="AM650" i="1"/>
  <c r="AM608" i="1"/>
  <c r="AH608" i="1"/>
  <c r="AM551" i="1"/>
  <c r="AH551" i="1"/>
  <c r="AM163" i="1"/>
  <c r="AH163" i="1"/>
  <c r="AM1060" i="1"/>
  <c r="AH1060" i="1"/>
  <c r="AM996" i="1"/>
  <c r="AH996" i="1"/>
  <c r="AM989" i="1"/>
  <c r="AH989" i="1"/>
  <c r="AM707" i="1"/>
  <c r="AH707" i="1"/>
  <c r="AM848" i="1"/>
  <c r="AH848" i="1"/>
  <c r="AM1121" i="1"/>
  <c r="AH1121" i="1"/>
  <c r="AM1075" i="1"/>
  <c r="AH1075" i="1"/>
  <c r="AM516" i="1"/>
  <c r="AM216" i="1"/>
  <c r="AH216" i="1"/>
  <c r="AM155" i="1"/>
  <c r="AH155" i="1"/>
  <c r="AM979" i="1"/>
  <c r="AH979" i="1"/>
  <c r="AM557" i="1"/>
  <c r="AH557" i="1"/>
  <c r="AM1105" i="1"/>
  <c r="AH1105" i="1"/>
  <c r="AM777" i="1"/>
  <c r="AH777" i="1"/>
  <c r="AM186" i="1"/>
  <c r="AH186" i="1"/>
  <c r="AM1033" i="1"/>
  <c r="AH1033" i="1"/>
  <c r="AM108" i="1"/>
  <c r="AM770" i="1"/>
  <c r="AH770" i="1"/>
  <c r="AM801" i="1"/>
  <c r="AH801" i="1"/>
  <c r="AM451" i="1"/>
  <c r="AH451" i="1"/>
  <c r="AM1029" i="1"/>
  <c r="AH1029" i="1"/>
  <c r="AM836" i="1"/>
  <c r="AH836" i="1"/>
  <c r="AM123" i="1"/>
  <c r="AH123" i="1"/>
  <c r="AM627" i="1"/>
  <c r="AH627" i="1"/>
  <c r="AM188" i="1"/>
  <c r="AM599" i="1"/>
  <c r="AH599" i="1"/>
  <c r="AM579" i="1"/>
  <c r="AH579" i="1"/>
  <c r="AM272" i="1"/>
  <c r="AH272" i="1"/>
  <c r="AM633" i="1"/>
  <c r="AH633" i="1"/>
  <c r="AM925" i="1"/>
  <c r="AH925" i="1"/>
  <c r="AM473" i="1"/>
  <c r="AH473" i="1"/>
  <c r="AM680" i="1"/>
  <c r="AH680" i="1"/>
  <c r="AM80" i="1"/>
  <c r="AH80" i="1"/>
  <c r="AM116" i="1"/>
  <c r="AM927" i="1"/>
  <c r="AH927" i="1"/>
  <c r="AM565" i="1"/>
  <c r="AH565" i="1"/>
  <c r="AM1001" i="1"/>
  <c r="AM632" i="1"/>
  <c r="AH632" i="1"/>
  <c r="AM832" i="1"/>
  <c r="AH832" i="1"/>
  <c r="AL791" i="1"/>
  <c r="AM791" i="1"/>
  <c r="AH791" i="1"/>
  <c r="AM756" i="1"/>
  <c r="AM921" i="1"/>
  <c r="AM501" i="1"/>
  <c r="AH501" i="1"/>
  <c r="AM1083" i="1"/>
  <c r="AL34" i="1"/>
  <c r="AM34" i="1"/>
  <c r="AH34" i="1"/>
  <c r="AM490" i="1"/>
  <c r="AH490" i="1"/>
  <c r="AM1202" i="1"/>
  <c r="AH1202" i="1"/>
  <c r="AM560" i="1"/>
  <c r="AH560" i="1"/>
  <c r="AH246" i="1"/>
  <c r="AM246" i="1"/>
  <c r="AL1132" i="1"/>
  <c r="AM1132" i="1"/>
  <c r="AH1132" i="1"/>
  <c r="AM500" i="1"/>
  <c r="AH500" i="1"/>
  <c r="AM344" i="1"/>
  <c r="AH344" i="1"/>
  <c r="AH1145" i="1"/>
  <c r="AM1145" i="1"/>
  <c r="AM1151" i="1"/>
  <c r="AH1151" i="1"/>
  <c r="AM413" i="1"/>
  <c r="AH413" i="1"/>
  <c r="AM808" i="1"/>
  <c r="AH808" i="1"/>
  <c r="AM277" i="1"/>
  <c r="AH277" i="1"/>
  <c r="AM493" i="1"/>
  <c r="AH493" i="1"/>
  <c r="AM991" i="1"/>
  <c r="AH991" i="1"/>
  <c r="AL930" i="1"/>
  <c r="AM930" i="1"/>
  <c r="AH930" i="1"/>
  <c r="AM568" i="1"/>
  <c r="AH568" i="1"/>
  <c r="AL613" i="1"/>
  <c r="AM613" i="1"/>
  <c r="AH613" i="1"/>
  <c r="AM635" i="1"/>
  <c r="AH635" i="1"/>
  <c r="AM723" i="1"/>
  <c r="AH723" i="1"/>
  <c r="AM19" i="1"/>
  <c r="AM1215" i="1"/>
  <c r="AH1215" i="1"/>
  <c r="AM303" i="1"/>
  <c r="AH303" i="1"/>
  <c r="AM318" i="1"/>
  <c r="AH318" i="1"/>
  <c r="AM721" i="1"/>
  <c r="AH721" i="1"/>
  <c r="AM329" i="1"/>
  <c r="AH329" i="1"/>
  <c r="AM585" i="1"/>
  <c r="AH585" i="1"/>
  <c r="AM453" i="1"/>
  <c r="AH453" i="1"/>
  <c r="AM1140" i="1"/>
  <c r="AM370" i="1"/>
  <c r="AH370" i="1"/>
  <c r="AM722" i="1"/>
  <c r="AH722" i="1"/>
  <c r="AM1076" i="1"/>
  <c r="AH1076" i="1"/>
  <c r="AM1122" i="1"/>
  <c r="AH1122" i="1"/>
  <c r="AM852" i="1"/>
  <c r="AH852" i="1"/>
  <c r="AM459" i="1"/>
  <c r="AH459" i="1"/>
  <c r="AM703" i="1"/>
  <c r="AH703" i="1"/>
  <c r="AM1011" i="1"/>
  <c r="AH1011" i="1"/>
  <c r="AH582" i="1"/>
  <c r="AM582" i="1"/>
  <c r="AH198" i="1"/>
  <c r="AM198" i="1"/>
  <c r="AM969" i="1"/>
  <c r="AH969" i="1"/>
  <c r="AM392" i="1"/>
  <c r="AH392" i="1"/>
  <c r="AL538" i="1"/>
  <c r="AM538" i="1"/>
  <c r="AH538" i="1"/>
  <c r="AM1009" i="1"/>
  <c r="AH1009" i="1"/>
  <c r="AL804" i="1"/>
  <c r="AM804" i="1"/>
  <c r="AH804" i="1"/>
  <c r="AL597" i="1"/>
  <c r="AM597" i="1"/>
  <c r="AH597" i="1"/>
  <c r="AL338" i="1"/>
  <c r="AM338" i="1"/>
  <c r="AH338" i="1"/>
  <c r="AM876" i="1"/>
  <c r="AH876" i="1"/>
  <c r="AL744" i="1"/>
  <c r="AM744" i="1"/>
  <c r="AH744" i="1"/>
  <c r="AM709" i="1"/>
  <c r="AH709" i="1"/>
  <c r="AM1124" i="1"/>
  <c r="AL1059" i="1"/>
  <c r="AM1059" i="1"/>
  <c r="AH1059" i="1"/>
  <c r="AM496" i="1"/>
  <c r="AH496" i="1"/>
  <c r="AL294" i="1"/>
  <c r="AH294" i="1"/>
  <c r="AM294" i="1"/>
  <c r="AL666" i="1"/>
  <c r="AM666" i="1"/>
  <c r="AH666" i="1"/>
  <c r="AM1152" i="1"/>
  <c r="AH1152" i="1"/>
  <c r="AM1169" i="1"/>
  <c r="AH1169" i="1"/>
  <c r="AM964" i="1"/>
  <c r="AH964" i="1"/>
  <c r="AM788" i="1"/>
  <c r="AH788" i="1"/>
  <c r="AM1044" i="1"/>
  <c r="AH1044" i="1"/>
  <c r="AM840" i="1"/>
  <c r="AH840" i="1"/>
  <c r="AM434" i="1"/>
  <c r="AH434" i="1"/>
  <c r="AM167" i="1"/>
  <c r="AH167" i="1"/>
  <c r="AM1028" i="1"/>
  <c r="AH1028" i="1"/>
  <c r="AM1225" i="1"/>
  <c r="AM276" i="1"/>
  <c r="AH276" i="1"/>
  <c r="AM626" i="1"/>
  <c r="AH626" i="1"/>
  <c r="AM849" i="1"/>
  <c r="AH849" i="1"/>
  <c r="AM419" i="1"/>
  <c r="AH419" i="1"/>
  <c r="AM283" i="1"/>
  <c r="AM980" i="1"/>
  <c r="AH980" i="1"/>
  <c r="AM688" i="1"/>
  <c r="AH688" i="1"/>
  <c r="AM1234" i="1"/>
  <c r="AH1234" i="1"/>
  <c r="AM561" i="1"/>
  <c r="AH561" i="1"/>
  <c r="AM143" i="1"/>
  <c r="AH143" i="1"/>
  <c r="AM89" i="1"/>
  <c r="AH89" i="1"/>
  <c r="AM667" i="1"/>
  <c r="AH667" i="1"/>
  <c r="AM713" i="1"/>
  <c r="AH713" i="1"/>
  <c r="AM60" i="1"/>
  <c r="AH60" i="1"/>
  <c r="AM545" i="1"/>
  <c r="AH545" i="1"/>
  <c r="AM953" i="1"/>
  <c r="AH953" i="1"/>
  <c r="AH742" i="1"/>
  <c r="AM742" i="1"/>
  <c r="AM966" i="1"/>
  <c r="AH966" i="1"/>
  <c r="AM196" i="1"/>
  <c r="AH196" i="1"/>
  <c r="AM958" i="1"/>
  <c r="AH958" i="1"/>
  <c r="AM268" i="1"/>
  <c r="AH268" i="1"/>
  <c r="AM785" i="1"/>
  <c r="AH785" i="1"/>
  <c r="AM36" i="1"/>
  <c r="AM295" i="1"/>
  <c r="AH295" i="1"/>
  <c r="AM308" i="1"/>
  <c r="AM937" i="1"/>
  <c r="AH937" i="1"/>
  <c r="AH838" i="1"/>
  <c r="AM838" i="1"/>
  <c r="AM302" i="1"/>
  <c r="AH302" i="1"/>
  <c r="AM328" i="1"/>
  <c r="AH328" i="1"/>
  <c r="AH1223" i="1"/>
  <c r="AM1223" i="1"/>
  <c r="AM740" i="1"/>
  <c r="AH740" i="1"/>
  <c r="AM404" i="1"/>
  <c r="AM771" i="1"/>
  <c r="AH771" i="1"/>
  <c r="AM725" i="1"/>
  <c r="AH725" i="1"/>
  <c r="AM1118" i="1"/>
  <c r="AH1118" i="1"/>
  <c r="AM817" i="1"/>
  <c r="AH817" i="1"/>
  <c r="AM92" i="1"/>
  <c r="AM359" i="1"/>
  <c r="AH359" i="1"/>
  <c r="AM596" i="1"/>
  <c r="AH596" i="1"/>
  <c r="AM488" i="1"/>
  <c r="AH488" i="1"/>
  <c r="AM899" i="1"/>
  <c r="AH899" i="1"/>
  <c r="AM595" i="1"/>
  <c r="AH595" i="1"/>
  <c r="AM914" i="1"/>
  <c r="AH914" i="1"/>
  <c r="AL497" i="1"/>
  <c r="AM497" i="1"/>
  <c r="AH497" i="1"/>
  <c r="AM691" i="1"/>
  <c r="AH691" i="1"/>
  <c r="AH550" i="1"/>
  <c r="AM550" i="1"/>
  <c r="AM571" i="1"/>
  <c r="AH571" i="1"/>
  <c r="AM786" i="1"/>
  <c r="AH786" i="1"/>
  <c r="AM460" i="1"/>
  <c r="AM15" i="1"/>
  <c r="AH15" i="1"/>
  <c r="AM373" i="1"/>
  <c r="AH373" i="1"/>
  <c r="AM889" i="1"/>
  <c r="AH889" i="1"/>
  <c r="AM624" i="1"/>
  <c r="AH624" i="1"/>
  <c r="AM301" i="1"/>
  <c r="AH301" i="1"/>
  <c r="AL805" i="1"/>
  <c r="AM805" i="1"/>
  <c r="AH805" i="1"/>
  <c r="AM224" i="1"/>
  <c r="AH224" i="1"/>
  <c r="AM58" i="1"/>
  <c r="AH58" i="1"/>
  <c r="AM986" i="1"/>
  <c r="AH986" i="1"/>
  <c r="AM896" i="1"/>
  <c r="AH896" i="1"/>
  <c r="AM1047" i="1"/>
  <c r="AH1047" i="1"/>
  <c r="AM131" i="1"/>
  <c r="AH131" i="1"/>
  <c r="AM531" i="1"/>
  <c r="AH531" i="1"/>
  <c r="AM505" i="1"/>
  <c r="AH505" i="1"/>
  <c r="AM1217" i="1"/>
  <c r="AH1217" i="1"/>
  <c r="AM128" i="1"/>
  <c r="AH128" i="1"/>
  <c r="AM1066" i="1"/>
  <c r="AH1066" i="1"/>
  <c r="AM954" i="1"/>
  <c r="AM319" i="1"/>
  <c r="AH319" i="1"/>
  <c r="AM773" i="1"/>
  <c r="AH773" i="1"/>
  <c r="AM63" i="1"/>
  <c r="AH63" i="1"/>
  <c r="AM615" i="1"/>
  <c r="AH615" i="1"/>
  <c r="AM893" i="1"/>
  <c r="AH893" i="1"/>
  <c r="AM162" i="1"/>
  <c r="AH162" i="1"/>
  <c r="AM537" i="1"/>
  <c r="AH537" i="1"/>
  <c r="AM176" i="1"/>
  <c r="AH176" i="1"/>
  <c r="AM698" i="1"/>
  <c r="AH698" i="1"/>
  <c r="AM130" i="1"/>
  <c r="AH130" i="1"/>
  <c r="AM824" i="1"/>
  <c r="AH824" i="1"/>
  <c r="AM831" i="1"/>
  <c r="AH831" i="1"/>
  <c r="AM1186" i="1"/>
  <c r="AH1186" i="1"/>
  <c r="AM1018" i="1"/>
  <c r="AM443" i="1"/>
  <c r="AM1080" i="1"/>
  <c r="AH1080" i="1"/>
  <c r="AM51" i="1"/>
  <c r="AH51" i="1"/>
  <c r="AH358" i="1"/>
  <c r="AM358" i="1"/>
  <c r="AM215" i="1"/>
  <c r="AH215" i="1"/>
  <c r="AM171" i="1"/>
  <c r="AH171" i="1"/>
  <c r="AM442" i="1"/>
  <c r="AH442" i="1"/>
  <c r="AM214" i="1"/>
  <c r="AH214" i="1"/>
  <c r="AM1137" i="1"/>
  <c r="AH1137" i="1"/>
  <c r="AM1096" i="1"/>
  <c r="AH1096" i="1"/>
  <c r="AM120" i="1"/>
  <c r="AH120" i="1"/>
  <c r="AM867" i="1"/>
  <c r="AH867" i="1"/>
  <c r="AM737" i="1"/>
  <c r="AH737" i="1"/>
  <c r="AM547" i="1"/>
  <c r="AH547" i="1"/>
  <c r="AM522" i="1"/>
  <c r="AL299" i="1"/>
  <c r="AM299" i="1"/>
  <c r="AH299" i="1"/>
  <c r="AL514" i="1"/>
  <c r="AM514" i="1"/>
  <c r="AH514" i="1"/>
  <c r="AM476" i="1"/>
  <c r="AH476" i="1"/>
  <c r="AM576" i="1"/>
  <c r="AH576" i="1"/>
  <c r="AM376" i="1"/>
  <c r="AH376" i="1"/>
  <c r="AM195" i="1"/>
  <c r="AH195" i="1"/>
  <c r="AM669" i="1"/>
  <c r="AH669" i="1"/>
  <c r="AM35" i="1"/>
  <c r="AH35" i="1"/>
  <c r="AL64" i="1"/>
  <c r="AM64" i="1"/>
  <c r="AH64" i="1"/>
  <c r="AL835" i="1"/>
  <c r="AM835" i="1"/>
  <c r="AH835" i="1"/>
  <c r="AL856" i="1"/>
  <c r="AM856" i="1"/>
  <c r="AH856" i="1"/>
  <c r="AM606" i="1"/>
  <c r="AH606" i="1"/>
  <c r="AM609" i="1"/>
  <c r="AH609" i="1"/>
  <c r="AM643" i="1"/>
  <c r="AH643" i="1"/>
  <c r="AM629" i="1"/>
  <c r="AH629" i="1"/>
  <c r="AM340" i="1"/>
  <c r="AH340" i="1"/>
  <c r="AM882" i="1"/>
  <c r="AH882" i="1"/>
  <c r="AM1153" i="1"/>
  <c r="AH1153" i="1"/>
  <c r="AM1107" i="1"/>
  <c r="AH1107" i="1"/>
  <c r="AM304" i="1"/>
  <c r="AH304" i="1"/>
  <c r="AM115" i="1"/>
  <c r="AH115" i="1"/>
  <c r="AM890" i="1"/>
  <c r="AH890" i="1"/>
  <c r="AM591" i="1"/>
  <c r="AH591" i="1"/>
  <c r="AM242" i="1"/>
  <c r="AH242" i="1"/>
  <c r="AM577" i="1"/>
  <c r="AH577" i="1"/>
  <c r="AM649" i="1"/>
  <c r="AH649" i="1"/>
  <c r="AM261" i="1"/>
  <c r="AH261" i="1"/>
  <c r="AM228" i="1"/>
  <c r="AH228" i="1"/>
  <c r="AM874" i="1"/>
  <c r="AH874" i="1"/>
  <c r="AM799" i="1"/>
  <c r="AH799" i="1"/>
  <c r="AM50" i="1"/>
  <c r="AH50" i="1"/>
  <c r="AM289" i="1"/>
  <c r="AH289" i="1"/>
  <c r="AM676" i="1"/>
  <c r="AH1176" i="1"/>
  <c r="AM1176" i="1"/>
  <c r="AM395" i="1"/>
  <c r="AH395" i="1"/>
  <c r="AM1048" i="1"/>
  <c r="AH1048" i="1"/>
  <c r="AM156" i="1"/>
  <c r="AM1133" i="1"/>
  <c r="AH1133" i="1"/>
  <c r="AM456" i="1"/>
  <c r="AH456" i="1"/>
  <c r="AM352" i="1"/>
  <c r="AH352" i="1"/>
  <c r="AM394" i="1"/>
  <c r="AH394" i="1"/>
  <c r="AM67" i="1"/>
  <c r="AH67" i="1"/>
  <c r="AM842" i="1"/>
  <c r="AH842" i="1"/>
  <c r="AM483" i="1"/>
  <c r="AH483" i="1"/>
  <c r="AM1216" i="1"/>
  <c r="AH1216" i="1"/>
  <c r="AM529" i="1"/>
  <c r="AH529" i="1"/>
  <c r="AM916" i="1"/>
  <c r="AM607" i="1"/>
  <c r="AH607" i="1"/>
  <c r="AM1015" i="1"/>
  <c r="AH1015" i="1"/>
  <c r="AM619" i="1"/>
  <c r="AH619" i="1"/>
  <c r="AM883" i="1"/>
  <c r="AH883" i="1"/>
  <c r="AM1095" i="1"/>
  <c r="AH1095" i="1"/>
  <c r="AM617" i="1"/>
  <c r="AH617" i="1"/>
  <c r="AM193" i="1"/>
  <c r="AH193" i="1"/>
  <c r="AH1144" i="1"/>
  <c r="AM1144" i="1"/>
  <c r="AM532" i="1"/>
  <c r="AH532" i="1"/>
  <c r="AM877" i="1"/>
  <c r="AH877" i="1"/>
  <c r="AH1046" i="1"/>
  <c r="AM1046" i="1"/>
  <c r="AM569" i="1"/>
  <c r="AH569" i="1"/>
  <c r="AM920" i="1"/>
  <c r="AH920" i="1"/>
  <c r="AM978" i="1"/>
  <c r="AH978" i="1"/>
  <c r="AM711" i="1"/>
  <c r="AH711" i="1"/>
  <c r="AM967" i="1"/>
  <c r="AH967" i="1"/>
  <c r="AM574" i="1"/>
  <c r="AH574" i="1"/>
  <c r="AM975" i="1"/>
  <c r="AH975" i="1"/>
  <c r="AM878" i="1"/>
  <c r="AH878" i="1"/>
  <c r="AM203" i="1"/>
  <c r="AH203" i="1"/>
  <c r="AL670" i="1"/>
  <c r="AM670" i="1"/>
  <c r="AH670" i="1"/>
  <c r="AH262" i="1"/>
  <c r="AM262" i="1"/>
  <c r="AM379" i="1"/>
  <c r="AH379" i="1"/>
  <c r="AM843" i="1"/>
  <c r="AM363" i="1"/>
  <c r="AH363" i="1"/>
  <c r="AL1104" i="1"/>
  <c r="AM1104" i="1"/>
  <c r="AH1104" i="1"/>
  <c r="AM1057" i="1"/>
  <c r="AH1057" i="1"/>
  <c r="AM644" i="1"/>
  <c r="AH982" i="1"/>
  <c r="AM982" i="1"/>
  <c r="AL197" i="1"/>
  <c r="AM197" i="1"/>
  <c r="AH197" i="1"/>
  <c r="AM715" i="1"/>
  <c r="AH715" i="1"/>
  <c r="AL114" i="1"/>
  <c r="AM114" i="1"/>
  <c r="AH114" i="1"/>
  <c r="AL940" i="1"/>
  <c r="AM940" i="1"/>
  <c r="AH940" i="1"/>
  <c r="AM1027" i="1"/>
  <c r="AH1027" i="1"/>
  <c r="AM250" i="1"/>
  <c r="AH250" i="1"/>
  <c r="AL43" i="1"/>
  <c r="AM43" i="1"/>
  <c r="AH43" i="1"/>
  <c r="AM578" i="1"/>
  <c r="AH578" i="1"/>
  <c r="AM245" i="1"/>
  <c r="AH245" i="1"/>
  <c r="AM1114" i="1"/>
  <c r="AH1114" i="1"/>
  <c r="AM672" i="1"/>
  <c r="AH672" i="1"/>
  <c r="AM775" i="1"/>
  <c r="AH775" i="1"/>
  <c r="AM1091" i="1"/>
  <c r="AH1091" i="1"/>
  <c r="AL612" i="1"/>
  <c r="AM612" i="1"/>
  <c r="AH612" i="1"/>
  <c r="AM265" i="1"/>
  <c r="AH265" i="1"/>
  <c r="AL730" i="1"/>
  <c r="AM730" i="1"/>
  <c r="AH730" i="1"/>
  <c r="AM944" i="1"/>
  <c r="AH944" i="1"/>
  <c r="AM1233" i="1"/>
  <c r="AH1233" i="1"/>
  <c r="AM553" i="1"/>
  <c r="AH553" i="1"/>
  <c r="AM136" i="1"/>
  <c r="AH136" i="1"/>
  <c r="AM904" i="1"/>
  <c r="AH904" i="1"/>
  <c r="AM300" i="1"/>
  <c r="AH300" i="1"/>
  <c r="AL929" i="1"/>
  <c r="AM929" i="1"/>
  <c r="AH929" i="1"/>
  <c r="AM144" i="1"/>
  <c r="AH144" i="1"/>
  <c r="AM217" i="1"/>
  <c r="AH217" i="1"/>
  <c r="AH1129" i="1"/>
  <c r="AM1129" i="1"/>
  <c r="AM1231" i="1"/>
  <c r="AH1231" i="1"/>
  <c r="AM380" i="1"/>
  <c r="AM42" i="1"/>
  <c r="AH42" i="1"/>
  <c r="AM769" i="1"/>
  <c r="AH769" i="1"/>
  <c r="AM264" i="1"/>
  <c r="AH264" i="1"/>
  <c r="AM753" i="1"/>
  <c r="AH753" i="1"/>
  <c r="AM420" i="1"/>
  <c r="AM199" i="1"/>
  <c r="AH199" i="1"/>
  <c r="AM317" i="1"/>
  <c r="AH317" i="1"/>
  <c r="AM959" i="1"/>
  <c r="AH959" i="1"/>
  <c r="AM936" i="1"/>
  <c r="AH936" i="1"/>
  <c r="AM802" i="1"/>
  <c r="AH802" i="1"/>
  <c r="AM484" i="1"/>
  <c r="AH484" i="1"/>
  <c r="AM251" i="1"/>
  <c r="AM466" i="1"/>
  <c r="AH466" i="1"/>
  <c r="AM282" i="1"/>
  <c r="AH282" i="1"/>
  <c r="AM100" i="1"/>
  <c r="AM475" i="1"/>
  <c r="AH475" i="1"/>
  <c r="AM559" i="1"/>
  <c r="AH559" i="1"/>
  <c r="AM1185" i="1"/>
  <c r="AH1185" i="1"/>
  <c r="AM700" i="1"/>
  <c r="AH700" i="1"/>
  <c r="AM234" i="1"/>
  <c r="AH234" i="1"/>
  <c r="AM335" i="1"/>
  <c r="AH335" i="1"/>
  <c r="AM584" i="1"/>
  <c r="AH584" i="1"/>
  <c r="AM440" i="1"/>
  <c r="AH440" i="1"/>
  <c r="AM273" i="1"/>
  <c r="AH273" i="1"/>
  <c r="AM778" i="1"/>
  <c r="AH778" i="1"/>
  <c r="AL201" i="1"/>
  <c r="AM201" i="1"/>
  <c r="AH201" i="1"/>
  <c r="AM1172" i="1"/>
  <c r="AM995" i="1"/>
  <c r="AH995" i="1"/>
  <c r="AM696" i="1"/>
  <c r="AH696" i="1"/>
  <c r="AM962" i="1"/>
  <c r="AH962" i="1"/>
  <c r="AM535" i="1"/>
  <c r="AH535" i="1"/>
  <c r="AM431" i="1"/>
  <c r="AH431" i="1"/>
  <c r="AM746" i="1"/>
  <c r="AL708" i="1"/>
  <c r="AM708" i="1"/>
  <c r="AH708" i="1"/>
  <c r="AL623" i="1"/>
  <c r="AM623" i="1"/>
  <c r="AH623" i="1"/>
  <c r="AL209" i="1"/>
  <c r="AM209" i="1"/>
  <c r="AH209" i="1"/>
  <c r="AM712" i="1"/>
  <c r="AH712" i="1"/>
  <c r="AM59" i="1"/>
  <c r="AH59" i="1"/>
  <c r="AL503" i="1"/>
  <c r="AM503" i="1"/>
  <c r="AH503" i="1"/>
  <c r="AM1221" i="1"/>
  <c r="AH1221" i="1"/>
  <c r="AL96" i="1"/>
  <c r="AM96" i="1"/>
  <c r="AH96" i="1"/>
  <c r="AL270" i="1"/>
  <c r="AM270" i="1"/>
  <c r="AH270" i="1"/>
  <c r="AM397" i="1"/>
  <c r="AL1235" i="1"/>
  <c r="AM1235" i="1"/>
  <c r="AH1235" i="1"/>
  <c r="AL628" i="1"/>
  <c r="AM628" i="1"/>
  <c r="AH628" i="1"/>
  <c r="AL346" i="1"/>
  <c r="AM346" i="1"/>
  <c r="AH346" i="1"/>
  <c r="AM1178" i="1"/>
  <c r="AL62" i="1"/>
  <c r="AM62" i="1"/>
  <c r="AH62" i="1"/>
  <c r="AL337" i="1"/>
  <c r="AM337" i="1"/>
  <c r="AH337" i="1"/>
  <c r="AM660" i="1"/>
  <c r="AL822" i="1"/>
  <c r="AH822" i="1"/>
  <c r="AM822" i="1"/>
  <c r="AM710" i="1"/>
  <c r="AH710" i="1"/>
  <c r="AL147" i="1"/>
  <c r="AM147" i="1"/>
  <c r="AH147" i="1"/>
  <c r="AM946" i="1"/>
  <c r="AH946" i="1"/>
  <c r="AL865" i="1"/>
  <c r="AM865" i="1"/>
  <c r="AH865" i="1"/>
  <c r="AL809" i="1"/>
  <c r="AM809" i="1"/>
  <c r="AH809" i="1"/>
  <c r="AL726" i="1"/>
  <c r="AH726" i="1"/>
  <c r="AM726" i="1"/>
  <c r="AL1230" i="1"/>
  <c r="AM1230" i="1"/>
  <c r="AH1230" i="1"/>
  <c r="AL634" i="1"/>
  <c r="AM634" i="1"/>
  <c r="AH634" i="1"/>
  <c r="AL575" i="1"/>
  <c r="AM575" i="1"/>
  <c r="AH575" i="1"/>
  <c r="AL306" i="1"/>
  <c r="AM306" i="1"/>
  <c r="AH306" i="1"/>
  <c r="AM424" i="1"/>
  <c r="AH424" i="1"/>
  <c r="AL204" i="1"/>
  <c r="AM204" i="1"/>
  <c r="AH204" i="1"/>
  <c r="AL458" i="1"/>
  <c r="AM458" i="1"/>
  <c r="AH458" i="1"/>
  <c r="AM99" i="1"/>
  <c r="AH99" i="1"/>
  <c r="AL618" i="1"/>
  <c r="AM618" i="1"/>
  <c r="AH618" i="1"/>
  <c r="AM863" i="1"/>
  <c r="AH863" i="1"/>
  <c r="AM898" i="1"/>
  <c r="AH898" i="1"/>
  <c r="AL583" i="1"/>
  <c r="AM583" i="1"/>
  <c r="AH583" i="1"/>
  <c r="AM1068" i="1"/>
  <c r="AH1068" i="1"/>
  <c r="AH1078" i="1"/>
  <c r="AM1078" i="1"/>
  <c r="AM200" i="1"/>
  <c r="AH200" i="1"/>
  <c r="AM139" i="1"/>
  <c r="AM947" i="1"/>
  <c r="AH947" i="1"/>
  <c r="AM960" i="1"/>
  <c r="AH960" i="1"/>
  <c r="AM541" i="1"/>
  <c r="AH541" i="1"/>
  <c r="AH1094" i="1"/>
  <c r="AM1094" i="1"/>
  <c r="AM336" i="1"/>
  <c r="AH336" i="1"/>
  <c r="AM948" i="1"/>
  <c r="AM586" i="1"/>
  <c r="AH586" i="1"/>
  <c r="AM271" i="1"/>
  <c r="AH271" i="1"/>
  <c r="AM642" i="1"/>
  <c r="AH642" i="1"/>
  <c r="AM1117" i="1"/>
  <c r="AH1117" i="1"/>
  <c r="AM257" i="1"/>
  <c r="AH257" i="1"/>
  <c r="AM755" i="1"/>
  <c r="AH755" i="1"/>
  <c r="AM432" i="1"/>
  <c r="AH432" i="1"/>
  <c r="AM685" i="1"/>
  <c r="AH685" i="1"/>
  <c r="AM671" i="1"/>
  <c r="AH671" i="1"/>
  <c r="AM347" i="1"/>
  <c r="AM984" i="1"/>
  <c r="AH984" i="1"/>
  <c r="AM481" i="1"/>
  <c r="AH481" i="1"/>
  <c r="AM192" i="1"/>
  <c r="AH192" i="1"/>
  <c r="AM735" i="1"/>
  <c r="AH735" i="1"/>
  <c r="AM449" i="1"/>
  <c r="AH449" i="1"/>
  <c r="AM552" i="1"/>
  <c r="AH552" i="1"/>
  <c r="AM727" i="1"/>
  <c r="AH727" i="1"/>
  <c r="AM908" i="1"/>
  <c r="AH908" i="1"/>
  <c r="AM343" i="1"/>
  <c r="AH343" i="1"/>
  <c r="AM474" i="1"/>
  <c r="AH474" i="1"/>
  <c r="AM573" i="1"/>
  <c r="AH573" i="1"/>
  <c r="AM543" i="1"/>
  <c r="AH543" i="1"/>
  <c r="AL1030" i="1"/>
  <c r="AH1030" i="1"/>
  <c r="AM1030" i="1"/>
  <c r="AL556" i="1"/>
  <c r="AM556" i="1"/>
  <c r="AH556" i="1"/>
  <c r="AM73" i="1"/>
  <c r="AH73" i="1"/>
  <c r="AH107" i="1"/>
  <c r="AM107" i="1"/>
  <c r="AM738" i="1"/>
  <c r="AH738" i="1"/>
  <c r="AM241" i="1"/>
  <c r="AH241" i="1"/>
  <c r="AL244" i="1"/>
  <c r="AM244" i="1"/>
  <c r="AH244" i="1"/>
  <c r="AL566" i="1"/>
  <c r="AH566" i="1"/>
  <c r="AM566" i="1"/>
  <c r="AM138" i="1"/>
  <c r="AH138" i="1"/>
  <c r="AL879" i="1"/>
  <c r="AM879" i="1"/>
  <c r="AH879" i="1"/>
  <c r="AL82" i="1"/>
  <c r="AM82" i="1"/>
  <c r="AH82" i="1"/>
  <c r="AL113" i="1"/>
  <c r="AM113" i="1"/>
  <c r="AH113" i="1"/>
  <c r="AL675" i="1"/>
  <c r="AM675" i="1"/>
  <c r="AH675" i="1"/>
  <c r="AL1203" i="1"/>
  <c r="AM1203" i="1"/>
  <c r="AH1203" i="1"/>
  <c r="AM345" i="1"/>
  <c r="AH345" i="1"/>
  <c r="AL330" i="1"/>
  <c r="AM330" i="1"/>
  <c r="AH330" i="1"/>
  <c r="AL754" i="1"/>
  <c r="AM754" i="1"/>
  <c r="AH754" i="1"/>
  <c r="AL487" i="1"/>
  <c r="AM487" i="1"/>
  <c r="AH487" i="1"/>
  <c r="AL164" i="1"/>
  <c r="AM164" i="1"/>
  <c r="AH164" i="1"/>
  <c r="AL1220" i="1"/>
  <c r="AM1220" i="1"/>
  <c r="AH1220" i="1"/>
  <c r="AL1161" i="1"/>
  <c r="AH1161" i="1"/>
  <c r="AM1161" i="1"/>
  <c r="AL354" i="1"/>
  <c r="AM354" i="1"/>
  <c r="AH354" i="1"/>
  <c r="AM945" i="1"/>
  <c r="AH945" i="1"/>
  <c r="AL393" i="1"/>
  <c r="AM393" i="1"/>
  <c r="AH393" i="1"/>
  <c r="AM477" i="1"/>
  <c r="AL1082" i="1"/>
  <c r="AM1082" i="1"/>
  <c r="AH1082" i="1"/>
  <c r="AL787" i="1"/>
  <c r="AM787" i="1"/>
  <c r="AH787" i="1"/>
  <c r="AL1056" i="1"/>
  <c r="AM1056" i="1"/>
  <c r="AH1056" i="1"/>
  <c r="AL385" i="1"/>
  <c r="AM385" i="1"/>
  <c r="AH385" i="1"/>
  <c r="AM724" i="1"/>
  <c r="AH724" i="1"/>
  <c r="AM436" i="1"/>
  <c r="AL841" i="1"/>
  <c r="AM841" i="1"/>
  <c r="AH841" i="1"/>
  <c r="AL1052" i="1"/>
  <c r="AM1052" i="1"/>
  <c r="AH1052" i="1"/>
  <c r="AL293" i="1"/>
  <c r="AM293" i="1"/>
  <c r="AH293" i="1"/>
  <c r="AL374" i="1"/>
  <c r="AH374" i="1"/>
  <c r="AM374" i="1"/>
  <c r="AL513" i="1"/>
  <c r="AM513" i="1"/>
  <c r="AH513" i="1"/>
  <c r="AL429" i="1"/>
  <c r="AM429" i="1"/>
  <c r="AH429" i="1"/>
  <c r="AL258" i="1"/>
  <c r="AM258" i="1"/>
  <c r="AH258" i="1"/>
  <c r="AL355" i="1"/>
  <c r="AM355" i="1"/>
  <c r="AH355" i="1"/>
  <c r="AL274" i="1"/>
  <c r="AM274" i="1"/>
  <c r="AH274" i="1"/>
  <c r="AL829" i="1"/>
  <c r="AM829" i="1"/>
  <c r="AH829" i="1"/>
  <c r="AL502" i="1"/>
  <c r="AH502" i="1"/>
  <c r="AM502" i="1"/>
  <c r="AL819" i="1"/>
  <c r="AM819" i="1"/>
  <c r="AH819" i="1"/>
  <c r="AH1160" i="1"/>
  <c r="AM1160" i="1"/>
  <c r="AL1171" i="1"/>
  <c r="AM1171" i="1"/>
  <c r="AH1171" i="1"/>
  <c r="AL714" i="1"/>
  <c r="AM714" i="1"/>
  <c r="AH714" i="1"/>
  <c r="AL546" i="1"/>
  <c r="AM546" i="1"/>
  <c r="AH546" i="1"/>
  <c r="AL913" i="1"/>
  <c r="AM913" i="1"/>
  <c r="AH913" i="1"/>
  <c r="AL1097" i="1"/>
  <c r="AM1097" i="1"/>
  <c r="AH1097" i="1"/>
  <c r="AL881" i="1"/>
  <c r="AM881" i="1"/>
  <c r="AH881" i="1"/>
  <c r="AL1209" i="1"/>
  <c r="AH1209" i="1"/>
  <c r="AM1209" i="1"/>
  <c r="AM124" i="1"/>
  <c r="AL441" i="1"/>
  <c r="AM441" i="1"/>
  <c r="AH441" i="1"/>
  <c r="AL368" i="1"/>
  <c r="AM368" i="1"/>
  <c r="AH368" i="1"/>
  <c r="AM1115" i="1"/>
  <c r="AH1115" i="1"/>
  <c r="AM492" i="1"/>
  <c r="AH492" i="1"/>
  <c r="AM892" i="1"/>
  <c r="AH892" i="1"/>
  <c r="AL154" i="1"/>
  <c r="AM154" i="1"/>
  <c r="AH154" i="1"/>
  <c r="AM789" i="1"/>
  <c r="AH789" i="1"/>
  <c r="AM247" i="1"/>
  <c r="AH247" i="1"/>
  <c r="AM1204" i="1"/>
  <c r="AM194" i="1"/>
  <c r="AH194" i="1"/>
  <c r="AM341" i="1"/>
  <c r="AH341" i="1"/>
  <c r="AL229" i="1"/>
  <c r="AM229" i="1"/>
  <c r="AH229" i="1"/>
  <c r="AH219" i="1"/>
  <c r="AM219" i="1"/>
  <c r="AM897" i="1"/>
  <c r="AH897" i="1"/>
  <c r="AM132" i="1"/>
  <c r="AL605" i="1"/>
  <c r="AM605" i="1"/>
  <c r="AH605" i="1"/>
  <c r="AM681" i="1"/>
  <c r="AH681" i="1"/>
  <c r="AM853" i="1"/>
  <c r="AH853" i="1"/>
  <c r="AM971" i="1"/>
  <c r="AM1162" i="1"/>
  <c r="AH1162" i="1"/>
  <c r="AM1134" i="1"/>
  <c r="AH1134" i="1"/>
  <c r="AM593" i="1"/>
  <c r="AH593" i="1"/>
  <c r="AM249" i="1"/>
  <c r="AH249" i="1"/>
  <c r="AH630" i="1"/>
  <c r="AM630" i="1"/>
  <c r="AM1065" i="1"/>
  <c r="AH1065" i="1"/>
  <c r="AM30" i="1"/>
  <c r="AH30" i="1"/>
  <c r="AM620" i="1"/>
  <c r="AH620" i="1"/>
  <c r="AM491" i="1"/>
  <c r="AH491" i="1"/>
  <c r="AL598" i="1"/>
  <c r="AH598" i="1"/>
  <c r="AM598" i="1"/>
  <c r="AM202" i="1"/>
  <c r="AH202" i="1"/>
  <c r="AM1195" i="1"/>
  <c r="AM1049" i="1"/>
  <c r="AH1049" i="1"/>
  <c r="AM847" i="1"/>
  <c r="AH847" i="1"/>
  <c r="AM690" i="1"/>
  <c r="AH690" i="1"/>
  <c r="AM263" i="1"/>
  <c r="AH263" i="1"/>
  <c r="AM604" i="1"/>
  <c r="AH604" i="1"/>
  <c r="AL614" i="1"/>
  <c r="AH614" i="1"/>
  <c r="AM614" i="1"/>
  <c r="AM868" i="1"/>
  <c r="AM205" i="1"/>
  <c r="AM928" i="1"/>
  <c r="AH928" i="1"/>
  <c r="AM1218" i="1"/>
  <c r="AH1218" i="1"/>
  <c r="AH230" i="1"/>
  <c r="AM230" i="1"/>
  <c r="AM74" i="1"/>
  <c r="AH74" i="1"/>
  <c r="AM1163" i="1"/>
  <c r="AM1017" i="1"/>
  <c r="AH1017" i="1"/>
  <c r="AM415" i="1"/>
  <c r="AH415" i="1"/>
  <c r="AM18" i="1"/>
  <c r="AH18" i="1"/>
  <c r="AM3" i="1"/>
  <c r="AM826" i="1"/>
  <c r="AH826" i="1"/>
  <c r="AH91" i="1"/>
  <c r="AM91" i="1"/>
  <c r="AM225" i="1"/>
  <c r="AH225" i="1"/>
  <c r="AM240" i="1"/>
  <c r="AH240" i="1"/>
  <c r="AM616" i="1"/>
  <c r="AH616" i="1"/>
  <c r="AM981" i="1"/>
  <c r="AH981" i="1"/>
  <c r="AM1061" i="1"/>
  <c r="AH1061" i="1"/>
  <c r="AM81" i="1"/>
  <c r="AH81" i="1"/>
  <c r="AM403" i="1"/>
  <c r="AH403" i="1"/>
  <c r="AM813" i="1"/>
  <c r="AM2" i="1"/>
  <c r="AM657" i="1"/>
  <c r="AH657" i="1"/>
  <c r="AM1156" i="1"/>
  <c r="AH1193" i="1"/>
  <c r="AM1193" i="1"/>
  <c r="AM316" i="1"/>
  <c r="AH316" i="1"/>
  <c r="AM564" i="1"/>
  <c r="AH564" i="1"/>
  <c r="AM315" i="1"/>
  <c r="AH315" i="1"/>
  <c r="AM602" i="1"/>
  <c r="AH602" i="1"/>
  <c r="AM297" i="1"/>
  <c r="AH297" i="1"/>
  <c r="AM686" i="1"/>
  <c r="AH686" i="1"/>
  <c r="AM146" i="1"/>
  <c r="AH146" i="1"/>
  <c r="AM371" i="1"/>
  <c r="AH371" i="1"/>
  <c r="AM1077" i="1"/>
  <c r="AH1077" i="1"/>
  <c r="AM41" i="1"/>
  <c r="AH41" i="1"/>
  <c r="AM943" i="1"/>
  <c r="AH943" i="1"/>
  <c r="AM894" i="1"/>
  <c r="AH894" i="1"/>
  <c r="AM533" i="1"/>
  <c r="AH533" i="1"/>
  <c r="AL169" i="1"/>
  <c r="AM169" i="1"/>
  <c r="AH169" i="1"/>
  <c r="AM1055" i="1"/>
  <c r="AH1055" i="1"/>
  <c r="AL855" i="1"/>
  <c r="AM855" i="1"/>
  <c r="AH855" i="1"/>
  <c r="AM83" i="1"/>
  <c r="AH83" i="1"/>
  <c r="AM1067" i="1"/>
  <c r="AH1067" i="1"/>
  <c r="AM402" i="1"/>
  <c r="AH402" i="1"/>
  <c r="AL1063" i="1"/>
  <c r="AM1063" i="1"/>
  <c r="AH1063" i="1"/>
  <c r="AM292" i="1"/>
  <c r="AH292" i="1"/>
  <c r="AM1051" i="1"/>
  <c r="AH1051" i="1"/>
  <c r="AM873" i="1"/>
  <c r="AH873" i="1"/>
  <c r="AM594" i="1"/>
  <c r="AH594" i="1"/>
  <c r="AM673" i="1"/>
  <c r="AH673" i="1"/>
  <c r="AM792" i="1"/>
  <c r="AH792" i="1"/>
  <c r="AL469" i="1"/>
  <c r="AM469" i="1"/>
  <c r="AH469" i="1"/>
  <c r="AM468" i="1"/>
  <c r="AH468" i="1"/>
  <c r="AM812" i="1"/>
  <c r="AH812" i="1"/>
  <c r="AH1222" i="1"/>
  <c r="AM1222" i="1"/>
  <c r="AH278" i="1"/>
  <c r="AM278" i="1"/>
  <c r="AL1139" i="1"/>
  <c r="AM1139" i="1"/>
  <c r="AH1139" i="1"/>
  <c r="AM489" i="1"/>
  <c r="AH489" i="1"/>
  <c r="AM494" i="1"/>
  <c r="AH494" i="1"/>
  <c r="AM430" i="1"/>
  <c r="AH430" i="1"/>
  <c r="AM275" i="1"/>
  <c r="AH275" i="1"/>
  <c r="AM184" i="1"/>
  <c r="AH184" i="1"/>
  <c r="AM1043" i="1"/>
  <c r="AH1043" i="1"/>
  <c r="AM706" i="1"/>
  <c r="AH706" i="1"/>
  <c r="AM1219" i="1"/>
  <c r="AH1219" i="1"/>
  <c r="AM592" i="1"/>
  <c r="AH592" i="1"/>
  <c r="AM827" i="1"/>
  <c r="AH827" i="1"/>
  <c r="AH774" i="1"/>
  <c r="AM774" i="1"/>
  <c r="AM834" i="1"/>
  <c r="AH834" i="1"/>
  <c r="AM353" i="1"/>
  <c r="AH353" i="1"/>
  <c r="AM793" i="1"/>
  <c r="AM1010" i="1"/>
  <c r="AH1010" i="1"/>
  <c r="AH1208" i="1"/>
  <c r="AM1208" i="1"/>
  <c r="AM269" i="1"/>
  <c r="AH269" i="1"/>
  <c r="AM313" i="1"/>
  <c r="AH313" i="1"/>
  <c r="AL1092" i="1"/>
  <c r="AM1092" i="1"/>
  <c r="AH1092" i="1"/>
  <c r="AM622" i="1"/>
  <c r="AH622" i="1"/>
  <c r="AH1224" i="1"/>
  <c r="AM1224" i="1"/>
  <c r="AL567" i="1"/>
  <c r="AM567" i="1"/>
  <c r="AH567" i="1"/>
  <c r="AM968" i="1"/>
  <c r="AH968" i="1"/>
  <c r="AM931" i="1"/>
  <c r="AH931" i="1"/>
  <c r="AM1016" i="1"/>
  <c r="AH1016" i="1"/>
  <c r="AM334" i="1"/>
  <c r="AH334" i="1"/>
  <c r="AM137" i="1"/>
  <c r="AH137" i="1"/>
  <c r="AM961" i="1"/>
  <c r="AH961" i="1"/>
  <c r="AM298" i="1"/>
  <c r="AH298" i="1"/>
  <c r="AM66" i="1"/>
  <c r="AH66" i="1"/>
  <c r="AM499" i="1"/>
  <c r="AH499" i="1"/>
  <c r="AM401" i="1"/>
  <c r="AH401" i="1"/>
  <c r="AL331" i="1"/>
  <c r="AM331" i="1"/>
  <c r="AH331" i="1"/>
  <c r="AL800" i="1"/>
  <c r="AM800" i="1"/>
  <c r="AH800" i="1"/>
  <c r="AL833" i="1"/>
  <c r="AM833" i="1"/>
  <c r="AH833" i="1"/>
  <c r="AL1014" i="1"/>
  <c r="AH1014" i="1"/>
  <c r="AM1014" i="1"/>
  <c r="AL895" i="1"/>
  <c r="AM895" i="1"/>
  <c r="AH895" i="1"/>
  <c r="AM983" i="1"/>
  <c r="AH983" i="1"/>
  <c r="AM803" i="1"/>
  <c r="AH803" i="1"/>
  <c r="AM148" i="1"/>
  <c r="AM1050" i="1"/>
  <c r="AH1050" i="1"/>
  <c r="AM938" i="1"/>
  <c r="AH938" i="1"/>
  <c r="AM172" i="1"/>
  <c r="AM625" i="1"/>
  <c r="AH625" i="1"/>
  <c r="AM281" i="1"/>
  <c r="AH281" i="1"/>
  <c r="AM179" i="1"/>
  <c r="AH179" i="1"/>
  <c r="AM668" i="1"/>
  <c r="AH668" i="1"/>
  <c r="AM48" i="1"/>
  <c r="AH48" i="1"/>
  <c r="AM1188" i="1"/>
  <c r="AM187" i="1"/>
  <c r="AH187" i="1"/>
  <c r="AM1116" i="1"/>
  <c r="AH1116" i="1"/>
  <c r="AM464" i="1"/>
  <c r="AH464" i="1"/>
  <c r="AM699" i="1"/>
  <c r="AH699" i="1"/>
  <c r="AM745" i="1"/>
  <c r="AH745" i="1"/>
  <c r="AM332" i="1"/>
  <c r="AH332" i="1"/>
  <c r="AM1154" i="1"/>
  <c r="AH1154" i="1"/>
  <c r="AM17" i="1"/>
  <c r="AH17" i="1"/>
  <c r="AM544" i="1"/>
  <c r="AH544" i="1"/>
  <c r="AM1045" i="1"/>
  <c r="AH1045" i="1"/>
  <c r="AH1177" i="1"/>
  <c r="AM1177" i="1"/>
  <c r="AM939" i="1"/>
  <c r="AH939" i="1"/>
  <c r="AM729" i="1"/>
  <c r="AH729" i="1"/>
  <c r="AM1135" i="1"/>
  <c r="AH1135" i="1"/>
  <c r="AM498" i="1"/>
  <c r="AH498" i="1"/>
  <c r="AL823" i="1"/>
  <c r="AM823" i="1"/>
  <c r="AH823" i="1"/>
  <c r="AM452" i="1"/>
  <c r="AH452" i="1"/>
  <c r="AM1099" i="1"/>
  <c r="AM212" i="1"/>
  <c r="AH212" i="1"/>
  <c r="AM701" i="1"/>
  <c r="AH701" i="1"/>
  <c r="AM259" i="1"/>
  <c r="AH259" i="1"/>
  <c r="AM178" i="1"/>
  <c r="AH178" i="1"/>
  <c r="AM542" i="1"/>
  <c r="AH542" i="1"/>
  <c r="AM324" i="1"/>
  <c r="AM31" i="1"/>
  <c r="AH31" i="1"/>
  <c r="AM320" i="1"/>
  <c r="AH320" i="1"/>
  <c r="AM426" i="1"/>
  <c r="AH426" i="1"/>
  <c r="AM907" i="1"/>
  <c r="AH907" i="1"/>
  <c r="AM697" i="1"/>
  <c r="AH697" i="1"/>
  <c r="AM1042" i="1"/>
  <c r="AH1042" i="1"/>
  <c r="AM798" i="1"/>
  <c r="AH798" i="1"/>
  <c r="AM572" i="1"/>
  <c r="AH572" i="1"/>
  <c r="AM33" i="1"/>
  <c r="AH33" i="1"/>
  <c r="AM570" i="1"/>
  <c r="AH570" i="1"/>
  <c r="AM664" i="1"/>
  <c r="AH664" i="1"/>
  <c r="AM941" i="1"/>
  <c r="AH941" i="1"/>
  <c r="AM68" i="1"/>
  <c r="AM859" i="1"/>
  <c r="AM741" i="1"/>
  <c r="AH741" i="1"/>
  <c r="AM1229" i="1"/>
  <c r="AH1229" i="1"/>
  <c r="AM554" i="1"/>
  <c r="AH554" i="1"/>
  <c r="AM425" i="1"/>
  <c r="AH425" i="1"/>
  <c r="AM539" i="1"/>
  <c r="AH539" i="1"/>
  <c r="AM779" i="1"/>
  <c r="AH779" i="1"/>
  <c r="AM720" i="1"/>
  <c r="AH720" i="1"/>
  <c r="AM857" i="1"/>
  <c r="AH857" i="1"/>
  <c r="AM866" i="1"/>
  <c r="AH866" i="1"/>
  <c r="AM65" i="1"/>
  <c r="AH65" i="1"/>
  <c r="AM61" i="1"/>
  <c r="AH61" i="1"/>
  <c r="AM1112" i="1"/>
  <c r="AH1112" i="1"/>
  <c r="AM1081" i="1"/>
  <c r="AH1081" i="1"/>
  <c r="AM1031" i="1"/>
  <c r="AH1031" i="1"/>
  <c r="AM152" i="1"/>
  <c r="AH152" i="1"/>
  <c r="AM702" i="1"/>
  <c r="AH702" i="1"/>
  <c r="AM84" i="1"/>
  <c r="AL780" i="1"/>
  <c r="AM780" i="1"/>
  <c r="AH780" i="1"/>
  <c r="AM243" i="1"/>
  <c r="AH243" i="1"/>
  <c r="AM1108" i="1"/>
  <c r="AL648" i="1"/>
  <c r="AM648" i="1"/>
  <c r="AH648" i="1"/>
  <c r="AL1106" i="1"/>
  <c r="AM1106" i="1"/>
  <c r="AH1106" i="1"/>
  <c r="AM540" i="1"/>
  <c r="AH540" i="1"/>
  <c r="AM963" i="1"/>
  <c r="AH963" i="1"/>
  <c r="AL534" i="1"/>
  <c r="AH534" i="1"/>
  <c r="AM534" i="1"/>
  <c r="AL387" i="1"/>
  <c r="AM387" i="1"/>
  <c r="AH387" i="1"/>
  <c r="AM220" i="1"/>
  <c r="AM1069" i="1"/>
  <c r="AM485" i="1"/>
  <c r="AH485" i="1"/>
  <c r="AL504" i="1"/>
  <c r="AM504" i="1"/>
  <c r="AH504" i="1"/>
  <c r="AH998" i="1"/>
  <c r="AM998" i="1"/>
  <c r="AL1155" i="1"/>
  <c r="AM1155" i="1"/>
  <c r="AH1155" i="1"/>
  <c r="AL287" i="1"/>
  <c r="AM287" i="1"/>
  <c r="AH287" i="1"/>
  <c r="AL977" i="1"/>
  <c r="AM977" i="1"/>
  <c r="AH977" i="1"/>
  <c r="AM339" i="1"/>
  <c r="AH339" i="1"/>
  <c r="AM1013" i="1"/>
  <c r="AH1013" i="1"/>
  <c r="AL811" i="1"/>
  <c r="AM811" i="1"/>
  <c r="AH811" i="1"/>
  <c r="AL850" i="1"/>
  <c r="AM850" i="1"/>
  <c r="AH850" i="1"/>
  <c r="AM689" i="1"/>
  <c r="AH689" i="1"/>
  <c r="AM548" i="1"/>
  <c r="AH548" i="1"/>
  <c r="AM762" i="1"/>
  <c r="AM482" i="1"/>
  <c r="AH482" i="1"/>
  <c r="AM417" i="1"/>
  <c r="AH417" i="1"/>
  <c r="AM290" i="1"/>
  <c r="AH290" i="1"/>
  <c r="AM416" i="1"/>
  <c r="AH416" i="1"/>
  <c r="AM1012" i="1"/>
  <c r="AH1012" i="1"/>
  <c r="AM467" i="1"/>
  <c r="AH467" i="1"/>
  <c r="AM396" i="1"/>
  <c r="AH396" i="1"/>
  <c r="AM581" i="1"/>
  <c r="AH581" i="1"/>
  <c r="AM362" i="1"/>
  <c r="AH362" i="1"/>
  <c r="AM888" i="1"/>
  <c r="AH888" i="1"/>
  <c r="AM44" i="1"/>
  <c r="AM739" i="1"/>
  <c r="AH739" i="1"/>
  <c r="AM227" i="1"/>
  <c r="AH227" i="1"/>
  <c r="AM409" i="1"/>
  <c r="AH409" i="1"/>
  <c r="AM716" i="1"/>
  <c r="AM821" i="1"/>
  <c r="AH821" i="1"/>
  <c r="AM563" i="1"/>
  <c r="AH563" i="1"/>
  <c r="AM323" i="1"/>
  <c r="AH323" i="1"/>
  <c r="AM450" i="1"/>
  <c r="AH450" i="1"/>
  <c r="AM455" i="1"/>
  <c r="AH455" i="1"/>
  <c r="AM97" i="1"/>
  <c r="AH97" i="1"/>
  <c r="AM471" i="1"/>
  <c r="AH471" i="1"/>
  <c r="AM1098" i="1"/>
  <c r="AH1098" i="1"/>
  <c r="AM825" i="1"/>
  <c r="AH825" i="1"/>
  <c r="AM818" i="1"/>
  <c r="AH818" i="1"/>
  <c r="AM356" i="1"/>
  <c r="AH356" i="1"/>
  <c r="AM994" i="1"/>
  <c r="AH994" i="1"/>
  <c r="AM104" i="1"/>
  <c r="AH104" i="1"/>
  <c r="AM1232" i="1"/>
  <c r="AH1232" i="1"/>
  <c r="AM312" i="1"/>
  <c r="AH312" i="1"/>
  <c r="AM232" i="1"/>
  <c r="AH232" i="1"/>
  <c r="AM305" i="1"/>
  <c r="AH305" i="1"/>
  <c r="AM601" i="1"/>
  <c r="AH601" i="1"/>
  <c r="AM988" i="1"/>
  <c r="AH988" i="1"/>
  <c r="AM364" i="1"/>
  <c r="AM121" i="1"/>
  <c r="AH121" i="1"/>
  <c r="AM411" i="1"/>
  <c r="AH411" i="1"/>
  <c r="AM1089" i="1"/>
  <c r="AH1089" i="1"/>
  <c r="AM1123" i="1"/>
  <c r="AH1123" i="1"/>
  <c r="AL378" i="1"/>
  <c r="AM378" i="1"/>
  <c r="AH378" i="1"/>
  <c r="AM75" i="1"/>
  <c r="AM322" i="1"/>
  <c r="AH322" i="1"/>
  <c r="AL1093" i="1"/>
  <c r="AM1093" i="1"/>
  <c r="AH1093" i="1"/>
  <c r="AL448" i="1"/>
  <c r="AM448" i="1"/>
  <c r="AH448" i="1"/>
  <c r="AM687" i="1"/>
  <c r="AH687" i="1"/>
  <c r="AM1079" i="1"/>
  <c r="AH1079" i="1"/>
  <c r="AL915" i="1"/>
  <c r="AM915" i="1"/>
  <c r="AH915" i="1"/>
  <c r="AH486" i="1"/>
  <c r="AM486" i="1"/>
  <c r="AL266" i="1"/>
  <c r="AM266" i="1"/>
  <c r="AH266" i="1"/>
  <c r="AL682" i="1"/>
  <c r="AM682" i="1"/>
  <c r="AH682" i="1"/>
  <c r="AM1088" i="1"/>
  <c r="AH1088" i="1"/>
  <c r="AM684" i="1"/>
  <c r="AH684" i="1"/>
  <c r="AM72" i="1"/>
  <c r="AH72" i="1"/>
  <c r="AH342" i="1"/>
  <c r="AM342" i="1"/>
  <c r="AM987" i="1"/>
  <c r="AH987" i="1"/>
  <c r="AM942" i="1"/>
  <c r="AH942" i="1"/>
  <c r="AM636" i="1"/>
  <c r="AM992" i="1"/>
  <c r="AH992" i="1"/>
  <c r="AM587" i="1"/>
  <c r="AM153" i="1"/>
  <c r="AH153" i="1"/>
  <c r="AM1170" i="1"/>
  <c r="AH1170" i="1"/>
  <c r="AH806" i="1"/>
  <c r="AM806" i="1"/>
  <c r="AM218" i="1"/>
  <c r="AH218" i="1"/>
  <c r="AM427" i="1"/>
  <c r="AH427" i="1"/>
  <c r="AM728" i="1"/>
  <c r="AH728" i="1"/>
  <c r="AM909" i="1"/>
  <c r="AM307" i="1"/>
  <c r="AH307" i="1"/>
  <c r="AH790" i="1"/>
  <c r="AM790" i="1"/>
  <c r="AM52" i="1"/>
  <c r="AM105" i="1"/>
  <c r="AH105" i="1"/>
  <c r="AM683" i="1"/>
  <c r="AH683" i="1"/>
  <c r="AM1064" i="1"/>
  <c r="AH1064" i="1"/>
  <c r="AM412" i="1"/>
  <c r="AH412" i="1"/>
  <c r="AM558" i="1"/>
  <c r="AH558" i="1"/>
  <c r="AM375" i="1"/>
  <c r="AH375" i="1"/>
  <c r="AM692" i="1"/>
  <c r="AM435" i="1"/>
  <c r="AH435" i="1"/>
  <c r="AM858" i="1"/>
  <c r="AH858" i="1"/>
  <c r="AM1146" i="1"/>
  <c r="AH1146" i="1"/>
  <c r="AM1058" i="1"/>
  <c r="AH1058" i="1"/>
  <c r="AM807" i="1"/>
  <c r="AH807" i="1"/>
  <c r="AM515" i="1"/>
  <c r="AH515" i="1"/>
  <c r="AM457" i="1"/>
  <c r="AH457" i="1"/>
  <c r="AM170" i="1"/>
  <c r="AH170" i="1"/>
  <c r="AM1032" i="1"/>
  <c r="AH1032" i="1"/>
  <c r="AM1026" i="1"/>
  <c r="AH1026" i="1"/>
  <c r="AM839" i="1"/>
  <c r="AH839" i="1"/>
  <c r="AM357" i="1"/>
  <c r="AH357" i="1"/>
  <c r="AM472" i="1"/>
  <c r="AH472" i="1"/>
  <c r="AM665" i="1"/>
  <c r="AH665" i="1"/>
  <c r="AM810" i="1"/>
  <c r="AH810" i="1"/>
  <c r="AM875" i="1"/>
  <c r="AH875" i="1"/>
  <c r="AH470" i="1"/>
  <c r="AM470" i="1"/>
  <c r="AM603" i="1"/>
  <c r="AH603" i="1"/>
  <c r="AM210" i="1"/>
  <c r="AH210" i="1"/>
  <c r="AM952" i="1"/>
  <c r="AH952" i="1"/>
  <c r="AM520" i="1"/>
  <c r="AH520" i="1"/>
  <c r="AM1119" i="1"/>
  <c r="AH1119" i="1"/>
  <c r="AM351" i="1"/>
  <c r="AH351" i="1"/>
  <c r="AM145" i="1"/>
  <c r="AH145" i="1"/>
  <c r="AM658" i="1"/>
  <c r="AH658" i="1"/>
  <c r="AM213" i="1"/>
  <c r="AH213" i="1"/>
  <c r="AM761" i="1"/>
  <c r="AH761" i="1"/>
  <c r="AM1074" i="1"/>
  <c r="AH1074" i="1"/>
  <c r="AM88" i="1"/>
  <c r="AH88" i="1"/>
  <c r="AM122" i="1"/>
  <c r="AH122" i="1"/>
  <c r="AM1210" i="1"/>
  <c r="AH1210" i="1"/>
  <c r="AM372" i="1"/>
  <c r="AH372" i="1"/>
  <c r="AM1053" i="1"/>
  <c r="AH1053" i="1"/>
  <c r="AM1090" i="1"/>
  <c r="AH1090" i="1"/>
  <c r="AL211" i="1"/>
  <c r="AM211" i="1"/>
  <c r="AH211" i="1"/>
  <c r="AM985" i="1"/>
  <c r="AH985" i="1"/>
  <c r="AL1131" i="1"/>
  <c r="AM1131" i="1"/>
  <c r="AH1131" i="1"/>
  <c r="AL965" i="1"/>
  <c r="AM965" i="1"/>
  <c r="AH965" i="1"/>
  <c r="AL640" i="1"/>
  <c r="AM640" i="1"/>
  <c r="AH640" i="1"/>
  <c r="AL1236" i="1"/>
  <c r="AM1236" i="1"/>
  <c r="AH1236" i="1"/>
  <c r="AM360" i="1"/>
  <c r="AH360" i="1"/>
  <c r="AM864" i="1"/>
  <c r="AH864" i="1"/>
  <c r="AM705" i="1"/>
  <c r="AH705" i="1"/>
  <c r="AM820" i="1"/>
  <c r="AH820" i="1"/>
  <c r="AM736" i="1"/>
  <c r="AH736" i="1"/>
  <c r="AM555" i="1"/>
  <c r="AH555" i="1"/>
  <c r="AM830" i="1"/>
  <c r="AH830" i="1"/>
  <c r="AM433" i="1"/>
  <c r="AH433" i="1"/>
  <c r="AM776" i="1"/>
  <c r="AH776" i="1"/>
  <c r="AH166" i="1"/>
  <c r="AM166" i="1"/>
  <c r="AM267" i="1"/>
  <c r="AH267" i="1"/>
  <c r="AM1103" i="1"/>
  <c r="AH1103" i="1"/>
  <c r="AM828" i="1"/>
  <c r="AH828" i="1"/>
  <c r="AL185" i="1"/>
  <c r="AM185" i="1"/>
  <c r="AH185" i="1"/>
  <c r="AM168" i="1"/>
  <c r="AH168" i="1"/>
  <c r="AM1130" i="1"/>
  <c r="AH1130" i="1"/>
  <c r="AM659" i="1"/>
  <c r="AH659" i="1"/>
  <c r="AM410" i="1"/>
  <c r="AH410" i="1"/>
  <c r="AM296" i="1"/>
  <c r="AH296" i="1"/>
  <c r="AM611" i="1"/>
  <c r="AH611" i="1"/>
  <c r="AL1120" i="1"/>
  <c r="AM1120" i="1"/>
  <c r="AH1120" i="1"/>
  <c r="AM641" i="1"/>
  <c r="AH641" i="1"/>
  <c r="AM40" i="1"/>
  <c r="AH40" i="1"/>
  <c r="AM57" i="1"/>
  <c r="AH57" i="1"/>
  <c r="AM377" i="1"/>
  <c r="AH377" i="1"/>
  <c r="AM743" i="1"/>
  <c r="AH743" i="1"/>
  <c r="AM884" i="1"/>
  <c r="AM506" i="1"/>
  <c r="AM760" i="1"/>
  <c r="AH760" i="1"/>
  <c r="AM512" i="1"/>
  <c r="AH512" i="1"/>
  <c r="AM314" i="1"/>
  <c r="AH314" i="1"/>
  <c r="AM1054" i="1"/>
  <c r="AH1054" i="1"/>
  <c r="AM536" i="1"/>
  <c r="AH536" i="1"/>
  <c r="AM797" i="1"/>
  <c r="AH797" i="1"/>
  <c r="AM932" i="1"/>
  <c r="AM872" i="1"/>
  <c r="AH872" i="1"/>
  <c r="AM418" i="1"/>
  <c r="AH418" i="1"/>
  <c r="AM610" i="1"/>
  <c r="AH610" i="1"/>
  <c r="AM321" i="1"/>
  <c r="AH321" i="1"/>
  <c r="AL945" i="1"/>
  <c r="AL1115" i="1"/>
  <c r="AL492" i="1"/>
  <c r="AL892" i="1"/>
  <c r="AL789" i="1"/>
  <c r="AL247" i="1"/>
  <c r="AL194" i="1"/>
  <c r="AL341" i="1"/>
  <c r="AL219" i="1"/>
  <c r="AL897" i="1"/>
  <c r="AL681" i="1"/>
  <c r="AL853" i="1"/>
  <c r="AL1162" i="1"/>
  <c r="AL1134" i="1"/>
  <c r="AL593" i="1"/>
  <c r="AL249" i="1"/>
  <c r="AL630" i="1"/>
  <c r="AL1065" i="1"/>
  <c r="AL30" i="1"/>
  <c r="AL620" i="1"/>
  <c r="AL491" i="1"/>
  <c r="AL202" i="1"/>
  <c r="AL1049" i="1"/>
  <c r="AL847" i="1"/>
  <c r="AL690" i="1"/>
  <c r="AL263" i="1"/>
  <c r="AL604" i="1"/>
  <c r="AL928" i="1"/>
  <c r="AL1218" i="1"/>
  <c r="AL230" i="1"/>
  <c r="AL74" i="1"/>
  <c r="AL1017" i="1"/>
  <c r="AL415" i="1"/>
  <c r="AL18" i="1"/>
  <c r="AL826" i="1"/>
  <c r="AL91" i="1"/>
  <c r="AL225" i="1"/>
  <c r="AL240" i="1"/>
  <c r="AL616" i="1"/>
  <c r="AL981" i="1"/>
  <c r="AL1061" i="1"/>
  <c r="AL81" i="1"/>
  <c r="AL403" i="1"/>
  <c r="AL2" i="1"/>
  <c r="AL657" i="1"/>
  <c r="AL1193" i="1"/>
  <c r="AL316" i="1"/>
  <c r="AL241" i="1"/>
  <c r="AL724" i="1"/>
  <c r="AL1160" i="1"/>
  <c r="AJ27" i="1"/>
  <c r="AL686" i="1"/>
  <c r="AL146" i="1"/>
  <c r="AL371" i="1"/>
  <c r="AL1077" i="1"/>
  <c r="AL41" i="1"/>
  <c r="AL943" i="1"/>
  <c r="AL894" i="1"/>
  <c r="AL533" i="1"/>
  <c r="AL1055" i="1"/>
  <c r="AL83" i="1"/>
  <c r="AL1067" i="1"/>
  <c r="AL402" i="1"/>
  <c r="AL292" i="1"/>
  <c r="AL1051" i="1"/>
  <c r="AL873" i="1"/>
  <c r="AL594" i="1"/>
  <c r="AL673" i="1"/>
  <c r="AL792" i="1"/>
  <c r="AL468" i="1"/>
  <c r="AL812" i="1"/>
  <c r="AL1222" i="1"/>
  <c r="AL278" i="1"/>
  <c r="AL489" i="1"/>
  <c r="AL494" i="1"/>
  <c r="AL430" i="1"/>
  <c r="AL275" i="1"/>
  <c r="AL184" i="1"/>
  <c r="AL1043" i="1"/>
  <c r="AL706" i="1"/>
  <c r="AL1219" i="1"/>
  <c r="AL592" i="1"/>
  <c r="AL827" i="1"/>
  <c r="AL774" i="1"/>
  <c r="AL834" i="1"/>
  <c r="AL353" i="1"/>
  <c r="AL1010" i="1"/>
  <c r="AL1208" i="1"/>
  <c r="AL269" i="1"/>
  <c r="AL313" i="1"/>
  <c r="AL401" i="1"/>
  <c r="AL983" i="1"/>
  <c r="AL803" i="1"/>
  <c r="AL1050" i="1"/>
  <c r="AL938" i="1"/>
  <c r="AL625" i="1"/>
  <c r="AL281" i="1"/>
  <c r="AL179" i="1"/>
  <c r="AL668" i="1"/>
  <c r="AL48" i="1"/>
  <c r="AL187" i="1"/>
  <c r="AL1116" i="1"/>
  <c r="AL464" i="1"/>
  <c r="AL699" i="1"/>
  <c r="AL745" i="1"/>
  <c r="AL332" i="1"/>
  <c r="AL1154" i="1"/>
  <c r="AL17" i="1"/>
  <c r="AL544" i="1"/>
  <c r="AL1045" i="1"/>
  <c r="AL1177" i="1"/>
  <c r="AL939" i="1"/>
  <c r="AL729" i="1"/>
  <c r="AL1135" i="1"/>
  <c r="AL498" i="1"/>
  <c r="AL452" i="1"/>
  <c r="AL212" i="1"/>
  <c r="AL701" i="1"/>
  <c r="AL259" i="1"/>
  <c r="AL178" i="1"/>
  <c r="AL542" i="1"/>
  <c r="AL31" i="1"/>
  <c r="AL320" i="1"/>
  <c r="AL426" i="1"/>
  <c r="AL907" i="1"/>
  <c r="AL697" i="1"/>
  <c r="AL1042" i="1"/>
  <c r="AL798" i="1"/>
  <c r="AL572" i="1"/>
  <c r="AL33" i="1"/>
  <c r="AL570" i="1"/>
  <c r="AL664" i="1"/>
  <c r="AL941" i="1"/>
  <c r="AL741" i="1"/>
  <c r="AL1229" i="1"/>
  <c r="AL554" i="1"/>
  <c r="AL425" i="1"/>
  <c r="AL539" i="1"/>
  <c r="AL779" i="1"/>
  <c r="AL720" i="1"/>
  <c r="AL857" i="1"/>
  <c r="AL866" i="1"/>
  <c r="AL65" i="1"/>
  <c r="AL61" i="1"/>
  <c r="AL1112" i="1"/>
  <c r="AL1081" i="1"/>
  <c r="AL1031" i="1"/>
  <c r="AL152" i="1"/>
  <c r="AL702" i="1"/>
  <c r="AL540" i="1"/>
  <c r="AL963" i="1"/>
  <c r="AL485" i="1"/>
  <c r="AL998" i="1"/>
  <c r="AL339" i="1"/>
  <c r="AL1013" i="1"/>
  <c r="AL689" i="1"/>
  <c r="AL548" i="1"/>
  <c r="AL482" i="1"/>
  <c r="AL417" i="1"/>
  <c r="AL290" i="1"/>
  <c r="AL416" i="1"/>
  <c r="AL1012" i="1"/>
  <c r="AL467" i="1"/>
  <c r="AL396" i="1"/>
  <c r="AL581" i="1"/>
  <c r="AL362" i="1"/>
  <c r="AL888" i="1"/>
  <c r="AL739" i="1"/>
  <c r="AL227" i="1"/>
  <c r="AL409" i="1"/>
  <c r="AL821" i="1"/>
  <c r="AL563" i="1"/>
  <c r="AL323" i="1"/>
  <c r="AL450" i="1"/>
  <c r="AL455" i="1"/>
  <c r="AL97" i="1"/>
  <c r="AL471" i="1"/>
  <c r="AL1098" i="1"/>
  <c r="AL825" i="1"/>
  <c r="AL818" i="1"/>
  <c r="AL356" i="1"/>
  <c r="AL994" i="1"/>
  <c r="AL104" i="1"/>
  <c r="AL1232" i="1"/>
  <c r="AL312" i="1"/>
  <c r="AL232" i="1"/>
  <c r="AL305" i="1"/>
  <c r="AL601" i="1"/>
  <c r="AL738" i="1"/>
  <c r="AL138" i="1"/>
  <c r="AL322" i="1"/>
  <c r="AL687" i="1"/>
  <c r="AL1079" i="1"/>
  <c r="AL486" i="1"/>
  <c r="AL1088" i="1"/>
  <c r="AL684" i="1"/>
  <c r="AL72" i="1"/>
  <c r="AL342" i="1"/>
  <c r="AL987" i="1"/>
  <c r="AL942" i="1"/>
  <c r="AL992" i="1"/>
  <c r="AL153" i="1"/>
  <c r="AL1170" i="1"/>
  <c r="AL806" i="1"/>
  <c r="AL218" i="1"/>
  <c r="AL427" i="1"/>
  <c r="AL728" i="1"/>
  <c r="AL307" i="1"/>
  <c r="AL790" i="1"/>
  <c r="AL105" i="1"/>
  <c r="AL683" i="1"/>
  <c r="AL1064" i="1"/>
  <c r="AL412" i="1"/>
  <c r="AL558" i="1"/>
  <c r="AL375" i="1"/>
  <c r="AL435" i="1"/>
  <c r="AL858" i="1"/>
  <c r="AL1146" i="1"/>
  <c r="AL1058" i="1"/>
  <c r="AL807" i="1"/>
  <c r="AL515" i="1"/>
  <c r="AL457" i="1"/>
  <c r="AL170" i="1"/>
  <c r="AL1032" i="1"/>
  <c r="AL1026" i="1"/>
  <c r="AL839" i="1"/>
  <c r="AL357" i="1"/>
  <c r="AL472" i="1"/>
  <c r="AL665" i="1"/>
  <c r="AL810" i="1"/>
  <c r="AL875" i="1"/>
  <c r="AL470" i="1"/>
  <c r="AL603" i="1"/>
  <c r="AL210" i="1"/>
  <c r="AL952" i="1"/>
  <c r="AL520" i="1"/>
  <c r="AL1119" i="1"/>
  <c r="AL351" i="1"/>
  <c r="AL145" i="1"/>
  <c r="AL658" i="1"/>
  <c r="AL213" i="1"/>
  <c r="AL761" i="1"/>
  <c r="AL1074" i="1"/>
  <c r="AL88" i="1"/>
  <c r="AL1090" i="1"/>
  <c r="AL985" i="1"/>
  <c r="AL360" i="1"/>
  <c r="AL864" i="1"/>
  <c r="AL705" i="1"/>
  <c r="AL820" i="1"/>
  <c r="AL736" i="1"/>
  <c r="AL555" i="1"/>
  <c r="AL830" i="1"/>
  <c r="AL433" i="1"/>
  <c r="AL776" i="1"/>
  <c r="AL166" i="1"/>
  <c r="AL267" i="1"/>
  <c r="AL1103" i="1"/>
  <c r="AL828" i="1"/>
  <c r="AL168" i="1"/>
  <c r="AL1130" i="1"/>
  <c r="AL659" i="1"/>
  <c r="AL410" i="1"/>
  <c r="AL296" i="1"/>
  <c r="AL611" i="1"/>
  <c r="AL641" i="1"/>
  <c r="AL40" i="1"/>
  <c r="AL57" i="1"/>
  <c r="AL377" i="1"/>
  <c r="AL743" i="1"/>
  <c r="AL760" i="1"/>
  <c r="AL512" i="1"/>
  <c r="AL314" i="1"/>
  <c r="AL1054" i="1"/>
  <c r="AL536" i="1"/>
  <c r="AL797" i="1"/>
  <c r="AL872" i="1"/>
  <c r="AL418" i="1"/>
  <c r="AL610" i="1"/>
  <c r="AL321" i="1"/>
  <c r="AL122" i="1"/>
  <c r="AL988" i="1"/>
  <c r="AL878" i="1"/>
  <c r="AL564" i="1"/>
  <c r="AL215" i="1"/>
  <c r="AL778" i="1"/>
  <c r="AL622" i="1"/>
  <c r="AL80" i="1"/>
  <c r="AL1210" i="1"/>
  <c r="AL203" i="1"/>
  <c r="AL315" i="1"/>
  <c r="AL1224" i="1"/>
  <c r="AL906" i="1"/>
  <c r="AL243" i="1"/>
  <c r="AL121" i="1"/>
  <c r="AL171" i="1"/>
  <c r="AL995" i="1"/>
  <c r="AL880" i="1"/>
  <c r="AL372" i="1"/>
  <c r="AL262" i="1"/>
  <c r="AL1192" i="1"/>
  <c r="AL411" i="1"/>
  <c r="AL696" i="1"/>
  <c r="AL631" i="1"/>
  <c r="AL442" i="1"/>
  <c r="AL602" i="1"/>
  <c r="AL962" i="1"/>
  <c r="AL1089" i="1"/>
  <c r="AL851" i="1"/>
  <c r="AL968" i="1"/>
  <c r="AL214" i="1"/>
  <c r="AL73" i="1"/>
  <c r="AL379" i="1"/>
  <c r="AL931" i="1"/>
  <c r="AL535" i="1"/>
  <c r="AL1137" i="1"/>
  <c r="AL1016" i="1"/>
  <c r="AL969" i="1"/>
  <c r="AL431" i="1"/>
  <c r="AL837" i="1"/>
  <c r="AL1123" i="1"/>
  <c r="AL334" i="1"/>
  <c r="AL297" i="1"/>
  <c r="AL137" i="1"/>
  <c r="AL961" i="1"/>
  <c r="AL298" i="1"/>
  <c r="AL66" i="1"/>
  <c r="AL1096" i="1"/>
  <c r="AL1138" i="1"/>
  <c r="AL165" i="1"/>
  <c r="AL1000" i="1"/>
  <c r="AL1168" i="1"/>
  <c r="AL997" i="1"/>
  <c r="AL256" i="1"/>
  <c r="AL160" i="1"/>
  <c r="AL56" i="1"/>
  <c r="AL161" i="1"/>
  <c r="AL1087" i="1"/>
  <c r="AL428" i="1"/>
  <c r="AL772" i="1"/>
  <c r="AL970" i="1"/>
  <c r="AL1167" i="1"/>
  <c r="AL990" i="1"/>
  <c r="AL521" i="1"/>
  <c r="AL1187" i="1"/>
  <c r="AL1062" i="1"/>
  <c r="AL98" i="1"/>
  <c r="AL369" i="1"/>
  <c r="AL112" i="1"/>
  <c r="AL891" i="1"/>
  <c r="AL231" i="1"/>
  <c r="AL926" i="1"/>
  <c r="AL386" i="1"/>
  <c r="AL993" i="1"/>
  <c r="AL905" i="1"/>
  <c r="AL530" i="1"/>
  <c r="AL600" i="1"/>
  <c r="AL291" i="1"/>
  <c r="AL408" i="1"/>
  <c r="AL562" i="1"/>
  <c r="AL226" i="1"/>
  <c r="AL674" i="1"/>
  <c r="AL32" i="1"/>
  <c r="AL361" i="1"/>
  <c r="AL90" i="1"/>
  <c r="AL280" i="1"/>
  <c r="AL1128" i="1"/>
  <c r="AL621" i="1"/>
  <c r="AL106" i="1"/>
  <c r="AL704" i="1"/>
  <c r="AL999" i="1"/>
  <c r="AL549" i="1"/>
  <c r="AL248" i="1"/>
  <c r="AL608" i="1"/>
  <c r="AL551" i="1"/>
  <c r="AL163" i="1"/>
  <c r="AL1060" i="1"/>
  <c r="AL996" i="1"/>
  <c r="AL989" i="1"/>
  <c r="AL707" i="1"/>
  <c r="AL848" i="1"/>
  <c r="AL1121" i="1"/>
  <c r="AL1075" i="1"/>
  <c r="AL216" i="1"/>
  <c r="AL155" i="1"/>
  <c r="AL979" i="1"/>
  <c r="AL557" i="1"/>
  <c r="AL1105" i="1"/>
  <c r="AL777" i="1"/>
  <c r="AL186" i="1"/>
  <c r="AL1033" i="1"/>
  <c r="AL770" i="1"/>
  <c r="AL801" i="1"/>
  <c r="AL451" i="1"/>
  <c r="AL1029" i="1"/>
  <c r="AL836" i="1"/>
  <c r="AL123" i="1"/>
  <c r="AL627" i="1"/>
  <c r="AL599" i="1"/>
  <c r="AL579" i="1"/>
  <c r="AL272" i="1"/>
  <c r="AL633" i="1"/>
  <c r="AL1053" i="1"/>
  <c r="AL925" i="1"/>
  <c r="AL499" i="1"/>
  <c r="AL473" i="1"/>
  <c r="AL680" i="1"/>
  <c r="AL927" i="1"/>
  <c r="AL565" i="1"/>
  <c r="AL632" i="1"/>
  <c r="AL832" i="1"/>
  <c r="AL501" i="1"/>
  <c r="AL490" i="1"/>
  <c r="AL1202" i="1"/>
  <c r="AL560" i="1"/>
  <c r="AL246" i="1"/>
  <c r="AL500" i="1"/>
  <c r="AL344" i="1"/>
  <c r="AL1145" i="1"/>
  <c r="AL1151" i="1"/>
  <c r="AL413" i="1"/>
  <c r="AL808" i="1"/>
  <c r="AL277" i="1"/>
  <c r="AL493" i="1"/>
  <c r="AL991" i="1"/>
  <c r="AL568" i="1"/>
  <c r="AL635" i="1"/>
  <c r="AL723" i="1"/>
  <c r="AL1215" i="1"/>
  <c r="AL303" i="1"/>
  <c r="AL318" i="1"/>
  <c r="AL721" i="1"/>
  <c r="AL329" i="1"/>
  <c r="AL585" i="1"/>
  <c r="AL453" i="1"/>
  <c r="AL370" i="1"/>
  <c r="AL722" i="1"/>
  <c r="AL1076" i="1"/>
  <c r="AL1122" i="1"/>
  <c r="AL852" i="1"/>
  <c r="AL459" i="1"/>
  <c r="AL703" i="1"/>
  <c r="AL1011" i="1"/>
  <c r="AL582" i="1"/>
  <c r="AL198" i="1"/>
  <c r="AL345" i="1"/>
  <c r="AL392" i="1"/>
  <c r="AL1009" i="1"/>
  <c r="AL876" i="1"/>
  <c r="AL709" i="1"/>
  <c r="AL496" i="1"/>
  <c r="AL1152" i="1"/>
  <c r="AL1169" i="1"/>
  <c r="AL964" i="1"/>
  <c r="AL788" i="1"/>
  <c r="AL1044" i="1"/>
  <c r="AL840" i="1"/>
  <c r="AL434" i="1"/>
  <c r="AL167" i="1"/>
  <c r="AL1028" i="1"/>
  <c r="AL276" i="1"/>
  <c r="AL626" i="1"/>
  <c r="AL849" i="1"/>
  <c r="AL419" i="1"/>
  <c r="AL980" i="1"/>
  <c r="AL688" i="1"/>
  <c r="AL1234" i="1"/>
  <c r="AL561" i="1"/>
  <c r="AL143" i="1"/>
  <c r="AL89" i="1"/>
  <c r="AL667" i="1"/>
  <c r="AL713" i="1"/>
  <c r="AL60" i="1"/>
  <c r="AL545" i="1"/>
  <c r="AL953" i="1"/>
  <c r="AL742" i="1"/>
  <c r="AL966" i="1"/>
  <c r="AL196" i="1"/>
  <c r="AL958" i="1"/>
  <c r="AL268" i="1"/>
  <c r="AL785" i="1"/>
  <c r="AL295" i="1"/>
  <c r="AL937" i="1"/>
  <c r="AL838" i="1"/>
  <c r="AL302" i="1"/>
  <c r="AL328" i="1"/>
  <c r="AL1223" i="1"/>
  <c r="AL740" i="1"/>
  <c r="AL771" i="1"/>
  <c r="AL725" i="1"/>
  <c r="AL1118" i="1"/>
  <c r="AL817" i="1"/>
  <c r="AL359" i="1"/>
  <c r="AL596" i="1"/>
  <c r="AL488" i="1"/>
  <c r="AL899" i="1"/>
  <c r="AL595" i="1"/>
  <c r="AL914" i="1"/>
  <c r="AL691" i="1"/>
  <c r="AL550" i="1"/>
  <c r="AL571" i="1"/>
  <c r="AL786" i="1"/>
  <c r="AL15" i="1"/>
  <c r="AL373" i="1"/>
  <c r="AL889" i="1"/>
  <c r="AL624" i="1"/>
  <c r="AL301" i="1"/>
  <c r="AL224" i="1"/>
  <c r="AL58" i="1"/>
  <c r="AL986" i="1"/>
  <c r="AL896" i="1"/>
  <c r="AL1047" i="1"/>
  <c r="AL131" i="1"/>
  <c r="AL531" i="1"/>
  <c r="AL505" i="1"/>
  <c r="AL1217" i="1"/>
  <c r="AL128" i="1"/>
  <c r="AL1066" i="1"/>
  <c r="AL319" i="1"/>
  <c r="AL773" i="1"/>
  <c r="AL63" i="1"/>
  <c r="AL615" i="1"/>
  <c r="AL893" i="1"/>
  <c r="AL162" i="1"/>
  <c r="AL537" i="1"/>
  <c r="AL176" i="1"/>
  <c r="AL698" i="1"/>
  <c r="AL130" i="1"/>
  <c r="AL824" i="1"/>
  <c r="AL831" i="1"/>
  <c r="AL1186" i="1"/>
  <c r="AL1080" i="1"/>
  <c r="AL51" i="1"/>
  <c r="AL358" i="1"/>
  <c r="AL120" i="1"/>
  <c r="AL867" i="1"/>
  <c r="AL737" i="1"/>
  <c r="AL547" i="1"/>
  <c r="AL476" i="1"/>
  <c r="AL576" i="1"/>
  <c r="AL376" i="1"/>
  <c r="AL195" i="1"/>
  <c r="AL669" i="1"/>
  <c r="AL35" i="1"/>
  <c r="AL606" i="1"/>
  <c r="AL609" i="1"/>
  <c r="AL643" i="1"/>
  <c r="AL629" i="1"/>
  <c r="AL340" i="1"/>
  <c r="AL882" i="1"/>
  <c r="AL1153" i="1"/>
  <c r="AL1107" i="1"/>
  <c r="AL304" i="1"/>
  <c r="AL115" i="1"/>
  <c r="AL890" i="1"/>
  <c r="AL591" i="1"/>
  <c r="AL242" i="1"/>
  <c r="AL577" i="1"/>
  <c r="AL649" i="1"/>
  <c r="AL261" i="1"/>
  <c r="AL228" i="1"/>
  <c r="AL874" i="1"/>
  <c r="AL799" i="1"/>
  <c r="AL50" i="1"/>
  <c r="AL289" i="1"/>
  <c r="AL1176" i="1"/>
  <c r="AL395" i="1"/>
  <c r="AL1048" i="1"/>
  <c r="AL1133" i="1"/>
  <c r="AL456" i="1"/>
  <c r="AL352" i="1"/>
  <c r="AL394" i="1"/>
  <c r="AL67" i="1"/>
  <c r="AL842" i="1"/>
  <c r="AL483" i="1"/>
  <c r="AL1216" i="1"/>
  <c r="AL529" i="1"/>
  <c r="AL607" i="1"/>
  <c r="AL1015" i="1"/>
  <c r="AL619" i="1"/>
  <c r="AL883" i="1"/>
  <c r="AL1095" i="1"/>
  <c r="AL617" i="1"/>
  <c r="AL193" i="1"/>
  <c r="AL1144" i="1"/>
  <c r="AL532" i="1"/>
  <c r="AL877" i="1"/>
  <c r="AL1046" i="1"/>
  <c r="AL569" i="1"/>
  <c r="AL920" i="1"/>
  <c r="AL978" i="1"/>
  <c r="AL711" i="1"/>
  <c r="AL967" i="1"/>
  <c r="AL574" i="1"/>
  <c r="AL975" i="1"/>
  <c r="AL363" i="1"/>
  <c r="AL1057" i="1"/>
  <c r="AL982" i="1"/>
  <c r="AL715" i="1"/>
  <c r="AL1027" i="1"/>
  <c r="AL250" i="1"/>
  <c r="AL578" i="1"/>
  <c r="AL245" i="1"/>
  <c r="AL1114" i="1"/>
  <c r="AL672" i="1"/>
  <c r="AL775" i="1"/>
  <c r="AL1091" i="1"/>
  <c r="AL265" i="1"/>
  <c r="AL944" i="1"/>
  <c r="AL1233" i="1"/>
  <c r="AL553" i="1"/>
  <c r="AL136" i="1"/>
  <c r="AL904" i="1"/>
  <c r="AL300" i="1"/>
  <c r="AL144" i="1"/>
  <c r="AL217" i="1"/>
  <c r="AL1129" i="1"/>
  <c r="AL1231" i="1"/>
  <c r="AL42" i="1"/>
  <c r="AL769" i="1"/>
  <c r="AL264" i="1"/>
  <c r="AL753" i="1"/>
  <c r="AL199" i="1"/>
  <c r="AL317" i="1"/>
  <c r="AL959" i="1"/>
  <c r="AL936" i="1"/>
  <c r="AL802" i="1"/>
  <c r="AL484" i="1"/>
  <c r="AL466" i="1"/>
  <c r="AL282" i="1"/>
  <c r="AL475" i="1"/>
  <c r="AL559" i="1"/>
  <c r="AL1185" i="1"/>
  <c r="AL700" i="1"/>
  <c r="AL234" i="1"/>
  <c r="AL335" i="1"/>
  <c r="AL584" i="1"/>
  <c r="AL440" i="1"/>
  <c r="AL273" i="1"/>
  <c r="AL107" i="1"/>
  <c r="AL712" i="1"/>
  <c r="AL59" i="1"/>
  <c r="AL1221" i="1"/>
  <c r="AL710" i="1"/>
  <c r="AL946" i="1"/>
  <c r="AL424" i="1"/>
  <c r="AL99" i="1"/>
  <c r="AL863" i="1"/>
  <c r="AL898" i="1"/>
  <c r="AL1068" i="1"/>
  <c r="AL1078" i="1"/>
  <c r="AL200" i="1"/>
  <c r="AL947" i="1"/>
  <c r="AL960" i="1"/>
  <c r="AL541" i="1"/>
  <c r="AL1094" i="1"/>
  <c r="AL336" i="1"/>
  <c r="AL586" i="1"/>
  <c r="AL271" i="1"/>
  <c r="AL642" i="1"/>
  <c r="AL1117" i="1"/>
  <c r="AL257" i="1"/>
  <c r="AL755" i="1"/>
  <c r="AL432" i="1"/>
  <c r="AL685" i="1"/>
  <c r="AL671" i="1"/>
  <c r="AL984" i="1"/>
  <c r="AL481" i="1"/>
  <c r="AL192" i="1"/>
  <c r="AL735" i="1"/>
  <c r="AL449" i="1"/>
  <c r="AL552" i="1"/>
  <c r="AL727" i="1"/>
  <c r="AL908" i="1"/>
  <c r="AL343" i="1"/>
  <c r="AL474" i="1"/>
  <c r="AL573" i="1"/>
  <c r="AL543" i="1"/>
  <c r="AJ1183" i="1"/>
  <c r="AJ255" i="1"/>
  <c r="AJ766" i="1"/>
  <c r="AJ1173" i="1"/>
  <c r="AJ1174" i="1"/>
  <c r="AJ461" i="1"/>
  <c r="AJ464" i="1"/>
  <c r="AJ1236" i="1"/>
  <c r="AJ1237" i="1"/>
  <c r="AJ588" i="1"/>
  <c r="AJ760" i="1"/>
  <c r="AJ758" i="1"/>
  <c r="AJ757" i="1"/>
  <c r="AJ750" i="1"/>
  <c r="AJ751" i="1"/>
  <c r="AJ764" i="1"/>
  <c r="AJ763" i="1"/>
  <c r="AJ309" i="1"/>
  <c r="AJ312" i="1"/>
  <c r="AJ1164" i="1"/>
  <c r="AJ1165" i="1"/>
  <c r="AJ192" i="1"/>
  <c r="AJ189" i="1"/>
  <c r="AJ508" i="1"/>
  <c r="AJ507" i="1"/>
  <c r="AJ526" i="1"/>
  <c r="AJ1143" i="1"/>
  <c r="AJ1142" i="1"/>
  <c r="AJ510" i="1"/>
  <c r="AJ1039" i="1"/>
  <c r="AJ190" i="1"/>
  <c r="AJ237" i="1"/>
  <c r="AJ93" i="1"/>
  <c r="AJ94" i="1"/>
  <c r="AJ481" i="1"/>
  <c r="AJ479" i="1"/>
  <c r="AJ478" i="1"/>
  <c r="AJ1004" i="1"/>
  <c r="AJ117" i="1"/>
  <c r="AJ118" i="1"/>
  <c r="AJ78" i="1"/>
  <c r="AJ77" i="1"/>
  <c r="AJ1158" i="1"/>
  <c r="AJ1157" i="1"/>
  <c r="AJ1160" i="1"/>
  <c r="AJ422" i="1"/>
  <c r="AJ421" i="1"/>
  <c r="AJ1190" i="1"/>
  <c r="AJ1192" i="1"/>
  <c r="AJ651" i="1"/>
  <c r="AJ25" i="1"/>
  <c r="AJ125" i="1"/>
  <c r="AJ126" i="1"/>
  <c r="AJ1227" i="1"/>
  <c r="AJ1226" i="1"/>
  <c r="AJ1150" i="1"/>
  <c r="AJ383" i="1"/>
  <c r="AJ639" i="1"/>
  <c r="AJ912" i="1"/>
  <c r="AJ1072" i="1"/>
  <c r="AJ1037" i="1"/>
  <c r="AJ972" i="1"/>
  <c r="AJ520" i="1"/>
  <c r="AJ1035" i="1"/>
  <c r="AJ637" i="1"/>
  <c r="AJ663" i="1"/>
  <c r="AJ525" i="1"/>
  <c r="AJ911" i="1"/>
  <c r="AJ523" i="1"/>
  <c r="AJ175" i="1"/>
  <c r="AJ367" i="1"/>
  <c r="AJ1040" i="1"/>
  <c r="AJ1023" i="1"/>
  <c r="AJ22" i="1"/>
  <c r="AJ924" i="1"/>
  <c r="AJ524" i="1"/>
  <c r="AJ693" i="1"/>
  <c r="AJ1002" i="1"/>
  <c r="AJ76" i="1"/>
  <c r="AJ795" i="1"/>
  <c r="AJ12" i="1"/>
  <c r="AJ872" i="1"/>
  <c r="AJ46" i="1"/>
  <c r="AJ652" i="1"/>
  <c r="AJ1111" i="1"/>
  <c r="AJ327" i="1"/>
  <c r="AJ919" i="1"/>
  <c r="AJ935" i="1"/>
  <c r="AJ1207" i="1"/>
  <c r="AJ391" i="1"/>
  <c r="AJ734" i="1"/>
  <c r="AJ238" i="1"/>
  <c r="AJ957" i="1"/>
  <c r="AJ26" i="1"/>
  <c r="AJ910" i="1"/>
  <c r="AJ54" i="1"/>
  <c r="AJ794" i="1"/>
  <c r="AJ56" i="1"/>
  <c r="AJ1229" i="1"/>
  <c r="AJ1103" i="1"/>
  <c r="AJ140" i="1"/>
  <c r="AJ462" i="1"/>
  <c r="AJ589" i="1"/>
  <c r="AJ901" i="1"/>
  <c r="AJ1206" i="1"/>
  <c r="AJ424" i="1"/>
  <c r="AJ182" i="1"/>
  <c r="AJ135" i="1"/>
  <c r="AJ1198" i="1"/>
  <c r="AJ528" i="1"/>
  <c r="AJ95" i="1"/>
  <c r="AJ159" i="1"/>
  <c r="AJ480" i="1"/>
  <c r="AJ7" i="1"/>
  <c r="AJ366" i="1"/>
  <c r="AJ236" i="1"/>
  <c r="AJ85" i="1"/>
  <c r="AJ925" i="1"/>
  <c r="AJ222" i="1"/>
  <c r="AJ885" i="1"/>
  <c r="AJ133" i="1"/>
  <c r="AJ104" i="1"/>
  <c r="AJ591" i="1"/>
  <c r="AJ181" i="1"/>
  <c r="AJ1176" i="1"/>
  <c r="AJ151" i="1"/>
  <c r="AJ103" i="1"/>
  <c r="AJ439" i="1"/>
  <c r="AJ119" i="1"/>
  <c r="AJ647" i="1"/>
  <c r="AJ286" i="1"/>
  <c r="AJ1073" i="1"/>
  <c r="AJ23" i="1"/>
  <c r="AJ1021" i="1"/>
  <c r="AJ446" i="1"/>
  <c r="AJ253" i="1"/>
  <c r="AJ349" i="1"/>
  <c r="AJ950" i="1"/>
  <c r="AJ401" i="1"/>
  <c r="AJ934" i="1"/>
  <c r="AJ351" i="1"/>
  <c r="AJ1109" i="1"/>
  <c r="AJ184" i="1"/>
  <c r="AJ782" i="1"/>
  <c r="AJ1022" i="1"/>
  <c r="AJ955" i="1"/>
  <c r="AJ30" i="1"/>
  <c r="AJ1127" i="1"/>
  <c r="AJ111" i="1"/>
  <c r="AJ719" i="1"/>
  <c r="AJ816" i="1"/>
  <c r="AJ208" i="1"/>
  <c r="AJ749" i="1"/>
  <c r="AJ39" i="1"/>
  <c r="AJ1181" i="1"/>
  <c r="AJ365" i="1"/>
  <c r="AJ1020" i="1"/>
  <c r="AJ845" i="1"/>
  <c r="AJ678" i="1"/>
  <c r="AJ662" i="1"/>
  <c r="AJ936" i="1"/>
  <c r="AJ256" i="1"/>
  <c r="AJ869" i="1"/>
  <c r="AJ158" i="1"/>
  <c r="AJ390" i="1"/>
  <c r="AJ382" i="1"/>
  <c r="AJ1180" i="1"/>
  <c r="AJ1205" i="1"/>
  <c r="AJ399" i="1"/>
  <c r="AJ1197" i="1"/>
  <c r="AJ1071" i="1"/>
  <c r="AJ1159" i="1"/>
  <c r="AJ423" i="1"/>
  <c r="AJ1191" i="1"/>
  <c r="AJ55" i="1"/>
  <c r="AJ1008" i="1"/>
  <c r="AJ142" i="1"/>
  <c r="AJ350" i="1"/>
  <c r="AJ1201" i="1"/>
  <c r="AJ10" i="1"/>
  <c r="AJ653" i="1"/>
  <c r="AJ1144" i="1"/>
  <c r="AJ326" i="1"/>
  <c r="AJ956" i="1"/>
  <c r="AJ176" i="1"/>
  <c r="AJ913" i="1"/>
  <c r="AJ381" i="1"/>
  <c r="AJ149" i="1"/>
  <c r="AJ1007" i="1"/>
  <c r="AJ389" i="1"/>
  <c r="AJ37" i="1"/>
  <c r="AJ847" i="1"/>
  <c r="AJ384" i="1"/>
  <c r="AJ1184" i="1"/>
  <c r="AJ768" i="1"/>
  <c r="AJ127" i="1"/>
  <c r="AJ656" i="1"/>
  <c r="AJ24" i="1"/>
  <c r="AJ1228" i="1"/>
  <c r="AG1160" i="1"/>
  <c r="AJ2" i="1"/>
  <c r="AJ128" i="1"/>
  <c r="AJ1213" i="1"/>
  <c r="AJ143" i="1"/>
  <c r="AJ519" i="1"/>
  <c r="AJ6" i="1"/>
  <c r="AJ1199" i="1"/>
  <c r="AJ759" i="1"/>
  <c r="AJ1175" i="1"/>
  <c r="AJ695" i="1"/>
  <c r="AJ903" i="1"/>
  <c r="AJ1086" i="1"/>
  <c r="AJ862" i="1"/>
  <c r="AJ1041" i="1"/>
  <c r="AJ438" i="1"/>
  <c r="AJ1215" i="1"/>
  <c r="AJ310" i="1"/>
  <c r="AJ174" i="1"/>
  <c r="AJ1110" i="1"/>
  <c r="AJ657" i="1"/>
  <c r="AJ207" i="1"/>
  <c r="AJ1038" i="1"/>
  <c r="AJ720" i="1"/>
  <c r="AJ8" i="1"/>
  <c r="AJ1149" i="1"/>
  <c r="AJ817" i="1"/>
  <c r="AJ1036" i="1"/>
  <c r="AJ134" i="1"/>
  <c r="AJ511" i="1"/>
  <c r="AJ784" i="1"/>
  <c r="AJ223" i="1"/>
  <c r="AJ463" i="1"/>
  <c r="AJ14" i="1"/>
  <c r="AJ38" i="1"/>
  <c r="AJ1042" i="1"/>
  <c r="AJ120" i="1"/>
  <c r="AJ735" i="1"/>
  <c r="AJ661" i="1"/>
  <c r="AJ96" i="1"/>
  <c r="AJ747" i="1"/>
  <c r="AJ385" i="1"/>
  <c r="AJ1003" i="1"/>
  <c r="AJ1189" i="1"/>
  <c r="AJ101" i="1"/>
  <c r="AJ21" i="1"/>
  <c r="AJ440" i="1"/>
  <c r="AJ160" i="1"/>
  <c r="AJ1179" i="1"/>
  <c r="AJ407" i="1"/>
  <c r="AJ871" i="1"/>
  <c r="AJ87" i="1"/>
  <c r="AJ887" i="1"/>
  <c r="AJ590" i="1"/>
  <c r="AJ254" i="1"/>
  <c r="AJ1025" i="1"/>
  <c r="AJ517" i="1"/>
  <c r="AJ1070" i="1"/>
  <c r="AJ1200" i="1"/>
  <c r="AJ206" i="1"/>
  <c r="AJ654" i="1"/>
  <c r="AJ732" i="1"/>
  <c r="AJ1185" i="1"/>
  <c r="AJ1006" i="1"/>
  <c r="AJ9" i="1"/>
  <c r="AJ437" i="1"/>
  <c r="AJ70" i="1"/>
  <c r="AJ152" i="1"/>
  <c r="AJ918" i="1"/>
  <c r="AJ923" i="1"/>
  <c r="AJ136" i="1"/>
  <c r="AJ974" i="1"/>
  <c r="AJ239" i="1"/>
  <c r="AJ767" i="1"/>
  <c r="AJ752" i="1"/>
  <c r="AJ400" i="1"/>
  <c r="AJ765" i="1"/>
  <c r="AJ796" i="1"/>
  <c r="AJ748" i="1"/>
  <c r="AJ917" i="1"/>
  <c r="AJ445" i="1"/>
  <c r="AJ406" i="1"/>
  <c r="AJ444" i="1"/>
  <c r="AJ110" i="1"/>
  <c r="AJ902" i="1"/>
  <c r="AJ733" i="1"/>
  <c r="AJ1074" i="1"/>
  <c r="AJ1208" i="1"/>
  <c r="AJ718" i="1"/>
  <c r="AJ150" i="1"/>
  <c r="AJ696" i="1"/>
  <c r="AJ368" i="1"/>
  <c r="AJ846" i="1"/>
  <c r="AJ1148" i="1"/>
  <c r="AJ71" i="1"/>
  <c r="AJ679" i="1"/>
  <c r="AJ951" i="1"/>
  <c r="AJ311" i="1"/>
  <c r="AJ1166" i="1"/>
  <c r="AJ1102" i="1"/>
  <c r="AJ769" i="1"/>
  <c r="AJ1101" i="1"/>
  <c r="AJ1009" i="1"/>
  <c r="AJ224" i="1"/>
  <c r="AJ285" i="1"/>
  <c r="AJ646" i="1"/>
  <c r="AJ328" i="1"/>
  <c r="AJ797" i="1"/>
  <c r="AJ109" i="1"/>
  <c r="AJ952" i="1"/>
  <c r="AJ815" i="1"/>
  <c r="AJ922" i="1"/>
  <c r="AJ5" i="1"/>
  <c r="AJ20" i="1"/>
  <c r="AJ1214" i="1"/>
  <c r="AJ47" i="1"/>
  <c r="AJ447" i="1"/>
  <c r="AJ79" i="1"/>
  <c r="AJ191" i="1"/>
  <c r="AJ1024" i="1"/>
  <c r="AJ509" i="1"/>
  <c r="AJ29" i="1"/>
  <c r="AJ1005" i="1"/>
  <c r="AJ677" i="1"/>
  <c r="AJ664" i="1"/>
  <c r="AJ753" i="1"/>
  <c r="AJ88" i="1"/>
  <c r="AJ861" i="1"/>
  <c r="AJ920" i="1"/>
  <c r="AJ1084" i="1"/>
  <c r="AJ638" i="1"/>
  <c r="AJ958" i="1"/>
  <c r="AJ1141" i="1"/>
  <c r="AJ408" i="1"/>
  <c r="AJ28" i="1"/>
  <c r="AJ1182" i="1"/>
  <c r="AJ529" i="1"/>
  <c r="AJ975" i="1"/>
  <c r="AJ1126" i="1"/>
  <c r="AG184" i="1"/>
  <c r="AG1144" i="1"/>
  <c r="AG526" i="1"/>
  <c r="AG1229" i="1"/>
  <c r="AF24" i="1"/>
  <c r="AG769" i="1"/>
  <c r="AG104" i="1"/>
  <c r="AF256" i="1"/>
  <c r="AK255" i="1" s="1"/>
  <c r="AG440" i="1"/>
  <c r="AG510" i="1"/>
  <c r="AF511" i="1"/>
  <c r="AG175" i="1"/>
  <c r="AF176" i="1"/>
  <c r="AG367" i="1"/>
  <c r="AF368" i="1"/>
  <c r="AG1040" i="1"/>
  <c r="AF1041" i="1"/>
  <c r="AG1023" i="1"/>
  <c r="AF1024" i="1"/>
  <c r="AK1022" i="1" s="1"/>
  <c r="AG22" i="1"/>
  <c r="AF23" i="1"/>
  <c r="AK21" i="1" s="1"/>
  <c r="AG924" i="1"/>
  <c r="AF925" i="1"/>
  <c r="AK924" i="1" s="1"/>
  <c r="AG151" i="1"/>
  <c r="AF152" i="1"/>
  <c r="AK151" i="1" s="1"/>
  <c r="AG103" i="1"/>
  <c r="AF104" i="1"/>
  <c r="AG439" i="1"/>
  <c r="AF440" i="1"/>
  <c r="AK439" i="1" s="1"/>
  <c r="AG119" i="1"/>
  <c r="AF120" i="1"/>
  <c r="AK118" i="1" s="1"/>
  <c r="AG647" i="1"/>
  <c r="AF648" i="1"/>
  <c r="AG78" i="1"/>
  <c r="AF79" i="1"/>
  <c r="AK77" i="1" s="1"/>
  <c r="AG286" i="1"/>
  <c r="AF287" i="1"/>
  <c r="AK285" i="1" s="1"/>
  <c r="AG1073" i="1"/>
  <c r="AF1074" i="1"/>
  <c r="AK1073" i="1" s="1"/>
  <c r="AG1021" i="1"/>
  <c r="AF1022" i="1"/>
  <c r="AK1021" i="1" s="1"/>
  <c r="AG446" i="1"/>
  <c r="AF447" i="1"/>
  <c r="AG919" i="1"/>
  <c r="AF920" i="1"/>
  <c r="AG111" i="1"/>
  <c r="AF112" i="1"/>
  <c r="AG719" i="1"/>
  <c r="AF720" i="1"/>
  <c r="AK719" i="1" s="1"/>
  <c r="AG816" i="1"/>
  <c r="AF817" i="1"/>
  <c r="AG208" i="1"/>
  <c r="AF209" i="1"/>
  <c r="AK208" i="1" s="1"/>
  <c r="AG749" i="1"/>
  <c r="AF750" i="1"/>
  <c r="AK749" i="1" s="1"/>
  <c r="AG39" i="1"/>
  <c r="AF40" i="1"/>
  <c r="AK38" i="1" s="1"/>
  <c r="AG1181" i="1"/>
  <c r="AF1182" i="1"/>
  <c r="AG159" i="1"/>
  <c r="AF160" i="1"/>
  <c r="AG7" i="1"/>
  <c r="AF8" i="1"/>
  <c r="AK7" i="1" s="1"/>
  <c r="AG1159" i="1"/>
  <c r="AF1160" i="1"/>
  <c r="AK1159" i="1" s="1"/>
  <c r="AG423" i="1"/>
  <c r="AF424" i="1"/>
  <c r="AG1191" i="1"/>
  <c r="AF1192" i="1"/>
  <c r="AK1191" i="1" s="1"/>
  <c r="AG55" i="1"/>
  <c r="AF56" i="1"/>
  <c r="AK55" i="1" s="1"/>
  <c r="AG1008" i="1"/>
  <c r="AF1009" i="1"/>
  <c r="AK1008" i="1" s="1"/>
  <c r="AG142" i="1"/>
  <c r="AF143" i="1"/>
  <c r="AK142" i="1" s="1"/>
  <c r="AG350" i="1"/>
  <c r="AF351" i="1"/>
  <c r="AK350" i="1" s="1"/>
  <c r="AG1201" i="1"/>
  <c r="AF1202" i="1"/>
  <c r="AG10" i="1"/>
  <c r="AF11" i="1"/>
  <c r="AG653" i="1"/>
  <c r="AF654" i="1"/>
  <c r="AK652" i="1" s="1"/>
  <c r="AG25" i="1"/>
  <c r="AF26" i="1"/>
  <c r="AG1198" i="1"/>
  <c r="AF1199" i="1"/>
  <c r="AK1197" i="1" s="1"/>
  <c r="AG391" i="1"/>
  <c r="AF392" i="1"/>
  <c r="AK390" i="1" s="1"/>
  <c r="AW911" i="1"/>
  <c r="AG480" i="1"/>
  <c r="AF481" i="1"/>
  <c r="AK479" i="1" s="1"/>
  <c r="AG1004" i="1"/>
  <c r="AF1005" i="1"/>
  <c r="AG384" i="1"/>
  <c r="AF385" i="1"/>
  <c r="AK384" i="1" s="1"/>
  <c r="AG1184" i="1"/>
  <c r="AF1185" i="1"/>
  <c r="AK1184" i="1" s="1"/>
  <c r="AG768" i="1"/>
  <c r="AF769" i="1"/>
  <c r="AK768" i="1" s="1"/>
  <c r="AG127" i="1"/>
  <c r="AF128" i="1"/>
  <c r="AK127" i="1" s="1"/>
  <c r="AG656" i="1"/>
  <c r="AF657" i="1"/>
  <c r="AK656" i="1" s="1"/>
  <c r="AG24" i="1"/>
  <c r="AF25" i="1"/>
  <c r="AG1228" i="1"/>
  <c r="AF1229" i="1"/>
  <c r="AK1227" i="1" s="1"/>
  <c r="AG759" i="1"/>
  <c r="AF760" i="1"/>
  <c r="AK759" i="1" s="1"/>
  <c r="AG1175" i="1"/>
  <c r="AF1176" i="1"/>
  <c r="AK1175" i="1" s="1"/>
  <c r="AG695" i="1"/>
  <c r="AF696" i="1"/>
  <c r="AK695" i="1" s="1"/>
  <c r="AG903" i="1"/>
  <c r="AF904" i="1"/>
  <c r="AK903" i="1" s="1"/>
  <c r="AG1086" i="1"/>
  <c r="AF1087" i="1"/>
  <c r="AK1085" i="1" s="1"/>
  <c r="AG862" i="1"/>
  <c r="AF863" i="1"/>
  <c r="AK862" i="1" s="1"/>
  <c r="AG1041" i="1"/>
  <c r="AF1042" i="1"/>
  <c r="AK1041" i="1" s="1"/>
  <c r="AG183" i="1"/>
  <c r="AF184" i="1"/>
  <c r="AK182" i="1" s="1"/>
  <c r="AG935" i="1"/>
  <c r="AF936" i="1"/>
  <c r="AG1183" i="1"/>
  <c r="AF1184" i="1"/>
  <c r="AK1182" i="1" s="1"/>
  <c r="AG511" i="1"/>
  <c r="AF512" i="1"/>
  <c r="AK511" i="1" s="1"/>
  <c r="AG784" i="1"/>
  <c r="AF785" i="1"/>
  <c r="AK784" i="1" s="1"/>
  <c r="AG223" i="1"/>
  <c r="AF224" i="1"/>
  <c r="AK223" i="1" s="1"/>
  <c r="AG463" i="1"/>
  <c r="AF464" i="1"/>
  <c r="AK463" i="1" s="1"/>
  <c r="AG14" i="1"/>
  <c r="AF15" i="1"/>
  <c r="AK14" i="1" s="1"/>
  <c r="AG327" i="1"/>
  <c r="AF328" i="1"/>
  <c r="AK326" i="1" s="1"/>
  <c r="AG1214" i="1"/>
  <c r="AF1215" i="1"/>
  <c r="AK1213" i="1" s="1"/>
  <c r="AG957" i="1"/>
  <c r="AF958" i="1"/>
  <c r="AG407" i="1"/>
  <c r="AF408" i="1"/>
  <c r="AK407" i="1" s="1"/>
  <c r="AG871" i="1"/>
  <c r="AF872" i="1"/>
  <c r="AG87" i="1"/>
  <c r="AF88" i="1"/>
  <c r="AK87" i="1" s="1"/>
  <c r="AG887" i="1"/>
  <c r="AF888" i="1"/>
  <c r="AK887" i="1" s="1"/>
  <c r="AG590" i="1"/>
  <c r="AF591" i="1"/>
  <c r="AK590" i="1" s="1"/>
  <c r="AG254" i="1"/>
  <c r="AF255" i="1"/>
  <c r="AK253" i="1" s="1"/>
  <c r="AG1025" i="1"/>
  <c r="AF1026" i="1"/>
  <c r="AK1025" i="1" s="1"/>
  <c r="AG512" i="1"/>
  <c r="AG8" i="1"/>
  <c r="AG238" i="1"/>
  <c r="AF239" i="1"/>
  <c r="AK237" i="1" s="1"/>
  <c r="AG239" i="1"/>
  <c r="AF240" i="1"/>
  <c r="AK239" i="1" s="1"/>
  <c r="AG767" i="1"/>
  <c r="AF768" i="1"/>
  <c r="AG752" i="1"/>
  <c r="AF753" i="1"/>
  <c r="AK752" i="1" s="1"/>
  <c r="AG400" i="1"/>
  <c r="AF401" i="1"/>
  <c r="AK400" i="1" s="1"/>
  <c r="AG765" i="1"/>
  <c r="AF766" i="1"/>
  <c r="AK765" i="1" s="1"/>
  <c r="AG796" i="1"/>
  <c r="AF797" i="1"/>
  <c r="AG351" i="1"/>
  <c r="AG1143" i="1"/>
  <c r="AF1144" i="1"/>
  <c r="AG974" i="1"/>
  <c r="AF975" i="1"/>
  <c r="AK974" i="1" s="1"/>
  <c r="AG71" i="1"/>
  <c r="AF72" i="1"/>
  <c r="AK70" i="1" s="1"/>
  <c r="AG679" i="1"/>
  <c r="AF680" i="1"/>
  <c r="AK679" i="1" s="1"/>
  <c r="AG951" i="1"/>
  <c r="AF952" i="1"/>
  <c r="AK951" i="1" s="1"/>
  <c r="AG311" i="1"/>
  <c r="AF312" i="1"/>
  <c r="AK310" i="1" s="1"/>
  <c r="AG1166" i="1"/>
  <c r="AF1167" i="1"/>
  <c r="AK1166" i="1" s="1"/>
  <c r="AG1102" i="1"/>
  <c r="AF1103" i="1"/>
  <c r="AK1102" i="1" s="1"/>
  <c r="AG1215" i="1"/>
  <c r="AG6" i="1"/>
  <c r="AF7" i="1"/>
  <c r="AG1207" i="1"/>
  <c r="AF1208" i="1"/>
  <c r="AG734" i="1"/>
  <c r="AF735" i="1"/>
  <c r="AK733" i="1" s="1"/>
  <c r="AG528" i="1"/>
  <c r="AF529" i="1"/>
  <c r="AK528" i="1" s="1"/>
  <c r="AG47" i="1"/>
  <c r="AF48" i="1"/>
  <c r="AK47" i="1" s="1"/>
  <c r="AG447" i="1"/>
  <c r="AF448" i="1"/>
  <c r="AK447" i="1" s="1"/>
  <c r="AG79" i="1"/>
  <c r="AF80" i="1"/>
  <c r="AK79" i="1" s="1"/>
  <c r="AG191" i="1"/>
  <c r="AF192" i="1"/>
  <c r="AK191" i="1" s="1"/>
  <c r="AG1024" i="1"/>
  <c r="AF1025" i="1"/>
  <c r="AG509" i="1"/>
  <c r="AF510" i="1"/>
  <c r="AK508" i="1" s="1"/>
  <c r="AG29" i="1"/>
  <c r="AF30" i="1"/>
  <c r="AK29" i="1" s="1"/>
  <c r="AG1005" i="1"/>
  <c r="AF1006" i="1"/>
  <c r="AK1005" i="1" s="1"/>
  <c r="AG936" i="1"/>
  <c r="AG663" i="1"/>
  <c r="AF664" i="1"/>
  <c r="AG1127" i="1"/>
  <c r="AF1128" i="1"/>
  <c r="AK1126" i="1" s="1"/>
  <c r="AG1111" i="1"/>
  <c r="AF1112" i="1"/>
  <c r="AG135" i="1"/>
  <c r="AF136" i="1"/>
  <c r="AG846" i="1"/>
  <c r="AF847" i="1"/>
  <c r="AG1150" i="1"/>
  <c r="AF1151" i="1"/>
  <c r="AK1150" i="1" s="1"/>
  <c r="AG525" i="1"/>
  <c r="AF526" i="1"/>
  <c r="AK525" i="1" s="1"/>
  <c r="AG720" i="1"/>
  <c r="AG519" i="1"/>
  <c r="AF520" i="1"/>
  <c r="AK519" i="1" s="1"/>
  <c r="AG26" i="1"/>
  <c r="AF27" i="1"/>
  <c r="AK26" i="1" s="1"/>
  <c r="AG95" i="1"/>
  <c r="AF96" i="1"/>
  <c r="AG383" i="1"/>
  <c r="AF384" i="1"/>
  <c r="AG639" i="1"/>
  <c r="AF640" i="1"/>
  <c r="AK638" i="1" s="1"/>
  <c r="AG912" i="1"/>
  <c r="AF913" i="1"/>
  <c r="AK912" i="1" s="1"/>
  <c r="AG1072" i="1"/>
  <c r="AF1073" i="1"/>
  <c r="AG1037" i="1"/>
  <c r="AF1038" i="1"/>
  <c r="AK1037" i="1" s="1"/>
  <c r="AG1038" i="1"/>
  <c r="AG368" i="1"/>
  <c r="AG27" i="1"/>
  <c r="AW801" i="1"/>
  <c r="AG255" i="1"/>
  <c r="AG913" i="1"/>
  <c r="AG328" i="1"/>
  <c r="AG1112" i="1"/>
  <c r="AG312" i="1"/>
  <c r="AG1074" i="1"/>
  <c r="AG925" i="1"/>
  <c r="AG240" i="1"/>
  <c r="AG176" i="1"/>
  <c r="AG408" i="1"/>
  <c r="AG481" i="1"/>
  <c r="AG797" i="1"/>
  <c r="AG192" i="1"/>
  <c r="AG1022" i="1"/>
  <c r="AG735" i="1"/>
  <c r="AG1208" i="1"/>
  <c r="AG817" i="1"/>
  <c r="AG1185" i="1"/>
  <c r="AG520" i="1"/>
  <c r="AG680" i="1"/>
  <c r="AG753" i="1"/>
  <c r="AG760" i="1"/>
  <c r="AG920" i="1"/>
  <c r="AG664" i="1"/>
  <c r="AG975" i="1"/>
  <c r="AG23" i="1"/>
  <c r="AG88" i="1"/>
  <c r="AG657" i="1"/>
  <c r="AG952" i="1"/>
  <c r="AG872" i="1"/>
  <c r="AG152" i="1"/>
  <c r="AB1" i="1"/>
  <c r="AA1" i="1" s="1"/>
  <c r="U1" i="1"/>
  <c r="AE1" i="1"/>
  <c r="AD1" i="1" s="1"/>
  <c r="BH1" i="1" s="1"/>
  <c r="AW17" i="1"/>
  <c r="AV17" i="1"/>
  <c r="AV911" i="1"/>
  <c r="AW550" i="1"/>
  <c r="AW248" i="1"/>
  <c r="AV801" i="1"/>
  <c r="AV545" i="1"/>
  <c r="AW545" i="1"/>
  <c r="AV550" i="1"/>
  <c r="AV236" i="1"/>
  <c r="AW236" i="1"/>
  <c r="AZ1239" i="1"/>
  <c r="AZ1238" i="1" s="1"/>
  <c r="AZ1237" i="1" s="1"/>
  <c r="AZ1236" i="1" s="1"/>
  <c r="AZ1235" i="1" s="1"/>
  <c r="AZ1234" i="1" s="1"/>
  <c r="AZ1233" i="1" s="1"/>
  <c r="AZ1232" i="1" s="1"/>
  <c r="AZ1231" i="1" s="1"/>
  <c r="AZ1230" i="1" s="1"/>
  <c r="AZ1229" i="1" s="1"/>
  <c r="AZ1228" i="1" s="1"/>
  <c r="AZ1227" i="1" s="1"/>
  <c r="AZ1226" i="1" s="1"/>
  <c r="AZ1225" i="1" s="1"/>
  <c r="AZ1224" i="1" s="1"/>
  <c r="AZ1223" i="1" s="1"/>
  <c r="AZ1222" i="1" s="1"/>
  <c r="AZ1221" i="1" s="1"/>
  <c r="AZ1220" i="1" s="1"/>
  <c r="AZ1219" i="1" s="1"/>
  <c r="AZ1218" i="1" s="1"/>
  <c r="AZ1217" i="1" s="1"/>
  <c r="AZ1216" i="1" s="1"/>
  <c r="AZ1215" i="1" s="1"/>
  <c r="AZ1214" i="1" s="1"/>
  <c r="AZ1213" i="1" s="1"/>
  <c r="AZ1212" i="1" s="1"/>
  <c r="AZ1211" i="1" s="1"/>
  <c r="AZ1210" i="1" s="1"/>
  <c r="AZ1209" i="1" s="1"/>
  <c r="AZ1208" i="1" s="1"/>
  <c r="AW927" i="1"/>
  <c r="AV1183" i="1"/>
  <c r="AW1183" i="1"/>
  <c r="AV927" i="1"/>
  <c r="AX495" i="1"/>
  <c r="AY495" i="1" s="1"/>
  <c r="AX492" i="1"/>
  <c r="AY492" i="1" s="1"/>
  <c r="AV264" i="1"/>
  <c r="AX248" i="1"/>
  <c r="AY248" i="1" s="1"/>
  <c r="AV495" i="1"/>
  <c r="AW264" i="1"/>
  <c r="AV492" i="1"/>
  <c r="AW983" i="1"/>
  <c r="AX440" i="1"/>
  <c r="AY440" i="1" s="1"/>
  <c r="AX1133" i="1"/>
  <c r="AY1133" i="1" s="1"/>
  <c r="AX472" i="1"/>
  <c r="AY472" i="1" s="1"/>
  <c r="AX983" i="1"/>
  <c r="AY983" i="1" s="1"/>
  <c r="AX680" i="1"/>
  <c r="AY680" i="1" s="1"/>
  <c r="AX1207" i="1"/>
  <c r="AY1207" i="1" s="1"/>
  <c r="AX1039" i="1"/>
  <c r="AY1039" i="1" s="1"/>
  <c r="AX584" i="1"/>
  <c r="AY584" i="1" s="1"/>
  <c r="AX431" i="1"/>
  <c r="AY431" i="1" s="1"/>
  <c r="AX764" i="1"/>
  <c r="AY764" i="1" s="1"/>
  <c r="AV764" i="1"/>
  <c r="AV472" i="1"/>
  <c r="AV680" i="1"/>
  <c r="AW431" i="1"/>
  <c r="AV584" i="1"/>
  <c r="AV1039" i="1"/>
  <c r="AV440" i="1"/>
  <c r="AV1207" i="1"/>
  <c r="AW1083" i="1"/>
  <c r="AV536" i="1"/>
  <c r="AW536" i="1"/>
  <c r="AV635" i="1"/>
  <c r="AW635" i="1"/>
  <c r="AV1083" i="1"/>
  <c r="AV1031" i="1"/>
  <c r="AW1031" i="1"/>
  <c r="AV539" i="1"/>
  <c r="AW539" i="1"/>
  <c r="AV795" i="1"/>
  <c r="AW795" i="1"/>
  <c r="AV843" i="1"/>
  <c r="AV1212" i="1"/>
  <c r="AV717" i="1"/>
  <c r="AW1236" i="1"/>
  <c r="AV1236" i="1"/>
  <c r="AV1237" i="1"/>
  <c r="AV792" i="1"/>
  <c r="AV857" i="1"/>
  <c r="AW792" i="1"/>
  <c r="AV1048" i="1"/>
  <c r="AW857" i="1"/>
  <c r="AW1048" i="1"/>
  <c r="AW763" i="1"/>
  <c r="AV1213" i="1"/>
  <c r="AW1213" i="1"/>
  <c r="AW1212" i="1"/>
  <c r="AW843" i="1"/>
  <c r="AV299" i="1"/>
  <c r="AW299" i="1"/>
  <c r="AW1011" i="1"/>
  <c r="AV1011" i="1"/>
  <c r="AV1064" i="1"/>
  <c r="AW1064" i="1"/>
  <c r="AV1239" i="1"/>
  <c r="AW1239" i="1"/>
  <c r="AW717" i="1"/>
  <c r="AV651" i="1"/>
  <c r="AW651" i="1"/>
  <c r="AV1067" i="1"/>
  <c r="AW1067" i="1"/>
  <c r="AV992" i="1"/>
  <c r="AV763" i="1"/>
  <c r="AV603" i="1"/>
  <c r="AW603" i="1"/>
  <c r="AV1131" i="1"/>
  <c r="AW1131" i="1"/>
  <c r="AW992" i="1"/>
  <c r="AV1228" i="1"/>
  <c r="AW1228" i="1"/>
  <c r="AV1145" i="1"/>
  <c r="AW1145" i="1"/>
  <c r="AV973" i="1"/>
  <c r="AV1115" i="1"/>
  <c r="AW1115" i="1"/>
  <c r="AW827" i="1"/>
  <c r="AX827" i="1"/>
  <c r="AY827" i="1" s="1"/>
  <c r="AW1237" i="1"/>
  <c r="AW973" i="1"/>
  <c r="AX1019" i="1"/>
  <c r="AY1019" i="1" s="1"/>
  <c r="AV1019" i="1"/>
  <c r="AV1147" i="1"/>
  <c r="AW347" i="1"/>
  <c r="AX347" i="1"/>
  <c r="AY347" i="1" s="1"/>
  <c r="AV907" i="1"/>
  <c r="AW907" i="1"/>
  <c r="AX587" i="1"/>
  <c r="AY587" i="1" s="1"/>
  <c r="AV58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2" i="1"/>
  <c r="BK583" i="1" l="1"/>
  <c r="BK930" i="1"/>
  <c r="BK368" i="1"/>
  <c r="BK266" i="1"/>
  <c r="BK913" i="1"/>
  <c r="BK429" i="1"/>
  <c r="BK299" i="1"/>
  <c r="BK34" i="1"/>
  <c r="BK469" i="1"/>
  <c r="BK829" i="1"/>
  <c r="BK113" i="1"/>
  <c r="BK306" i="1"/>
  <c r="BK337" i="1"/>
  <c r="BK209" i="1"/>
  <c r="BK929" i="1"/>
  <c r="BK1194" i="1"/>
  <c r="BK850" i="1"/>
  <c r="BK1155" i="1"/>
  <c r="BK614" i="1"/>
  <c r="BK1056" i="1"/>
  <c r="BK670" i="1"/>
  <c r="BK856" i="1"/>
  <c r="BK791" i="1"/>
  <c r="BK811" i="1"/>
  <c r="BK229" i="1"/>
  <c r="BK787" i="1"/>
  <c r="BK346" i="1"/>
  <c r="BK835" i="1"/>
  <c r="BK613" i="1"/>
  <c r="BK288" i="1"/>
  <c r="BK16" i="1"/>
  <c r="AK1072" i="1"/>
  <c r="BK1030" i="1"/>
  <c r="BK726" i="1"/>
  <c r="BK822" i="1"/>
  <c r="BK454" i="1"/>
  <c r="BK659" i="1"/>
  <c r="BK1074" i="1"/>
  <c r="BK952" i="1"/>
  <c r="BK357" i="1"/>
  <c r="BK1058" i="1"/>
  <c r="BK806" i="1"/>
  <c r="BK689" i="1"/>
  <c r="BK534" i="1"/>
  <c r="BK542" i="1"/>
  <c r="BK498" i="1"/>
  <c r="BK1154" i="1"/>
  <c r="BK1016" i="1"/>
  <c r="BK313" i="1"/>
  <c r="BK402" i="1"/>
  <c r="BK894" i="1"/>
  <c r="BK602" i="1"/>
  <c r="BK249" i="1"/>
  <c r="BK1209" i="1"/>
  <c r="BK714" i="1"/>
  <c r="BK754" i="1"/>
  <c r="BK865" i="1"/>
  <c r="BK995" i="1"/>
  <c r="BK234" i="1"/>
  <c r="BK484" i="1"/>
  <c r="BK265" i="1"/>
  <c r="BK197" i="1"/>
  <c r="BK1216" i="1"/>
  <c r="BK228" i="1"/>
  <c r="BK304" i="1"/>
  <c r="BK606" i="1"/>
  <c r="BK737" i="1"/>
  <c r="BK215" i="1"/>
  <c r="BK130" i="1"/>
  <c r="BK773" i="1"/>
  <c r="BK624" i="1"/>
  <c r="BK196" i="1"/>
  <c r="BK89" i="1"/>
  <c r="BK788" i="1"/>
  <c r="BK1059" i="1"/>
  <c r="BK627" i="1"/>
  <c r="BK1075" i="1"/>
  <c r="BK551" i="1"/>
  <c r="BK465" i="1"/>
  <c r="BK386" i="1"/>
  <c r="BK428" i="1"/>
  <c r="BK177" i="1"/>
  <c r="BK598" i="1"/>
  <c r="BK314" i="1"/>
  <c r="BK641" i="1"/>
  <c r="BK830" i="1"/>
  <c r="BK470" i="1"/>
  <c r="BK790" i="1"/>
  <c r="BK1088" i="1"/>
  <c r="BK1232" i="1"/>
  <c r="BK416" i="1"/>
  <c r="BK857" i="1"/>
  <c r="BK281" i="1"/>
  <c r="BK1014" i="1"/>
  <c r="BK278" i="1"/>
  <c r="BK594" i="1"/>
  <c r="BK981" i="1"/>
  <c r="BK1160" i="1"/>
  <c r="BK147" i="1"/>
  <c r="BK164" i="1"/>
  <c r="AK6" i="1"/>
  <c r="BK1131" i="1"/>
  <c r="BK977" i="1"/>
  <c r="BK800" i="1"/>
  <c r="BK393" i="1"/>
  <c r="BK333" i="1"/>
  <c r="BK854" i="1"/>
  <c r="BK536" i="1"/>
  <c r="BK57" i="1"/>
  <c r="BK776" i="1"/>
  <c r="BK360" i="1"/>
  <c r="BK211" i="1"/>
  <c r="BK683" i="1"/>
  <c r="BK232" i="1"/>
  <c r="BK1098" i="1"/>
  <c r="BK467" i="1"/>
  <c r="BK780" i="1"/>
  <c r="BK65" i="1"/>
  <c r="BK1229" i="1"/>
  <c r="BK798" i="1"/>
  <c r="BK668" i="1"/>
  <c r="BK983" i="1"/>
  <c r="BK489" i="1"/>
  <c r="BK81" i="1"/>
  <c r="BK202" i="1"/>
  <c r="BK897" i="1"/>
  <c r="BK154" i="1"/>
  <c r="BK274" i="1"/>
  <c r="BK354" i="1"/>
  <c r="BK82" i="1"/>
  <c r="BK738" i="1"/>
  <c r="BK481" i="1"/>
  <c r="BK947" i="1"/>
  <c r="BK618" i="1"/>
  <c r="BK575" i="1"/>
  <c r="BK62" i="1"/>
  <c r="BK623" i="1"/>
  <c r="BK769" i="1"/>
  <c r="BK300" i="1"/>
  <c r="BK43" i="1"/>
  <c r="BK978" i="1"/>
  <c r="BK617" i="1"/>
  <c r="BK1048" i="1"/>
  <c r="BK376" i="1"/>
  <c r="BK358" i="1"/>
  <c r="BK1047" i="1"/>
  <c r="BK497" i="1"/>
  <c r="BK817" i="1"/>
  <c r="BK626" i="1"/>
  <c r="BK804" i="1"/>
  <c r="BK1011" i="1"/>
  <c r="BK723" i="1"/>
  <c r="BK277" i="1"/>
  <c r="BK246" i="1"/>
  <c r="BK680" i="1"/>
  <c r="BK186" i="1"/>
  <c r="BK106" i="1"/>
  <c r="BK1138" i="1"/>
  <c r="BK562" i="1"/>
  <c r="BK1062" i="1"/>
  <c r="BK1168" i="1"/>
  <c r="BK1120" i="1"/>
  <c r="BK682" i="1"/>
  <c r="BK104" i="1"/>
  <c r="BK455" i="1"/>
  <c r="BK504" i="1"/>
  <c r="BK1097" i="1"/>
  <c r="BK258" i="1"/>
  <c r="BK556" i="1"/>
  <c r="BK1230" i="1"/>
  <c r="BK503" i="1"/>
  <c r="BK514" i="1"/>
  <c r="BK760" i="1"/>
  <c r="BK965" i="1"/>
  <c r="BK1093" i="1"/>
  <c r="BK833" i="1"/>
  <c r="BK841" i="1"/>
  <c r="BK204" i="1"/>
  <c r="BK233" i="1"/>
  <c r="BK580" i="1"/>
  <c r="BK1130" i="1"/>
  <c r="BK761" i="1"/>
  <c r="BK210" i="1"/>
  <c r="BK839" i="1"/>
  <c r="BK1146" i="1"/>
  <c r="BK1079" i="1"/>
  <c r="BK1123" i="1"/>
  <c r="BK409" i="1"/>
  <c r="BK178" i="1"/>
  <c r="BK1135" i="1"/>
  <c r="BK332" i="1"/>
  <c r="BK401" i="1"/>
  <c r="BK931" i="1"/>
  <c r="BK269" i="1"/>
  <c r="BK1067" i="1"/>
  <c r="BK943" i="1"/>
  <c r="BK315" i="1"/>
  <c r="BK18" i="1"/>
  <c r="BK593" i="1"/>
  <c r="BK219" i="1"/>
  <c r="BK107" i="1"/>
  <c r="BK642" i="1"/>
  <c r="BK96" i="1"/>
  <c r="BK700" i="1"/>
  <c r="BK802" i="1"/>
  <c r="BK612" i="1"/>
  <c r="BK982" i="1"/>
  <c r="BK483" i="1"/>
  <c r="BK261" i="1"/>
  <c r="BK1107" i="1"/>
  <c r="BK867" i="1"/>
  <c r="BK698" i="1"/>
  <c r="BK319" i="1"/>
  <c r="BK889" i="1"/>
  <c r="BK966" i="1"/>
  <c r="BK143" i="1"/>
  <c r="BK964" i="1"/>
  <c r="BK453" i="1"/>
  <c r="BK123" i="1"/>
  <c r="BK1121" i="1"/>
  <c r="BK608" i="1"/>
  <c r="BK1113" i="1"/>
  <c r="BK926" i="1"/>
  <c r="BK1087" i="1"/>
  <c r="BK1054" i="1"/>
  <c r="BK40" i="1"/>
  <c r="BK433" i="1"/>
  <c r="BK1236" i="1"/>
  <c r="BK105" i="1"/>
  <c r="BK1170" i="1"/>
  <c r="BK684" i="1"/>
  <c r="BK312" i="1"/>
  <c r="BK471" i="1"/>
  <c r="BK1012" i="1"/>
  <c r="BK866" i="1"/>
  <c r="BK741" i="1"/>
  <c r="BK1042" i="1"/>
  <c r="BK179" i="1"/>
  <c r="BK895" i="1"/>
  <c r="BK1208" i="1"/>
  <c r="BK1219" i="1"/>
  <c r="BK1139" i="1"/>
  <c r="BK673" i="1"/>
  <c r="BK1061" i="1"/>
  <c r="BK1171" i="1"/>
  <c r="BK293" i="1"/>
  <c r="BK1161" i="1"/>
  <c r="BK330" i="1"/>
  <c r="BK343" i="1"/>
  <c r="BK984" i="1"/>
  <c r="BK946" i="1"/>
  <c r="BK201" i="1"/>
  <c r="BK42" i="1"/>
  <c r="BK904" i="1"/>
  <c r="BK920" i="1"/>
  <c r="BK1095" i="1"/>
  <c r="BK395" i="1"/>
  <c r="BK576" i="1"/>
  <c r="BK896" i="1"/>
  <c r="BK1118" i="1"/>
  <c r="BK742" i="1"/>
  <c r="BK276" i="1"/>
  <c r="BK703" i="1"/>
  <c r="BK635" i="1"/>
  <c r="BK808" i="1"/>
  <c r="BK473" i="1"/>
  <c r="BK777" i="1"/>
  <c r="BK976" i="1"/>
  <c r="BK837" i="1"/>
  <c r="BK408" i="1"/>
  <c r="BK1136" i="1"/>
  <c r="BK1000" i="1"/>
  <c r="BK168" i="1"/>
  <c r="BK1090" i="1"/>
  <c r="BK213" i="1"/>
  <c r="BK603" i="1"/>
  <c r="BK1026" i="1"/>
  <c r="BK858" i="1"/>
  <c r="BK687" i="1"/>
  <c r="BK1089" i="1"/>
  <c r="BK227" i="1"/>
  <c r="BK998" i="1"/>
  <c r="BK963" i="1"/>
  <c r="BK259" i="1"/>
  <c r="BK729" i="1"/>
  <c r="BK745" i="1"/>
  <c r="BK499" i="1"/>
  <c r="BK968" i="1"/>
  <c r="BK83" i="1"/>
  <c r="BK41" i="1"/>
  <c r="BK564" i="1"/>
  <c r="BK415" i="1"/>
  <c r="BK1134" i="1"/>
  <c r="BK892" i="1"/>
  <c r="BK881" i="1"/>
  <c r="BK355" i="1"/>
  <c r="BK879" i="1"/>
  <c r="BK271" i="1"/>
  <c r="BK200" i="1"/>
  <c r="BK99" i="1"/>
  <c r="BK634" i="1"/>
  <c r="BK708" i="1"/>
  <c r="BK1185" i="1"/>
  <c r="BK936" i="1"/>
  <c r="BK250" i="1"/>
  <c r="BK842" i="1"/>
  <c r="BK1176" i="1"/>
  <c r="BK649" i="1"/>
  <c r="BK1153" i="1"/>
  <c r="BK120" i="1"/>
  <c r="BK51" i="1"/>
  <c r="BK176" i="1"/>
  <c r="BK373" i="1"/>
  <c r="BK914" i="1"/>
  <c r="BK937" i="1"/>
  <c r="BK561" i="1"/>
  <c r="BK1169" i="1"/>
  <c r="BK709" i="1"/>
  <c r="BK1009" i="1"/>
  <c r="BK585" i="1"/>
  <c r="BK560" i="1"/>
  <c r="BK836" i="1"/>
  <c r="BK848" i="1"/>
  <c r="BK231" i="1"/>
  <c r="BK1187" i="1"/>
  <c r="BK153" i="1"/>
  <c r="BK97" i="1"/>
  <c r="BK702" i="1"/>
  <c r="BK697" i="1"/>
  <c r="BK706" i="1"/>
  <c r="BK73" i="1"/>
  <c r="BK908" i="1"/>
  <c r="BK1078" i="1"/>
  <c r="BK1221" i="1"/>
  <c r="BK136" i="1"/>
  <c r="BK1091" i="1"/>
  <c r="BK203" i="1"/>
  <c r="BK569" i="1"/>
  <c r="BK883" i="1"/>
  <c r="BK476" i="1"/>
  <c r="BK1066" i="1"/>
  <c r="BK986" i="1"/>
  <c r="BK725" i="1"/>
  <c r="BK459" i="1"/>
  <c r="BK413" i="1"/>
  <c r="BK832" i="1"/>
  <c r="BK925" i="1"/>
  <c r="BK1105" i="1"/>
  <c r="BK248" i="1"/>
  <c r="BK621" i="1"/>
  <c r="BK851" i="1"/>
  <c r="BK495" i="1"/>
  <c r="BK291" i="1"/>
  <c r="BK321" i="1"/>
  <c r="BK185" i="1"/>
  <c r="BK640" i="1"/>
  <c r="BK1053" i="1"/>
  <c r="BK658" i="1"/>
  <c r="BK1032" i="1"/>
  <c r="BK435" i="1"/>
  <c r="BK448" i="1"/>
  <c r="BK411" i="1"/>
  <c r="BK739" i="1"/>
  <c r="BK540" i="1"/>
  <c r="BK701" i="1"/>
  <c r="BK939" i="1"/>
  <c r="BK699" i="1"/>
  <c r="BK66" i="1"/>
  <c r="BK567" i="1"/>
  <c r="BK1010" i="1"/>
  <c r="BK855" i="1"/>
  <c r="BK1077" i="1"/>
  <c r="BK316" i="1"/>
  <c r="BK1017" i="1"/>
  <c r="BK604" i="1"/>
  <c r="BK491" i="1"/>
  <c r="BK1162" i="1"/>
  <c r="BK492" i="1"/>
  <c r="BK1052" i="1"/>
  <c r="BK345" i="1"/>
  <c r="BK671" i="1"/>
  <c r="BK586" i="1"/>
  <c r="BK458" i="1"/>
  <c r="BK778" i="1"/>
  <c r="BK559" i="1"/>
  <c r="BK959" i="1"/>
  <c r="BK1231" i="1"/>
  <c r="BK1027" i="1"/>
  <c r="BK1057" i="1"/>
  <c r="BK1046" i="1"/>
  <c r="BK67" i="1"/>
  <c r="BK577" i="1"/>
  <c r="BK882" i="1"/>
  <c r="BK1096" i="1"/>
  <c r="BK1080" i="1"/>
  <c r="BK537" i="1"/>
  <c r="BK15" i="1"/>
  <c r="BK595" i="1"/>
  <c r="BK953" i="1"/>
  <c r="BK1234" i="1"/>
  <c r="BK1028" i="1"/>
  <c r="BK1152" i="1"/>
  <c r="BK744" i="1"/>
  <c r="BK538" i="1"/>
  <c r="BK329" i="1"/>
  <c r="BK1202" i="1"/>
  <c r="BK1029" i="1"/>
  <c r="BK707" i="1"/>
  <c r="BK1128" i="1"/>
  <c r="BK260" i="1"/>
  <c r="BK891" i="1"/>
  <c r="BK521" i="1"/>
  <c r="BK56" i="1"/>
  <c r="BK512" i="1"/>
  <c r="BK555" i="1"/>
  <c r="BK290" i="1"/>
  <c r="BK152" i="1"/>
  <c r="BK720" i="1"/>
  <c r="BK941" i="1"/>
  <c r="BK907" i="1"/>
  <c r="BK1177" i="1"/>
  <c r="BK625" i="1"/>
  <c r="BK1043" i="1"/>
  <c r="BK1222" i="1"/>
  <c r="BK873" i="1"/>
  <c r="BK1193" i="1"/>
  <c r="BK616" i="1"/>
  <c r="BK1220" i="1"/>
  <c r="BK138" i="1"/>
  <c r="BK727" i="1"/>
  <c r="BK1129" i="1"/>
  <c r="BK553" i="1"/>
  <c r="BK775" i="1"/>
  <c r="BK878" i="1"/>
  <c r="BK619" i="1"/>
  <c r="BK128" i="1"/>
  <c r="BK58" i="1"/>
  <c r="BK771" i="1"/>
  <c r="BK295" i="1"/>
  <c r="BK852" i="1"/>
  <c r="BK1151" i="1"/>
  <c r="BK632" i="1"/>
  <c r="BK633" i="1"/>
  <c r="BK557" i="1"/>
  <c r="BK549" i="1"/>
  <c r="BK631" i="1"/>
  <c r="BK600" i="1"/>
  <c r="BK792" i="1"/>
  <c r="BK610" i="1"/>
  <c r="BK372" i="1"/>
  <c r="BK145" i="1"/>
  <c r="BK875" i="1"/>
  <c r="BK170" i="1"/>
  <c r="BK307" i="1"/>
  <c r="BK992" i="1"/>
  <c r="BK121" i="1"/>
  <c r="BK1013" i="1"/>
  <c r="BK1106" i="1"/>
  <c r="BK212" i="1"/>
  <c r="BK464" i="1"/>
  <c r="BK298" i="1"/>
  <c r="BK1224" i="1"/>
  <c r="BK371" i="1"/>
  <c r="BK263" i="1"/>
  <c r="BK620" i="1"/>
  <c r="BK341" i="1"/>
  <c r="BK1115" i="1"/>
  <c r="BK819" i="1"/>
  <c r="BK1082" i="1"/>
  <c r="BK1203" i="1"/>
  <c r="BK566" i="1"/>
  <c r="BK685" i="1"/>
  <c r="BK1068" i="1"/>
  <c r="BK710" i="1"/>
  <c r="BK628" i="1"/>
  <c r="BK431" i="1"/>
  <c r="BK273" i="1"/>
  <c r="BK475" i="1"/>
  <c r="BK317" i="1"/>
  <c r="BK940" i="1"/>
  <c r="BK1104" i="1"/>
  <c r="BK394" i="1"/>
  <c r="BK289" i="1"/>
  <c r="BK242" i="1"/>
  <c r="BK340" i="1"/>
  <c r="BK64" i="1"/>
  <c r="BK1137" i="1"/>
  <c r="BK162" i="1"/>
  <c r="BK899" i="1"/>
  <c r="BK545" i="1"/>
  <c r="BK688" i="1"/>
  <c r="BK167" i="1"/>
  <c r="BK666" i="1"/>
  <c r="BK721" i="1"/>
  <c r="BK568" i="1"/>
  <c r="BK1145" i="1"/>
  <c r="BK490" i="1"/>
  <c r="BK451" i="1"/>
  <c r="BK989" i="1"/>
  <c r="BK1192" i="1"/>
  <c r="BK112" i="1"/>
  <c r="BK990" i="1"/>
  <c r="BK161" i="1"/>
  <c r="BK160" i="1"/>
  <c r="BK129" i="1"/>
  <c r="BK72" i="1"/>
  <c r="BK592" i="1"/>
  <c r="BK828" i="1"/>
  <c r="BK736" i="1"/>
  <c r="BK375" i="1"/>
  <c r="BK994" i="1"/>
  <c r="BK450" i="1"/>
  <c r="BK888" i="1"/>
  <c r="BK417" i="1"/>
  <c r="BK1031" i="1"/>
  <c r="BK779" i="1"/>
  <c r="BK664" i="1"/>
  <c r="BK426" i="1"/>
  <c r="BK353" i="1"/>
  <c r="BK184" i="1"/>
  <c r="BK1051" i="1"/>
  <c r="BK1055" i="1"/>
  <c r="BK240" i="1"/>
  <c r="BK74" i="1"/>
  <c r="BK853" i="1"/>
  <c r="BK552" i="1"/>
  <c r="BK336" i="1"/>
  <c r="BK1233" i="1"/>
  <c r="BK672" i="1"/>
  <c r="BK975" i="1"/>
  <c r="BK877" i="1"/>
  <c r="BK1015" i="1"/>
  <c r="BK1217" i="1"/>
  <c r="BK224" i="1"/>
  <c r="BK786" i="1"/>
  <c r="BK876" i="1"/>
  <c r="BK392" i="1"/>
  <c r="BK1122" i="1"/>
  <c r="BK272" i="1"/>
  <c r="BK979" i="1"/>
  <c r="BK280" i="1"/>
  <c r="BK32" i="1"/>
  <c r="BK530" i="1"/>
  <c r="BK418" i="1"/>
  <c r="BK611" i="1"/>
  <c r="BK1210" i="1"/>
  <c r="BK351" i="1"/>
  <c r="BK810" i="1"/>
  <c r="BK457" i="1"/>
  <c r="BK339" i="1"/>
  <c r="BK485" i="1"/>
  <c r="BK1045" i="1"/>
  <c r="BK1116" i="1"/>
  <c r="BK938" i="1"/>
  <c r="BK961" i="1"/>
  <c r="BK812" i="1"/>
  <c r="BK146" i="1"/>
  <c r="BK230" i="1"/>
  <c r="BK690" i="1"/>
  <c r="BK30" i="1"/>
  <c r="BK194" i="1"/>
  <c r="BK502" i="1"/>
  <c r="BK432" i="1"/>
  <c r="BK1094" i="1"/>
  <c r="BK59" i="1"/>
  <c r="BK535" i="1"/>
  <c r="BK440" i="1"/>
  <c r="BK199" i="1"/>
  <c r="BK217" i="1"/>
  <c r="BK352" i="1"/>
  <c r="BK50" i="1"/>
  <c r="BK591" i="1"/>
  <c r="BK629" i="1"/>
  <c r="BK214" i="1"/>
  <c r="BK1186" i="1"/>
  <c r="BK893" i="1"/>
  <c r="BK488" i="1"/>
  <c r="BK740" i="1"/>
  <c r="BK785" i="1"/>
  <c r="BK60" i="1"/>
  <c r="BK980" i="1"/>
  <c r="BK434" i="1"/>
  <c r="BK294" i="1"/>
  <c r="BK318" i="1"/>
  <c r="BK565" i="1"/>
  <c r="BK801" i="1"/>
  <c r="BK996" i="1"/>
  <c r="BK369" i="1"/>
  <c r="BK1167" i="1"/>
  <c r="BK256" i="1"/>
  <c r="AK1024" i="1"/>
  <c r="BK1103" i="1"/>
  <c r="BK820" i="1"/>
  <c r="BK558" i="1"/>
  <c r="BK728" i="1"/>
  <c r="BK942" i="1"/>
  <c r="BK988" i="1"/>
  <c r="BK356" i="1"/>
  <c r="BK323" i="1"/>
  <c r="BK362" i="1"/>
  <c r="BK482" i="1"/>
  <c r="BK648" i="1"/>
  <c r="BK1081" i="1"/>
  <c r="BK539" i="1"/>
  <c r="BK570" i="1"/>
  <c r="BK320" i="1"/>
  <c r="BK452" i="1"/>
  <c r="BK622" i="1"/>
  <c r="BK834" i="1"/>
  <c r="BK275" i="1"/>
  <c r="BK292" i="1"/>
  <c r="BK169" i="1"/>
  <c r="BK657" i="1"/>
  <c r="BK225" i="1"/>
  <c r="BK681" i="1"/>
  <c r="BK675" i="1"/>
  <c r="BK449" i="1"/>
  <c r="BK1235" i="1"/>
  <c r="BK282" i="1"/>
  <c r="BK944" i="1"/>
  <c r="BK1114" i="1"/>
  <c r="BK114" i="1"/>
  <c r="BK363" i="1"/>
  <c r="BK574" i="1"/>
  <c r="BK532" i="1"/>
  <c r="BK607" i="1"/>
  <c r="BK35" i="1"/>
  <c r="BK505" i="1"/>
  <c r="BK805" i="1"/>
  <c r="BK571" i="1"/>
  <c r="BK1223" i="1"/>
  <c r="BK338" i="1"/>
  <c r="BK969" i="1"/>
  <c r="BK1076" i="1"/>
  <c r="BK344" i="1"/>
  <c r="BK579" i="1"/>
  <c r="BK155" i="1"/>
  <c r="BK90" i="1"/>
  <c r="BK880" i="1"/>
  <c r="BK905" i="1"/>
  <c r="BK165" i="1"/>
  <c r="BK872" i="1"/>
  <c r="BK296" i="1"/>
  <c r="BK122" i="1"/>
  <c r="BK1119" i="1"/>
  <c r="BK665" i="1"/>
  <c r="BK515" i="1"/>
  <c r="BK486" i="1"/>
  <c r="BK322" i="1"/>
  <c r="BK544" i="1"/>
  <c r="BK187" i="1"/>
  <c r="BK1050" i="1"/>
  <c r="BK137" i="1"/>
  <c r="BK774" i="1"/>
  <c r="BK468" i="1"/>
  <c r="BK686" i="1"/>
  <c r="BK2" i="1"/>
  <c r="BK91" i="1"/>
  <c r="BK847" i="1"/>
  <c r="BK1065" i="1"/>
  <c r="BK244" i="1"/>
  <c r="BK755" i="1"/>
  <c r="BK424" i="1"/>
  <c r="BK712" i="1"/>
  <c r="BK962" i="1"/>
  <c r="BK584" i="1"/>
  <c r="BK144" i="1"/>
  <c r="BK1144" i="1"/>
  <c r="BK456" i="1"/>
  <c r="BK799" i="1"/>
  <c r="BK890" i="1"/>
  <c r="BK643" i="1"/>
  <c r="BK442" i="1"/>
  <c r="BK831" i="1"/>
  <c r="BK615" i="1"/>
  <c r="BK550" i="1"/>
  <c r="BK596" i="1"/>
  <c r="BK268" i="1"/>
  <c r="BK713" i="1"/>
  <c r="BK840" i="1"/>
  <c r="BK198" i="1"/>
  <c r="BK303" i="1"/>
  <c r="BK927" i="1"/>
  <c r="BK770" i="1"/>
  <c r="BK1060" i="1"/>
  <c r="BK674" i="1"/>
  <c r="BK98" i="1"/>
  <c r="BK970" i="1"/>
  <c r="BK997" i="1"/>
  <c r="BK302" i="1"/>
  <c r="BK474" i="1"/>
  <c r="BK838" i="1"/>
  <c r="BK743" i="1"/>
  <c r="BK267" i="1"/>
  <c r="BK705" i="1"/>
  <c r="BK412" i="1"/>
  <c r="BK427" i="1"/>
  <c r="BK987" i="1"/>
  <c r="BK601" i="1"/>
  <c r="BK818" i="1"/>
  <c r="BK563" i="1"/>
  <c r="BK581" i="1"/>
  <c r="BK1112" i="1"/>
  <c r="BK425" i="1"/>
  <c r="BK33" i="1"/>
  <c r="BK31" i="1"/>
  <c r="BK823" i="1"/>
  <c r="BK1092" i="1"/>
  <c r="BK430" i="1"/>
  <c r="BK1063" i="1"/>
  <c r="BK1218" i="1"/>
  <c r="BK630" i="1"/>
  <c r="BK605" i="1"/>
  <c r="BK247" i="1"/>
  <c r="BK441" i="1"/>
  <c r="BK546" i="1"/>
  <c r="BK513" i="1"/>
  <c r="BK724" i="1"/>
  <c r="BK487" i="1"/>
  <c r="BK543" i="1"/>
  <c r="BK735" i="1"/>
  <c r="BK541" i="1"/>
  <c r="BK898" i="1"/>
  <c r="BK809" i="1"/>
  <c r="BK466" i="1"/>
  <c r="BK753" i="1"/>
  <c r="BK730" i="1"/>
  <c r="BK245" i="1"/>
  <c r="BK967" i="1"/>
  <c r="BK669" i="1"/>
  <c r="BK531" i="1"/>
  <c r="BK419" i="1"/>
  <c r="BK722" i="1"/>
  <c r="BK991" i="1"/>
  <c r="BK500" i="1"/>
  <c r="BK599" i="1"/>
  <c r="BK216" i="1"/>
  <c r="BK999" i="1"/>
  <c r="BK49" i="1"/>
  <c r="BK906" i="1"/>
  <c r="BK410" i="1"/>
  <c r="BK166" i="1"/>
  <c r="BK88" i="1"/>
  <c r="BK520" i="1"/>
  <c r="BK472" i="1"/>
  <c r="BK807" i="1"/>
  <c r="BK342" i="1"/>
  <c r="BK548" i="1"/>
  <c r="BK387" i="1"/>
  <c r="BK17" i="1"/>
  <c r="BK334" i="1"/>
  <c r="BK533" i="1"/>
  <c r="BK297" i="1"/>
  <c r="BK1049" i="1"/>
  <c r="BK257" i="1"/>
  <c r="BK696" i="1"/>
  <c r="BK335" i="1"/>
  <c r="BK715" i="1"/>
  <c r="BK379" i="1"/>
  <c r="BK529" i="1"/>
  <c r="BK1133" i="1"/>
  <c r="BK874" i="1"/>
  <c r="BK115" i="1"/>
  <c r="BK609" i="1"/>
  <c r="BK547" i="1"/>
  <c r="BK171" i="1"/>
  <c r="BK824" i="1"/>
  <c r="BK63" i="1"/>
  <c r="BK301" i="1"/>
  <c r="BK359" i="1"/>
  <c r="BK328" i="1"/>
  <c r="BK958" i="1"/>
  <c r="BK667" i="1"/>
  <c r="BK1044" i="1"/>
  <c r="BK496" i="1"/>
  <c r="BK597" i="1"/>
  <c r="BK582" i="1"/>
  <c r="BK1215" i="1"/>
  <c r="BK501" i="1"/>
  <c r="BK163" i="1"/>
  <c r="BK993" i="1"/>
  <c r="BK772" i="1"/>
  <c r="BK279" i="1"/>
  <c r="BK1117" i="1"/>
  <c r="BK797" i="1"/>
  <c r="BK377" i="1"/>
  <c r="BK864" i="1"/>
  <c r="BK985" i="1"/>
  <c r="BK1064" i="1"/>
  <c r="BK218" i="1"/>
  <c r="BK915" i="1"/>
  <c r="BK378" i="1"/>
  <c r="BK305" i="1"/>
  <c r="BK825" i="1"/>
  <c r="BK821" i="1"/>
  <c r="BK396" i="1"/>
  <c r="BK287" i="1"/>
  <c r="BK243" i="1"/>
  <c r="BK61" i="1"/>
  <c r="BK554" i="1"/>
  <c r="BK572" i="1"/>
  <c r="BK48" i="1"/>
  <c r="BK803" i="1"/>
  <c r="BK331" i="1"/>
  <c r="BK827" i="1"/>
  <c r="BK494" i="1"/>
  <c r="BK403" i="1"/>
  <c r="BK826" i="1"/>
  <c r="BK928" i="1"/>
  <c r="BK789" i="1"/>
  <c r="BK374" i="1"/>
  <c r="BK385" i="1"/>
  <c r="BK945" i="1"/>
  <c r="BK241" i="1"/>
  <c r="BK573" i="1"/>
  <c r="BK192" i="1"/>
  <c r="BK960" i="1"/>
  <c r="BK863" i="1"/>
  <c r="BK270" i="1"/>
  <c r="BK264" i="1"/>
  <c r="BK578" i="1"/>
  <c r="BK262" i="1"/>
  <c r="BK711" i="1"/>
  <c r="BK193" i="1"/>
  <c r="BK195" i="1"/>
  <c r="BK131" i="1"/>
  <c r="BK691" i="1"/>
  <c r="BK849" i="1"/>
  <c r="BK370" i="1"/>
  <c r="BK493" i="1"/>
  <c r="BK1132" i="1"/>
  <c r="BK80" i="1"/>
  <c r="BK1033" i="1"/>
  <c r="BK704" i="1"/>
  <c r="BK361" i="1"/>
  <c r="BK414" i="1"/>
  <c r="BK226" i="1"/>
  <c r="AK655" i="1"/>
  <c r="AK1020" i="1"/>
  <c r="AK524" i="1"/>
  <c r="AK861" i="1"/>
  <c r="AK1101" i="1"/>
  <c r="AK1165" i="1"/>
  <c r="AK141" i="1"/>
  <c r="AH1204" i="1"/>
  <c r="AK1207" i="1"/>
  <c r="AK406" i="1"/>
  <c r="AI844" i="1"/>
  <c r="AK846" i="1"/>
  <c r="AI651" i="1"/>
  <c r="AK653" i="1"/>
  <c r="AI421" i="1"/>
  <c r="AK423" i="1"/>
  <c r="AI814" i="1"/>
  <c r="AK816" i="1"/>
  <c r="AK78" i="1"/>
  <c r="AK1023" i="1"/>
  <c r="AI133" i="1"/>
  <c r="AK135" i="1"/>
  <c r="AI1142" i="1"/>
  <c r="AK1143" i="1"/>
  <c r="AH8" i="1"/>
  <c r="AK10" i="1"/>
  <c r="AI645" i="1"/>
  <c r="AK647" i="1"/>
  <c r="AK1040" i="1"/>
  <c r="AK758" i="1"/>
  <c r="AK1190" i="1"/>
  <c r="AK1007" i="1"/>
  <c r="AK886" i="1"/>
  <c r="AK86" i="1"/>
  <c r="AK422" i="1"/>
  <c r="AI1110" i="1"/>
  <c r="AK1111" i="1"/>
  <c r="AI1200" i="1"/>
  <c r="AK1201" i="1"/>
  <c r="AI109" i="1"/>
  <c r="AK111" i="1"/>
  <c r="AI117" i="1"/>
  <c r="AK119" i="1"/>
  <c r="AI365" i="1"/>
  <c r="AK367" i="1"/>
  <c r="AK54" i="1"/>
  <c r="AK1036" i="1"/>
  <c r="AK13" i="1"/>
  <c r="AK438" i="1"/>
  <c r="AK1039" i="1"/>
  <c r="AH380" i="1"/>
  <c r="AK383" i="1"/>
  <c r="AI93" i="1"/>
  <c r="AK95" i="1"/>
  <c r="AI795" i="1"/>
  <c r="AK796" i="1"/>
  <c r="AI1212" i="1"/>
  <c r="AK1214" i="1"/>
  <c r="AH932" i="1"/>
  <c r="AK935" i="1"/>
  <c r="AK1004" i="1"/>
  <c r="AK527" i="1"/>
  <c r="AK110" i="1"/>
  <c r="AK1174" i="1"/>
  <c r="AK923" i="1"/>
  <c r="AK134" i="1"/>
  <c r="AI956" i="1"/>
  <c r="AK957" i="1"/>
  <c r="AI1126" i="1"/>
  <c r="AK1127" i="1"/>
  <c r="AI157" i="1"/>
  <c r="AK159" i="1"/>
  <c r="AI917" i="1"/>
  <c r="AK919" i="1"/>
  <c r="AI173" i="1"/>
  <c r="AK175" i="1"/>
  <c r="AK646" i="1"/>
  <c r="AK950" i="1"/>
  <c r="AK783" i="1"/>
  <c r="AK845" i="1"/>
  <c r="AI507" i="1"/>
  <c r="AK509" i="1"/>
  <c r="AI252" i="1"/>
  <c r="AK254" i="1"/>
  <c r="AI326" i="1"/>
  <c r="AK327" i="1"/>
  <c r="AI181" i="1"/>
  <c r="AK183" i="1"/>
  <c r="AI1227" i="1"/>
  <c r="AK1228" i="1"/>
  <c r="AM478" i="1"/>
  <c r="AK480" i="1"/>
  <c r="AK190" i="1"/>
  <c r="AK1158" i="1"/>
  <c r="AK349" i="1"/>
  <c r="AK9" i="1"/>
  <c r="AK94" i="1"/>
  <c r="AK28" i="1"/>
  <c r="AI236" i="1"/>
  <c r="AK238" i="1"/>
  <c r="AH661" i="1"/>
  <c r="AK663" i="1"/>
  <c r="AI310" i="1"/>
  <c r="AK311" i="1"/>
  <c r="AI1179" i="1"/>
  <c r="AK1181" i="1"/>
  <c r="AK446" i="1"/>
  <c r="AI101" i="1"/>
  <c r="AK103" i="1"/>
  <c r="AK510" i="1"/>
  <c r="AK795" i="1"/>
  <c r="AK174" i="1"/>
  <c r="AK1200" i="1"/>
  <c r="AK46" i="1"/>
  <c r="AK1003" i="1"/>
  <c r="AK24" i="1"/>
  <c r="AK911" i="1"/>
  <c r="AK399" i="1"/>
  <c r="AK815" i="1"/>
  <c r="AK764" i="1"/>
  <c r="AH868" i="1"/>
  <c r="AK871" i="1"/>
  <c r="AM390" i="1"/>
  <c r="AK391" i="1"/>
  <c r="AI37" i="1"/>
  <c r="AK39" i="1"/>
  <c r="AK973" i="1"/>
  <c r="AK870" i="1"/>
  <c r="AK934" i="1"/>
  <c r="AK751" i="1"/>
  <c r="AK382" i="1"/>
  <c r="AK662" i="1"/>
  <c r="AK126" i="1"/>
  <c r="AK518" i="1"/>
  <c r="AK694" i="1"/>
  <c r="AK1180" i="1"/>
  <c r="AH637" i="1"/>
  <c r="AK639" i="1"/>
  <c r="AH1196" i="1"/>
  <c r="AK1198" i="1"/>
  <c r="AK222" i="1"/>
  <c r="AK748" i="1"/>
  <c r="AK1206" i="1"/>
  <c r="AK1142" i="1"/>
  <c r="AK1183" i="1"/>
  <c r="AI733" i="1"/>
  <c r="AK734" i="1"/>
  <c r="AK767" i="1"/>
  <c r="AH1084" i="1"/>
  <c r="AK1086" i="1"/>
  <c r="AK918" i="1"/>
  <c r="AK766" i="1"/>
  <c r="AK1149" i="1"/>
  <c r="AK1071" i="1"/>
  <c r="AK1110" i="1"/>
  <c r="AH70" i="1"/>
  <c r="AK71" i="1"/>
  <c r="AK25" i="1"/>
  <c r="AI284" i="1"/>
  <c r="AK286" i="1"/>
  <c r="AM20" i="1"/>
  <c r="AK22" i="1"/>
  <c r="AK23" i="1"/>
  <c r="AK150" i="1"/>
  <c r="AK366" i="1"/>
  <c r="AK902" i="1"/>
  <c r="AK445" i="1"/>
  <c r="AK158" i="1"/>
  <c r="AK718" i="1"/>
  <c r="AK207" i="1"/>
  <c r="AK589" i="1"/>
  <c r="AK5" i="1"/>
  <c r="AK956" i="1"/>
  <c r="AK678" i="1"/>
  <c r="AK102" i="1"/>
  <c r="AK462" i="1"/>
  <c r="J7" i="12"/>
  <c r="K5" i="12"/>
  <c r="L5" i="12"/>
  <c r="M5" i="12"/>
  <c r="N5" i="12"/>
  <c r="AI5" i="1"/>
  <c r="AI766" i="1"/>
  <c r="AL1022" i="1"/>
  <c r="AM1084" i="1"/>
  <c r="AI406" i="1"/>
  <c r="AH308" i="1"/>
  <c r="AH110" i="1"/>
  <c r="AH405" i="1"/>
  <c r="AH102" i="1"/>
  <c r="AI1164" i="1"/>
  <c r="AH955" i="1"/>
  <c r="AI8" i="1"/>
  <c r="AH182" i="1"/>
  <c r="AI1125" i="1"/>
  <c r="AI1165" i="1"/>
  <c r="AM757" i="1"/>
  <c r="AM517" i="1"/>
  <c r="AI309" i="1"/>
  <c r="AI126" i="1"/>
  <c r="AM382" i="1"/>
  <c r="AH1163" i="1"/>
  <c r="AH1140" i="1"/>
  <c r="AI182" i="1"/>
  <c r="AI28" i="1"/>
  <c r="AH758" i="1"/>
  <c r="AH762" i="1"/>
  <c r="AH173" i="1"/>
  <c r="AI694" i="1"/>
  <c r="AI438" i="1"/>
  <c r="AM46" i="1"/>
  <c r="AI47" i="1"/>
  <c r="AI815" i="1"/>
  <c r="AI21" i="1"/>
  <c r="AI14" i="1"/>
  <c r="AI951" i="1"/>
  <c r="AI1008" i="1"/>
  <c r="AL1149" i="1"/>
  <c r="AH101" i="1"/>
  <c r="AI508" i="1"/>
  <c r="AI1020" i="1"/>
  <c r="AI174" i="1"/>
  <c r="AI524" i="1"/>
  <c r="AI1019" i="1"/>
  <c r="AI381" i="1"/>
  <c r="AI1036" i="1"/>
  <c r="AI1182" i="1"/>
  <c r="AI638" i="1"/>
  <c r="AI910" i="1"/>
  <c r="AI1173" i="1"/>
  <c r="AI39" i="1"/>
  <c r="AI151" i="1"/>
  <c r="AI1005" i="1"/>
  <c r="AI528" i="1"/>
  <c r="AM750" i="1"/>
  <c r="AI752" i="1"/>
  <c r="AH885" i="1"/>
  <c r="AI887" i="1"/>
  <c r="AM461" i="1"/>
  <c r="AI463" i="1"/>
  <c r="AH859" i="1"/>
  <c r="AI862" i="1"/>
  <c r="AM654" i="1"/>
  <c r="AI656" i="1"/>
  <c r="AL750" i="1"/>
  <c r="AM1036" i="1"/>
  <c r="AH404" i="1"/>
  <c r="AI588" i="1"/>
  <c r="AI1100" i="1"/>
  <c r="AI20" i="1"/>
  <c r="AI693" i="1"/>
  <c r="AI189" i="1"/>
  <c r="AI405" i="1"/>
  <c r="AI1037" i="1"/>
  <c r="AI391" i="1"/>
  <c r="AI1021" i="1"/>
  <c r="AI1072" i="1"/>
  <c r="AH523" i="1"/>
  <c r="AI525" i="1"/>
  <c r="AI679" i="1"/>
  <c r="AM1197" i="1"/>
  <c r="AI1198" i="1"/>
  <c r="AH52" i="1"/>
  <c r="AI55" i="1"/>
  <c r="AH746" i="1"/>
  <c r="AI749" i="1"/>
  <c r="AI1073" i="1"/>
  <c r="AI924" i="1"/>
  <c r="AH973" i="1"/>
  <c r="AM381" i="1"/>
  <c r="AM348" i="1"/>
  <c r="AI949" i="1"/>
  <c r="AI654" i="1"/>
  <c r="AI1213" i="1"/>
  <c r="AI69" i="1"/>
  <c r="AI783" i="1"/>
  <c r="AI950" i="1"/>
  <c r="AI922" i="1"/>
  <c r="AI677" i="1"/>
  <c r="AI750" i="1"/>
  <c r="AH28" i="1"/>
  <c r="AI29" i="1"/>
  <c r="AI734" i="1"/>
  <c r="AM766" i="1"/>
  <c r="AI767" i="1"/>
  <c r="AH86" i="1"/>
  <c r="AI87" i="1"/>
  <c r="AM221" i="1"/>
  <c r="AI223" i="1"/>
  <c r="AI1086" i="1"/>
  <c r="AI127" i="1"/>
  <c r="AH795" i="1"/>
  <c r="AH477" i="1"/>
  <c r="AM54" i="1"/>
  <c r="AM956" i="1"/>
  <c r="AI462" i="1"/>
  <c r="AI85" i="1"/>
  <c r="AI149" i="1"/>
  <c r="AI1199" i="1"/>
  <c r="AI422" i="1"/>
  <c r="AI190" i="1"/>
  <c r="AH397" i="1"/>
  <c r="AI400" i="1"/>
  <c r="AI207" i="1"/>
  <c r="AI206" i="1"/>
  <c r="AI13" i="1"/>
  <c r="AI1070" i="1"/>
  <c r="AI1149" i="1"/>
  <c r="AH506" i="1"/>
  <c r="AI509" i="1"/>
  <c r="AI1207" i="1"/>
  <c r="AI239" i="1"/>
  <c r="AI871" i="1"/>
  <c r="AI784" i="1"/>
  <c r="AH900" i="1"/>
  <c r="AI903" i="1"/>
  <c r="AI768" i="1"/>
  <c r="AL406" i="1"/>
  <c r="AH1226" i="1"/>
  <c r="AI46" i="1"/>
  <c r="AI478" i="1"/>
  <c r="AI70" i="1"/>
  <c r="AI27" i="1"/>
  <c r="AI923" i="1"/>
  <c r="AI253" i="1"/>
  <c r="AH652" i="1"/>
  <c r="AI653" i="1"/>
  <c r="AI816" i="1"/>
  <c r="AI1023" i="1"/>
  <c r="AI23" i="1"/>
  <c r="AH950" i="1"/>
  <c r="AH325" i="1"/>
  <c r="AI399" i="1"/>
  <c r="AI1071" i="1"/>
  <c r="AI757" i="1"/>
  <c r="AI102" i="1"/>
  <c r="AI870" i="1"/>
  <c r="AI911" i="1"/>
  <c r="AI1196" i="1"/>
  <c r="AI933" i="1"/>
  <c r="AI1022" i="1"/>
  <c r="AI1101" i="1"/>
  <c r="AI348" i="1"/>
  <c r="AI1189" i="1"/>
  <c r="AI901" i="1"/>
  <c r="AI286" i="1"/>
  <c r="AH843" i="1"/>
  <c r="AI846" i="1"/>
  <c r="AM76" i="1"/>
  <c r="AI78" i="1"/>
  <c r="AI1024" i="1"/>
  <c r="AM4" i="1"/>
  <c r="AI6" i="1"/>
  <c r="AI238" i="1"/>
  <c r="AM405" i="1"/>
  <c r="AI407" i="1"/>
  <c r="AI511" i="1"/>
  <c r="AH693" i="1"/>
  <c r="AI695" i="1"/>
  <c r="AI1184" i="1"/>
  <c r="AH1006" i="1"/>
  <c r="AI902" i="1"/>
  <c r="AI1206" i="1"/>
  <c r="AI589" i="1"/>
  <c r="AI886" i="1"/>
  <c r="AI1190" i="1"/>
  <c r="AI758" i="1"/>
  <c r="AI349" i="1"/>
  <c r="AI751" i="1"/>
  <c r="AH382" i="1"/>
  <c r="AI383" i="1"/>
  <c r="AM134" i="1"/>
  <c r="AI135" i="1"/>
  <c r="AH1142" i="1"/>
  <c r="AI1143" i="1"/>
  <c r="AH9" i="1"/>
  <c r="AI10" i="1"/>
  <c r="AH1156" i="1"/>
  <c r="AI1159" i="1"/>
  <c r="AM717" i="1"/>
  <c r="AI719" i="1"/>
  <c r="AH646" i="1"/>
  <c r="AI647" i="1"/>
  <c r="AH1039" i="1"/>
  <c r="AI1040" i="1"/>
  <c r="AH181" i="1"/>
  <c r="AH221" i="1"/>
  <c r="AH235" i="1"/>
  <c r="AI655" i="1"/>
  <c r="AI86" i="1"/>
  <c r="AI972" i="1"/>
  <c r="AI54" i="1"/>
  <c r="AI285" i="1"/>
  <c r="AI678" i="1"/>
  <c r="AI45" i="1"/>
  <c r="AI1038" i="1"/>
  <c r="AI1197" i="1"/>
  <c r="AI398" i="1"/>
  <c r="AI718" i="1"/>
  <c r="AI764" i="1"/>
  <c r="AI134" i="1"/>
  <c r="AI526" i="1"/>
  <c r="AI237" i="1"/>
  <c r="AI479" i="1"/>
  <c r="AH420" i="1"/>
  <c r="AI423" i="1"/>
  <c r="AH189" i="1"/>
  <c r="AI191" i="1"/>
  <c r="AM955" i="1"/>
  <c r="AI957" i="1"/>
  <c r="AH1182" i="1"/>
  <c r="AI1183" i="1"/>
  <c r="AM1173" i="1"/>
  <c r="AI1175" i="1"/>
  <c r="AI384" i="1"/>
  <c r="AH651" i="1"/>
  <c r="AH100" i="1"/>
  <c r="AM1212" i="1"/>
  <c r="AM1227" i="1"/>
  <c r="AI1174" i="1"/>
  <c r="AI4" i="1"/>
  <c r="AI661" i="1"/>
  <c r="AI325" i="1"/>
  <c r="AI1039" i="1"/>
  <c r="AI1084" i="1"/>
  <c r="AI141" i="1"/>
  <c r="AI1205" i="1"/>
  <c r="AI652" i="1"/>
  <c r="AM70" i="1"/>
  <c r="AI71" i="1"/>
  <c r="AH207" i="1"/>
  <c r="AI208" i="1"/>
  <c r="AM94" i="1"/>
  <c r="AI95" i="1"/>
  <c r="AH1110" i="1"/>
  <c r="AI1111" i="1"/>
  <c r="AH1100" i="1"/>
  <c r="AI1102" i="1"/>
  <c r="AM1200" i="1"/>
  <c r="AI1201" i="1"/>
  <c r="AI7" i="1"/>
  <c r="AH108" i="1"/>
  <c r="AI111" i="1"/>
  <c r="AH118" i="1"/>
  <c r="AI119" i="1"/>
  <c r="AH364" i="1"/>
  <c r="AI367" i="1"/>
  <c r="AL206" i="1"/>
  <c r="AM814" i="1"/>
  <c r="AI869" i="1"/>
  <c r="AI973" i="1"/>
  <c r="AI955" i="1"/>
  <c r="AI662" i="1"/>
  <c r="AI461" i="1"/>
  <c r="AI140" i="1"/>
  <c r="AI389" i="1"/>
  <c r="AI125" i="1"/>
  <c r="AI221" i="1"/>
  <c r="AI1226" i="1"/>
  <c r="AI860" i="1"/>
  <c r="AM1149" i="1"/>
  <c r="AI1150" i="1"/>
  <c r="AI1191" i="1"/>
  <c r="AH636" i="1"/>
  <c r="AI639" i="1"/>
  <c r="AI79" i="1"/>
  <c r="AH793" i="1"/>
  <c r="AI796" i="1"/>
  <c r="AI1025" i="1"/>
  <c r="AM1213" i="1"/>
  <c r="AI1214" i="1"/>
  <c r="AM933" i="1"/>
  <c r="AI935" i="1"/>
  <c r="AI759" i="1"/>
  <c r="AH1001" i="1"/>
  <c r="AI1004" i="1"/>
  <c r="AM949" i="1"/>
  <c r="AM524" i="1"/>
  <c r="AM1100" i="1"/>
  <c r="AI38" i="1"/>
  <c r="AI794" i="1"/>
  <c r="AI861" i="1"/>
  <c r="AI445" i="1"/>
  <c r="AI9" i="1"/>
  <c r="AM588" i="1"/>
  <c r="AI590" i="1"/>
  <c r="AI912" i="1"/>
  <c r="AH19" i="1"/>
  <c r="AI22" i="1"/>
  <c r="AI26" i="1"/>
  <c r="AH1126" i="1"/>
  <c r="AI1127" i="1"/>
  <c r="AH1164" i="1"/>
  <c r="AI1166" i="1"/>
  <c r="AM349" i="1"/>
  <c r="AI350" i="1"/>
  <c r="AH156" i="1"/>
  <c r="AI159" i="1"/>
  <c r="AM918" i="1"/>
  <c r="AI919" i="1"/>
  <c r="AM437" i="1"/>
  <c r="AI439" i="1"/>
  <c r="AM174" i="1"/>
  <c r="AI175" i="1"/>
  <c r="AH158" i="1"/>
  <c r="AH766" i="1"/>
  <c r="AM1189" i="1"/>
  <c r="AI222" i="1"/>
  <c r="AI747" i="1"/>
  <c r="AI390" i="1"/>
  <c r="AI1141" i="1"/>
  <c r="AI77" i="1"/>
  <c r="AI637" i="1"/>
  <c r="AI845" i="1"/>
  <c r="AI1109" i="1"/>
  <c r="AI523" i="1"/>
  <c r="AI934" i="1"/>
  <c r="AI1148" i="1"/>
  <c r="AI717" i="1"/>
  <c r="AI118" i="1"/>
  <c r="AI518" i="1"/>
  <c r="AI517" i="1"/>
  <c r="AI24" i="1"/>
  <c r="AI25" i="1"/>
  <c r="AI447" i="1"/>
  <c r="AM763" i="1"/>
  <c r="AI765" i="1"/>
  <c r="AH251" i="1"/>
  <c r="AI254" i="1"/>
  <c r="AH326" i="1"/>
  <c r="AI327" i="1"/>
  <c r="AH180" i="1"/>
  <c r="AI183" i="1"/>
  <c r="AH1225" i="1"/>
  <c r="AI1228" i="1"/>
  <c r="AM479" i="1"/>
  <c r="AI480" i="1"/>
  <c r="AH1197" i="1"/>
  <c r="AH134" i="1"/>
  <c r="AI94" i="1"/>
  <c r="AI1003" i="1"/>
  <c r="AI885" i="1"/>
  <c r="AI1002" i="1"/>
  <c r="AI382" i="1"/>
  <c r="AI1006" i="1"/>
  <c r="AI76" i="1"/>
  <c r="AI366" i="1"/>
  <c r="AI763" i="1"/>
  <c r="AI1035" i="1"/>
  <c r="AI1007" i="1"/>
  <c r="AI110" i="1"/>
  <c r="AI1041" i="1"/>
  <c r="AM972" i="1"/>
  <c r="AI974" i="1"/>
  <c r="AH516" i="1"/>
  <c r="AI519" i="1"/>
  <c r="AH660" i="1"/>
  <c r="AI663" i="1"/>
  <c r="AH310" i="1"/>
  <c r="AI311" i="1"/>
  <c r="AM140" i="1"/>
  <c r="AI142" i="1"/>
  <c r="AH1178" i="1"/>
  <c r="AI1181" i="1"/>
  <c r="AM445" i="1"/>
  <c r="AI446" i="1"/>
  <c r="AM101" i="1"/>
  <c r="AI103" i="1"/>
  <c r="AI510" i="1"/>
  <c r="AI255" i="1"/>
  <c r="AH1141" i="1"/>
  <c r="AM662" i="1"/>
  <c r="AM1182" i="1"/>
  <c r="AI1158" i="1"/>
  <c r="AI53" i="1"/>
  <c r="AI527" i="1"/>
  <c r="AI150" i="1"/>
  <c r="AI748" i="1"/>
  <c r="AI1180" i="1"/>
  <c r="AI158" i="1"/>
  <c r="AI732" i="1"/>
  <c r="AI12" i="1"/>
  <c r="AI1085" i="1"/>
  <c r="AI782" i="1"/>
  <c r="AI918" i="1"/>
  <c r="AI444" i="1"/>
  <c r="AI1157" i="1"/>
  <c r="AI646" i="1"/>
  <c r="AI437" i="1"/>
  <c r="AH398" i="1"/>
  <c r="AM589" i="1"/>
  <c r="AL1037" i="1"/>
  <c r="AM1037" i="1"/>
  <c r="AH1037" i="1"/>
  <c r="AM951" i="1"/>
  <c r="AH951" i="1"/>
  <c r="AM391" i="1"/>
  <c r="AH391" i="1"/>
  <c r="AM1008" i="1"/>
  <c r="AH1008" i="1"/>
  <c r="AM39" i="1"/>
  <c r="AH39" i="1"/>
  <c r="AM1021" i="1"/>
  <c r="AH1021" i="1"/>
  <c r="AM151" i="1"/>
  <c r="AH151" i="1"/>
  <c r="AL326" i="1"/>
  <c r="AM651" i="1"/>
  <c r="AM1196" i="1"/>
  <c r="AM110" i="1"/>
  <c r="AM795" i="1"/>
  <c r="AH949" i="1"/>
  <c r="AM973" i="1"/>
  <c r="AH1195" i="1"/>
  <c r="AH132" i="1"/>
  <c r="AM102" i="1"/>
  <c r="AH54" i="1"/>
  <c r="AH478" i="1"/>
  <c r="AH347" i="1"/>
  <c r="AH20" i="1"/>
  <c r="AH45" i="1"/>
  <c r="AH381" i="1"/>
  <c r="AH1036" i="1"/>
  <c r="AM398" i="1"/>
  <c r="AH1212" i="1"/>
  <c r="AH956" i="1"/>
  <c r="AH116" i="1"/>
  <c r="AH1227" i="1"/>
  <c r="AM325" i="1"/>
  <c r="AM528" i="1"/>
  <c r="AH528" i="1"/>
  <c r="AM1072" i="1"/>
  <c r="AH1072" i="1"/>
  <c r="AM422" i="1"/>
  <c r="AM8" i="1"/>
  <c r="AM158" i="1"/>
  <c r="AH324" i="1"/>
  <c r="AH508" i="1"/>
  <c r="AH117" i="1"/>
  <c r="AH479" i="1"/>
  <c r="AH222" i="1"/>
  <c r="AH390" i="1"/>
  <c r="AM1141" i="1"/>
  <c r="AM181" i="1"/>
  <c r="AH662" i="1"/>
  <c r="AM950" i="1"/>
  <c r="AM637" i="1"/>
  <c r="AH157" i="1"/>
  <c r="AM661" i="1"/>
  <c r="AM1226" i="1"/>
  <c r="AM173" i="1"/>
  <c r="AH860" i="1"/>
  <c r="AH1149" i="1"/>
  <c r="AH1002" i="1"/>
  <c r="AH188" i="1"/>
  <c r="AH650" i="1"/>
  <c r="AM1006" i="1"/>
  <c r="AH861" i="1"/>
  <c r="AH587" i="1"/>
  <c r="AM679" i="1"/>
  <c r="AH679" i="1"/>
  <c r="AL29" i="1"/>
  <c r="AM29" i="1"/>
  <c r="AH29" i="1"/>
  <c r="AM734" i="1"/>
  <c r="AH734" i="1"/>
  <c r="AL766" i="1"/>
  <c r="AM767" i="1"/>
  <c r="AH767" i="1"/>
  <c r="AM87" i="1"/>
  <c r="AH87" i="1"/>
  <c r="AL221" i="1"/>
  <c r="AM223" i="1"/>
  <c r="AH223" i="1"/>
  <c r="AL1084" i="1"/>
  <c r="AM1086" i="1"/>
  <c r="AH1086" i="1"/>
  <c r="AL124" i="1"/>
  <c r="BK124" i="1" s="1"/>
  <c r="AM127" i="1"/>
  <c r="AH127" i="1"/>
  <c r="AH349" i="1"/>
  <c r="AH253" i="1"/>
  <c r="AM1142" i="1"/>
  <c r="AH422" i="1"/>
  <c r="AH44" i="1"/>
  <c r="AH1069" i="1"/>
  <c r="AH46" i="1"/>
  <c r="AH148" i="1"/>
  <c r="AM508" i="1"/>
  <c r="AM117" i="1"/>
  <c r="AM222" i="1"/>
  <c r="AM86" i="1"/>
  <c r="AH972" i="1"/>
  <c r="AH3" i="1"/>
  <c r="AH461" i="1"/>
  <c r="AH694" i="1"/>
  <c r="AM157" i="1"/>
  <c r="AH1157" i="1"/>
  <c r="AH443" i="1"/>
  <c r="AH92" i="1"/>
  <c r="AH1148" i="1"/>
  <c r="AH717" i="1"/>
  <c r="AM118" i="1"/>
  <c r="AM860" i="1"/>
  <c r="AM1002" i="1"/>
  <c r="AM28" i="1"/>
  <c r="AM861" i="1"/>
  <c r="AM912" i="1"/>
  <c r="AH912" i="1"/>
  <c r="AL1148" i="1"/>
  <c r="AM1150" i="1"/>
  <c r="AH1150" i="1"/>
  <c r="AL68" i="1"/>
  <c r="BK68" i="1" s="1"/>
  <c r="AM71" i="1"/>
  <c r="AH71" i="1"/>
  <c r="AM25" i="1"/>
  <c r="AH25" i="1"/>
  <c r="AL1189" i="1"/>
  <c r="AH1191" i="1"/>
  <c r="AM1191" i="1"/>
  <c r="AL207" i="1"/>
  <c r="AM208" i="1"/>
  <c r="AH208" i="1"/>
  <c r="AM286" i="1"/>
  <c r="AH286" i="1"/>
  <c r="AH22" i="1"/>
  <c r="AM22" i="1"/>
  <c r="AH763" i="1"/>
  <c r="AM253" i="1"/>
  <c r="AM207" i="1"/>
  <c r="AH5" i="1"/>
  <c r="AH527" i="1"/>
  <c r="AM150" i="1"/>
  <c r="AH748" i="1"/>
  <c r="AH252" i="1"/>
  <c r="AM694" i="1"/>
  <c r="AH285" i="1"/>
  <c r="AH4" i="1"/>
  <c r="AH948" i="1"/>
  <c r="AH139" i="1"/>
  <c r="AH1172" i="1"/>
  <c r="AH309" i="1"/>
  <c r="AM1157" i="1"/>
  <c r="AM1148" i="1"/>
  <c r="AM646" i="1"/>
  <c r="AH76" i="1"/>
  <c r="AL1041" i="1"/>
  <c r="AM1041" i="1"/>
  <c r="AH1041" i="1"/>
  <c r="AL462" i="1"/>
  <c r="AM463" i="1"/>
  <c r="AH463" i="1"/>
  <c r="AM1039" i="1"/>
  <c r="AM509" i="1"/>
  <c r="AH509" i="1"/>
  <c r="AL1204" i="1"/>
  <c r="BK1204" i="1" s="1"/>
  <c r="AH1207" i="1"/>
  <c r="AM1207" i="1"/>
  <c r="AL239" i="1"/>
  <c r="AM239" i="1"/>
  <c r="AH239" i="1"/>
  <c r="AM871" i="1"/>
  <c r="AH871" i="1"/>
  <c r="AM784" i="1"/>
  <c r="AH784" i="1"/>
  <c r="AL900" i="1"/>
  <c r="BK900" i="1" s="1"/>
  <c r="AM903" i="1"/>
  <c r="AH903" i="1"/>
  <c r="AL768" i="1"/>
  <c r="AM768" i="1"/>
  <c r="AH768" i="1"/>
  <c r="AL365" i="1"/>
  <c r="AL1070" i="1"/>
  <c r="AL1199" i="1"/>
  <c r="AL1213" i="1"/>
  <c r="AH1035" i="1"/>
  <c r="AH1200" i="1"/>
  <c r="AH141" i="1"/>
  <c r="AH1205" i="1"/>
  <c r="AH692" i="1"/>
  <c r="AM326" i="1"/>
  <c r="AH220" i="1"/>
  <c r="AH399" i="1"/>
  <c r="AM5" i="1"/>
  <c r="AM527" i="1"/>
  <c r="AH150" i="1"/>
  <c r="AM748" i="1"/>
  <c r="AH747" i="1"/>
  <c r="AH1020" i="1"/>
  <c r="AH1180" i="1"/>
  <c r="AM252" i="1"/>
  <c r="AM870" i="1"/>
  <c r="AM285" i="1"/>
  <c r="AM309" i="1"/>
  <c r="AH1018" i="1"/>
  <c r="AM934" i="1"/>
  <c r="AH1085" i="1"/>
  <c r="AH910" i="1"/>
  <c r="AH1147" i="1"/>
  <c r="AH794" i="1"/>
  <c r="AH126" i="1"/>
  <c r="AL47" i="1"/>
  <c r="AM47" i="1"/>
  <c r="AH47" i="1"/>
  <c r="AM14" i="1"/>
  <c r="AH14" i="1"/>
  <c r="AL887" i="1"/>
  <c r="AM887" i="1"/>
  <c r="AH887" i="1"/>
  <c r="AM525" i="1"/>
  <c r="AH525" i="1"/>
  <c r="AM639" i="1"/>
  <c r="AH639" i="1"/>
  <c r="AM846" i="1"/>
  <c r="AH846" i="1"/>
  <c r="AL971" i="1"/>
  <c r="BK971" i="1" s="1"/>
  <c r="AM974" i="1"/>
  <c r="AH974" i="1"/>
  <c r="AL652" i="1"/>
  <c r="AM653" i="1"/>
  <c r="AH653" i="1"/>
  <c r="AL420" i="1"/>
  <c r="BK420" i="1" s="1"/>
  <c r="AM423" i="1"/>
  <c r="AH423" i="1"/>
  <c r="AL813" i="1"/>
  <c r="BK813" i="1" s="1"/>
  <c r="AM816" i="1"/>
  <c r="AH816" i="1"/>
  <c r="AM78" i="1"/>
  <c r="AH78" i="1"/>
  <c r="AM1023" i="1"/>
  <c r="AH1023" i="1"/>
  <c r="AM23" i="1"/>
  <c r="AH23" i="1"/>
  <c r="AH884" i="1"/>
  <c r="AM1035" i="1"/>
  <c r="AM141" i="1"/>
  <c r="AM1205" i="1"/>
  <c r="AM652" i="1"/>
  <c r="AH68" i="1"/>
  <c r="AH655" i="1"/>
  <c r="AM399" i="1"/>
  <c r="AH284" i="1"/>
  <c r="AM747" i="1"/>
  <c r="AM1020" i="1"/>
  <c r="AM1180" i="1"/>
  <c r="AH870" i="1"/>
  <c r="AM38" i="1"/>
  <c r="AM1126" i="1"/>
  <c r="AM1110" i="1"/>
  <c r="AM1206" i="1"/>
  <c r="AH933" i="1"/>
  <c r="AM523" i="1"/>
  <c r="AH934" i="1"/>
  <c r="AM1085" i="1"/>
  <c r="AM885" i="1"/>
  <c r="AM910" i="1"/>
  <c r="AH444" i="1"/>
  <c r="AM518" i="1"/>
  <c r="AH85" i="1"/>
  <c r="AM794" i="1"/>
  <c r="AH1211" i="1"/>
  <c r="AM126" i="1"/>
  <c r="AH1165" i="1"/>
  <c r="AM862" i="1"/>
  <c r="AH862" i="1"/>
  <c r="AM924" i="1"/>
  <c r="AH924" i="1"/>
  <c r="AL1024" i="1"/>
  <c r="AM1024" i="1"/>
  <c r="AH1024" i="1"/>
  <c r="AL5" i="1"/>
  <c r="AH6" i="1"/>
  <c r="AM6" i="1"/>
  <c r="AL237" i="1"/>
  <c r="AM238" i="1"/>
  <c r="AH238" i="1"/>
  <c r="AL404" i="1"/>
  <c r="BK404" i="1" s="1"/>
  <c r="AM407" i="1"/>
  <c r="AH407" i="1"/>
  <c r="AM511" i="1"/>
  <c r="AH511" i="1"/>
  <c r="AL693" i="1"/>
  <c r="AM695" i="1"/>
  <c r="AH695" i="1"/>
  <c r="AL1184" i="1"/>
  <c r="AM1184" i="1"/>
  <c r="AH1184" i="1"/>
  <c r="AL1206" i="1"/>
  <c r="AL190" i="1"/>
  <c r="AH1070" i="1"/>
  <c r="AH445" i="1"/>
  <c r="AH845" i="1"/>
  <c r="AH1019" i="1"/>
  <c r="AH1108" i="1"/>
  <c r="AM655" i="1"/>
  <c r="AM1174" i="1"/>
  <c r="AM284" i="1"/>
  <c r="AH1213" i="1"/>
  <c r="AH69" i="1"/>
  <c r="AH38" i="1"/>
  <c r="AM902" i="1"/>
  <c r="AH922" i="1"/>
  <c r="AH1179" i="1"/>
  <c r="AH1206" i="1"/>
  <c r="AH526" i="1"/>
  <c r="AH437" i="1"/>
  <c r="AH732" i="1"/>
  <c r="AH12" i="1"/>
  <c r="AH93" i="1"/>
  <c r="AH37" i="1"/>
  <c r="AH782" i="1"/>
  <c r="AH1173" i="1"/>
  <c r="AM444" i="1"/>
  <c r="AH1083" i="1"/>
  <c r="AH518" i="1"/>
  <c r="AM85" i="1"/>
  <c r="AH388" i="1"/>
  <c r="AM693" i="1"/>
  <c r="AM1165" i="1"/>
  <c r="AL382" i="1"/>
  <c r="AM383" i="1"/>
  <c r="AH383" i="1"/>
  <c r="AL134" i="1"/>
  <c r="AM135" i="1"/>
  <c r="AH135" i="1"/>
  <c r="AL1142" i="1"/>
  <c r="AH1143" i="1"/>
  <c r="AM1143" i="1"/>
  <c r="AL10" i="1"/>
  <c r="AM10" i="1"/>
  <c r="AH10" i="1"/>
  <c r="AL1158" i="1"/>
  <c r="AH1159" i="1"/>
  <c r="AM1159" i="1"/>
  <c r="AL718" i="1"/>
  <c r="AM719" i="1"/>
  <c r="AH719" i="1"/>
  <c r="AL647" i="1"/>
  <c r="AM647" i="1"/>
  <c r="AH647" i="1"/>
  <c r="AL1039" i="1"/>
  <c r="AM1040" i="1"/>
  <c r="AH1040" i="1"/>
  <c r="AL27" i="1"/>
  <c r="AL843" i="1"/>
  <c r="BK843" i="1" s="1"/>
  <c r="AM1070" i="1"/>
  <c r="AM9" i="1"/>
  <c r="AM845" i="1"/>
  <c r="AM1019" i="1"/>
  <c r="AH1174" i="1"/>
  <c r="AH645" i="1"/>
  <c r="AM69" i="1"/>
  <c r="AH124" i="1"/>
  <c r="AH140" i="1"/>
  <c r="AH94" i="1"/>
  <c r="AH902" i="1"/>
  <c r="AM922" i="1"/>
  <c r="AM1179" i="1"/>
  <c r="AH1038" i="1"/>
  <c r="AM526" i="1"/>
  <c r="AM732" i="1"/>
  <c r="AM12" i="1"/>
  <c r="AH460" i="1"/>
  <c r="AM93" i="1"/>
  <c r="AM37" i="1"/>
  <c r="AM782" i="1"/>
  <c r="AH923" i="1"/>
  <c r="AM1198" i="1"/>
  <c r="AH1198" i="1"/>
  <c r="AL189" i="1"/>
  <c r="AM191" i="1"/>
  <c r="AH191" i="1"/>
  <c r="AL957" i="1"/>
  <c r="AM957" i="1"/>
  <c r="AH957" i="1"/>
  <c r="AL1182" i="1"/>
  <c r="AM1183" i="1"/>
  <c r="AH1183" i="1"/>
  <c r="AL1173" i="1"/>
  <c r="AH1175" i="1"/>
  <c r="AM1175" i="1"/>
  <c r="AL384" i="1"/>
  <c r="AM384" i="1"/>
  <c r="AH384" i="1"/>
  <c r="AL917" i="1"/>
  <c r="AM189" i="1"/>
  <c r="AH507" i="1"/>
  <c r="AH909" i="1"/>
  <c r="AH1007" i="1"/>
  <c r="AH716" i="1"/>
  <c r="AH869" i="1"/>
  <c r="AM645" i="1"/>
  <c r="AH654" i="1"/>
  <c r="AH917" i="1"/>
  <c r="AH77" i="1"/>
  <c r="AH462" i="1"/>
  <c r="AM406" i="1"/>
  <c r="AM1038" i="1"/>
  <c r="AH638" i="1"/>
  <c r="AH677" i="1"/>
  <c r="AH844" i="1"/>
  <c r="AH36" i="1"/>
  <c r="AH283" i="1"/>
  <c r="AM923" i="1"/>
  <c r="AH781" i="1"/>
  <c r="AM55" i="1"/>
  <c r="AH55" i="1"/>
  <c r="AL94" i="1"/>
  <c r="AM95" i="1"/>
  <c r="AH95" i="1"/>
  <c r="AL1111" i="1"/>
  <c r="AM1111" i="1"/>
  <c r="AH1111" i="1"/>
  <c r="AL1099" i="1"/>
  <c r="BK1099" i="1" s="1"/>
  <c r="AM1102" i="1"/>
  <c r="AH1102" i="1"/>
  <c r="AL1200" i="1"/>
  <c r="AM1201" i="1"/>
  <c r="AH1201" i="1"/>
  <c r="AM7" i="1"/>
  <c r="AH7" i="1"/>
  <c r="AL109" i="1"/>
  <c r="AM111" i="1"/>
  <c r="AH111" i="1"/>
  <c r="AL119" i="1"/>
  <c r="AM119" i="1"/>
  <c r="AH119" i="1"/>
  <c r="AL366" i="1"/>
  <c r="AM367" i="1"/>
  <c r="AH367" i="1"/>
  <c r="AM507" i="1"/>
  <c r="AM1007" i="1"/>
  <c r="AH751" i="1"/>
  <c r="AM869" i="1"/>
  <c r="AM917" i="1"/>
  <c r="AH783" i="1"/>
  <c r="AH174" i="1"/>
  <c r="AM77" i="1"/>
  <c r="AH109" i="1"/>
  <c r="AM462" i="1"/>
  <c r="AH406" i="1"/>
  <c r="AH644" i="1"/>
  <c r="AH389" i="1"/>
  <c r="AM638" i="1"/>
  <c r="AM677" i="1"/>
  <c r="AM844" i="1"/>
  <c r="AH750" i="1"/>
  <c r="AM886" i="1"/>
  <c r="AM1190" i="1"/>
  <c r="AH149" i="1"/>
  <c r="AH731" i="1"/>
  <c r="AH1034" i="1"/>
  <c r="AL399" i="1"/>
  <c r="AM400" i="1"/>
  <c r="AH400" i="1"/>
  <c r="AM749" i="1"/>
  <c r="AH749" i="1"/>
  <c r="AL79" i="1"/>
  <c r="AM79" i="1"/>
  <c r="AH79" i="1"/>
  <c r="AL796" i="1"/>
  <c r="AM796" i="1"/>
  <c r="AH796" i="1"/>
  <c r="AL1025" i="1"/>
  <c r="AM1025" i="1"/>
  <c r="AH1025" i="1"/>
  <c r="AL1211" i="1"/>
  <c r="BK1211" i="1" s="1"/>
  <c r="AM1214" i="1"/>
  <c r="AH1214" i="1"/>
  <c r="AL935" i="1"/>
  <c r="AM935" i="1"/>
  <c r="AH935" i="1"/>
  <c r="AL758" i="1"/>
  <c r="AM759" i="1"/>
  <c r="AH759" i="1"/>
  <c r="AL1002" i="1"/>
  <c r="AM1004" i="1"/>
  <c r="AH1004" i="1"/>
  <c r="AL1101" i="1"/>
  <c r="AH815" i="1"/>
  <c r="AH21" i="1"/>
  <c r="AM751" i="1"/>
  <c r="AH1188" i="1"/>
  <c r="AH206" i="1"/>
  <c r="AH813" i="1"/>
  <c r="AM783" i="1"/>
  <c r="AH911" i="1"/>
  <c r="AM109" i="1"/>
  <c r="AH1003" i="1"/>
  <c r="AM389" i="1"/>
  <c r="AH237" i="1"/>
  <c r="AH733" i="1"/>
  <c r="AM310" i="1"/>
  <c r="AH921" i="1"/>
  <c r="AH886" i="1"/>
  <c r="AH1190" i="1"/>
  <c r="AM149" i="1"/>
  <c r="AH421" i="1"/>
  <c r="AH366" i="1"/>
  <c r="AL752" i="1"/>
  <c r="AM752" i="1"/>
  <c r="AH752" i="1"/>
  <c r="AL1073" i="1"/>
  <c r="AM1073" i="1"/>
  <c r="AH1073" i="1"/>
  <c r="AM26" i="1"/>
  <c r="AH26" i="1"/>
  <c r="AL1124" i="1"/>
  <c r="BK1124" i="1" s="1"/>
  <c r="AH1127" i="1"/>
  <c r="AM1127" i="1"/>
  <c r="AL1164" i="1"/>
  <c r="AM1166" i="1"/>
  <c r="AH1166" i="1"/>
  <c r="AL350" i="1"/>
  <c r="AM350" i="1"/>
  <c r="AH350" i="1"/>
  <c r="AL159" i="1"/>
  <c r="AM159" i="1"/>
  <c r="AH159" i="1"/>
  <c r="AL919" i="1"/>
  <c r="AM919" i="1"/>
  <c r="AH919" i="1"/>
  <c r="AL436" i="1"/>
  <c r="BK436" i="1" s="1"/>
  <c r="AM439" i="1"/>
  <c r="AH439" i="1"/>
  <c r="AL173" i="1"/>
  <c r="AM175" i="1"/>
  <c r="AH175" i="1"/>
  <c r="AL45" i="1"/>
  <c r="AL44" i="1"/>
  <c r="BK44" i="1" s="1"/>
  <c r="AH1199" i="1"/>
  <c r="AM815" i="1"/>
  <c r="AM21" i="1"/>
  <c r="AM1164" i="1"/>
  <c r="AH75" i="1"/>
  <c r="AM1158" i="1"/>
  <c r="AM206" i="1"/>
  <c r="BK206" i="1" s="1"/>
  <c r="AH1125" i="1"/>
  <c r="AH133" i="1"/>
  <c r="AM911" i="1"/>
  <c r="AH588" i="1"/>
  <c r="AM1003" i="1"/>
  <c r="AH13" i="1"/>
  <c r="AH916" i="1"/>
  <c r="AH676" i="1"/>
  <c r="AH1109" i="1"/>
  <c r="AM237" i="1"/>
  <c r="AM733" i="1"/>
  <c r="AH1124" i="1"/>
  <c r="AH918" i="1"/>
  <c r="AH365" i="1"/>
  <c r="AH901" i="1"/>
  <c r="AM421" i="1"/>
  <c r="AM366" i="1"/>
  <c r="AL447" i="1"/>
  <c r="AM447" i="1"/>
  <c r="AH447" i="1"/>
  <c r="AL764" i="1"/>
  <c r="AM765" i="1"/>
  <c r="AH765" i="1"/>
  <c r="AL254" i="1"/>
  <c r="AM254" i="1"/>
  <c r="AH254" i="1"/>
  <c r="AL325" i="1"/>
  <c r="AM327" i="1"/>
  <c r="AH327" i="1"/>
  <c r="AL183" i="1"/>
  <c r="AM183" i="1"/>
  <c r="AH183" i="1"/>
  <c r="AL1225" i="1"/>
  <c r="BK1225" i="1" s="1"/>
  <c r="AM1228" i="1"/>
  <c r="AH1228" i="1"/>
  <c r="AL480" i="1"/>
  <c r="AM480" i="1"/>
  <c r="AH480" i="1"/>
  <c r="AM1199" i="1"/>
  <c r="AH190" i="1"/>
  <c r="AH1158" i="1"/>
  <c r="AH53" i="1"/>
  <c r="AH172" i="1"/>
  <c r="AM1125" i="1"/>
  <c r="AH205" i="1"/>
  <c r="AH1071" i="1"/>
  <c r="AH971" i="1"/>
  <c r="AM133" i="1"/>
  <c r="AH436" i="1"/>
  <c r="AM678" i="1"/>
  <c r="AM13" i="1"/>
  <c r="AM1109" i="1"/>
  <c r="AH125" i="1"/>
  <c r="AH522" i="1"/>
  <c r="AH27" i="1"/>
  <c r="AH954" i="1"/>
  <c r="AH438" i="1"/>
  <c r="AH1022" i="1"/>
  <c r="AH1101" i="1"/>
  <c r="AH718" i="1"/>
  <c r="AH764" i="1"/>
  <c r="AH756" i="1"/>
  <c r="AM365" i="1"/>
  <c r="AM901" i="1"/>
  <c r="AH236" i="1"/>
  <c r="AH11" i="1"/>
  <c r="AL587" i="1"/>
  <c r="BK587" i="1" s="1"/>
  <c r="AM590" i="1"/>
  <c r="AH590" i="1"/>
  <c r="AL24" i="1"/>
  <c r="AM24" i="1"/>
  <c r="AH24" i="1"/>
  <c r="AL1005" i="1"/>
  <c r="AM1005" i="1"/>
  <c r="AH1005" i="1"/>
  <c r="AL656" i="1"/>
  <c r="AM656" i="1"/>
  <c r="AH656" i="1"/>
  <c r="AM45" i="1"/>
  <c r="AL517" i="1"/>
  <c r="AM519" i="1"/>
  <c r="AH519" i="1"/>
  <c r="AL663" i="1"/>
  <c r="AM663" i="1"/>
  <c r="AH663" i="1"/>
  <c r="AL311" i="1"/>
  <c r="AM311" i="1"/>
  <c r="AH311" i="1"/>
  <c r="AL140" i="1"/>
  <c r="AM142" i="1"/>
  <c r="AH142" i="1"/>
  <c r="AL1181" i="1"/>
  <c r="AM1181" i="1"/>
  <c r="AH1181" i="1"/>
  <c r="AL444" i="1"/>
  <c r="AM446" i="1"/>
  <c r="AH446" i="1"/>
  <c r="AL102" i="1"/>
  <c r="AM103" i="1"/>
  <c r="AH103" i="1"/>
  <c r="AM510" i="1"/>
  <c r="AH510" i="1"/>
  <c r="AL255" i="1"/>
  <c r="AM255" i="1"/>
  <c r="AH255" i="1"/>
  <c r="AM758" i="1"/>
  <c r="AH814" i="1"/>
  <c r="AM190" i="1"/>
  <c r="AH84" i="1"/>
  <c r="AH1099" i="1"/>
  <c r="AM53" i="1"/>
  <c r="AH517" i="1"/>
  <c r="AM1071" i="1"/>
  <c r="AH757" i="1"/>
  <c r="AH524" i="1"/>
  <c r="AH678" i="1"/>
  <c r="AM125" i="1"/>
  <c r="AM27" i="1"/>
  <c r="BK27" i="1" s="1"/>
  <c r="AM438" i="1"/>
  <c r="AM182" i="1"/>
  <c r="AM1022" i="1"/>
  <c r="BK1022" i="1" s="1"/>
  <c r="AM1101" i="1"/>
  <c r="AM718" i="1"/>
  <c r="AM764" i="1"/>
  <c r="AH348" i="1"/>
  <c r="AH1189" i="1"/>
  <c r="AH589" i="1"/>
  <c r="AM236" i="1"/>
  <c r="AL951" i="1"/>
  <c r="AL528" i="1"/>
  <c r="AL391" i="1"/>
  <c r="AL1008" i="1"/>
  <c r="AL39" i="1"/>
  <c r="AL1021" i="1"/>
  <c r="AL151" i="1"/>
  <c r="AL1038" i="1"/>
  <c r="AL310" i="1"/>
  <c r="AL1034" i="1"/>
  <c r="BK1034" i="1" s="1"/>
  <c r="AL117" i="1"/>
  <c r="AL236" i="1"/>
  <c r="AL795" i="1"/>
  <c r="AL324" i="1"/>
  <c r="BK324" i="1" s="1"/>
  <c r="AL1072" i="1"/>
  <c r="AL525" i="1"/>
  <c r="AL679" i="1"/>
  <c r="AL463" i="1"/>
  <c r="AL862" i="1"/>
  <c r="AL588" i="1"/>
  <c r="AL1109" i="1"/>
  <c r="AL1226" i="1"/>
  <c r="AL188" i="1"/>
  <c r="BK188" i="1" s="1"/>
  <c r="AL149" i="1"/>
  <c r="AL1019" i="1"/>
  <c r="AL762" i="1"/>
  <c r="BK762" i="1" s="1"/>
  <c r="AL859" i="1"/>
  <c r="BK859" i="1" s="1"/>
  <c r="AL734" i="1"/>
  <c r="AL767" i="1"/>
  <c r="AL87" i="1"/>
  <c r="AL1198" i="1"/>
  <c r="AL55" i="1"/>
  <c r="AL749" i="1"/>
  <c r="AL924" i="1"/>
  <c r="AL660" i="1"/>
  <c r="BK660" i="1" s="1"/>
  <c r="AL118" i="1"/>
  <c r="AL28" i="1"/>
  <c r="AL650" i="1"/>
  <c r="BK650" i="1" s="1"/>
  <c r="AL794" i="1"/>
  <c r="AL141" i="1"/>
  <c r="AL527" i="1"/>
  <c r="AL748" i="1"/>
  <c r="AL1195" i="1"/>
  <c r="BK1195" i="1" s="1"/>
  <c r="AL14" i="1"/>
  <c r="AL912" i="1"/>
  <c r="AL1150" i="1"/>
  <c r="AL71" i="1"/>
  <c r="AL223" i="1"/>
  <c r="AL1086" i="1"/>
  <c r="AL127" i="1"/>
  <c r="AL478" i="1"/>
  <c r="AL347" i="1"/>
  <c r="BK347" i="1" s="1"/>
  <c r="AL1178" i="1"/>
  <c r="BK1178" i="1" s="1"/>
  <c r="AL309" i="1"/>
  <c r="AL125" i="1"/>
  <c r="AL934" i="1"/>
  <c r="AL860" i="1"/>
  <c r="AL1172" i="1"/>
  <c r="BK1172" i="1" s="1"/>
  <c r="AL1035" i="1"/>
  <c r="AL692" i="1"/>
  <c r="BK692" i="1" s="1"/>
  <c r="AL1174" i="1"/>
  <c r="AL86" i="1"/>
  <c r="AL694" i="1"/>
  <c r="AL1163" i="1"/>
  <c r="BK1163" i="1" s="1"/>
  <c r="AL662" i="1"/>
  <c r="AL12" i="1"/>
  <c r="AL509" i="1"/>
  <c r="AL1207" i="1"/>
  <c r="AL871" i="1"/>
  <c r="AL25" i="1"/>
  <c r="AL1191" i="1"/>
  <c r="AL208" i="1"/>
  <c r="AL286" i="1"/>
  <c r="AL22" i="1"/>
  <c r="AL397" i="1"/>
  <c r="BK397" i="1" s="1"/>
  <c r="AL676" i="1"/>
  <c r="BK676" i="1" s="1"/>
  <c r="AL157" i="1"/>
  <c r="AL732" i="1"/>
  <c r="AL438" i="1"/>
  <c r="AL37" i="1"/>
  <c r="AL1083" i="1"/>
  <c r="BK1083" i="1" s="1"/>
  <c r="AL901" i="1"/>
  <c r="AL1157" i="1"/>
  <c r="AL437" i="1"/>
  <c r="AL506" i="1"/>
  <c r="BK506" i="1" s="1"/>
  <c r="AL751" i="1"/>
  <c r="AL645" i="1"/>
  <c r="AL870" i="1"/>
  <c r="AL390" i="1"/>
  <c r="AL181" i="1"/>
  <c r="AL461" i="1"/>
  <c r="AL639" i="1"/>
  <c r="AL846" i="1"/>
  <c r="AL974" i="1"/>
  <c r="AL784" i="1"/>
  <c r="AL903" i="1"/>
  <c r="AL139" i="1"/>
  <c r="BK139" i="1" s="1"/>
  <c r="AL1003" i="1"/>
  <c r="AL523" i="1"/>
  <c r="AL638" i="1"/>
  <c r="AL844" i="1"/>
  <c r="AL283" i="1"/>
  <c r="BK283" i="1" s="1"/>
  <c r="AL589" i="1"/>
  <c r="AL180" i="1"/>
  <c r="BK180" i="1" s="1"/>
  <c r="AL126" i="1"/>
  <c r="AL364" i="1"/>
  <c r="BK364" i="1" s="1"/>
  <c r="AL477" i="1"/>
  <c r="BK477" i="1" s="1"/>
  <c r="AL884" i="1"/>
  <c r="BK884" i="1" s="1"/>
  <c r="AL1007" i="1"/>
  <c r="AL8" i="1"/>
  <c r="AL53" i="1"/>
  <c r="AL793" i="1"/>
  <c r="BK793" i="1" s="1"/>
  <c r="AL1180" i="1"/>
  <c r="AL6" i="1"/>
  <c r="AL238" i="1"/>
  <c r="AL407" i="1"/>
  <c r="AL653" i="1"/>
  <c r="AL423" i="1"/>
  <c r="AL816" i="1"/>
  <c r="AL78" i="1"/>
  <c r="AL1023" i="1"/>
  <c r="AL23" i="1"/>
  <c r="AL20" i="1"/>
  <c r="AL922" i="1"/>
  <c r="AL101" i="1"/>
  <c r="AL921" i="1"/>
  <c r="BK921" i="1" s="1"/>
  <c r="AL1227" i="1"/>
  <c r="AL886" i="1"/>
  <c r="AL1190" i="1"/>
  <c r="AL814" i="1"/>
  <c r="AL815" i="1"/>
  <c r="AL911" i="1"/>
  <c r="AL783" i="1"/>
  <c r="AL383" i="1"/>
  <c r="AL135" i="1"/>
  <c r="AL1143" i="1"/>
  <c r="AL511" i="1"/>
  <c r="AL695" i="1"/>
  <c r="AL933" i="1"/>
  <c r="AL1197" i="1"/>
  <c r="AL460" i="1"/>
  <c r="BK460" i="1" s="1"/>
  <c r="AL19" i="1"/>
  <c r="BK19" i="1" s="1"/>
  <c r="AL756" i="1"/>
  <c r="BK756" i="1" s="1"/>
  <c r="AL516" i="1"/>
  <c r="BK516" i="1" s="1"/>
  <c r="AL781" i="1"/>
  <c r="BK781" i="1" s="1"/>
  <c r="AL349" i="1"/>
  <c r="AL422" i="1"/>
  <c r="AL110" i="1"/>
  <c r="AL1125" i="1"/>
  <c r="AL69" i="1"/>
  <c r="AL133" i="1"/>
  <c r="AL191" i="1"/>
  <c r="AL1159" i="1"/>
  <c r="AL719" i="1"/>
  <c r="AL1040" i="1"/>
  <c r="AL443" i="1"/>
  <c r="BK443" i="1" s="1"/>
  <c r="AL954" i="1"/>
  <c r="BK954" i="1" s="1"/>
  <c r="AL398" i="1"/>
  <c r="AL885" i="1"/>
  <c r="AL910" i="1"/>
  <c r="AL348" i="1"/>
  <c r="AL1006" i="1"/>
  <c r="AL731" i="1"/>
  <c r="BK731" i="1" s="1"/>
  <c r="AL421" i="1"/>
  <c r="AL11" i="1"/>
  <c r="BK11" i="1" s="1"/>
  <c r="AL651" i="1"/>
  <c r="AL845" i="1"/>
  <c r="AL172" i="1"/>
  <c r="BK172" i="1" s="1"/>
  <c r="AL1071" i="1"/>
  <c r="AL757" i="1"/>
  <c r="AL95" i="1"/>
  <c r="AL1102" i="1"/>
  <c r="AL1183" i="1"/>
  <c r="AL1175" i="1"/>
  <c r="AL902" i="1"/>
  <c r="AL678" i="1"/>
  <c r="AL644" i="1"/>
  <c r="BK644" i="1" s="1"/>
  <c r="AL1018" i="1"/>
  <c r="BK1018" i="1" s="1"/>
  <c r="AL308" i="1"/>
  <c r="BK308" i="1" s="1"/>
  <c r="AL782" i="1"/>
  <c r="AL956" i="1"/>
  <c r="AL526" i="1"/>
  <c r="AL479" i="1"/>
  <c r="AL716" i="1"/>
  <c r="BK716" i="1" s="1"/>
  <c r="AL1069" i="1"/>
  <c r="BK1069" i="1" s="1"/>
  <c r="AL46" i="1"/>
  <c r="AL222" i="1"/>
  <c r="AL950" i="1"/>
  <c r="AL132" i="1"/>
  <c r="BK132" i="1" s="1"/>
  <c r="AL1214" i="1"/>
  <c r="AL1201" i="1"/>
  <c r="AL7" i="1"/>
  <c r="AL111" i="1"/>
  <c r="AL367" i="1"/>
  <c r="AL100" i="1"/>
  <c r="BK100" i="1" s="1"/>
  <c r="AL380" i="1"/>
  <c r="BK380" i="1" s="1"/>
  <c r="AL389" i="1"/>
  <c r="AL92" i="1"/>
  <c r="BK92" i="1" s="1"/>
  <c r="AL717" i="1"/>
  <c r="AL1147" i="1"/>
  <c r="BK1147" i="1" s="1"/>
  <c r="AL861" i="1"/>
  <c r="AL405" i="1"/>
  <c r="AL52" i="1"/>
  <c r="BK52" i="1" s="1"/>
  <c r="AL75" i="1"/>
  <c r="BK75" i="1" s="1"/>
  <c r="AL220" i="1"/>
  <c r="BK220" i="1" s="1"/>
  <c r="AL655" i="1"/>
  <c r="AL150" i="1"/>
  <c r="AL77" i="1"/>
  <c r="AL205" i="1"/>
  <c r="BK205" i="1" s="1"/>
  <c r="AL955" i="1"/>
  <c r="AL26" i="1"/>
  <c r="AL1127" i="1"/>
  <c r="AL1166" i="1"/>
  <c r="AL759" i="1"/>
  <c r="AL1004" i="1"/>
  <c r="AL70" i="1"/>
  <c r="AL637" i="1"/>
  <c r="AL916" i="1"/>
  <c r="BK916" i="1" s="1"/>
  <c r="AL1036" i="1"/>
  <c r="AL661" i="1"/>
  <c r="AL1085" i="1"/>
  <c r="AL518" i="1"/>
  <c r="AL85" i="1"/>
  <c r="AL108" i="1"/>
  <c r="BK108" i="1" s="1"/>
  <c r="AL388" i="1"/>
  <c r="BK388" i="1" s="1"/>
  <c r="AL235" i="1"/>
  <c r="BK235" i="1" s="1"/>
  <c r="AL76" i="1"/>
  <c r="AL1179" i="1"/>
  <c r="AL646" i="1"/>
  <c r="AL932" i="1"/>
  <c r="BK932" i="1" s="1"/>
  <c r="AL445" i="1"/>
  <c r="AL1205" i="1"/>
  <c r="AL636" i="1"/>
  <c r="BK636" i="1" s="1"/>
  <c r="AL148" i="1"/>
  <c r="BK148" i="1" s="1"/>
  <c r="AL284" i="1"/>
  <c r="AL973" i="1"/>
  <c r="AL252" i="1"/>
  <c r="AL765" i="1"/>
  <c r="AL327" i="1"/>
  <c r="AL439" i="1"/>
  <c r="AL175" i="1"/>
  <c r="AL522" i="1"/>
  <c r="BK522" i="1" s="1"/>
  <c r="AL182" i="1"/>
  <c r="AL93" i="1"/>
  <c r="AL1212" i="1"/>
  <c r="AL1001" i="1"/>
  <c r="BK1001" i="1" s="1"/>
  <c r="AL1165" i="1"/>
  <c r="AL763" i="1"/>
  <c r="AL54" i="1"/>
  <c r="AL1196" i="1"/>
  <c r="AL869" i="1"/>
  <c r="AL747" i="1"/>
  <c r="AL972" i="1"/>
  <c r="AL1141" i="1"/>
  <c r="AL868" i="1"/>
  <c r="BK868" i="1" s="1"/>
  <c r="AL519" i="1"/>
  <c r="AL1228" i="1"/>
  <c r="AL4" i="1"/>
  <c r="AL948" i="1"/>
  <c r="BK948" i="1" s="1"/>
  <c r="AL1100" i="1"/>
  <c r="AL1110" i="1"/>
  <c r="AL251" i="1"/>
  <c r="BK251" i="1" s="1"/>
  <c r="AL13" i="1"/>
  <c r="AL381" i="1"/>
  <c r="AL677" i="1"/>
  <c r="AL36" i="1"/>
  <c r="BK36" i="1" s="1"/>
  <c r="AL918" i="1"/>
  <c r="AL923" i="1"/>
  <c r="AL116" i="1"/>
  <c r="BK116" i="1" s="1"/>
  <c r="AL1108" i="1"/>
  <c r="BK1108" i="1" s="1"/>
  <c r="AL84" i="1"/>
  <c r="BK84" i="1" s="1"/>
  <c r="AL507" i="1"/>
  <c r="AL253" i="1"/>
  <c r="AL909" i="1"/>
  <c r="BK909" i="1" s="1"/>
  <c r="AL9" i="1"/>
  <c r="AL174" i="1"/>
  <c r="AL1188" i="1"/>
  <c r="BK1188" i="1" s="1"/>
  <c r="AL3" i="1"/>
  <c r="BK3" i="1" s="1"/>
  <c r="AL949" i="1"/>
  <c r="AL400" i="1"/>
  <c r="AL590" i="1"/>
  <c r="AL142" i="1"/>
  <c r="AL446" i="1"/>
  <c r="AL103" i="1"/>
  <c r="AL510" i="1"/>
  <c r="AL38" i="1"/>
  <c r="AL1126" i="1"/>
  <c r="AL156" i="1"/>
  <c r="BK156" i="1" s="1"/>
  <c r="AL733" i="1"/>
  <c r="AL1140" i="1"/>
  <c r="BK1140" i="1" s="1"/>
  <c r="AL746" i="1"/>
  <c r="BK746" i="1" s="1"/>
  <c r="AL524" i="1"/>
  <c r="AL21" i="1"/>
  <c r="AL285" i="1"/>
  <c r="AL158" i="1"/>
  <c r="AL508" i="1"/>
  <c r="AL654" i="1"/>
  <c r="AL1156" i="1"/>
  <c r="BK1156" i="1" s="1"/>
  <c r="AL1020" i="1"/>
  <c r="AZ1207" i="1"/>
  <c r="AZ1206" i="1" s="1"/>
  <c r="AZ1205" i="1" s="1"/>
  <c r="AZ1204" i="1" s="1"/>
  <c r="AZ1203" i="1" s="1"/>
  <c r="AZ1202" i="1" s="1"/>
  <c r="AZ1201" i="1" s="1"/>
  <c r="AZ1200" i="1" s="1"/>
  <c r="AZ1199" i="1" s="1"/>
  <c r="AZ1198" i="1" s="1"/>
  <c r="AZ1197" i="1" s="1"/>
  <c r="AZ1196" i="1" s="1"/>
  <c r="AZ1195" i="1" s="1"/>
  <c r="AZ1194" i="1" s="1"/>
  <c r="AZ1193" i="1" s="1"/>
  <c r="AZ1192" i="1" s="1"/>
  <c r="AZ1191" i="1" s="1"/>
  <c r="AZ1190" i="1" s="1"/>
  <c r="AZ1189" i="1" s="1"/>
  <c r="AZ1188" i="1" s="1"/>
  <c r="AZ1187" i="1" s="1"/>
  <c r="AZ1186" i="1" s="1"/>
  <c r="AZ1185" i="1" s="1"/>
  <c r="AZ1184" i="1" s="1"/>
  <c r="AZ1183" i="1" s="1"/>
  <c r="AZ1182" i="1" s="1"/>
  <c r="AZ1181" i="1" s="1"/>
  <c r="AZ1180" i="1" s="1"/>
  <c r="AZ1179" i="1" s="1"/>
  <c r="AZ1178" i="1" s="1"/>
  <c r="AZ1177" i="1" s="1"/>
  <c r="AZ1176" i="1" s="1"/>
  <c r="AZ1175" i="1" s="1"/>
  <c r="AZ1174" i="1" s="1"/>
  <c r="AZ1173" i="1" s="1"/>
  <c r="AZ1172" i="1" s="1"/>
  <c r="AZ1171" i="1" s="1"/>
  <c r="AZ1170" i="1" s="1"/>
  <c r="AZ1169" i="1" s="1"/>
  <c r="AZ1168" i="1" s="1"/>
  <c r="AZ1167" i="1" s="1"/>
  <c r="AZ1166" i="1" s="1"/>
  <c r="AZ1165" i="1" s="1"/>
  <c r="AZ1164" i="1" s="1"/>
  <c r="AZ1163" i="1" s="1"/>
  <c r="AZ1162" i="1" s="1"/>
  <c r="AZ1161" i="1" s="1"/>
  <c r="AZ1160" i="1" s="1"/>
  <c r="AZ1159" i="1" s="1"/>
  <c r="AZ1158" i="1" s="1"/>
  <c r="AZ1157" i="1" s="1"/>
  <c r="AZ1156" i="1" s="1"/>
  <c r="AZ1155" i="1" s="1"/>
  <c r="AZ1154" i="1" s="1"/>
  <c r="AZ1153" i="1" s="1"/>
  <c r="AZ1152" i="1" s="1"/>
  <c r="AZ1151" i="1" s="1"/>
  <c r="AZ1150" i="1" s="1"/>
  <c r="AZ1149" i="1" s="1"/>
  <c r="AZ1148" i="1" s="1"/>
  <c r="AZ1147" i="1" s="1"/>
  <c r="AZ1146" i="1" s="1"/>
  <c r="AZ1145" i="1" s="1"/>
  <c r="AZ1144" i="1" s="1"/>
  <c r="AZ1143" i="1" s="1"/>
  <c r="AZ1142" i="1" s="1"/>
  <c r="AZ1141" i="1" s="1"/>
  <c r="AZ1140" i="1" s="1"/>
  <c r="AZ1139" i="1" s="1"/>
  <c r="AZ1138" i="1" s="1"/>
  <c r="AZ1137" i="1" s="1"/>
  <c r="AZ1136" i="1" s="1"/>
  <c r="AZ1135" i="1" s="1"/>
  <c r="AZ1134" i="1" s="1"/>
  <c r="AZ1133" i="1" s="1"/>
  <c r="AZ1132" i="1" s="1"/>
  <c r="AZ1131" i="1" s="1"/>
  <c r="AZ1130" i="1" s="1"/>
  <c r="AZ1129" i="1" s="1"/>
  <c r="AZ1128" i="1" s="1"/>
  <c r="AZ1127" i="1" s="1"/>
  <c r="AZ1126" i="1" s="1"/>
  <c r="AZ1125" i="1" s="1"/>
  <c r="AZ1124" i="1" s="1"/>
  <c r="AZ1123" i="1" s="1"/>
  <c r="AZ1122" i="1" s="1"/>
  <c r="AZ1121" i="1" s="1"/>
  <c r="AZ1120" i="1" s="1"/>
  <c r="AZ1119" i="1" s="1"/>
  <c r="AZ1118" i="1" s="1"/>
  <c r="AZ1117" i="1" s="1"/>
  <c r="AZ1116" i="1" s="1"/>
  <c r="AZ1115" i="1" s="1"/>
  <c r="AZ1114" i="1" s="1"/>
  <c r="AZ1113" i="1" s="1"/>
  <c r="AZ1112" i="1" s="1"/>
  <c r="AZ1111" i="1" s="1"/>
  <c r="AZ1110" i="1" s="1"/>
  <c r="AZ1109" i="1" s="1"/>
  <c r="AZ1108" i="1" s="1"/>
  <c r="AZ1107" i="1" s="1"/>
  <c r="AZ1106" i="1" s="1"/>
  <c r="AZ1105" i="1" s="1"/>
  <c r="AZ1104" i="1" s="1"/>
  <c r="AZ1103" i="1" s="1"/>
  <c r="AZ1102" i="1" s="1"/>
  <c r="AZ1101" i="1" s="1"/>
  <c r="AZ1100" i="1" s="1"/>
  <c r="AZ1099" i="1" s="1"/>
  <c r="AZ1098" i="1" s="1"/>
  <c r="AZ1097" i="1" s="1"/>
  <c r="AZ1096" i="1" s="1"/>
  <c r="AZ1095" i="1" s="1"/>
  <c r="AZ1094" i="1" s="1"/>
  <c r="AZ1093" i="1" s="1"/>
  <c r="AZ1092" i="1" s="1"/>
  <c r="AZ1091" i="1" s="1"/>
  <c r="AZ1090" i="1" s="1"/>
  <c r="AZ1089" i="1" s="1"/>
  <c r="AZ1088" i="1" s="1"/>
  <c r="AZ1087" i="1" s="1"/>
  <c r="AZ1086" i="1" s="1"/>
  <c r="AZ1085" i="1" s="1"/>
  <c r="AZ1084" i="1" s="1"/>
  <c r="AZ1083" i="1" s="1"/>
  <c r="AZ1082" i="1" s="1"/>
  <c r="AZ1081" i="1" s="1"/>
  <c r="AZ1080" i="1" s="1"/>
  <c r="AZ1079" i="1" s="1"/>
  <c r="AZ1078" i="1" s="1"/>
  <c r="AZ1077" i="1" s="1"/>
  <c r="AZ1076" i="1" s="1"/>
  <c r="AZ1075" i="1" s="1"/>
  <c r="AZ1074" i="1" s="1"/>
  <c r="AZ1073" i="1" s="1"/>
  <c r="AZ1072" i="1" s="1"/>
  <c r="AZ1071" i="1" s="1"/>
  <c r="AZ1070" i="1" s="1"/>
  <c r="AZ1069" i="1" s="1"/>
  <c r="AZ1068" i="1" s="1"/>
  <c r="AZ1067" i="1" s="1"/>
  <c r="AZ1066" i="1" s="1"/>
  <c r="AZ1065" i="1" s="1"/>
  <c r="AZ1064" i="1" s="1"/>
  <c r="AZ1063" i="1" s="1"/>
  <c r="AZ1062" i="1" s="1"/>
  <c r="AZ1061" i="1" s="1"/>
  <c r="AZ1060" i="1" s="1"/>
  <c r="AZ1059" i="1" s="1"/>
  <c r="AZ1058" i="1" s="1"/>
  <c r="AZ1057" i="1" s="1"/>
  <c r="AZ1056" i="1" s="1"/>
  <c r="AZ1055" i="1" s="1"/>
  <c r="AZ1054" i="1" s="1"/>
  <c r="AZ1053" i="1" s="1"/>
  <c r="AZ1052" i="1" s="1"/>
  <c r="AZ1051" i="1" s="1"/>
  <c r="AZ1050" i="1" s="1"/>
  <c r="AZ1049" i="1" s="1"/>
  <c r="AZ1048" i="1" s="1"/>
  <c r="AZ1047" i="1" s="1"/>
  <c r="AZ1046" i="1" s="1"/>
  <c r="AZ1045" i="1" s="1"/>
  <c r="AZ1044" i="1" s="1"/>
  <c r="AZ1043" i="1" s="1"/>
  <c r="AZ1042" i="1" s="1"/>
  <c r="AZ1041" i="1" s="1"/>
  <c r="AZ1040" i="1" s="1"/>
  <c r="AZ1039" i="1" s="1"/>
  <c r="AZ1038" i="1" s="1"/>
  <c r="AZ1037" i="1" s="1"/>
  <c r="AZ1036" i="1" s="1"/>
  <c r="AZ1035" i="1" s="1"/>
  <c r="AZ1034" i="1" s="1"/>
  <c r="AZ1033" i="1" s="1"/>
  <c r="AZ1032" i="1" s="1"/>
  <c r="AZ1031" i="1" s="1"/>
  <c r="AZ1030" i="1" s="1"/>
  <c r="AZ1029" i="1" s="1"/>
  <c r="AZ1028" i="1" s="1"/>
  <c r="AZ1027" i="1" s="1"/>
  <c r="AZ1026" i="1" s="1"/>
  <c r="AZ1025" i="1" s="1"/>
  <c r="AZ1024" i="1" s="1"/>
  <c r="AZ1023" i="1" s="1"/>
  <c r="AZ1022" i="1" s="1"/>
  <c r="AZ1021" i="1" s="1"/>
  <c r="AZ1020" i="1" s="1"/>
  <c r="AZ1019" i="1" s="1"/>
  <c r="AZ1018" i="1" s="1"/>
  <c r="AZ1017" i="1" s="1"/>
  <c r="AZ1016" i="1" s="1"/>
  <c r="AZ1015" i="1" s="1"/>
  <c r="AZ1014" i="1" s="1"/>
  <c r="AZ1013" i="1" s="1"/>
  <c r="AZ1012" i="1" s="1"/>
  <c r="AZ1011" i="1" s="1"/>
  <c r="AZ1010" i="1" s="1"/>
  <c r="AZ1009" i="1" s="1"/>
  <c r="AZ1008" i="1" s="1"/>
  <c r="AZ1007" i="1" s="1"/>
  <c r="AZ1006" i="1" s="1"/>
  <c r="AZ1005" i="1" s="1"/>
  <c r="AZ1004" i="1" s="1"/>
  <c r="AZ1003" i="1" s="1"/>
  <c r="AZ1002" i="1" s="1"/>
  <c r="AZ1001" i="1" s="1"/>
  <c r="AZ1000" i="1" s="1"/>
  <c r="AZ999" i="1" s="1"/>
  <c r="AZ998" i="1" s="1"/>
  <c r="AZ997" i="1" s="1"/>
  <c r="AZ996" i="1" s="1"/>
  <c r="AZ995" i="1" s="1"/>
  <c r="AZ994" i="1" s="1"/>
  <c r="AZ993" i="1" s="1"/>
  <c r="AZ992" i="1" s="1"/>
  <c r="AZ991" i="1" s="1"/>
  <c r="AZ990" i="1" s="1"/>
  <c r="AZ989" i="1" s="1"/>
  <c r="AZ988" i="1" s="1"/>
  <c r="AZ987" i="1" s="1"/>
  <c r="AZ986" i="1" s="1"/>
  <c r="AZ985" i="1" s="1"/>
  <c r="AZ984" i="1" s="1"/>
  <c r="AZ983" i="1" s="1"/>
  <c r="AZ982" i="1" s="1"/>
  <c r="AZ981" i="1" s="1"/>
  <c r="AZ980" i="1" s="1"/>
  <c r="AZ979" i="1" s="1"/>
  <c r="AZ978" i="1" s="1"/>
  <c r="AZ977" i="1" s="1"/>
  <c r="AZ976" i="1" s="1"/>
  <c r="AZ975" i="1" s="1"/>
  <c r="AZ974" i="1" s="1"/>
  <c r="AZ973" i="1" s="1"/>
  <c r="AZ972" i="1" s="1"/>
  <c r="AZ971" i="1" s="1"/>
  <c r="AZ970" i="1" s="1"/>
  <c r="AZ969" i="1" s="1"/>
  <c r="AZ968" i="1" s="1"/>
  <c r="AZ967" i="1" s="1"/>
  <c r="AZ966" i="1" s="1"/>
  <c r="AZ965" i="1" s="1"/>
  <c r="AZ964" i="1" s="1"/>
  <c r="AZ963" i="1" s="1"/>
  <c r="AZ962" i="1" s="1"/>
  <c r="AZ961" i="1" s="1"/>
  <c r="AZ960" i="1" s="1"/>
  <c r="AZ959" i="1" s="1"/>
  <c r="AZ958" i="1" s="1"/>
  <c r="AZ957" i="1" s="1"/>
  <c r="AZ956" i="1" s="1"/>
  <c r="AZ955" i="1" s="1"/>
  <c r="AZ954" i="1" s="1"/>
  <c r="AZ953" i="1" s="1"/>
  <c r="AZ952" i="1" s="1"/>
  <c r="AZ951" i="1" s="1"/>
  <c r="AZ950" i="1" s="1"/>
  <c r="AZ949" i="1" s="1"/>
  <c r="AZ948" i="1" s="1"/>
  <c r="AZ947" i="1" s="1"/>
  <c r="AZ946" i="1" s="1"/>
  <c r="AZ945" i="1" s="1"/>
  <c r="AZ944" i="1" s="1"/>
  <c r="AZ943" i="1" s="1"/>
  <c r="AZ942" i="1" s="1"/>
  <c r="AZ941" i="1" s="1"/>
  <c r="AZ940" i="1" s="1"/>
  <c r="AZ939" i="1" s="1"/>
  <c r="AZ938" i="1" s="1"/>
  <c r="AZ937" i="1" s="1"/>
  <c r="AZ936" i="1" s="1"/>
  <c r="AZ935" i="1" s="1"/>
  <c r="AZ934" i="1" s="1"/>
  <c r="AZ933" i="1" s="1"/>
  <c r="AZ932" i="1" s="1"/>
  <c r="AZ931" i="1" s="1"/>
  <c r="AZ930" i="1" s="1"/>
  <c r="AZ929" i="1" s="1"/>
  <c r="AZ928" i="1" s="1"/>
  <c r="AZ927" i="1" s="1"/>
  <c r="AZ926" i="1" s="1"/>
  <c r="AZ925" i="1" s="1"/>
  <c r="AZ924" i="1" s="1"/>
  <c r="AZ923" i="1" s="1"/>
  <c r="AZ922" i="1" s="1"/>
  <c r="AZ921" i="1" s="1"/>
  <c r="AZ920" i="1" s="1"/>
  <c r="AZ919" i="1" s="1"/>
  <c r="AZ918" i="1" s="1"/>
  <c r="AZ917" i="1" s="1"/>
  <c r="AZ916" i="1" s="1"/>
  <c r="AZ915" i="1" s="1"/>
  <c r="AZ914" i="1" s="1"/>
  <c r="AZ913" i="1" s="1"/>
  <c r="AZ912" i="1" s="1"/>
  <c r="AZ911" i="1" s="1"/>
  <c r="AZ910" i="1" s="1"/>
  <c r="AZ909" i="1" s="1"/>
  <c r="AZ908" i="1" s="1"/>
  <c r="AZ907" i="1" s="1"/>
  <c r="AZ906" i="1" s="1"/>
  <c r="AZ905" i="1" s="1"/>
  <c r="AZ904" i="1" s="1"/>
  <c r="AZ903" i="1" s="1"/>
  <c r="AZ902" i="1" s="1"/>
  <c r="AZ901" i="1" s="1"/>
  <c r="AZ900" i="1" s="1"/>
  <c r="AZ899" i="1" s="1"/>
  <c r="AZ898" i="1" s="1"/>
  <c r="AZ897" i="1" s="1"/>
  <c r="AZ896" i="1" s="1"/>
  <c r="AZ895" i="1" s="1"/>
  <c r="AZ894" i="1" s="1"/>
  <c r="AZ893" i="1" s="1"/>
  <c r="AZ892" i="1" s="1"/>
  <c r="AZ891" i="1" s="1"/>
  <c r="AZ890" i="1" s="1"/>
  <c r="AZ889" i="1" s="1"/>
  <c r="AZ888" i="1" s="1"/>
  <c r="AZ887" i="1" s="1"/>
  <c r="AZ886" i="1" s="1"/>
  <c r="AZ885" i="1" s="1"/>
  <c r="AZ884" i="1" s="1"/>
  <c r="AZ883" i="1" s="1"/>
  <c r="AZ882" i="1" s="1"/>
  <c r="AZ881" i="1" s="1"/>
  <c r="AZ880" i="1" s="1"/>
  <c r="AZ879" i="1" s="1"/>
  <c r="AZ878" i="1" s="1"/>
  <c r="AZ877" i="1" s="1"/>
  <c r="AZ876" i="1" s="1"/>
  <c r="AZ875" i="1" s="1"/>
  <c r="AZ874" i="1" s="1"/>
  <c r="AZ873" i="1" s="1"/>
  <c r="AZ872" i="1" s="1"/>
  <c r="AZ871" i="1" s="1"/>
  <c r="AZ870" i="1" s="1"/>
  <c r="AZ869" i="1" s="1"/>
  <c r="AZ868" i="1" s="1"/>
  <c r="AZ867" i="1" s="1"/>
  <c r="AZ866" i="1" s="1"/>
  <c r="AZ865" i="1" s="1"/>
  <c r="AZ864" i="1" s="1"/>
  <c r="AZ863" i="1" s="1"/>
  <c r="AZ862" i="1" s="1"/>
  <c r="AZ861" i="1" s="1"/>
  <c r="AZ860" i="1" s="1"/>
  <c r="AZ859" i="1" s="1"/>
  <c r="AZ858" i="1" s="1"/>
  <c r="AZ857" i="1" s="1"/>
  <c r="AZ856" i="1" s="1"/>
  <c r="AZ855" i="1" s="1"/>
  <c r="AZ854" i="1" s="1"/>
  <c r="AZ853" i="1" s="1"/>
  <c r="AZ852" i="1" s="1"/>
  <c r="AZ851" i="1" s="1"/>
  <c r="AZ850" i="1" s="1"/>
  <c r="AZ849" i="1" s="1"/>
  <c r="AZ848" i="1" s="1"/>
  <c r="AZ847" i="1" s="1"/>
  <c r="AZ846" i="1" s="1"/>
  <c r="AZ845" i="1" s="1"/>
  <c r="AZ844" i="1" s="1"/>
  <c r="AZ843" i="1" s="1"/>
  <c r="AZ842" i="1" s="1"/>
  <c r="AZ841" i="1" s="1"/>
  <c r="AZ840" i="1" s="1"/>
  <c r="AZ839" i="1" s="1"/>
  <c r="AZ838" i="1" s="1"/>
  <c r="AZ837" i="1" s="1"/>
  <c r="AZ836" i="1" s="1"/>
  <c r="AZ835" i="1" s="1"/>
  <c r="AZ834" i="1" s="1"/>
  <c r="AZ833" i="1" s="1"/>
  <c r="AZ832" i="1" s="1"/>
  <c r="AZ831" i="1" s="1"/>
  <c r="AZ830" i="1" s="1"/>
  <c r="AZ829" i="1" s="1"/>
  <c r="AZ828" i="1" s="1"/>
  <c r="AZ827" i="1" s="1"/>
  <c r="AZ826" i="1" s="1"/>
  <c r="AZ825" i="1" s="1"/>
  <c r="AZ824" i="1" s="1"/>
  <c r="AZ823" i="1" s="1"/>
  <c r="AZ822" i="1" s="1"/>
  <c r="AZ821" i="1" s="1"/>
  <c r="AZ820" i="1" s="1"/>
  <c r="AZ819" i="1" s="1"/>
  <c r="AZ818" i="1" s="1"/>
  <c r="AZ817" i="1" s="1"/>
  <c r="AZ816" i="1" s="1"/>
  <c r="AZ815" i="1" s="1"/>
  <c r="AZ814" i="1" s="1"/>
  <c r="AZ813" i="1" s="1"/>
  <c r="AZ812" i="1" s="1"/>
  <c r="AZ811" i="1" s="1"/>
  <c r="AZ810" i="1" s="1"/>
  <c r="AZ809" i="1" s="1"/>
  <c r="AZ808" i="1" s="1"/>
  <c r="AZ807" i="1" s="1"/>
  <c r="AZ806" i="1" s="1"/>
  <c r="AZ805" i="1" s="1"/>
  <c r="AZ804" i="1" s="1"/>
  <c r="AZ803" i="1" s="1"/>
  <c r="AZ802" i="1" s="1"/>
  <c r="AZ801" i="1" s="1"/>
  <c r="AZ800" i="1" s="1"/>
  <c r="AZ799" i="1" s="1"/>
  <c r="AZ798" i="1" s="1"/>
  <c r="AZ797" i="1" s="1"/>
  <c r="AZ796" i="1" s="1"/>
  <c r="AZ795" i="1" s="1"/>
  <c r="AZ794" i="1" s="1"/>
  <c r="AZ793" i="1" s="1"/>
  <c r="AZ792" i="1" s="1"/>
  <c r="AZ791" i="1" s="1"/>
  <c r="AZ790" i="1" s="1"/>
  <c r="AZ789" i="1" s="1"/>
  <c r="AZ788" i="1" s="1"/>
  <c r="AZ787" i="1" s="1"/>
  <c r="AZ786" i="1" s="1"/>
  <c r="AZ785" i="1" s="1"/>
  <c r="AZ784" i="1" s="1"/>
  <c r="AZ783" i="1" s="1"/>
  <c r="AZ782" i="1" s="1"/>
  <c r="AZ781" i="1" s="1"/>
  <c r="AZ780" i="1" s="1"/>
  <c r="AZ779" i="1" s="1"/>
  <c r="AZ778" i="1" s="1"/>
  <c r="AZ777" i="1" s="1"/>
  <c r="AZ776" i="1" s="1"/>
  <c r="AZ775" i="1" s="1"/>
  <c r="AZ774" i="1" s="1"/>
  <c r="AZ773" i="1" s="1"/>
  <c r="AZ772" i="1" s="1"/>
  <c r="AZ771" i="1" s="1"/>
  <c r="AZ770" i="1" s="1"/>
  <c r="AZ769" i="1" s="1"/>
  <c r="AZ768" i="1" s="1"/>
  <c r="AZ767" i="1" s="1"/>
  <c r="AZ766" i="1" s="1"/>
  <c r="AZ765" i="1" s="1"/>
  <c r="AZ764" i="1" s="1"/>
  <c r="AZ763" i="1" s="1"/>
  <c r="AZ762" i="1" s="1"/>
  <c r="AZ761" i="1" s="1"/>
  <c r="AZ760" i="1" s="1"/>
  <c r="AZ759" i="1" s="1"/>
  <c r="AZ758" i="1" s="1"/>
  <c r="AZ757" i="1" s="1"/>
  <c r="AZ756" i="1" s="1"/>
  <c r="AZ755" i="1" s="1"/>
  <c r="AZ754" i="1" s="1"/>
  <c r="AZ753" i="1" s="1"/>
  <c r="AZ752" i="1" s="1"/>
  <c r="AZ751" i="1" s="1"/>
  <c r="AZ750" i="1" s="1"/>
  <c r="AZ749" i="1" s="1"/>
  <c r="AZ748" i="1" s="1"/>
  <c r="AZ747" i="1" s="1"/>
  <c r="AZ746" i="1" s="1"/>
  <c r="AZ745" i="1" s="1"/>
  <c r="AZ744" i="1" s="1"/>
  <c r="AZ743" i="1" s="1"/>
  <c r="AZ742" i="1" s="1"/>
  <c r="AZ741" i="1" s="1"/>
  <c r="AZ740" i="1" s="1"/>
  <c r="AZ739" i="1" s="1"/>
  <c r="AZ738" i="1" s="1"/>
  <c r="AZ737" i="1" s="1"/>
  <c r="AZ736" i="1" s="1"/>
  <c r="AZ735" i="1" s="1"/>
  <c r="AZ734" i="1" s="1"/>
  <c r="AZ733" i="1" s="1"/>
  <c r="AZ732" i="1" s="1"/>
  <c r="AZ731" i="1" s="1"/>
  <c r="AZ730" i="1" s="1"/>
  <c r="AZ729" i="1" s="1"/>
  <c r="AZ728" i="1" s="1"/>
  <c r="AZ727" i="1" s="1"/>
  <c r="AZ726" i="1" s="1"/>
  <c r="AZ725" i="1" s="1"/>
  <c r="AZ724" i="1" s="1"/>
  <c r="AZ723" i="1" s="1"/>
  <c r="AZ722" i="1" s="1"/>
  <c r="AZ721" i="1" s="1"/>
  <c r="AZ720" i="1" s="1"/>
  <c r="AZ719" i="1" s="1"/>
  <c r="AZ718" i="1" s="1"/>
  <c r="AZ717" i="1" s="1"/>
  <c r="AZ716" i="1" s="1"/>
  <c r="AZ715" i="1" s="1"/>
  <c r="AZ714" i="1" s="1"/>
  <c r="AZ713" i="1" s="1"/>
  <c r="AZ712" i="1" s="1"/>
  <c r="AZ711" i="1" s="1"/>
  <c r="AZ710" i="1" s="1"/>
  <c r="AZ709" i="1" s="1"/>
  <c r="AZ708" i="1" s="1"/>
  <c r="AZ707" i="1" s="1"/>
  <c r="AZ706" i="1" s="1"/>
  <c r="AZ705" i="1" s="1"/>
  <c r="AZ704" i="1" s="1"/>
  <c r="AZ703" i="1" s="1"/>
  <c r="AZ702" i="1" s="1"/>
  <c r="AZ701" i="1" s="1"/>
  <c r="AZ700" i="1" s="1"/>
  <c r="AZ699" i="1" s="1"/>
  <c r="AZ698" i="1" s="1"/>
  <c r="AZ697" i="1" s="1"/>
  <c r="AZ696" i="1" s="1"/>
  <c r="AZ695" i="1" s="1"/>
  <c r="AZ694" i="1" s="1"/>
  <c r="AZ693" i="1" s="1"/>
  <c r="AZ692" i="1" s="1"/>
  <c r="AZ691" i="1" s="1"/>
  <c r="AZ690" i="1" s="1"/>
  <c r="AZ689" i="1" s="1"/>
  <c r="AZ688" i="1" s="1"/>
  <c r="AZ687" i="1" s="1"/>
  <c r="AZ686" i="1" s="1"/>
  <c r="AZ685" i="1" s="1"/>
  <c r="AZ684" i="1" s="1"/>
  <c r="AZ683" i="1" s="1"/>
  <c r="AZ682" i="1" s="1"/>
  <c r="AZ681" i="1" s="1"/>
  <c r="AZ680" i="1" s="1"/>
  <c r="AZ679" i="1" s="1"/>
  <c r="AZ678" i="1" s="1"/>
  <c r="AZ677" i="1" s="1"/>
  <c r="AZ676" i="1" s="1"/>
  <c r="AZ675" i="1" s="1"/>
  <c r="AZ674" i="1" s="1"/>
  <c r="AZ673" i="1" s="1"/>
  <c r="AZ672" i="1" s="1"/>
  <c r="AZ671" i="1" s="1"/>
  <c r="AZ670" i="1" s="1"/>
  <c r="AZ669" i="1" s="1"/>
  <c r="AZ668" i="1" s="1"/>
  <c r="AZ667" i="1" s="1"/>
  <c r="AZ666" i="1" s="1"/>
  <c r="AZ665" i="1" s="1"/>
  <c r="AZ664" i="1" s="1"/>
  <c r="AZ663" i="1" s="1"/>
  <c r="AZ662" i="1" s="1"/>
  <c r="AZ661" i="1" s="1"/>
  <c r="AZ660" i="1" s="1"/>
  <c r="AZ659" i="1" s="1"/>
  <c r="AZ658" i="1" s="1"/>
  <c r="AZ657" i="1" s="1"/>
  <c r="AZ656" i="1" s="1"/>
  <c r="AZ655" i="1" s="1"/>
  <c r="AZ654" i="1" s="1"/>
  <c r="AZ653" i="1" s="1"/>
  <c r="AZ652" i="1" s="1"/>
  <c r="AZ651" i="1" s="1"/>
  <c r="AZ650" i="1" s="1"/>
  <c r="AZ649" i="1" s="1"/>
  <c r="AZ648" i="1" s="1"/>
  <c r="AZ647" i="1" s="1"/>
  <c r="AZ646" i="1" s="1"/>
  <c r="AZ645" i="1" s="1"/>
  <c r="AZ644" i="1" s="1"/>
  <c r="AZ643" i="1" s="1"/>
  <c r="AZ642" i="1" s="1"/>
  <c r="AZ641" i="1" s="1"/>
  <c r="AZ640" i="1" s="1"/>
  <c r="AZ639" i="1" s="1"/>
  <c r="AZ638" i="1" s="1"/>
  <c r="AZ637" i="1" s="1"/>
  <c r="AZ636" i="1" s="1"/>
  <c r="AZ635" i="1" s="1"/>
  <c r="AZ634" i="1" s="1"/>
  <c r="AZ633" i="1" s="1"/>
  <c r="AZ632" i="1" s="1"/>
  <c r="AZ631" i="1" s="1"/>
  <c r="AZ630" i="1" s="1"/>
  <c r="AZ629" i="1" s="1"/>
  <c r="AZ628" i="1" s="1"/>
  <c r="AZ627" i="1" s="1"/>
  <c r="AZ626" i="1" s="1"/>
  <c r="AZ625" i="1" s="1"/>
  <c r="AZ624" i="1" s="1"/>
  <c r="AZ623" i="1" s="1"/>
  <c r="AZ622" i="1" s="1"/>
  <c r="AZ621" i="1" s="1"/>
  <c r="AZ620" i="1" s="1"/>
  <c r="AZ619" i="1" s="1"/>
  <c r="AZ618" i="1" s="1"/>
  <c r="AZ617" i="1" s="1"/>
  <c r="AZ616" i="1" s="1"/>
  <c r="AZ615" i="1" s="1"/>
  <c r="AZ614" i="1" s="1"/>
  <c r="AZ613" i="1" s="1"/>
  <c r="AZ612" i="1" s="1"/>
  <c r="AZ611" i="1" s="1"/>
  <c r="AZ610" i="1" s="1"/>
  <c r="AZ609" i="1" s="1"/>
  <c r="AZ608" i="1" s="1"/>
  <c r="AZ607" i="1" s="1"/>
  <c r="AZ606" i="1" s="1"/>
  <c r="AZ605" i="1" s="1"/>
  <c r="AZ604" i="1" s="1"/>
  <c r="AZ603" i="1" s="1"/>
  <c r="AZ602" i="1" s="1"/>
  <c r="AZ601" i="1" s="1"/>
  <c r="AZ600" i="1" s="1"/>
  <c r="AZ599" i="1" s="1"/>
  <c r="AZ598" i="1" s="1"/>
  <c r="AZ597" i="1" s="1"/>
  <c r="AZ596" i="1" s="1"/>
  <c r="AZ595" i="1" s="1"/>
  <c r="AZ594" i="1" s="1"/>
  <c r="AZ593" i="1" s="1"/>
  <c r="AZ592" i="1" s="1"/>
  <c r="AZ591" i="1" s="1"/>
  <c r="AZ590" i="1" s="1"/>
  <c r="AZ589" i="1" s="1"/>
  <c r="AZ588" i="1" s="1"/>
  <c r="AZ587" i="1" s="1"/>
  <c r="AZ586" i="1" s="1"/>
  <c r="AZ585" i="1" s="1"/>
  <c r="AZ584" i="1" s="1"/>
  <c r="AZ583" i="1" s="1"/>
  <c r="AZ582" i="1" s="1"/>
  <c r="AZ581" i="1" s="1"/>
  <c r="AZ580" i="1" s="1"/>
  <c r="AZ579" i="1" s="1"/>
  <c r="AZ578" i="1" s="1"/>
  <c r="AZ577" i="1" s="1"/>
  <c r="AZ576" i="1" s="1"/>
  <c r="AZ575" i="1" s="1"/>
  <c r="AZ574" i="1" s="1"/>
  <c r="AZ573" i="1" s="1"/>
  <c r="AZ572" i="1" s="1"/>
  <c r="AZ571" i="1" s="1"/>
  <c r="AZ570" i="1" s="1"/>
  <c r="AZ569" i="1" s="1"/>
  <c r="AZ568" i="1" s="1"/>
  <c r="AZ567" i="1" s="1"/>
  <c r="AZ566" i="1" s="1"/>
  <c r="AZ565" i="1" s="1"/>
  <c r="AZ564" i="1" s="1"/>
  <c r="AZ563" i="1" s="1"/>
  <c r="AZ562" i="1" s="1"/>
  <c r="AZ561" i="1" s="1"/>
  <c r="AZ560" i="1" s="1"/>
  <c r="AZ559" i="1" s="1"/>
  <c r="AZ558" i="1" s="1"/>
  <c r="AZ557" i="1" s="1"/>
  <c r="AZ556" i="1" s="1"/>
  <c r="AZ555" i="1" s="1"/>
  <c r="AZ554" i="1" s="1"/>
  <c r="AZ553" i="1" s="1"/>
  <c r="AZ552" i="1" s="1"/>
  <c r="AZ551" i="1" s="1"/>
  <c r="AZ550" i="1" s="1"/>
  <c r="AZ549" i="1" s="1"/>
  <c r="AZ548" i="1" s="1"/>
  <c r="AZ547" i="1" s="1"/>
  <c r="AZ546" i="1" s="1"/>
  <c r="AZ545" i="1" s="1"/>
  <c r="AZ544" i="1" s="1"/>
  <c r="AZ543" i="1" s="1"/>
  <c r="AZ542" i="1" s="1"/>
  <c r="AZ541" i="1" s="1"/>
  <c r="AZ540" i="1" s="1"/>
  <c r="AZ539" i="1" s="1"/>
  <c r="AZ538" i="1" s="1"/>
  <c r="AZ537" i="1" s="1"/>
  <c r="AZ536" i="1" s="1"/>
  <c r="AZ535" i="1" s="1"/>
  <c r="AZ534" i="1" s="1"/>
  <c r="AZ533" i="1" s="1"/>
  <c r="AZ532" i="1" s="1"/>
  <c r="AZ531" i="1" s="1"/>
  <c r="AZ530" i="1" s="1"/>
  <c r="AZ529" i="1" s="1"/>
  <c r="AZ528" i="1" s="1"/>
  <c r="AZ527" i="1" s="1"/>
  <c r="AZ526" i="1" s="1"/>
  <c r="AZ525" i="1" s="1"/>
  <c r="AZ524" i="1" s="1"/>
  <c r="AZ523" i="1" s="1"/>
  <c r="AZ522" i="1" s="1"/>
  <c r="AZ521" i="1" s="1"/>
  <c r="AZ520" i="1" s="1"/>
  <c r="AZ519" i="1" s="1"/>
  <c r="AZ518" i="1" s="1"/>
  <c r="AZ517" i="1" s="1"/>
  <c r="AZ516" i="1" s="1"/>
  <c r="AZ515" i="1" s="1"/>
  <c r="AZ514" i="1" s="1"/>
  <c r="AZ513" i="1" s="1"/>
  <c r="AZ512" i="1" s="1"/>
  <c r="AZ511" i="1" s="1"/>
  <c r="AZ510" i="1" s="1"/>
  <c r="AZ509" i="1" s="1"/>
  <c r="AZ508" i="1" s="1"/>
  <c r="AZ507" i="1" s="1"/>
  <c r="AZ506" i="1" s="1"/>
  <c r="AZ505" i="1" s="1"/>
  <c r="AZ504" i="1" s="1"/>
  <c r="AZ503" i="1" s="1"/>
  <c r="AZ502" i="1" s="1"/>
  <c r="AZ501" i="1" s="1"/>
  <c r="AZ500" i="1" s="1"/>
  <c r="AZ499" i="1" s="1"/>
  <c r="AZ498" i="1" s="1"/>
  <c r="AZ497" i="1" s="1"/>
  <c r="AZ496" i="1" s="1"/>
  <c r="AZ495" i="1" s="1"/>
  <c r="AZ494" i="1" s="1"/>
  <c r="AZ493" i="1" s="1"/>
  <c r="AZ492" i="1" s="1"/>
  <c r="AZ491" i="1" s="1"/>
  <c r="AZ490" i="1" s="1"/>
  <c r="AZ489" i="1" s="1"/>
  <c r="AZ488" i="1" s="1"/>
  <c r="AZ487" i="1" s="1"/>
  <c r="AZ486" i="1" s="1"/>
  <c r="AZ485" i="1" s="1"/>
  <c r="AZ484" i="1" s="1"/>
  <c r="AZ483" i="1" s="1"/>
  <c r="AZ482" i="1" s="1"/>
  <c r="AZ481" i="1" s="1"/>
  <c r="AZ480" i="1" s="1"/>
  <c r="AZ479" i="1" s="1"/>
  <c r="AZ478" i="1" s="1"/>
  <c r="AZ477" i="1" s="1"/>
  <c r="AZ476" i="1" s="1"/>
  <c r="AZ475" i="1" s="1"/>
  <c r="AZ474" i="1" s="1"/>
  <c r="AZ473" i="1" s="1"/>
  <c r="AZ472" i="1" s="1"/>
  <c r="AZ471" i="1" s="1"/>
  <c r="AZ470" i="1" s="1"/>
  <c r="AZ469" i="1" s="1"/>
  <c r="AZ468" i="1" s="1"/>
  <c r="AZ467" i="1" s="1"/>
  <c r="AZ466" i="1" s="1"/>
  <c r="AZ465" i="1" s="1"/>
  <c r="AZ464" i="1" s="1"/>
  <c r="AZ463" i="1" s="1"/>
  <c r="AZ462" i="1" s="1"/>
  <c r="AZ461" i="1" s="1"/>
  <c r="AZ460" i="1" s="1"/>
  <c r="AZ459" i="1" s="1"/>
  <c r="AZ458" i="1" s="1"/>
  <c r="AZ457" i="1" s="1"/>
  <c r="AZ456" i="1" s="1"/>
  <c r="AZ455" i="1" s="1"/>
  <c r="AZ454" i="1" s="1"/>
  <c r="AZ453" i="1" s="1"/>
  <c r="AZ452" i="1" s="1"/>
  <c r="AZ451" i="1" s="1"/>
  <c r="AZ450" i="1" s="1"/>
  <c r="AZ449" i="1" s="1"/>
  <c r="AZ448" i="1" s="1"/>
  <c r="AZ447" i="1" s="1"/>
  <c r="AZ446" i="1" s="1"/>
  <c r="AZ445" i="1" s="1"/>
  <c r="AZ444" i="1" s="1"/>
  <c r="AZ443" i="1" s="1"/>
  <c r="AZ442" i="1" s="1"/>
  <c r="AZ441" i="1" s="1"/>
  <c r="AZ440" i="1" s="1"/>
  <c r="AZ439" i="1" s="1"/>
  <c r="AZ438" i="1" s="1"/>
  <c r="AZ437" i="1" s="1"/>
  <c r="AZ436" i="1" s="1"/>
  <c r="AZ435" i="1" s="1"/>
  <c r="AZ434" i="1" s="1"/>
  <c r="AZ433" i="1" s="1"/>
  <c r="AZ432" i="1" s="1"/>
  <c r="AZ431" i="1" s="1"/>
  <c r="AZ430" i="1" s="1"/>
  <c r="AZ429" i="1" s="1"/>
  <c r="AZ428" i="1" s="1"/>
  <c r="AZ427" i="1" s="1"/>
  <c r="AZ426" i="1" s="1"/>
  <c r="AZ425" i="1" s="1"/>
  <c r="AZ424" i="1" s="1"/>
  <c r="AZ423" i="1" s="1"/>
  <c r="AZ422" i="1" s="1"/>
  <c r="AZ421" i="1" s="1"/>
  <c r="AZ420" i="1" s="1"/>
  <c r="AZ419" i="1" s="1"/>
  <c r="AZ418" i="1" s="1"/>
  <c r="AZ417" i="1" s="1"/>
  <c r="AZ416" i="1" s="1"/>
  <c r="AZ415" i="1" s="1"/>
  <c r="AZ414" i="1" s="1"/>
  <c r="AZ413" i="1" s="1"/>
  <c r="AZ412" i="1" s="1"/>
  <c r="AZ411" i="1" s="1"/>
  <c r="AZ410" i="1" s="1"/>
  <c r="AZ409" i="1" s="1"/>
  <c r="AZ408" i="1" s="1"/>
  <c r="AZ407" i="1" s="1"/>
  <c r="AZ406" i="1" s="1"/>
  <c r="AZ405" i="1" s="1"/>
  <c r="AZ404" i="1" s="1"/>
  <c r="AZ403" i="1" s="1"/>
  <c r="AZ402" i="1" s="1"/>
  <c r="AZ401" i="1" s="1"/>
  <c r="AZ400" i="1" s="1"/>
  <c r="AZ399" i="1" s="1"/>
  <c r="AZ398" i="1" s="1"/>
  <c r="AZ397" i="1" s="1"/>
  <c r="AZ396" i="1" s="1"/>
  <c r="AZ395" i="1" s="1"/>
  <c r="AZ394" i="1" s="1"/>
  <c r="AZ393" i="1" s="1"/>
  <c r="AZ392" i="1" s="1"/>
  <c r="AZ391" i="1" s="1"/>
  <c r="AZ390" i="1" s="1"/>
  <c r="AZ389" i="1" s="1"/>
  <c r="AZ388" i="1" s="1"/>
  <c r="AZ387" i="1" s="1"/>
  <c r="AZ386" i="1" s="1"/>
  <c r="AZ385" i="1" s="1"/>
  <c r="AZ384" i="1" s="1"/>
  <c r="AZ383" i="1" s="1"/>
  <c r="AZ382" i="1" s="1"/>
  <c r="AZ381" i="1" s="1"/>
  <c r="AZ380" i="1" s="1"/>
  <c r="AZ379" i="1" s="1"/>
  <c r="AZ378" i="1" s="1"/>
  <c r="AZ377" i="1" s="1"/>
  <c r="AZ376" i="1" s="1"/>
  <c r="AZ375" i="1" s="1"/>
  <c r="AZ374" i="1" s="1"/>
  <c r="AZ373" i="1" s="1"/>
  <c r="AZ372" i="1" s="1"/>
  <c r="AZ371" i="1" s="1"/>
  <c r="AZ370" i="1" s="1"/>
  <c r="AZ369" i="1" s="1"/>
  <c r="AZ368" i="1" s="1"/>
  <c r="AZ367" i="1" s="1"/>
  <c r="AZ366" i="1" s="1"/>
  <c r="AZ365" i="1" s="1"/>
  <c r="AZ364" i="1" s="1"/>
  <c r="AZ363" i="1" s="1"/>
  <c r="AZ362" i="1" s="1"/>
  <c r="AZ361" i="1" s="1"/>
  <c r="AZ360" i="1" s="1"/>
  <c r="AZ359" i="1" s="1"/>
  <c r="AZ358" i="1" s="1"/>
  <c r="AZ357" i="1" s="1"/>
  <c r="AZ356" i="1" s="1"/>
  <c r="AZ355" i="1" s="1"/>
  <c r="AZ354" i="1" s="1"/>
  <c r="AZ353" i="1" s="1"/>
  <c r="AZ352" i="1" s="1"/>
  <c r="AZ351" i="1" s="1"/>
  <c r="AZ350" i="1" s="1"/>
  <c r="AZ349" i="1" s="1"/>
  <c r="AZ348" i="1" s="1"/>
  <c r="AZ347" i="1" s="1"/>
  <c r="AZ346" i="1" s="1"/>
  <c r="AZ345" i="1" s="1"/>
  <c r="AZ344" i="1" s="1"/>
  <c r="AZ343" i="1" s="1"/>
  <c r="AZ342" i="1" s="1"/>
  <c r="AZ341" i="1" s="1"/>
  <c r="AZ340" i="1" s="1"/>
  <c r="AZ339" i="1" s="1"/>
  <c r="AZ338" i="1" s="1"/>
  <c r="AZ337" i="1" s="1"/>
  <c r="AZ336" i="1" s="1"/>
  <c r="AZ335" i="1" s="1"/>
  <c r="AZ334" i="1" s="1"/>
  <c r="AZ333" i="1" s="1"/>
  <c r="AZ332" i="1" s="1"/>
  <c r="AZ331" i="1" s="1"/>
  <c r="AZ330" i="1" s="1"/>
  <c r="AZ329" i="1" s="1"/>
  <c r="AZ328" i="1" s="1"/>
  <c r="AZ327" i="1" s="1"/>
  <c r="AZ326" i="1" s="1"/>
  <c r="AZ325" i="1" s="1"/>
  <c r="AZ324" i="1" s="1"/>
  <c r="AZ323" i="1" s="1"/>
  <c r="AZ322" i="1" s="1"/>
  <c r="AZ321" i="1" s="1"/>
  <c r="AZ320" i="1" s="1"/>
  <c r="AZ319" i="1" s="1"/>
  <c r="AZ318" i="1" s="1"/>
  <c r="AZ317" i="1" s="1"/>
  <c r="AZ316" i="1" s="1"/>
  <c r="AZ315" i="1" s="1"/>
  <c r="AZ314" i="1" s="1"/>
  <c r="AZ313" i="1" s="1"/>
  <c r="AZ312" i="1" s="1"/>
  <c r="AZ311" i="1" s="1"/>
  <c r="AZ310" i="1" s="1"/>
  <c r="AZ309" i="1" s="1"/>
  <c r="AZ308" i="1" s="1"/>
  <c r="AZ307" i="1" s="1"/>
  <c r="AZ306" i="1" s="1"/>
  <c r="AZ305" i="1" s="1"/>
  <c r="AZ304" i="1" s="1"/>
  <c r="AZ303" i="1" s="1"/>
  <c r="AZ302" i="1" s="1"/>
  <c r="AZ301" i="1" s="1"/>
  <c r="AZ300" i="1" s="1"/>
  <c r="AZ299" i="1" s="1"/>
  <c r="AZ298" i="1" s="1"/>
  <c r="AZ297" i="1" s="1"/>
  <c r="AZ296" i="1" s="1"/>
  <c r="AZ295" i="1" s="1"/>
  <c r="AZ294" i="1" s="1"/>
  <c r="AZ293" i="1" s="1"/>
  <c r="AZ292" i="1" s="1"/>
  <c r="AZ291" i="1" s="1"/>
  <c r="AZ290" i="1" s="1"/>
  <c r="AZ289" i="1" s="1"/>
  <c r="AZ288" i="1" s="1"/>
  <c r="AZ287" i="1" s="1"/>
  <c r="AZ286" i="1" s="1"/>
  <c r="AZ285" i="1" s="1"/>
  <c r="AZ284" i="1" s="1"/>
  <c r="AZ283" i="1" s="1"/>
  <c r="AZ282" i="1" s="1"/>
  <c r="AZ281" i="1" s="1"/>
  <c r="AZ280" i="1" s="1"/>
  <c r="AZ279" i="1" s="1"/>
  <c r="AZ278" i="1" s="1"/>
  <c r="AZ277" i="1" s="1"/>
  <c r="AZ276" i="1" s="1"/>
  <c r="AZ275" i="1" s="1"/>
  <c r="AZ274" i="1" s="1"/>
  <c r="AZ273" i="1" s="1"/>
  <c r="AZ272" i="1" s="1"/>
  <c r="AZ271" i="1" s="1"/>
  <c r="AZ270" i="1" s="1"/>
  <c r="AZ269" i="1" s="1"/>
  <c r="AZ268" i="1" s="1"/>
  <c r="AZ267" i="1" s="1"/>
  <c r="AZ266" i="1" s="1"/>
  <c r="AZ265" i="1" s="1"/>
  <c r="AZ264" i="1" s="1"/>
  <c r="AZ263" i="1" s="1"/>
  <c r="AZ262" i="1" s="1"/>
  <c r="AZ261" i="1" s="1"/>
  <c r="AZ260" i="1" s="1"/>
  <c r="AZ259" i="1" s="1"/>
  <c r="AZ258" i="1" s="1"/>
  <c r="AZ257" i="1" s="1"/>
  <c r="AZ256" i="1" s="1"/>
  <c r="AZ255" i="1" s="1"/>
  <c r="AZ254" i="1" s="1"/>
  <c r="AZ253" i="1" s="1"/>
  <c r="AZ252" i="1" s="1"/>
  <c r="AZ251" i="1" s="1"/>
  <c r="AZ250" i="1" s="1"/>
  <c r="AZ249" i="1" s="1"/>
  <c r="AZ248" i="1" s="1"/>
  <c r="AZ247" i="1" s="1"/>
  <c r="AZ246" i="1" s="1"/>
  <c r="AZ245" i="1" s="1"/>
  <c r="AZ244" i="1" s="1"/>
  <c r="AZ243" i="1" s="1"/>
  <c r="AZ242" i="1" s="1"/>
  <c r="AZ241" i="1" s="1"/>
  <c r="AZ240" i="1" s="1"/>
  <c r="AZ239" i="1" s="1"/>
  <c r="AZ238" i="1" s="1"/>
  <c r="AZ237" i="1" s="1"/>
  <c r="AZ236" i="1" s="1"/>
  <c r="AZ235" i="1" s="1"/>
  <c r="AZ234" i="1" s="1"/>
  <c r="AZ233" i="1" s="1"/>
  <c r="AZ232" i="1" s="1"/>
  <c r="AZ231" i="1" s="1"/>
  <c r="AZ230" i="1" s="1"/>
  <c r="AZ229" i="1" s="1"/>
  <c r="AZ228" i="1" s="1"/>
  <c r="AZ227" i="1" s="1"/>
  <c r="AZ226" i="1" s="1"/>
  <c r="AZ225" i="1" s="1"/>
  <c r="AZ224" i="1" s="1"/>
  <c r="AZ223" i="1" s="1"/>
  <c r="AZ222" i="1" s="1"/>
  <c r="AZ221" i="1" s="1"/>
  <c r="AZ220" i="1" s="1"/>
  <c r="AZ219" i="1" s="1"/>
  <c r="AZ218" i="1" s="1"/>
  <c r="AZ217" i="1" s="1"/>
  <c r="AZ216" i="1" s="1"/>
  <c r="AZ215" i="1" s="1"/>
  <c r="AZ214" i="1" s="1"/>
  <c r="AZ213" i="1" s="1"/>
  <c r="AZ212" i="1" s="1"/>
  <c r="AZ211" i="1" s="1"/>
  <c r="AZ210" i="1" s="1"/>
  <c r="AZ209" i="1" s="1"/>
  <c r="AZ208" i="1" s="1"/>
  <c r="AZ207" i="1" s="1"/>
  <c r="AZ206" i="1" s="1"/>
  <c r="AZ205" i="1" s="1"/>
  <c r="AZ204" i="1" s="1"/>
  <c r="AZ203" i="1" s="1"/>
  <c r="AZ202" i="1" s="1"/>
  <c r="AZ201" i="1" s="1"/>
  <c r="AZ200" i="1" s="1"/>
  <c r="AZ199" i="1" s="1"/>
  <c r="AZ198" i="1" s="1"/>
  <c r="AZ197" i="1" s="1"/>
  <c r="AZ196" i="1" s="1"/>
  <c r="AZ195" i="1" s="1"/>
  <c r="AZ194" i="1" s="1"/>
  <c r="AZ193" i="1" s="1"/>
  <c r="AZ192" i="1" s="1"/>
  <c r="AZ191" i="1" s="1"/>
  <c r="AZ190" i="1" s="1"/>
  <c r="AZ189" i="1" s="1"/>
  <c r="AZ188" i="1" s="1"/>
  <c r="AZ187" i="1" s="1"/>
  <c r="AZ186" i="1" s="1"/>
  <c r="AZ185" i="1" s="1"/>
  <c r="AZ184" i="1" s="1"/>
  <c r="AZ183" i="1" s="1"/>
  <c r="AZ182" i="1" s="1"/>
  <c r="AZ181" i="1" s="1"/>
  <c r="AZ180" i="1" s="1"/>
  <c r="AZ179" i="1" s="1"/>
  <c r="AZ178" i="1" s="1"/>
  <c r="AZ177" i="1" s="1"/>
  <c r="AZ176" i="1" s="1"/>
  <c r="AZ175" i="1" s="1"/>
  <c r="AZ174" i="1" s="1"/>
  <c r="AZ173" i="1" s="1"/>
  <c r="AZ172" i="1" s="1"/>
  <c r="AZ171" i="1" s="1"/>
  <c r="AZ170" i="1" s="1"/>
  <c r="AZ169" i="1" s="1"/>
  <c r="AZ168" i="1" s="1"/>
  <c r="AZ167" i="1" s="1"/>
  <c r="AZ166" i="1" s="1"/>
  <c r="AZ165" i="1" s="1"/>
  <c r="AZ164" i="1" s="1"/>
  <c r="AZ163" i="1" s="1"/>
  <c r="AZ162" i="1" s="1"/>
  <c r="AZ161" i="1" s="1"/>
  <c r="AZ160" i="1" s="1"/>
  <c r="AZ159" i="1" s="1"/>
  <c r="AZ158" i="1" s="1"/>
  <c r="AZ157" i="1" s="1"/>
  <c r="AZ156" i="1" s="1"/>
  <c r="AZ155" i="1" s="1"/>
  <c r="AZ154" i="1" s="1"/>
  <c r="AZ153" i="1" s="1"/>
  <c r="AZ152" i="1" s="1"/>
  <c r="AZ151" i="1" s="1"/>
  <c r="AZ150" i="1" s="1"/>
  <c r="AZ149" i="1" s="1"/>
  <c r="AZ148" i="1" s="1"/>
  <c r="AZ147" i="1" s="1"/>
  <c r="AZ146" i="1" s="1"/>
  <c r="AZ145" i="1" s="1"/>
  <c r="AZ144" i="1" s="1"/>
  <c r="AZ143" i="1" s="1"/>
  <c r="AZ142" i="1" s="1"/>
  <c r="AZ141" i="1" s="1"/>
  <c r="AZ140" i="1" s="1"/>
  <c r="AZ139" i="1" s="1"/>
  <c r="AZ138" i="1" s="1"/>
  <c r="AZ137" i="1" s="1"/>
  <c r="AZ136" i="1" s="1"/>
  <c r="AZ135" i="1" s="1"/>
  <c r="AZ134" i="1" s="1"/>
  <c r="AZ133" i="1" s="1"/>
  <c r="AZ132" i="1" s="1"/>
  <c r="AZ131" i="1" s="1"/>
  <c r="AZ130" i="1" s="1"/>
  <c r="AZ129" i="1" s="1"/>
  <c r="AZ128" i="1" s="1"/>
  <c r="AZ127" i="1" s="1"/>
  <c r="AZ126" i="1" s="1"/>
  <c r="AZ125" i="1" s="1"/>
  <c r="AZ124" i="1" s="1"/>
  <c r="AZ123" i="1" s="1"/>
  <c r="AZ122" i="1" s="1"/>
  <c r="AZ121" i="1" s="1"/>
  <c r="AZ120" i="1" s="1"/>
  <c r="AZ119" i="1" s="1"/>
  <c r="AZ118" i="1" s="1"/>
  <c r="AZ117" i="1" s="1"/>
  <c r="AZ116" i="1" s="1"/>
  <c r="AZ115" i="1" s="1"/>
  <c r="AZ114" i="1" s="1"/>
  <c r="AZ113" i="1" s="1"/>
  <c r="AZ112" i="1" s="1"/>
  <c r="AZ111" i="1" s="1"/>
  <c r="AZ110" i="1" s="1"/>
  <c r="AZ109" i="1" s="1"/>
  <c r="AZ108" i="1" s="1"/>
  <c r="AZ107" i="1" s="1"/>
  <c r="AZ106" i="1" s="1"/>
  <c r="AZ105" i="1" s="1"/>
  <c r="AZ104" i="1" s="1"/>
  <c r="AZ103" i="1" s="1"/>
  <c r="AZ102" i="1" s="1"/>
  <c r="AZ101" i="1" s="1"/>
  <c r="AZ100" i="1" s="1"/>
  <c r="AZ99" i="1" s="1"/>
  <c r="AZ98" i="1" s="1"/>
  <c r="AZ97" i="1" s="1"/>
  <c r="AZ96" i="1" s="1"/>
  <c r="AZ95" i="1" s="1"/>
  <c r="AZ94" i="1" s="1"/>
  <c r="AZ93" i="1" s="1"/>
  <c r="AZ92" i="1" s="1"/>
  <c r="AZ91" i="1" s="1"/>
  <c r="AZ90" i="1" s="1"/>
  <c r="AZ89" i="1" s="1"/>
  <c r="AZ88" i="1" s="1"/>
  <c r="AZ87" i="1" s="1"/>
  <c r="AZ86" i="1" s="1"/>
  <c r="AZ85" i="1" s="1"/>
  <c r="AZ84" i="1" s="1"/>
  <c r="AZ83" i="1" s="1"/>
  <c r="AZ82" i="1" s="1"/>
  <c r="AZ81" i="1" s="1"/>
  <c r="AZ80" i="1" s="1"/>
  <c r="AZ79" i="1" s="1"/>
  <c r="AZ78" i="1" s="1"/>
  <c r="AZ77" i="1" s="1"/>
  <c r="AZ76" i="1" s="1"/>
  <c r="AZ75" i="1" s="1"/>
  <c r="AZ74" i="1" s="1"/>
  <c r="AZ73" i="1" s="1"/>
  <c r="AZ72" i="1" s="1"/>
  <c r="AZ71" i="1" s="1"/>
  <c r="AZ70" i="1" s="1"/>
  <c r="AZ69" i="1" s="1"/>
  <c r="AZ68" i="1" s="1"/>
  <c r="AZ67" i="1" s="1"/>
  <c r="AZ66" i="1" s="1"/>
  <c r="AZ65" i="1" s="1"/>
  <c r="AZ64" i="1" s="1"/>
  <c r="AZ63" i="1" s="1"/>
  <c r="AZ62" i="1" s="1"/>
  <c r="AZ61" i="1" s="1"/>
  <c r="AZ60" i="1" s="1"/>
  <c r="AZ59" i="1" s="1"/>
  <c r="AZ58" i="1" s="1"/>
  <c r="AZ57" i="1" s="1"/>
  <c r="AZ56" i="1" s="1"/>
  <c r="AZ55" i="1" s="1"/>
  <c r="AZ54" i="1" s="1"/>
  <c r="AZ53" i="1" s="1"/>
  <c r="AZ52" i="1" s="1"/>
  <c r="AZ51" i="1" s="1"/>
  <c r="AZ50" i="1" s="1"/>
  <c r="AZ49" i="1" s="1"/>
  <c r="AZ48" i="1" s="1"/>
  <c r="AZ47" i="1" s="1"/>
  <c r="AZ46" i="1" s="1"/>
  <c r="AZ45" i="1" s="1"/>
  <c r="AZ44" i="1" s="1"/>
  <c r="AZ43" i="1" s="1"/>
  <c r="AZ42" i="1" s="1"/>
  <c r="AZ41" i="1" s="1"/>
  <c r="AZ40" i="1" s="1"/>
  <c r="AZ39" i="1" s="1"/>
  <c r="AZ38" i="1" s="1"/>
  <c r="AZ37" i="1" s="1"/>
  <c r="AZ36" i="1" s="1"/>
  <c r="AZ35" i="1" s="1"/>
  <c r="AZ34" i="1" s="1"/>
  <c r="AZ33" i="1" s="1"/>
  <c r="AZ32" i="1" s="1"/>
  <c r="AZ31" i="1" s="1"/>
  <c r="AZ30" i="1" s="1"/>
  <c r="AZ29" i="1" s="1"/>
  <c r="AZ28" i="1" s="1"/>
  <c r="AZ27" i="1" s="1"/>
  <c r="AZ26" i="1" s="1"/>
  <c r="AZ25" i="1" s="1"/>
  <c r="AZ24" i="1" s="1"/>
  <c r="AZ23" i="1" s="1"/>
  <c r="AX21" i="1"/>
  <c r="AY21" i="1" s="1"/>
  <c r="AW21" i="1"/>
  <c r="AV21" i="1"/>
  <c r="BK365" i="1" l="1"/>
  <c r="BK1070" i="1"/>
  <c r="BK189" i="1"/>
  <c r="BK366" i="1"/>
  <c r="BK652" i="1"/>
  <c r="BK236" i="1"/>
  <c r="BK656" i="1"/>
  <c r="BK159" i="1"/>
  <c r="BK957" i="1"/>
  <c r="BK1025" i="1"/>
  <c r="BK1149" i="1"/>
  <c r="BK1181" i="1"/>
  <c r="BK693" i="1"/>
  <c r="BK326" i="1"/>
  <c r="BK237" i="1"/>
  <c r="BK480" i="1"/>
  <c r="BK796" i="1"/>
  <c r="BK1184" i="1"/>
  <c r="BK190" i="1"/>
  <c r="BK758" i="1"/>
  <c r="BK1005" i="1"/>
  <c r="BK350" i="1"/>
  <c r="BK917" i="1"/>
  <c r="BK647" i="1"/>
  <c r="BK254" i="1"/>
  <c r="BK765" i="1"/>
  <c r="BK175" i="1"/>
  <c r="BK507" i="1"/>
  <c r="BK1102" i="1"/>
  <c r="BK384" i="1"/>
  <c r="BK1165" i="1"/>
  <c r="BK885" i="1"/>
  <c r="BK252" i="1"/>
  <c r="BK1157" i="1"/>
  <c r="BK22" i="1"/>
  <c r="BK1150" i="1"/>
  <c r="BK127" i="1"/>
  <c r="BK29" i="1"/>
  <c r="BK637" i="1"/>
  <c r="BK1008" i="1"/>
  <c r="BK101" i="1"/>
  <c r="BK174" i="1"/>
  <c r="BK1200" i="1"/>
  <c r="BK956" i="1"/>
  <c r="BK125" i="1"/>
  <c r="BK510" i="1"/>
  <c r="BK1003" i="1"/>
  <c r="BK1127" i="1"/>
  <c r="BK1038" i="1"/>
  <c r="BK782" i="1"/>
  <c r="BK1159" i="1"/>
  <c r="BK1085" i="1"/>
  <c r="BK1207" i="1"/>
  <c r="BK950" i="1"/>
  <c r="BK528" i="1"/>
  <c r="BK54" i="1"/>
  <c r="BK1036" i="1"/>
  <c r="BK517" i="1"/>
  <c r="BK406" i="1"/>
  <c r="BK1024" i="1"/>
  <c r="BK1071" i="1"/>
  <c r="BK519" i="1"/>
  <c r="BK26" i="1"/>
  <c r="BK119" i="1"/>
  <c r="BK12" i="1"/>
  <c r="BK10" i="1"/>
  <c r="BK1206" i="1"/>
  <c r="BK768" i="1"/>
  <c r="BK45" i="1"/>
  <c r="BK183" i="1"/>
  <c r="BK1158" i="1"/>
  <c r="BK1073" i="1"/>
  <c r="BK109" i="1"/>
  <c r="BK462" i="1"/>
  <c r="BK645" i="1"/>
  <c r="BK1213" i="1"/>
  <c r="BK663" i="1"/>
  <c r="BK590" i="1"/>
  <c r="BK1109" i="1"/>
  <c r="BK310" i="1"/>
  <c r="BK1004" i="1"/>
  <c r="BK677" i="1"/>
  <c r="BK367" i="1"/>
  <c r="BK1175" i="1"/>
  <c r="BK37" i="1"/>
  <c r="BK1019" i="1"/>
  <c r="BK902" i="1"/>
  <c r="BK1205" i="1"/>
  <c r="BK14" i="1"/>
  <c r="BK325" i="1"/>
  <c r="BK973" i="1"/>
  <c r="BK391" i="1"/>
  <c r="BK445" i="1"/>
  <c r="BK437" i="1"/>
  <c r="BK588" i="1"/>
  <c r="BK1197" i="1"/>
  <c r="BK757" i="1"/>
  <c r="BK103" i="1"/>
  <c r="BK13" i="1"/>
  <c r="BK447" i="1"/>
  <c r="BK911" i="1"/>
  <c r="BK439" i="1"/>
  <c r="BK638" i="1"/>
  <c r="BK1111" i="1"/>
  <c r="BK93" i="1"/>
  <c r="BK845" i="1"/>
  <c r="BK85" i="1"/>
  <c r="BK523" i="1"/>
  <c r="BK141" i="1"/>
  <c r="BK653" i="1"/>
  <c r="BK286" i="1"/>
  <c r="BK912" i="1"/>
  <c r="BK86" i="1"/>
  <c r="BK1086" i="1"/>
  <c r="BK679" i="1"/>
  <c r="BK181" i="1"/>
  <c r="BK134" i="1"/>
  <c r="BK678" i="1"/>
  <c r="BK1228" i="1"/>
  <c r="BK79" i="1"/>
  <c r="BK9" i="1"/>
  <c r="BK695" i="1"/>
  <c r="BK1035" i="1"/>
  <c r="BK47" i="1"/>
  <c r="BK748" i="1"/>
  <c r="BK861" i="1"/>
  <c r="BK222" i="1"/>
  <c r="BK1141" i="1"/>
  <c r="BK795" i="1"/>
  <c r="BK951" i="1"/>
  <c r="BK918" i="1"/>
  <c r="BK1227" i="1"/>
  <c r="BK405" i="1"/>
  <c r="BK654" i="1"/>
  <c r="BK46" i="1"/>
  <c r="BK389" i="1"/>
  <c r="BK759" i="1"/>
  <c r="BK924" i="1"/>
  <c r="BK509" i="1"/>
  <c r="BK208" i="1"/>
  <c r="BK28" i="1"/>
  <c r="BK117" i="1"/>
  <c r="BK110" i="1"/>
  <c r="BK1212" i="1"/>
  <c r="BK446" i="1"/>
  <c r="BK901" i="1"/>
  <c r="BK133" i="1"/>
  <c r="BK421" i="1"/>
  <c r="BK919" i="1"/>
  <c r="BK95" i="1"/>
  <c r="BK1183" i="1"/>
  <c r="BK732" i="1"/>
  <c r="BK444" i="1"/>
  <c r="BK284" i="1"/>
  <c r="BK1110" i="1"/>
  <c r="BK974" i="1"/>
  <c r="BK527" i="1"/>
  <c r="BK1039" i="1"/>
  <c r="BK1002" i="1"/>
  <c r="BK508" i="1"/>
  <c r="BK223" i="1"/>
  <c r="BK1006" i="1"/>
  <c r="BK1196" i="1"/>
  <c r="BK1037" i="1"/>
  <c r="BK140" i="1"/>
  <c r="BK814" i="1"/>
  <c r="BK94" i="1"/>
  <c r="BK20" i="1"/>
  <c r="BK53" i="1"/>
  <c r="BK749" i="1"/>
  <c r="BK526" i="1"/>
  <c r="BK1143" i="1"/>
  <c r="BK1174" i="1"/>
  <c r="BK511" i="1"/>
  <c r="BK862" i="1"/>
  <c r="BK1126" i="1"/>
  <c r="BK23" i="1"/>
  <c r="BK5" i="1"/>
  <c r="BK694" i="1"/>
  <c r="BK1191" i="1"/>
  <c r="BK860" i="1"/>
  <c r="BK398" i="1"/>
  <c r="BK651" i="1"/>
  <c r="BK4" i="1"/>
  <c r="BK221" i="1"/>
  <c r="BK935" i="1"/>
  <c r="BK111" i="1"/>
  <c r="BK655" i="1"/>
  <c r="BK38" i="1"/>
  <c r="BK903" i="1"/>
  <c r="BK463" i="1"/>
  <c r="BK118" i="1"/>
  <c r="BK589" i="1"/>
  <c r="BK349" i="1"/>
  <c r="BK1100" i="1"/>
  <c r="BK348" i="1"/>
  <c r="BK461" i="1"/>
  <c r="BK1164" i="1"/>
  <c r="BK783" i="1"/>
  <c r="BK400" i="1"/>
  <c r="BK77" i="1"/>
  <c r="BK55" i="1"/>
  <c r="BK1179" i="1"/>
  <c r="BK1040" i="1"/>
  <c r="BK407" i="1"/>
  <c r="BK126" i="1"/>
  <c r="BK1023" i="1"/>
  <c r="BK846" i="1"/>
  <c r="BK87" i="1"/>
  <c r="BK763" i="1"/>
  <c r="BK524" i="1"/>
  <c r="BK381" i="1"/>
  <c r="BK423" i="1"/>
  <c r="BK844" i="1"/>
  <c r="BK764" i="1"/>
  <c r="BK1125" i="1"/>
  <c r="BK327" i="1"/>
  <c r="BK21" i="1"/>
  <c r="BK752" i="1"/>
  <c r="BK922" i="1"/>
  <c r="BK1180" i="1"/>
  <c r="BK150" i="1"/>
  <c r="BK151" i="1"/>
  <c r="BK1182" i="1"/>
  <c r="BK949" i="1"/>
  <c r="BK70" i="1"/>
  <c r="BK1173" i="1"/>
  <c r="BK76" i="1"/>
  <c r="BK718" i="1"/>
  <c r="BK733" i="1"/>
  <c r="BK815" i="1"/>
  <c r="BK1214" i="1"/>
  <c r="BK7" i="1"/>
  <c r="BK923" i="1"/>
  <c r="BK135" i="1"/>
  <c r="BK794" i="1"/>
  <c r="BK1020" i="1"/>
  <c r="BK78" i="1"/>
  <c r="BK639" i="1"/>
  <c r="BK934" i="1"/>
  <c r="BK784" i="1"/>
  <c r="BK1041" i="1"/>
  <c r="BK25" i="1"/>
  <c r="BK767" i="1"/>
  <c r="BK158" i="1"/>
  <c r="BK662" i="1"/>
  <c r="BK717" i="1"/>
  <c r="BK766" i="1"/>
  <c r="BK1101" i="1"/>
  <c r="BK142" i="1"/>
  <c r="BK191" i="1"/>
  <c r="BK238" i="1"/>
  <c r="BK747" i="1"/>
  <c r="BK1142" i="1"/>
  <c r="BK173" i="1"/>
  <c r="BK8" i="1"/>
  <c r="BK1021" i="1"/>
  <c r="BK1189" i="1"/>
  <c r="BK750" i="1"/>
  <c r="BK390" i="1"/>
  <c r="BK478" i="1"/>
  <c r="BK751" i="1"/>
  <c r="BK869" i="1"/>
  <c r="BK1201" i="1"/>
  <c r="BK518" i="1"/>
  <c r="BK816" i="1"/>
  <c r="BK525" i="1"/>
  <c r="BK309" i="1"/>
  <c r="BK871" i="1"/>
  <c r="BK207" i="1"/>
  <c r="BK71" i="1"/>
  <c r="BK1226" i="1"/>
  <c r="BK422" i="1"/>
  <c r="BK182" i="1"/>
  <c r="BK255" i="1"/>
  <c r="BK149" i="1"/>
  <c r="BK1190" i="1"/>
  <c r="BK383" i="1"/>
  <c r="BK6" i="1"/>
  <c r="BK399" i="1"/>
  <c r="BK285" i="1"/>
  <c r="BK646" i="1"/>
  <c r="BK253" i="1"/>
  <c r="BK157" i="1"/>
  <c r="BK734" i="1"/>
  <c r="BK661" i="1"/>
  <c r="BK39" i="1"/>
  <c r="BK972" i="1"/>
  <c r="BK955" i="1"/>
  <c r="BK382" i="1"/>
  <c r="BK1084" i="1"/>
  <c r="BK438" i="1"/>
  <c r="BK311" i="1"/>
  <c r="BK24" i="1"/>
  <c r="BK1199" i="1"/>
  <c r="BK1166" i="1"/>
  <c r="BK886" i="1"/>
  <c r="BK1007" i="1"/>
  <c r="BK1198" i="1"/>
  <c r="BK69" i="1"/>
  <c r="BK719" i="1"/>
  <c r="BK910" i="1"/>
  <c r="BK887" i="1"/>
  <c r="BK870" i="1"/>
  <c r="BK239" i="1"/>
  <c r="BK1148" i="1"/>
  <c r="BK1072" i="1"/>
  <c r="BK102" i="1"/>
  <c r="BK479" i="1"/>
  <c r="BK933" i="1"/>
  <c r="BM4" i="1"/>
  <c r="BN4" i="1" s="1"/>
  <c r="J8" i="12"/>
  <c r="K6" i="12"/>
  <c r="L6" i="12"/>
  <c r="M6" i="12"/>
  <c r="N6" i="12"/>
  <c r="Y1" i="1"/>
  <c r="X1" i="1" s="1"/>
  <c r="AX22" i="1"/>
  <c r="AW22" i="1"/>
  <c r="BD14" i="1" s="1"/>
  <c r="BD20" i="1" s="1"/>
  <c r="BD24" i="1" s="1"/>
  <c r="BG24" i="1" s="1"/>
  <c r="AV22" i="1"/>
  <c r="BD13" i="1" s="1"/>
  <c r="BD15" i="1"/>
  <c r="BD12" i="1"/>
  <c r="BM5" i="1" l="1"/>
  <c r="BN5" i="1" s="1"/>
  <c r="J9" i="12"/>
  <c r="K7" i="12"/>
  <c r="L7" i="12"/>
  <c r="M7" i="12"/>
  <c r="N7" i="12"/>
  <c r="BD21" i="1"/>
  <c r="BD25" i="1" s="1"/>
  <c r="BE25" i="1" s="1"/>
  <c r="AY22" i="1"/>
  <c r="AZ22" i="1" s="1"/>
  <c r="AZ21" i="1" s="1"/>
  <c r="AZ20" i="1" s="1"/>
  <c r="AZ19" i="1" s="1"/>
  <c r="AZ18" i="1" s="1"/>
  <c r="AZ17" i="1" s="1"/>
  <c r="AZ16" i="1" s="1"/>
  <c r="AZ15" i="1" s="1"/>
  <c r="AZ14" i="1" s="1"/>
  <c r="AZ13" i="1" s="1"/>
  <c r="AZ12" i="1" s="1"/>
  <c r="AZ11" i="1" s="1"/>
  <c r="AZ10" i="1" s="1"/>
  <c r="AZ9" i="1" s="1"/>
  <c r="AZ8" i="1" s="1"/>
  <c r="AZ7" i="1" s="1"/>
  <c r="AZ6" i="1" s="1"/>
  <c r="AZ5" i="1" s="1"/>
  <c r="AZ4" i="1" s="1"/>
  <c r="AZ3" i="1" s="1"/>
  <c r="AZ2" i="1" s="1"/>
  <c r="BD26" i="1"/>
  <c r="J10" i="12" l="1"/>
  <c r="L8" i="12"/>
  <c r="M8" i="12"/>
  <c r="N8" i="12"/>
  <c r="K8" i="12"/>
  <c r="BE24" i="1"/>
  <c r="BG25" i="1"/>
  <c r="BG26" i="1"/>
  <c r="BE26" i="1"/>
  <c r="J11" i="12" l="1"/>
  <c r="L9" i="12"/>
  <c r="M9" i="12"/>
  <c r="K9" i="12"/>
  <c r="N9" i="12"/>
  <c r="BC31" i="1"/>
  <c r="BD31" i="1" s="1"/>
  <c r="BE31" i="1" s="1"/>
  <c r="J12" i="12" l="1"/>
  <c r="L10" i="12"/>
  <c r="M10" i="12"/>
  <c r="N10" i="12"/>
  <c r="K10" i="12"/>
  <c r="J13" i="12" l="1"/>
  <c r="M11" i="12"/>
  <c r="N11" i="12"/>
  <c r="K11" i="12"/>
  <c r="L11" i="12"/>
  <c r="M12" i="12" l="1"/>
  <c r="N12" i="12"/>
  <c r="L12" i="12"/>
  <c r="K12" i="12"/>
  <c r="J14" i="12"/>
  <c r="M13" i="12" l="1"/>
  <c r="N13" i="12"/>
  <c r="K13" i="12"/>
  <c r="L13" i="12"/>
  <c r="J15" i="12"/>
  <c r="N14" i="12" l="1"/>
  <c r="M14" i="12"/>
  <c r="K14" i="12"/>
  <c r="L14" i="12"/>
</calcChain>
</file>

<file path=xl/sharedStrings.xml><?xml version="1.0" encoding="utf-8"?>
<sst xmlns="http://schemas.openxmlformats.org/spreadsheetml/2006/main" count="88" uniqueCount="87">
  <si>
    <t>Date</t>
  </si>
  <si>
    <t>Open</t>
  </si>
  <si>
    <t>High</t>
  </si>
  <si>
    <t>Low</t>
  </si>
  <si>
    <t>Close*</t>
  </si>
  <si>
    <t>Volume</t>
  </si>
  <si>
    <t>stdOpen10</t>
  </si>
  <si>
    <t>Average10</t>
  </si>
  <si>
    <t>stdHiLo10</t>
  </si>
  <si>
    <t>Hi-Open</t>
  </si>
  <si>
    <t>Open-Lo</t>
  </si>
  <si>
    <t>&gt;Distance</t>
  </si>
  <si>
    <t>Close ITM</t>
  </si>
  <si>
    <t>Open-Cls</t>
  </si>
  <si>
    <t>SL fail</t>
  </si>
  <si>
    <t>SL Triggers</t>
  </si>
  <si>
    <t>SL success</t>
  </si>
  <si>
    <t>Total</t>
  </si>
  <si>
    <t>SL Success</t>
  </si>
  <si>
    <t>SL Fail</t>
  </si>
  <si>
    <t>No SL</t>
  </si>
  <si>
    <t>Total ITM</t>
  </si>
  <si>
    <t>Win</t>
  </si>
  <si>
    <t>Loss</t>
  </si>
  <si>
    <t>ITM - SL fails</t>
  </si>
  <si>
    <t>Weight</t>
  </si>
  <si>
    <t>Per Day</t>
  </si>
  <si>
    <t>Wt.Val</t>
  </si>
  <si>
    <t>Count</t>
  </si>
  <si>
    <t>NoSL &amp; OTM</t>
  </si>
  <si>
    <t>OTM &amp; noSL</t>
  </si>
  <si>
    <t>Rate</t>
  </si>
  <si>
    <t>IV Calls</t>
  </si>
  <si>
    <t>IV Call EM</t>
  </si>
  <si>
    <t>IV Puts</t>
  </si>
  <si>
    <t>IV Put EM</t>
  </si>
  <si>
    <t>https://www.alphaquery.com/stock/SPY/volatility-option-statistics/10-day/iv-put</t>
  </si>
  <si>
    <t>Data source fetched from</t>
  </si>
  <si>
    <t>stdTester</t>
  </si>
  <si>
    <t>1239 days</t>
  </si>
  <si>
    <t>SL Room (Triggered)</t>
  </si>
  <si>
    <t>Per year</t>
  </si>
  <si>
    <t>Assume single contract iron condor</t>
  </si>
  <si>
    <t>Loss count</t>
  </si>
  <si>
    <t>SL Multiplier (used in stop loss checks)</t>
  </si>
  <si>
    <t>Double SL</t>
  </si>
  <si>
    <t>Margin requirement</t>
  </si>
  <si>
    <t>at close</t>
  </si>
  <si>
    <t>SL Room need to be tested.</t>
  </si>
  <si>
    <t>C. Sim. P/L</t>
  </si>
  <si>
    <t>Sim. P/L</t>
  </si>
  <si>
    <t>B&amp;H 4x P/L</t>
  </si>
  <si>
    <t>TR day</t>
  </si>
  <si>
    <t>ATR 10</t>
  </si>
  <si>
    <t>N</t>
  </si>
  <si>
    <t>1D Lag Data Close+Slope</t>
  </si>
  <si>
    <t>Lin4Cast Distance from Real</t>
  </si>
  <si>
    <t>Weighted</t>
  </si>
  <si>
    <t>Weighted Distance from Real</t>
  </si>
  <si>
    <t>1D Lag Data Open+Slope_p</t>
  </si>
  <si>
    <t>Weight Multiple</t>
  </si>
  <si>
    <t>Linear 4Cast Shift</t>
  </si>
  <si>
    <t>Slope Multiple</t>
  </si>
  <si>
    <t>Bin width</t>
  </si>
  <si>
    <t>Max width</t>
  </si>
  <si>
    <t>Bin</t>
  </si>
  <si>
    <t>Op+Slope Distance from Real</t>
  </si>
  <si>
    <t>Slope 20D</t>
  </si>
  <si>
    <t>Slope realdate 1.45</t>
  </si>
  <si>
    <t>Lag data 1D Linear Forcast, Op 2D</t>
  </si>
  <si>
    <t>Don’t trade vol</t>
  </si>
  <si>
    <t>Trade all</t>
  </si>
  <si>
    <t>Don’t trade 2D loss</t>
  </si>
  <si>
    <t>Don’t trade 3D loss</t>
  </si>
  <si>
    <t>4D with any 3D losses</t>
  </si>
  <si>
    <t>3D without any 2D losses</t>
  </si>
  <si>
    <t>4D,2D losses</t>
  </si>
  <si>
    <t>3D, 1D losses</t>
  </si>
  <si>
    <t>Return (*10^2)</t>
  </si>
  <si>
    <t>Close-Open</t>
  </si>
  <si>
    <t>non-trade days</t>
  </si>
  <si>
    <t>Op+Slope Distance from Real 645</t>
  </si>
  <si>
    <t>Lin4Cast Distance from Real 644</t>
  </si>
  <si>
    <t>Weighted Distance from Real 657</t>
  </si>
  <si>
    <t>days</t>
  </si>
  <si>
    <t>rate</t>
  </si>
  <si>
    <t>non trade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</si>
</sst>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14" fontId="0" fillId="0" borderId="0" xfId="0" applyNumberFormat="1" applyBorder="1"/>
    <xf numFmtId="4" fontId="0" fillId="0" borderId="0" xfId="0" applyNumberFormat="1" applyBorder="1"/>
    <xf numFmtId="4" fontId="0" fillId="0" borderId="0" xfId="0" applyNumberFormat="1" applyFill="1" applyBorder="1"/>
    <xf numFmtId="4" fontId="0" fillId="0" borderId="0" xfId="0" applyNumberFormat="1"/>
    <xf numFmtId="0" fontId="0" fillId="0" borderId="0" xfId="0" quotePrefix="1"/>
    <xf numFmtId="1" fontId="0" fillId="0" borderId="0" xfId="0" applyNumberFormat="1"/>
    <xf numFmtId="4" fontId="0" fillId="2" borderId="0" xfId="0" applyNumberFormat="1" applyFill="1"/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9" fontId="0" fillId="0" borderId="0" xfId="0" applyNumberFormat="1"/>
    <xf numFmtId="14" fontId="0" fillId="0" borderId="0" xfId="0" applyNumberFormat="1"/>
    <xf numFmtId="6" fontId="0" fillId="0" borderId="0" xfId="0" applyNumberFormat="1"/>
    <xf numFmtId="14" fontId="0" fillId="0" borderId="0" xfId="0" applyNumberFormat="1" applyBorder="1" applyAlignment="1">
      <alignment wrapText="1"/>
    </xf>
    <xf numFmtId="4" fontId="0" fillId="0" borderId="0" xfId="0" applyNumberFormat="1" applyBorder="1" applyAlignment="1">
      <alignment wrapText="1"/>
    </xf>
    <xf numFmtId="4" fontId="0" fillId="2" borderId="0" xfId="0" applyNumberFormat="1" applyFill="1" applyBorder="1" applyAlignment="1">
      <alignment wrapText="1"/>
    </xf>
    <xf numFmtId="4" fontId="0" fillId="0" borderId="0" xfId="0" applyNumberFormat="1" applyFill="1" applyBorder="1" applyAlignment="1">
      <alignment wrapText="1"/>
    </xf>
    <xf numFmtId="1" fontId="0" fillId="0" borderId="0" xfId="0" applyNumberFormat="1" applyFill="1" applyBorder="1" applyAlignment="1">
      <alignment wrapText="1"/>
    </xf>
    <xf numFmtId="4" fontId="0" fillId="0" borderId="1" xfId="0" applyNumberFormat="1" applyFill="1" applyBorder="1" applyAlignment="1">
      <alignment wrapText="1"/>
    </xf>
    <xf numFmtId="4" fontId="0" fillId="0" borderId="2" xfId="0" applyNumberFormat="1" applyFill="1" applyBorder="1" applyAlignment="1">
      <alignment wrapText="1"/>
    </xf>
    <xf numFmtId="4" fontId="0" fillId="0" borderId="4" xfId="0" applyNumberFormat="1" applyBorder="1"/>
    <xf numFmtId="4" fontId="0" fillId="0" borderId="5" xfId="0" applyNumberForma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4" fontId="0" fillId="0" borderId="5" xfId="0" applyNumberFormat="1" applyBorder="1" applyAlignment="1">
      <alignment wrapText="1"/>
    </xf>
    <xf numFmtId="4" fontId="0" fillId="0" borderId="1" xfId="0" applyNumberFormat="1" applyBorder="1" applyAlignment="1">
      <alignment wrapText="1"/>
    </xf>
    <xf numFmtId="4" fontId="0" fillId="0" borderId="2" xfId="0" applyNumberFormat="1" applyBorder="1" applyAlignment="1">
      <alignment wrapText="1"/>
    </xf>
    <xf numFmtId="4" fontId="0" fillId="0" borderId="3" xfId="0" applyNumberFormat="1" applyBorder="1" applyAlignment="1">
      <alignment wrapText="1"/>
    </xf>
    <xf numFmtId="4" fontId="0" fillId="3" borderId="1" xfId="0" applyNumberFormat="1" applyFill="1" applyBorder="1" applyAlignment="1">
      <alignment wrapText="1"/>
    </xf>
    <xf numFmtId="4" fontId="0" fillId="3" borderId="2" xfId="0" applyNumberFormat="1" applyFill="1" applyBorder="1" applyAlignment="1">
      <alignment wrapText="1"/>
    </xf>
    <xf numFmtId="4" fontId="0" fillId="3" borderId="5" xfId="0" applyNumberFormat="1" applyFill="1" applyBorder="1" applyAlignment="1">
      <alignment wrapText="1"/>
    </xf>
    <xf numFmtId="4" fontId="0" fillId="3" borderId="4" xfId="0" applyNumberFormat="1" applyFill="1" applyBorder="1"/>
    <xf numFmtId="4" fontId="0" fillId="3" borderId="0" xfId="0" applyNumberFormat="1" applyFill="1" applyBorder="1"/>
    <xf numFmtId="0" fontId="0" fillId="3" borderId="5" xfId="0" applyFill="1" applyBorder="1"/>
    <xf numFmtId="4" fontId="0" fillId="3" borderId="5" xfId="0" applyNumberFormat="1" applyFill="1" applyBorder="1"/>
    <xf numFmtId="0" fontId="0" fillId="3" borderId="4" xfId="0" applyFill="1" applyBorder="1"/>
    <xf numFmtId="0" fontId="0" fillId="3" borderId="0" xfId="0" applyFill="1" applyBorder="1"/>
    <xf numFmtId="4" fontId="0" fillId="3" borderId="0" xfId="0" applyNumberFormat="1" applyFill="1" applyBorder="1" applyAlignment="1">
      <alignment wrapText="1"/>
    </xf>
    <xf numFmtId="0" fontId="0" fillId="3" borderId="0" xfId="0" applyFill="1"/>
    <xf numFmtId="0" fontId="0" fillId="0" borderId="0" xfId="0" applyAlignment="1">
      <alignment wrapText="1"/>
    </xf>
    <xf numFmtId="1" fontId="0" fillId="0" borderId="0" xfId="0" applyNumberFormat="1" applyAlignment="1">
      <alignment wrapText="1"/>
    </xf>
    <xf numFmtId="0" fontId="0" fillId="4" borderId="0" xfId="0" applyFill="1" applyBorder="1"/>
    <xf numFmtId="4" fontId="0" fillId="4" borderId="0" xfId="0" applyNumberFormat="1" applyFill="1" applyBorder="1"/>
    <xf numFmtId="0" fontId="0" fillId="5" borderId="0" xfId="0" applyFill="1" applyBorder="1"/>
    <xf numFmtId="4" fontId="0" fillId="5" borderId="0" xfId="0" applyNumberFormat="1" applyFill="1" applyBorder="1"/>
    <xf numFmtId="4" fontId="0" fillId="4" borderId="2" xfId="0" applyNumberFormat="1" applyFill="1" applyBorder="1" applyAlignment="1">
      <alignment wrapText="1"/>
    </xf>
    <xf numFmtId="4" fontId="0" fillId="5" borderId="2" xfId="0" applyNumberFormat="1" applyFill="1" applyBorder="1" applyAlignment="1">
      <alignment wrapText="1"/>
    </xf>
    <xf numFmtId="4" fontId="0" fillId="2" borderId="3" xfId="0" applyNumberFormat="1" applyFill="1" applyBorder="1" applyAlignment="1">
      <alignment wrapText="1"/>
    </xf>
    <xf numFmtId="0" fontId="0" fillId="2" borderId="5" xfId="0" applyFill="1" applyBorder="1"/>
    <xf numFmtId="4" fontId="0" fillId="2" borderId="5" xfId="0" applyNumberFormat="1" applyFill="1" applyBorder="1"/>
    <xf numFmtId="0" fontId="0" fillId="0" borderId="0" xfId="0" applyFill="1" applyAlignment="1">
      <alignment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CloseIndicators!$K$1</c:f>
              <c:strCache>
                <c:ptCount val="1"/>
                <c:pt idx="0">
                  <c:v>Op+Slope Distance from Real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cat>
          <c:val>
            <c:numRef>
              <c:f>CloseIndicators!$K$2:$K$14</c:f>
              <c:numCache>
                <c:formatCode>General</c:formatCode>
                <c:ptCount val="13"/>
                <c:pt idx="0">
                  <c:v>454</c:v>
                </c:pt>
                <c:pt idx="1">
                  <c:v>271</c:v>
                </c:pt>
                <c:pt idx="2">
                  <c:v>188</c:v>
                </c:pt>
                <c:pt idx="3">
                  <c:v>100</c:v>
                </c:pt>
                <c:pt idx="4">
                  <c:v>79</c:v>
                </c:pt>
                <c:pt idx="5">
                  <c:v>46</c:v>
                </c:pt>
                <c:pt idx="6">
                  <c:v>23</c:v>
                </c:pt>
                <c:pt idx="7">
                  <c:v>27</c:v>
                </c:pt>
                <c:pt idx="8">
                  <c:v>15</c:v>
                </c:pt>
                <c:pt idx="9">
                  <c:v>12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36-44A4-ACC2-111D0D1857D3}"/>
            </c:ext>
          </c:extLst>
        </c:ser>
        <c:ser>
          <c:idx val="1"/>
          <c:order val="1"/>
          <c:tx>
            <c:strRef>
              <c:f>CloseIndicators!$L$1</c:f>
              <c:strCache>
                <c:ptCount val="1"/>
                <c:pt idx="0">
                  <c:v>Lin4Cast Distance from Real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  <c:extLst xmlns:c15="http://schemas.microsoft.com/office/drawing/2012/chart"/>
            </c:numRef>
          </c:cat>
          <c:val>
            <c:numRef>
              <c:f>CloseIndicators!$L$2:$L$14</c:f>
              <c:numCache>
                <c:formatCode>General</c:formatCode>
                <c:ptCount val="13"/>
                <c:pt idx="0">
                  <c:v>470</c:v>
                </c:pt>
                <c:pt idx="1">
                  <c:v>272</c:v>
                </c:pt>
                <c:pt idx="2">
                  <c:v>175</c:v>
                </c:pt>
                <c:pt idx="3">
                  <c:v>114</c:v>
                </c:pt>
                <c:pt idx="4">
                  <c:v>66</c:v>
                </c:pt>
                <c:pt idx="5">
                  <c:v>40</c:v>
                </c:pt>
                <c:pt idx="6">
                  <c:v>30</c:v>
                </c:pt>
                <c:pt idx="7">
                  <c:v>23</c:v>
                </c:pt>
                <c:pt idx="8">
                  <c:v>17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  <c:pt idx="12">
                  <c:v>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936-44A4-ACC2-111D0D1857D3}"/>
            </c:ext>
          </c:extLst>
        </c:ser>
        <c:ser>
          <c:idx val="2"/>
          <c:order val="2"/>
          <c:tx>
            <c:strRef>
              <c:f>CloseIndicators!$M$1</c:f>
              <c:strCache>
                <c:ptCount val="1"/>
                <c:pt idx="0">
                  <c:v>Weighted Distance from Real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cat>
          <c:val>
            <c:numRef>
              <c:f>CloseIndicators!$M$2:$M$14</c:f>
              <c:numCache>
                <c:formatCode>General</c:formatCode>
                <c:ptCount val="13"/>
                <c:pt idx="0">
                  <c:v>473</c:v>
                </c:pt>
                <c:pt idx="1">
                  <c:v>266</c:v>
                </c:pt>
                <c:pt idx="2">
                  <c:v>178</c:v>
                </c:pt>
                <c:pt idx="3">
                  <c:v>109</c:v>
                </c:pt>
                <c:pt idx="4">
                  <c:v>72</c:v>
                </c:pt>
                <c:pt idx="5">
                  <c:v>39</c:v>
                </c:pt>
                <c:pt idx="6">
                  <c:v>29</c:v>
                </c:pt>
                <c:pt idx="7">
                  <c:v>23</c:v>
                </c:pt>
                <c:pt idx="8">
                  <c:v>18</c:v>
                </c:pt>
                <c:pt idx="9">
                  <c:v>7</c:v>
                </c:pt>
                <c:pt idx="10">
                  <c:v>9</c:v>
                </c:pt>
                <c:pt idx="11">
                  <c:v>6</c:v>
                </c:pt>
                <c:pt idx="1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36-44A4-ACC2-111D0D1857D3}"/>
            </c:ext>
          </c:extLst>
        </c:ser>
        <c:ser>
          <c:idx val="3"/>
          <c:order val="3"/>
          <c:tx>
            <c:strRef>
              <c:f>CloseIndicators!$N$1</c:f>
              <c:strCache>
                <c:ptCount val="1"/>
                <c:pt idx="0">
                  <c:v>Close-Open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cat>
          <c:val>
            <c:numRef>
              <c:f>CloseIndicators!$N$2:$N$14</c:f>
              <c:numCache>
                <c:formatCode>General</c:formatCode>
                <c:ptCount val="13"/>
                <c:pt idx="0">
                  <c:v>459</c:v>
                </c:pt>
                <c:pt idx="1">
                  <c:v>272</c:v>
                </c:pt>
                <c:pt idx="2">
                  <c:v>186</c:v>
                </c:pt>
                <c:pt idx="3">
                  <c:v>100</c:v>
                </c:pt>
                <c:pt idx="4">
                  <c:v>78</c:v>
                </c:pt>
                <c:pt idx="5">
                  <c:v>46</c:v>
                </c:pt>
                <c:pt idx="6">
                  <c:v>24</c:v>
                </c:pt>
                <c:pt idx="7">
                  <c:v>20</c:v>
                </c:pt>
                <c:pt idx="8">
                  <c:v>22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  <c:pt idx="1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C-4A64-97F5-8E72E4FD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9891839"/>
        <c:axId val="1349893087"/>
        <c:extLst/>
      </c:barChart>
      <c:catAx>
        <c:axId val="134989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3087"/>
        <c:crosses val="autoZero"/>
        <c:auto val="1"/>
        <c:lblAlgn val="ctr"/>
        <c:lblOffset val="100"/>
        <c:noMultiLvlLbl val="0"/>
      </c:catAx>
      <c:valAx>
        <c:axId val="13498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Main!$AZ$1</c:f>
              <c:strCache>
                <c:ptCount val="1"/>
                <c:pt idx="0">
                  <c:v>C. Sim.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Main!$B$2:$B$1373</c:f>
              <c:numCache>
                <c:formatCode>m/d/yyyy</c:formatCode>
                <c:ptCount val="1372"/>
                <c:pt idx="0">
                  <c:v>44827</c:v>
                </c:pt>
                <c:pt idx="1">
                  <c:v>44826</c:v>
                </c:pt>
                <c:pt idx="2">
                  <c:v>44825</c:v>
                </c:pt>
                <c:pt idx="3">
                  <c:v>44824</c:v>
                </c:pt>
                <c:pt idx="4">
                  <c:v>44823</c:v>
                </c:pt>
                <c:pt idx="5">
                  <c:v>44820</c:v>
                </c:pt>
                <c:pt idx="6">
                  <c:v>44819</c:v>
                </c:pt>
                <c:pt idx="7">
                  <c:v>44818</c:v>
                </c:pt>
                <c:pt idx="8">
                  <c:v>44817</c:v>
                </c:pt>
                <c:pt idx="9">
                  <c:v>44816</c:v>
                </c:pt>
                <c:pt idx="10">
                  <c:v>44813</c:v>
                </c:pt>
                <c:pt idx="11">
                  <c:v>44812</c:v>
                </c:pt>
                <c:pt idx="12">
                  <c:v>44811</c:v>
                </c:pt>
                <c:pt idx="13">
                  <c:v>44810</c:v>
                </c:pt>
                <c:pt idx="14">
                  <c:v>44806</c:v>
                </c:pt>
                <c:pt idx="15">
                  <c:v>44805</c:v>
                </c:pt>
                <c:pt idx="16">
                  <c:v>44804</c:v>
                </c:pt>
                <c:pt idx="17">
                  <c:v>44803</c:v>
                </c:pt>
                <c:pt idx="18">
                  <c:v>44802</c:v>
                </c:pt>
                <c:pt idx="19">
                  <c:v>44799</c:v>
                </c:pt>
                <c:pt idx="20">
                  <c:v>44798</c:v>
                </c:pt>
                <c:pt idx="21">
                  <c:v>44797</c:v>
                </c:pt>
                <c:pt idx="22">
                  <c:v>44796</c:v>
                </c:pt>
                <c:pt idx="23">
                  <c:v>44795</c:v>
                </c:pt>
                <c:pt idx="24">
                  <c:v>44792</c:v>
                </c:pt>
                <c:pt idx="25">
                  <c:v>44791</c:v>
                </c:pt>
                <c:pt idx="26">
                  <c:v>44790</c:v>
                </c:pt>
                <c:pt idx="27">
                  <c:v>44789</c:v>
                </c:pt>
                <c:pt idx="28">
                  <c:v>44788</c:v>
                </c:pt>
                <c:pt idx="29">
                  <c:v>44785</c:v>
                </c:pt>
                <c:pt idx="30">
                  <c:v>44784</c:v>
                </c:pt>
                <c:pt idx="31">
                  <c:v>44783</c:v>
                </c:pt>
                <c:pt idx="32">
                  <c:v>44782</c:v>
                </c:pt>
                <c:pt idx="33">
                  <c:v>44781</c:v>
                </c:pt>
                <c:pt idx="34">
                  <c:v>44778</c:v>
                </c:pt>
                <c:pt idx="35">
                  <c:v>44777</c:v>
                </c:pt>
                <c:pt idx="36">
                  <c:v>44776</c:v>
                </c:pt>
                <c:pt idx="37">
                  <c:v>44775</c:v>
                </c:pt>
                <c:pt idx="38">
                  <c:v>44774</c:v>
                </c:pt>
                <c:pt idx="39">
                  <c:v>44771</c:v>
                </c:pt>
                <c:pt idx="40">
                  <c:v>44770</c:v>
                </c:pt>
                <c:pt idx="41">
                  <c:v>44769</c:v>
                </c:pt>
                <c:pt idx="42">
                  <c:v>44768</c:v>
                </c:pt>
                <c:pt idx="43">
                  <c:v>44767</c:v>
                </c:pt>
                <c:pt idx="44">
                  <c:v>44764</c:v>
                </c:pt>
                <c:pt idx="45">
                  <c:v>44763</c:v>
                </c:pt>
                <c:pt idx="46">
                  <c:v>44762</c:v>
                </c:pt>
                <c:pt idx="47">
                  <c:v>44761</c:v>
                </c:pt>
                <c:pt idx="48">
                  <c:v>44760</c:v>
                </c:pt>
                <c:pt idx="49">
                  <c:v>44757</c:v>
                </c:pt>
                <c:pt idx="50">
                  <c:v>44756</c:v>
                </c:pt>
                <c:pt idx="51">
                  <c:v>44755</c:v>
                </c:pt>
                <c:pt idx="52">
                  <c:v>44754</c:v>
                </c:pt>
                <c:pt idx="53">
                  <c:v>44753</c:v>
                </c:pt>
                <c:pt idx="54">
                  <c:v>44750</c:v>
                </c:pt>
                <c:pt idx="55">
                  <c:v>44749</c:v>
                </c:pt>
                <c:pt idx="56">
                  <c:v>44748</c:v>
                </c:pt>
                <c:pt idx="57">
                  <c:v>44747</c:v>
                </c:pt>
                <c:pt idx="58">
                  <c:v>44743</c:v>
                </c:pt>
                <c:pt idx="59">
                  <c:v>44742</c:v>
                </c:pt>
                <c:pt idx="60">
                  <c:v>44741</c:v>
                </c:pt>
                <c:pt idx="61">
                  <c:v>44740</c:v>
                </c:pt>
                <c:pt idx="62">
                  <c:v>44739</c:v>
                </c:pt>
                <c:pt idx="63">
                  <c:v>44736</c:v>
                </c:pt>
                <c:pt idx="64">
                  <c:v>44735</c:v>
                </c:pt>
                <c:pt idx="65">
                  <c:v>44734</c:v>
                </c:pt>
                <c:pt idx="66">
                  <c:v>44733</c:v>
                </c:pt>
                <c:pt idx="67">
                  <c:v>44729</c:v>
                </c:pt>
                <c:pt idx="68">
                  <c:v>44728</c:v>
                </c:pt>
                <c:pt idx="69">
                  <c:v>44727</c:v>
                </c:pt>
                <c:pt idx="70">
                  <c:v>44726</c:v>
                </c:pt>
                <c:pt idx="71">
                  <c:v>44725</c:v>
                </c:pt>
                <c:pt idx="72">
                  <c:v>44722</c:v>
                </c:pt>
                <c:pt idx="73">
                  <c:v>44721</c:v>
                </c:pt>
                <c:pt idx="74">
                  <c:v>44720</c:v>
                </c:pt>
                <c:pt idx="75">
                  <c:v>44719</c:v>
                </c:pt>
                <c:pt idx="76">
                  <c:v>44718</c:v>
                </c:pt>
                <c:pt idx="77">
                  <c:v>44715</c:v>
                </c:pt>
                <c:pt idx="78">
                  <c:v>44714</c:v>
                </c:pt>
                <c:pt idx="79">
                  <c:v>44713</c:v>
                </c:pt>
                <c:pt idx="80">
                  <c:v>44712</c:v>
                </c:pt>
                <c:pt idx="81">
                  <c:v>44708</c:v>
                </c:pt>
                <c:pt idx="82">
                  <c:v>44707</c:v>
                </c:pt>
                <c:pt idx="83">
                  <c:v>44706</c:v>
                </c:pt>
                <c:pt idx="84">
                  <c:v>44705</c:v>
                </c:pt>
                <c:pt idx="85">
                  <c:v>44704</c:v>
                </c:pt>
                <c:pt idx="86">
                  <c:v>44701</c:v>
                </c:pt>
                <c:pt idx="87">
                  <c:v>44700</c:v>
                </c:pt>
                <c:pt idx="88">
                  <c:v>44699</c:v>
                </c:pt>
                <c:pt idx="89">
                  <c:v>44698</c:v>
                </c:pt>
                <c:pt idx="90">
                  <c:v>44697</c:v>
                </c:pt>
                <c:pt idx="91">
                  <c:v>44694</c:v>
                </c:pt>
                <c:pt idx="92">
                  <c:v>44693</c:v>
                </c:pt>
                <c:pt idx="93">
                  <c:v>44692</c:v>
                </c:pt>
                <c:pt idx="94">
                  <c:v>44691</c:v>
                </c:pt>
                <c:pt idx="95">
                  <c:v>44690</c:v>
                </c:pt>
                <c:pt idx="96">
                  <c:v>44687</c:v>
                </c:pt>
                <c:pt idx="97">
                  <c:v>44686</c:v>
                </c:pt>
                <c:pt idx="98">
                  <c:v>44685</c:v>
                </c:pt>
                <c:pt idx="99">
                  <c:v>44684</c:v>
                </c:pt>
                <c:pt idx="100">
                  <c:v>44683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44676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44669</c:v>
                </c:pt>
                <c:pt idx="111">
                  <c:v>44665</c:v>
                </c:pt>
                <c:pt idx="112">
                  <c:v>44664</c:v>
                </c:pt>
                <c:pt idx="113">
                  <c:v>44663</c:v>
                </c:pt>
                <c:pt idx="114">
                  <c:v>44662</c:v>
                </c:pt>
                <c:pt idx="115">
                  <c:v>44659</c:v>
                </c:pt>
                <c:pt idx="116">
                  <c:v>44658</c:v>
                </c:pt>
                <c:pt idx="117">
                  <c:v>44657</c:v>
                </c:pt>
                <c:pt idx="118">
                  <c:v>44656</c:v>
                </c:pt>
                <c:pt idx="119">
                  <c:v>44655</c:v>
                </c:pt>
                <c:pt idx="120">
                  <c:v>44652</c:v>
                </c:pt>
                <c:pt idx="121">
                  <c:v>44651</c:v>
                </c:pt>
                <c:pt idx="122">
                  <c:v>44650</c:v>
                </c:pt>
                <c:pt idx="123">
                  <c:v>44649</c:v>
                </c:pt>
                <c:pt idx="124">
                  <c:v>44648</c:v>
                </c:pt>
                <c:pt idx="125">
                  <c:v>44645</c:v>
                </c:pt>
                <c:pt idx="126">
                  <c:v>44644</c:v>
                </c:pt>
                <c:pt idx="127">
                  <c:v>44643</c:v>
                </c:pt>
                <c:pt idx="128">
                  <c:v>44642</c:v>
                </c:pt>
                <c:pt idx="129">
                  <c:v>44641</c:v>
                </c:pt>
                <c:pt idx="130">
                  <c:v>44638</c:v>
                </c:pt>
                <c:pt idx="131">
                  <c:v>44637</c:v>
                </c:pt>
                <c:pt idx="132">
                  <c:v>44636</c:v>
                </c:pt>
                <c:pt idx="133">
                  <c:v>44635</c:v>
                </c:pt>
                <c:pt idx="134">
                  <c:v>44634</c:v>
                </c:pt>
                <c:pt idx="135">
                  <c:v>44631</c:v>
                </c:pt>
                <c:pt idx="136">
                  <c:v>44630</c:v>
                </c:pt>
                <c:pt idx="137">
                  <c:v>44629</c:v>
                </c:pt>
                <c:pt idx="138">
                  <c:v>44628</c:v>
                </c:pt>
                <c:pt idx="139">
                  <c:v>44627</c:v>
                </c:pt>
                <c:pt idx="140">
                  <c:v>44624</c:v>
                </c:pt>
                <c:pt idx="141">
                  <c:v>44623</c:v>
                </c:pt>
                <c:pt idx="142">
                  <c:v>44622</c:v>
                </c:pt>
                <c:pt idx="143">
                  <c:v>44621</c:v>
                </c:pt>
                <c:pt idx="144">
                  <c:v>44620</c:v>
                </c:pt>
                <c:pt idx="145">
                  <c:v>44617</c:v>
                </c:pt>
                <c:pt idx="146">
                  <c:v>44616</c:v>
                </c:pt>
                <c:pt idx="147">
                  <c:v>44615</c:v>
                </c:pt>
                <c:pt idx="148">
                  <c:v>44614</c:v>
                </c:pt>
                <c:pt idx="149">
                  <c:v>44610</c:v>
                </c:pt>
                <c:pt idx="150">
                  <c:v>44609</c:v>
                </c:pt>
                <c:pt idx="151">
                  <c:v>44608</c:v>
                </c:pt>
                <c:pt idx="152">
                  <c:v>44607</c:v>
                </c:pt>
                <c:pt idx="153">
                  <c:v>44606</c:v>
                </c:pt>
                <c:pt idx="154">
                  <c:v>44603</c:v>
                </c:pt>
                <c:pt idx="155">
                  <c:v>44602</c:v>
                </c:pt>
                <c:pt idx="156">
                  <c:v>44601</c:v>
                </c:pt>
                <c:pt idx="157">
                  <c:v>44600</c:v>
                </c:pt>
                <c:pt idx="158">
                  <c:v>44599</c:v>
                </c:pt>
                <c:pt idx="159">
                  <c:v>44596</c:v>
                </c:pt>
                <c:pt idx="160">
                  <c:v>44595</c:v>
                </c:pt>
                <c:pt idx="161">
                  <c:v>44594</c:v>
                </c:pt>
                <c:pt idx="162">
                  <c:v>44593</c:v>
                </c:pt>
                <c:pt idx="163">
                  <c:v>44592</c:v>
                </c:pt>
                <c:pt idx="164">
                  <c:v>44589</c:v>
                </c:pt>
                <c:pt idx="165">
                  <c:v>44588</c:v>
                </c:pt>
                <c:pt idx="166">
                  <c:v>44587</c:v>
                </c:pt>
                <c:pt idx="167">
                  <c:v>44586</c:v>
                </c:pt>
                <c:pt idx="168">
                  <c:v>44585</c:v>
                </c:pt>
                <c:pt idx="169">
                  <c:v>44582</c:v>
                </c:pt>
                <c:pt idx="170">
                  <c:v>44581</c:v>
                </c:pt>
                <c:pt idx="171">
                  <c:v>44580</c:v>
                </c:pt>
                <c:pt idx="172">
                  <c:v>44579</c:v>
                </c:pt>
                <c:pt idx="173">
                  <c:v>44575</c:v>
                </c:pt>
                <c:pt idx="174">
                  <c:v>44574</c:v>
                </c:pt>
                <c:pt idx="175">
                  <c:v>44573</c:v>
                </c:pt>
                <c:pt idx="176">
                  <c:v>44572</c:v>
                </c:pt>
                <c:pt idx="177">
                  <c:v>44571</c:v>
                </c:pt>
                <c:pt idx="178">
                  <c:v>44568</c:v>
                </c:pt>
                <c:pt idx="179">
                  <c:v>44567</c:v>
                </c:pt>
                <c:pt idx="180">
                  <c:v>44566</c:v>
                </c:pt>
                <c:pt idx="181">
                  <c:v>44565</c:v>
                </c:pt>
                <c:pt idx="182">
                  <c:v>44564</c:v>
                </c:pt>
                <c:pt idx="183">
                  <c:v>44561</c:v>
                </c:pt>
                <c:pt idx="184">
                  <c:v>44560</c:v>
                </c:pt>
                <c:pt idx="185">
                  <c:v>44559</c:v>
                </c:pt>
                <c:pt idx="186">
                  <c:v>44558</c:v>
                </c:pt>
                <c:pt idx="187">
                  <c:v>44557</c:v>
                </c:pt>
                <c:pt idx="188">
                  <c:v>44553</c:v>
                </c:pt>
                <c:pt idx="189">
                  <c:v>44552</c:v>
                </c:pt>
                <c:pt idx="190">
                  <c:v>44551</c:v>
                </c:pt>
                <c:pt idx="191">
                  <c:v>44550</c:v>
                </c:pt>
                <c:pt idx="192">
                  <c:v>44547</c:v>
                </c:pt>
                <c:pt idx="193">
                  <c:v>44546</c:v>
                </c:pt>
                <c:pt idx="194">
                  <c:v>44545</c:v>
                </c:pt>
                <c:pt idx="195">
                  <c:v>44544</c:v>
                </c:pt>
                <c:pt idx="196">
                  <c:v>44543</c:v>
                </c:pt>
                <c:pt idx="197">
                  <c:v>44540</c:v>
                </c:pt>
                <c:pt idx="198">
                  <c:v>44539</c:v>
                </c:pt>
                <c:pt idx="199">
                  <c:v>44538</c:v>
                </c:pt>
                <c:pt idx="200">
                  <c:v>44537</c:v>
                </c:pt>
                <c:pt idx="201">
                  <c:v>44536</c:v>
                </c:pt>
                <c:pt idx="202">
                  <c:v>44533</c:v>
                </c:pt>
                <c:pt idx="203">
                  <c:v>44532</c:v>
                </c:pt>
                <c:pt idx="204">
                  <c:v>44531</c:v>
                </c:pt>
                <c:pt idx="205">
                  <c:v>44530</c:v>
                </c:pt>
                <c:pt idx="206">
                  <c:v>44529</c:v>
                </c:pt>
                <c:pt idx="207">
                  <c:v>44526</c:v>
                </c:pt>
                <c:pt idx="208">
                  <c:v>44524</c:v>
                </c:pt>
                <c:pt idx="209">
                  <c:v>44523</c:v>
                </c:pt>
                <c:pt idx="210">
                  <c:v>44522</c:v>
                </c:pt>
                <c:pt idx="211">
                  <c:v>44519</c:v>
                </c:pt>
                <c:pt idx="212">
                  <c:v>44518</c:v>
                </c:pt>
                <c:pt idx="213">
                  <c:v>44517</c:v>
                </c:pt>
                <c:pt idx="214">
                  <c:v>44516</c:v>
                </c:pt>
                <c:pt idx="215">
                  <c:v>44515</c:v>
                </c:pt>
                <c:pt idx="216">
                  <c:v>44512</c:v>
                </c:pt>
                <c:pt idx="217">
                  <c:v>44511</c:v>
                </c:pt>
                <c:pt idx="218">
                  <c:v>44510</c:v>
                </c:pt>
                <c:pt idx="219">
                  <c:v>44509</c:v>
                </c:pt>
                <c:pt idx="220">
                  <c:v>44508</c:v>
                </c:pt>
                <c:pt idx="221">
                  <c:v>44505</c:v>
                </c:pt>
                <c:pt idx="222">
                  <c:v>44504</c:v>
                </c:pt>
                <c:pt idx="223">
                  <c:v>44503</c:v>
                </c:pt>
                <c:pt idx="224">
                  <c:v>44502</c:v>
                </c:pt>
                <c:pt idx="225">
                  <c:v>44501</c:v>
                </c:pt>
                <c:pt idx="226">
                  <c:v>44498</c:v>
                </c:pt>
                <c:pt idx="227">
                  <c:v>44497</c:v>
                </c:pt>
                <c:pt idx="228">
                  <c:v>44496</c:v>
                </c:pt>
                <c:pt idx="229">
                  <c:v>44495</c:v>
                </c:pt>
                <c:pt idx="230">
                  <c:v>44494</c:v>
                </c:pt>
                <c:pt idx="231">
                  <c:v>44491</c:v>
                </c:pt>
                <c:pt idx="232">
                  <c:v>44490</c:v>
                </c:pt>
                <c:pt idx="233">
                  <c:v>44489</c:v>
                </c:pt>
                <c:pt idx="234">
                  <c:v>44488</c:v>
                </c:pt>
                <c:pt idx="235">
                  <c:v>44487</c:v>
                </c:pt>
                <c:pt idx="236">
                  <c:v>44484</c:v>
                </c:pt>
                <c:pt idx="237">
                  <c:v>44483</c:v>
                </c:pt>
                <c:pt idx="238">
                  <c:v>44482</c:v>
                </c:pt>
                <c:pt idx="239">
                  <c:v>44481</c:v>
                </c:pt>
                <c:pt idx="240">
                  <c:v>44480</c:v>
                </c:pt>
                <c:pt idx="241">
                  <c:v>44477</c:v>
                </c:pt>
                <c:pt idx="242">
                  <c:v>44476</c:v>
                </c:pt>
                <c:pt idx="243">
                  <c:v>44475</c:v>
                </c:pt>
                <c:pt idx="244">
                  <c:v>44474</c:v>
                </c:pt>
                <c:pt idx="245">
                  <c:v>44473</c:v>
                </c:pt>
                <c:pt idx="246">
                  <c:v>44470</c:v>
                </c:pt>
                <c:pt idx="247">
                  <c:v>44469</c:v>
                </c:pt>
                <c:pt idx="248">
                  <c:v>44468</c:v>
                </c:pt>
                <c:pt idx="249">
                  <c:v>44467</c:v>
                </c:pt>
                <c:pt idx="250">
                  <c:v>44466</c:v>
                </c:pt>
                <c:pt idx="251">
                  <c:v>44463</c:v>
                </c:pt>
                <c:pt idx="252">
                  <c:v>44462</c:v>
                </c:pt>
                <c:pt idx="253">
                  <c:v>44461</c:v>
                </c:pt>
                <c:pt idx="254">
                  <c:v>44460</c:v>
                </c:pt>
                <c:pt idx="255">
                  <c:v>44459</c:v>
                </c:pt>
                <c:pt idx="256">
                  <c:v>44456</c:v>
                </c:pt>
                <c:pt idx="257">
                  <c:v>44455</c:v>
                </c:pt>
                <c:pt idx="258">
                  <c:v>44454</c:v>
                </c:pt>
                <c:pt idx="259">
                  <c:v>44453</c:v>
                </c:pt>
                <c:pt idx="260">
                  <c:v>44452</c:v>
                </c:pt>
                <c:pt idx="261">
                  <c:v>44449</c:v>
                </c:pt>
                <c:pt idx="262">
                  <c:v>44448</c:v>
                </c:pt>
                <c:pt idx="263">
                  <c:v>44447</c:v>
                </c:pt>
                <c:pt idx="264">
                  <c:v>44446</c:v>
                </c:pt>
                <c:pt idx="265">
                  <c:v>44442</c:v>
                </c:pt>
                <c:pt idx="266">
                  <c:v>44441</c:v>
                </c:pt>
                <c:pt idx="267">
                  <c:v>44440</c:v>
                </c:pt>
                <c:pt idx="268">
                  <c:v>44439</c:v>
                </c:pt>
                <c:pt idx="269">
                  <c:v>44438</c:v>
                </c:pt>
                <c:pt idx="270">
                  <c:v>44435</c:v>
                </c:pt>
                <c:pt idx="271">
                  <c:v>44434</c:v>
                </c:pt>
                <c:pt idx="272">
                  <c:v>44433</c:v>
                </c:pt>
                <c:pt idx="273">
                  <c:v>44432</c:v>
                </c:pt>
                <c:pt idx="274">
                  <c:v>44431</c:v>
                </c:pt>
                <c:pt idx="275">
                  <c:v>44428</c:v>
                </c:pt>
                <c:pt idx="276">
                  <c:v>44427</c:v>
                </c:pt>
                <c:pt idx="277">
                  <c:v>44426</c:v>
                </c:pt>
                <c:pt idx="278">
                  <c:v>44425</c:v>
                </c:pt>
                <c:pt idx="279">
                  <c:v>44424</c:v>
                </c:pt>
                <c:pt idx="280">
                  <c:v>44421</c:v>
                </c:pt>
                <c:pt idx="281">
                  <c:v>44420</c:v>
                </c:pt>
                <c:pt idx="282">
                  <c:v>44419</c:v>
                </c:pt>
                <c:pt idx="283">
                  <c:v>44418</c:v>
                </c:pt>
                <c:pt idx="284">
                  <c:v>44417</c:v>
                </c:pt>
                <c:pt idx="285">
                  <c:v>44414</c:v>
                </c:pt>
                <c:pt idx="286">
                  <c:v>44413</c:v>
                </c:pt>
                <c:pt idx="287">
                  <c:v>44412</c:v>
                </c:pt>
                <c:pt idx="288">
                  <c:v>44411</c:v>
                </c:pt>
                <c:pt idx="289">
                  <c:v>44410</c:v>
                </c:pt>
                <c:pt idx="290">
                  <c:v>44407</c:v>
                </c:pt>
                <c:pt idx="291">
                  <c:v>44406</c:v>
                </c:pt>
                <c:pt idx="292">
                  <c:v>44405</c:v>
                </c:pt>
                <c:pt idx="293">
                  <c:v>44404</c:v>
                </c:pt>
                <c:pt idx="294">
                  <c:v>44403</c:v>
                </c:pt>
                <c:pt idx="295">
                  <c:v>44400</c:v>
                </c:pt>
                <c:pt idx="296">
                  <c:v>44399</c:v>
                </c:pt>
                <c:pt idx="297">
                  <c:v>44398</c:v>
                </c:pt>
                <c:pt idx="298">
                  <c:v>44397</c:v>
                </c:pt>
                <c:pt idx="299">
                  <c:v>44396</c:v>
                </c:pt>
                <c:pt idx="300">
                  <c:v>44393</c:v>
                </c:pt>
                <c:pt idx="301">
                  <c:v>44392</c:v>
                </c:pt>
                <c:pt idx="302">
                  <c:v>44391</c:v>
                </c:pt>
                <c:pt idx="303">
                  <c:v>44390</c:v>
                </c:pt>
                <c:pt idx="304">
                  <c:v>44389</c:v>
                </c:pt>
                <c:pt idx="305">
                  <c:v>44386</c:v>
                </c:pt>
                <c:pt idx="306">
                  <c:v>44385</c:v>
                </c:pt>
                <c:pt idx="307">
                  <c:v>44384</c:v>
                </c:pt>
                <c:pt idx="308">
                  <c:v>44383</c:v>
                </c:pt>
                <c:pt idx="309">
                  <c:v>44379</c:v>
                </c:pt>
                <c:pt idx="310">
                  <c:v>44378</c:v>
                </c:pt>
                <c:pt idx="311">
                  <c:v>44377</c:v>
                </c:pt>
                <c:pt idx="312">
                  <c:v>44376</c:v>
                </c:pt>
                <c:pt idx="313">
                  <c:v>44375</c:v>
                </c:pt>
                <c:pt idx="314">
                  <c:v>44372</c:v>
                </c:pt>
                <c:pt idx="315">
                  <c:v>44371</c:v>
                </c:pt>
                <c:pt idx="316">
                  <c:v>44370</c:v>
                </c:pt>
                <c:pt idx="317">
                  <c:v>44369</c:v>
                </c:pt>
                <c:pt idx="318">
                  <c:v>44368</c:v>
                </c:pt>
                <c:pt idx="319">
                  <c:v>44365</c:v>
                </c:pt>
                <c:pt idx="320">
                  <c:v>44364</c:v>
                </c:pt>
                <c:pt idx="321">
                  <c:v>44363</c:v>
                </c:pt>
                <c:pt idx="322">
                  <c:v>44362</c:v>
                </c:pt>
                <c:pt idx="323">
                  <c:v>44361</c:v>
                </c:pt>
                <c:pt idx="324">
                  <c:v>44358</c:v>
                </c:pt>
                <c:pt idx="325">
                  <c:v>44357</c:v>
                </c:pt>
                <c:pt idx="326">
                  <c:v>44356</c:v>
                </c:pt>
                <c:pt idx="327">
                  <c:v>44355</c:v>
                </c:pt>
                <c:pt idx="328">
                  <c:v>44354</c:v>
                </c:pt>
                <c:pt idx="329">
                  <c:v>44351</c:v>
                </c:pt>
                <c:pt idx="330">
                  <c:v>44350</c:v>
                </c:pt>
                <c:pt idx="331">
                  <c:v>44349</c:v>
                </c:pt>
                <c:pt idx="332">
                  <c:v>44348</c:v>
                </c:pt>
                <c:pt idx="333">
                  <c:v>44344</c:v>
                </c:pt>
                <c:pt idx="334">
                  <c:v>44343</c:v>
                </c:pt>
                <c:pt idx="335">
                  <c:v>44342</c:v>
                </c:pt>
                <c:pt idx="336">
                  <c:v>44341</c:v>
                </c:pt>
                <c:pt idx="337">
                  <c:v>44340</c:v>
                </c:pt>
                <c:pt idx="338">
                  <c:v>44337</c:v>
                </c:pt>
                <c:pt idx="339">
                  <c:v>44336</c:v>
                </c:pt>
                <c:pt idx="340">
                  <c:v>44335</c:v>
                </c:pt>
                <c:pt idx="341">
                  <c:v>44334</c:v>
                </c:pt>
                <c:pt idx="342">
                  <c:v>44333</c:v>
                </c:pt>
                <c:pt idx="343">
                  <c:v>44330</c:v>
                </c:pt>
                <c:pt idx="344">
                  <c:v>44329</c:v>
                </c:pt>
                <c:pt idx="345">
                  <c:v>44328</c:v>
                </c:pt>
                <c:pt idx="346">
                  <c:v>44327</c:v>
                </c:pt>
                <c:pt idx="347">
                  <c:v>44326</c:v>
                </c:pt>
                <c:pt idx="348">
                  <c:v>44323</c:v>
                </c:pt>
                <c:pt idx="349">
                  <c:v>44322</c:v>
                </c:pt>
                <c:pt idx="350">
                  <c:v>44321</c:v>
                </c:pt>
                <c:pt idx="351">
                  <c:v>44320</c:v>
                </c:pt>
                <c:pt idx="352">
                  <c:v>44319</c:v>
                </c:pt>
                <c:pt idx="353">
                  <c:v>44316</c:v>
                </c:pt>
                <c:pt idx="354">
                  <c:v>44315</c:v>
                </c:pt>
                <c:pt idx="355">
                  <c:v>44314</c:v>
                </c:pt>
                <c:pt idx="356">
                  <c:v>44313</c:v>
                </c:pt>
                <c:pt idx="357">
                  <c:v>44312</c:v>
                </c:pt>
                <c:pt idx="358">
                  <c:v>44309</c:v>
                </c:pt>
                <c:pt idx="359">
                  <c:v>44308</c:v>
                </c:pt>
                <c:pt idx="360">
                  <c:v>44307</c:v>
                </c:pt>
                <c:pt idx="361">
                  <c:v>44306</c:v>
                </c:pt>
                <c:pt idx="362">
                  <c:v>44305</c:v>
                </c:pt>
                <c:pt idx="363">
                  <c:v>44302</c:v>
                </c:pt>
                <c:pt idx="364">
                  <c:v>44301</c:v>
                </c:pt>
                <c:pt idx="365">
                  <c:v>44300</c:v>
                </c:pt>
                <c:pt idx="366">
                  <c:v>44299</c:v>
                </c:pt>
                <c:pt idx="367">
                  <c:v>44298</c:v>
                </c:pt>
                <c:pt idx="368">
                  <c:v>44295</c:v>
                </c:pt>
                <c:pt idx="369">
                  <c:v>44294</c:v>
                </c:pt>
                <c:pt idx="370">
                  <c:v>44293</c:v>
                </c:pt>
                <c:pt idx="371">
                  <c:v>44292</c:v>
                </c:pt>
                <c:pt idx="372">
                  <c:v>44291</c:v>
                </c:pt>
                <c:pt idx="373">
                  <c:v>44287</c:v>
                </c:pt>
                <c:pt idx="374">
                  <c:v>44286</c:v>
                </c:pt>
                <c:pt idx="375">
                  <c:v>44285</c:v>
                </c:pt>
                <c:pt idx="376">
                  <c:v>44284</c:v>
                </c:pt>
                <c:pt idx="377">
                  <c:v>44281</c:v>
                </c:pt>
                <c:pt idx="378">
                  <c:v>44280</c:v>
                </c:pt>
                <c:pt idx="379">
                  <c:v>44279</c:v>
                </c:pt>
                <c:pt idx="380">
                  <c:v>44278</c:v>
                </c:pt>
                <c:pt idx="381">
                  <c:v>44277</c:v>
                </c:pt>
                <c:pt idx="382">
                  <c:v>44274</c:v>
                </c:pt>
                <c:pt idx="383">
                  <c:v>44273</c:v>
                </c:pt>
                <c:pt idx="384">
                  <c:v>44272</c:v>
                </c:pt>
                <c:pt idx="385">
                  <c:v>44271</c:v>
                </c:pt>
                <c:pt idx="386">
                  <c:v>44270</c:v>
                </c:pt>
                <c:pt idx="387">
                  <c:v>44267</c:v>
                </c:pt>
                <c:pt idx="388">
                  <c:v>44266</c:v>
                </c:pt>
                <c:pt idx="389">
                  <c:v>44265</c:v>
                </c:pt>
                <c:pt idx="390">
                  <c:v>44264</c:v>
                </c:pt>
                <c:pt idx="391">
                  <c:v>44263</c:v>
                </c:pt>
                <c:pt idx="392">
                  <c:v>44260</c:v>
                </c:pt>
                <c:pt idx="393">
                  <c:v>44259</c:v>
                </c:pt>
                <c:pt idx="394">
                  <c:v>44258</c:v>
                </c:pt>
                <c:pt idx="395">
                  <c:v>44257</c:v>
                </c:pt>
                <c:pt idx="396">
                  <c:v>44256</c:v>
                </c:pt>
                <c:pt idx="397">
                  <c:v>44253</c:v>
                </c:pt>
                <c:pt idx="398">
                  <c:v>44252</c:v>
                </c:pt>
                <c:pt idx="399">
                  <c:v>44251</c:v>
                </c:pt>
                <c:pt idx="400">
                  <c:v>44250</c:v>
                </c:pt>
                <c:pt idx="401">
                  <c:v>44249</c:v>
                </c:pt>
                <c:pt idx="402">
                  <c:v>44246</c:v>
                </c:pt>
                <c:pt idx="403">
                  <c:v>44245</c:v>
                </c:pt>
                <c:pt idx="404">
                  <c:v>44244</c:v>
                </c:pt>
                <c:pt idx="405">
                  <c:v>44243</c:v>
                </c:pt>
                <c:pt idx="406">
                  <c:v>44239</c:v>
                </c:pt>
                <c:pt idx="407">
                  <c:v>44238</c:v>
                </c:pt>
                <c:pt idx="408">
                  <c:v>44237</c:v>
                </c:pt>
                <c:pt idx="409">
                  <c:v>44236</c:v>
                </c:pt>
                <c:pt idx="410">
                  <c:v>44235</c:v>
                </c:pt>
                <c:pt idx="411">
                  <c:v>44232</c:v>
                </c:pt>
                <c:pt idx="412">
                  <c:v>44231</c:v>
                </c:pt>
                <c:pt idx="413">
                  <c:v>44230</c:v>
                </c:pt>
                <c:pt idx="414">
                  <c:v>44229</c:v>
                </c:pt>
                <c:pt idx="415">
                  <c:v>44228</c:v>
                </c:pt>
                <c:pt idx="416">
                  <c:v>44225</c:v>
                </c:pt>
                <c:pt idx="417">
                  <c:v>44224</c:v>
                </c:pt>
                <c:pt idx="418">
                  <c:v>44223</c:v>
                </c:pt>
                <c:pt idx="419">
                  <c:v>44222</c:v>
                </c:pt>
                <c:pt idx="420">
                  <c:v>44221</c:v>
                </c:pt>
                <c:pt idx="421">
                  <c:v>44218</c:v>
                </c:pt>
                <c:pt idx="422">
                  <c:v>44217</c:v>
                </c:pt>
                <c:pt idx="423">
                  <c:v>44216</c:v>
                </c:pt>
                <c:pt idx="424">
                  <c:v>44215</c:v>
                </c:pt>
                <c:pt idx="425">
                  <c:v>44211</c:v>
                </c:pt>
                <c:pt idx="426">
                  <c:v>44210</c:v>
                </c:pt>
                <c:pt idx="427">
                  <c:v>44209</c:v>
                </c:pt>
                <c:pt idx="428">
                  <c:v>44208</c:v>
                </c:pt>
                <c:pt idx="429">
                  <c:v>44207</c:v>
                </c:pt>
                <c:pt idx="430">
                  <c:v>44204</c:v>
                </c:pt>
                <c:pt idx="431">
                  <c:v>44203</c:v>
                </c:pt>
                <c:pt idx="432">
                  <c:v>44202</c:v>
                </c:pt>
                <c:pt idx="433">
                  <c:v>44201</c:v>
                </c:pt>
                <c:pt idx="434">
                  <c:v>44200</c:v>
                </c:pt>
                <c:pt idx="435">
                  <c:v>44196</c:v>
                </c:pt>
                <c:pt idx="436">
                  <c:v>44195</c:v>
                </c:pt>
                <c:pt idx="437">
                  <c:v>44194</c:v>
                </c:pt>
                <c:pt idx="438">
                  <c:v>44193</c:v>
                </c:pt>
                <c:pt idx="439">
                  <c:v>44189</c:v>
                </c:pt>
                <c:pt idx="440">
                  <c:v>44188</c:v>
                </c:pt>
                <c:pt idx="441">
                  <c:v>44187</c:v>
                </c:pt>
                <c:pt idx="442">
                  <c:v>44186</c:v>
                </c:pt>
                <c:pt idx="443">
                  <c:v>44183</c:v>
                </c:pt>
                <c:pt idx="444">
                  <c:v>44182</c:v>
                </c:pt>
                <c:pt idx="445">
                  <c:v>44181</c:v>
                </c:pt>
                <c:pt idx="446">
                  <c:v>44180</c:v>
                </c:pt>
                <c:pt idx="447">
                  <c:v>44179</c:v>
                </c:pt>
                <c:pt idx="448">
                  <c:v>44176</c:v>
                </c:pt>
                <c:pt idx="449">
                  <c:v>44175</c:v>
                </c:pt>
                <c:pt idx="450">
                  <c:v>44174</c:v>
                </c:pt>
                <c:pt idx="451">
                  <c:v>44173</c:v>
                </c:pt>
                <c:pt idx="452">
                  <c:v>44172</c:v>
                </c:pt>
                <c:pt idx="453">
                  <c:v>44169</c:v>
                </c:pt>
                <c:pt idx="454">
                  <c:v>44168</c:v>
                </c:pt>
                <c:pt idx="455">
                  <c:v>44167</c:v>
                </c:pt>
                <c:pt idx="456">
                  <c:v>44166</c:v>
                </c:pt>
                <c:pt idx="457">
                  <c:v>44165</c:v>
                </c:pt>
                <c:pt idx="458">
                  <c:v>44162</c:v>
                </c:pt>
                <c:pt idx="459">
                  <c:v>44160</c:v>
                </c:pt>
                <c:pt idx="460">
                  <c:v>44159</c:v>
                </c:pt>
                <c:pt idx="461">
                  <c:v>44158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44148</c:v>
                </c:pt>
                <c:pt idx="468">
                  <c:v>44147</c:v>
                </c:pt>
                <c:pt idx="469">
                  <c:v>44146</c:v>
                </c:pt>
                <c:pt idx="470">
                  <c:v>44145</c:v>
                </c:pt>
                <c:pt idx="471">
                  <c:v>44144</c:v>
                </c:pt>
                <c:pt idx="472">
                  <c:v>44141</c:v>
                </c:pt>
                <c:pt idx="473">
                  <c:v>44140</c:v>
                </c:pt>
                <c:pt idx="474">
                  <c:v>44139</c:v>
                </c:pt>
                <c:pt idx="475">
                  <c:v>44138</c:v>
                </c:pt>
                <c:pt idx="476">
                  <c:v>44137</c:v>
                </c:pt>
                <c:pt idx="477">
                  <c:v>44134</c:v>
                </c:pt>
                <c:pt idx="478">
                  <c:v>44133</c:v>
                </c:pt>
                <c:pt idx="479">
                  <c:v>44132</c:v>
                </c:pt>
                <c:pt idx="480">
                  <c:v>44131</c:v>
                </c:pt>
                <c:pt idx="481">
                  <c:v>44130</c:v>
                </c:pt>
                <c:pt idx="482">
                  <c:v>44127</c:v>
                </c:pt>
                <c:pt idx="483">
                  <c:v>44126</c:v>
                </c:pt>
                <c:pt idx="484">
                  <c:v>44125</c:v>
                </c:pt>
                <c:pt idx="485">
                  <c:v>44124</c:v>
                </c:pt>
                <c:pt idx="486">
                  <c:v>44123</c:v>
                </c:pt>
                <c:pt idx="487">
                  <c:v>44120</c:v>
                </c:pt>
                <c:pt idx="488">
                  <c:v>44119</c:v>
                </c:pt>
                <c:pt idx="489">
                  <c:v>44118</c:v>
                </c:pt>
                <c:pt idx="490">
                  <c:v>44117</c:v>
                </c:pt>
                <c:pt idx="491">
                  <c:v>44116</c:v>
                </c:pt>
                <c:pt idx="492">
                  <c:v>44113</c:v>
                </c:pt>
                <c:pt idx="493">
                  <c:v>44112</c:v>
                </c:pt>
                <c:pt idx="494">
                  <c:v>44111</c:v>
                </c:pt>
                <c:pt idx="495">
                  <c:v>44110</c:v>
                </c:pt>
                <c:pt idx="496">
                  <c:v>44109</c:v>
                </c:pt>
                <c:pt idx="497">
                  <c:v>44106</c:v>
                </c:pt>
                <c:pt idx="498">
                  <c:v>44105</c:v>
                </c:pt>
                <c:pt idx="499">
                  <c:v>44104</c:v>
                </c:pt>
                <c:pt idx="500">
                  <c:v>44103</c:v>
                </c:pt>
                <c:pt idx="501">
                  <c:v>44102</c:v>
                </c:pt>
                <c:pt idx="502">
                  <c:v>44099</c:v>
                </c:pt>
                <c:pt idx="503">
                  <c:v>44098</c:v>
                </c:pt>
                <c:pt idx="504">
                  <c:v>44097</c:v>
                </c:pt>
                <c:pt idx="505">
                  <c:v>44096</c:v>
                </c:pt>
                <c:pt idx="506">
                  <c:v>44095</c:v>
                </c:pt>
                <c:pt idx="507">
                  <c:v>44092</c:v>
                </c:pt>
                <c:pt idx="508">
                  <c:v>44091</c:v>
                </c:pt>
                <c:pt idx="509">
                  <c:v>44090</c:v>
                </c:pt>
                <c:pt idx="510">
                  <c:v>44089</c:v>
                </c:pt>
                <c:pt idx="511">
                  <c:v>44088</c:v>
                </c:pt>
                <c:pt idx="512">
                  <c:v>44085</c:v>
                </c:pt>
                <c:pt idx="513">
                  <c:v>44084</c:v>
                </c:pt>
                <c:pt idx="514">
                  <c:v>44083</c:v>
                </c:pt>
                <c:pt idx="515">
                  <c:v>44082</c:v>
                </c:pt>
                <c:pt idx="516">
                  <c:v>44078</c:v>
                </c:pt>
                <c:pt idx="517">
                  <c:v>44077</c:v>
                </c:pt>
                <c:pt idx="518">
                  <c:v>44076</c:v>
                </c:pt>
                <c:pt idx="519">
                  <c:v>44075</c:v>
                </c:pt>
                <c:pt idx="520">
                  <c:v>44074</c:v>
                </c:pt>
                <c:pt idx="521">
                  <c:v>44071</c:v>
                </c:pt>
                <c:pt idx="522">
                  <c:v>44070</c:v>
                </c:pt>
                <c:pt idx="523">
                  <c:v>44069</c:v>
                </c:pt>
                <c:pt idx="524">
                  <c:v>44068</c:v>
                </c:pt>
                <c:pt idx="525">
                  <c:v>44067</c:v>
                </c:pt>
                <c:pt idx="526">
                  <c:v>44064</c:v>
                </c:pt>
                <c:pt idx="527">
                  <c:v>44063</c:v>
                </c:pt>
                <c:pt idx="528">
                  <c:v>44062</c:v>
                </c:pt>
                <c:pt idx="529">
                  <c:v>44061</c:v>
                </c:pt>
                <c:pt idx="530">
                  <c:v>44060</c:v>
                </c:pt>
                <c:pt idx="531">
                  <c:v>44057</c:v>
                </c:pt>
                <c:pt idx="532">
                  <c:v>44056</c:v>
                </c:pt>
                <c:pt idx="533">
                  <c:v>44055</c:v>
                </c:pt>
                <c:pt idx="534">
                  <c:v>44054</c:v>
                </c:pt>
                <c:pt idx="535">
                  <c:v>44053</c:v>
                </c:pt>
                <c:pt idx="536">
                  <c:v>44050</c:v>
                </c:pt>
                <c:pt idx="537">
                  <c:v>44049</c:v>
                </c:pt>
                <c:pt idx="538">
                  <c:v>44048</c:v>
                </c:pt>
                <c:pt idx="539">
                  <c:v>44047</c:v>
                </c:pt>
                <c:pt idx="540">
                  <c:v>44046</c:v>
                </c:pt>
                <c:pt idx="541">
                  <c:v>44043</c:v>
                </c:pt>
                <c:pt idx="542">
                  <c:v>44042</c:v>
                </c:pt>
                <c:pt idx="543">
                  <c:v>44041</c:v>
                </c:pt>
                <c:pt idx="544">
                  <c:v>44040</c:v>
                </c:pt>
                <c:pt idx="545">
                  <c:v>44039</c:v>
                </c:pt>
                <c:pt idx="546">
                  <c:v>44036</c:v>
                </c:pt>
                <c:pt idx="547">
                  <c:v>44035</c:v>
                </c:pt>
                <c:pt idx="548">
                  <c:v>44034</c:v>
                </c:pt>
                <c:pt idx="549">
                  <c:v>44033</c:v>
                </c:pt>
                <c:pt idx="550">
                  <c:v>44032</c:v>
                </c:pt>
                <c:pt idx="551">
                  <c:v>44029</c:v>
                </c:pt>
                <c:pt idx="552">
                  <c:v>44028</c:v>
                </c:pt>
                <c:pt idx="553">
                  <c:v>44027</c:v>
                </c:pt>
                <c:pt idx="554">
                  <c:v>44026</c:v>
                </c:pt>
                <c:pt idx="555">
                  <c:v>44025</c:v>
                </c:pt>
                <c:pt idx="556">
                  <c:v>44022</c:v>
                </c:pt>
                <c:pt idx="557">
                  <c:v>44021</c:v>
                </c:pt>
                <c:pt idx="558">
                  <c:v>44020</c:v>
                </c:pt>
                <c:pt idx="559">
                  <c:v>44019</c:v>
                </c:pt>
                <c:pt idx="560">
                  <c:v>44018</c:v>
                </c:pt>
                <c:pt idx="561">
                  <c:v>44014</c:v>
                </c:pt>
                <c:pt idx="562">
                  <c:v>44013</c:v>
                </c:pt>
                <c:pt idx="563">
                  <c:v>44012</c:v>
                </c:pt>
                <c:pt idx="564">
                  <c:v>44011</c:v>
                </c:pt>
                <c:pt idx="565">
                  <c:v>44008</c:v>
                </c:pt>
                <c:pt idx="566">
                  <c:v>44007</c:v>
                </c:pt>
                <c:pt idx="567">
                  <c:v>44006</c:v>
                </c:pt>
                <c:pt idx="568">
                  <c:v>44005</c:v>
                </c:pt>
                <c:pt idx="569">
                  <c:v>44004</c:v>
                </c:pt>
                <c:pt idx="570">
                  <c:v>44001</c:v>
                </c:pt>
                <c:pt idx="571">
                  <c:v>44000</c:v>
                </c:pt>
                <c:pt idx="572">
                  <c:v>43999</c:v>
                </c:pt>
                <c:pt idx="573">
                  <c:v>43998</c:v>
                </c:pt>
                <c:pt idx="574">
                  <c:v>43997</c:v>
                </c:pt>
                <c:pt idx="575">
                  <c:v>43994</c:v>
                </c:pt>
                <c:pt idx="576">
                  <c:v>43993</c:v>
                </c:pt>
                <c:pt idx="577">
                  <c:v>43992</c:v>
                </c:pt>
                <c:pt idx="578">
                  <c:v>43991</c:v>
                </c:pt>
                <c:pt idx="579">
                  <c:v>43990</c:v>
                </c:pt>
                <c:pt idx="580">
                  <c:v>43987</c:v>
                </c:pt>
                <c:pt idx="581">
                  <c:v>43986</c:v>
                </c:pt>
                <c:pt idx="582">
                  <c:v>43985</c:v>
                </c:pt>
                <c:pt idx="583">
                  <c:v>43984</c:v>
                </c:pt>
                <c:pt idx="584">
                  <c:v>43983</c:v>
                </c:pt>
                <c:pt idx="585">
                  <c:v>43980</c:v>
                </c:pt>
                <c:pt idx="586">
                  <c:v>43979</c:v>
                </c:pt>
                <c:pt idx="587">
                  <c:v>43978</c:v>
                </c:pt>
                <c:pt idx="588">
                  <c:v>43977</c:v>
                </c:pt>
                <c:pt idx="589">
                  <c:v>43973</c:v>
                </c:pt>
                <c:pt idx="590">
                  <c:v>43972</c:v>
                </c:pt>
                <c:pt idx="591">
                  <c:v>43971</c:v>
                </c:pt>
                <c:pt idx="592">
                  <c:v>43970</c:v>
                </c:pt>
                <c:pt idx="593">
                  <c:v>43969</c:v>
                </c:pt>
                <c:pt idx="594">
                  <c:v>43966</c:v>
                </c:pt>
                <c:pt idx="595">
                  <c:v>43965</c:v>
                </c:pt>
                <c:pt idx="596">
                  <c:v>43964</c:v>
                </c:pt>
                <c:pt idx="597">
                  <c:v>43963</c:v>
                </c:pt>
                <c:pt idx="598">
                  <c:v>43962</c:v>
                </c:pt>
                <c:pt idx="599">
                  <c:v>43959</c:v>
                </c:pt>
                <c:pt idx="600">
                  <c:v>43958</c:v>
                </c:pt>
                <c:pt idx="601">
                  <c:v>43957</c:v>
                </c:pt>
                <c:pt idx="602">
                  <c:v>43956</c:v>
                </c:pt>
                <c:pt idx="603">
                  <c:v>43955</c:v>
                </c:pt>
                <c:pt idx="604">
                  <c:v>43952</c:v>
                </c:pt>
                <c:pt idx="605">
                  <c:v>43951</c:v>
                </c:pt>
                <c:pt idx="606">
                  <c:v>43950</c:v>
                </c:pt>
                <c:pt idx="607">
                  <c:v>43949</c:v>
                </c:pt>
                <c:pt idx="608">
                  <c:v>43948</c:v>
                </c:pt>
                <c:pt idx="609">
                  <c:v>43945</c:v>
                </c:pt>
                <c:pt idx="610">
                  <c:v>43944</c:v>
                </c:pt>
                <c:pt idx="611">
                  <c:v>43943</c:v>
                </c:pt>
                <c:pt idx="612">
                  <c:v>43942</c:v>
                </c:pt>
                <c:pt idx="613">
                  <c:v>43941</c:v>
                </c:pt>
                <c:pt idx="614">
                  <c:v>43938</c:v>
                </c:pt>
                <c:pt idx="615">
                  <c:v>43937</c:v>
                </c:pt>
                <c:pt idx="616">
                  <c:v>43936</c:v>
                </c:pt>
                <c:pt idx="617">
                  <c:v>43935</c:v>
                </c:pt>
                <c:pt idx="618">
                  <c:v>43934</c:v>
                </c:pt>
                <c:pt idx="619">
                  <c:v>43930</c:v>
                </c:pt>
                <c:pt idx="620">
                  <c:v>43929</c:v>
                </c:pt>
                <c:pt idx="621">
                  <c:v>43928</c:v>
                </c:pt>
                <c:pt idx="622">
                  <c:v>43927</c:v>
                </c:pt>
                <c:pt idx="623">
                  <c:v>43924</c:v>
                </c:pt>
                <c:pt idx="624">
                  <c:v>43923</c:v>
                </c:pt>
                <c:pt idx="625">
                  <c:v>43922</c:v>
                </c:pt>
                <c:pt idx="626">
                  <c:v>43921</c:v>
                </c:pt>
                <c:pt idx="627">
                  <c:v>43920</c:v>
                </c:pt>
                <c:pt idx="628">
                  <c:v>43917</c:v>
                </c:pt>
                <c:pt idx="629">
                  <c:v>43916</c:v>
                </c:pt>
                <c:pt idx="630">
                  <c:v>43915</c:v>
                </c:pt>
                <c:pt idx="631">
                  <c:v>43914</c:v>
                </c:pt>
                <c:pt idx="632">
                  <c:v>43913</c:v>
                </c:pt>
                <c:pt idx="633">
                  <c:v>43910</c:v>
                </c:pt>
                <c:pt idx="634">
                  <c:v>43909</c:v>
                </c:pt>
                <c:pt idx="635">
                  <c:v>43908</c:v>
                </c:pt>
                <c:pt idx="636">
                  <c:v>43907</c:v>
                </c:pt>
                <c:pt idx="637">
                  <c:v>43906</c:v>
                </c:pt>
                <c:pt idx="638">
                  <c:v>43903</c:v>
                </c:pt>
                <c:pt idx="639">
                  <c:v>43902</c:v>
                </c:pt>
                <c:pt idx="640">
                  <c:v>43901</c:v>
                </c:pt>
                <c:pt idx="641">
                  <c:v>43900</c:v>
                </c:pt>
                <c:pt idx="642">
                  <c:v>43899</c:v>
                </c:pt>
                <c:pt idx="643">
                  <c:v>43896</c:v>
                </c:pt>
                <c:pt idx="644">
                  <c:v>43895</c:v>
                </c:pt>
                <c:pt idx="645">
                  <c:v>43894</c:v>
                </c:pt>
                <c:pt idx="646">
                  <c:v>43893</c:v>
                </c:pt>
                <c:pt idx="647">
                  <c:v>43892</c:v>
                </c:pt>
                <c:pt idx="648">
                  <c:v>43889</c:v>
                </c:pt>
                <c:pt idx="649">
                  <c:v>43888</c:v>
                </c:pt>
                <c:pt idx="650">
                  <c:v>43887</c:v>
                </c:pt>
                <c:pt idx="651">
                  <c:v>43886</c:v>
                </c:pt>
                <c:pt idx="652">
                  <c:v>43885</c:v>
                </c:pt>
                <c:pt idx="653">
                  <c:v>43882</c:v>
                </c:pt>
                <c:pt idx="654">
                  <c:v>43881</c:v>
                </c:pt>
                <c:pt idx="655">
                  <c:v>43880</c:v>
                </c:pt>
                <c:pt idx="656">
                  <c:v>43879</c:v>
                </c:pt>
                <c:pt idx="657">
                  <c:v>43875</c:v>
                </c:pt>
                <c:pt idx="658">
                  <c:v>43874</c:v>
                </c:pt>
                <c:pt idx="659">
                  <c:v>43873</c:v>
                </c:pt>
                <c:pt idx="660">
                  <c:v>43872</c:v>
                </c:pt>
                <c:pt idx="661">
                  <c:v>43871</c:v>
                </c:pt>
                <c:pt idx="662">
                  <c:v>43868</c:v>
                </c:pt>
                <c:pt idx="663">
                  <c:v>43867</c:v>
                </c:pt>
                <c:pt idx="664">
                  <c:v>43866</c:v>
                </c:pt>
                <c:pt idx="665">
                  <c:v>43865</c:v>
                </c:pt>
                <c:pt idx="666">
                  <c:v>43864</c:v>
                </c:pt>
                <c:pt idx="667">
                  <c:v>43861</c:v>
                </c:pt>
                <c:pt idx="668">
                  <c:v>43860</c:v>
                </c:pt>
                <c:pt idx="669">
                  <c:v>43859</c:v>
                </c:pt>
                <c:pt idx="670">
                  <c:v>43858</c:v>
                </c:pt>
                <c:pt idx="671">
                  <c:v>43857</c:v>
                </c:pt>
                <c:pt idx="672">
                  <c:v>43854</c:v>
                </c:pt>
                <c:pt idx="673">
                  <c:v>43853</c:v>
                </c:pt>
                <c:pt idx="674">
                  <c:v>43852</c:v>
                </c:pt>
                <c:pt idx="675">
                  <c:v>43851</c:v>
                </c:pt>
                <c:pt idx="676">
                  <c:v>43847</c:v>
                </c:pt>
                <c:pt idx="677">
                  <c:v>43846</c:v>
                </c:pt>
                <c:pt idx="678">
                  <c:v>43845</c:v>
                </c:pt>
                <c:pt idx="679">
                  <c:v>43844</c:v>
                </c:pt>
                <c:pt idx="680">
                  <c:v>43843</c:v>
                </c:pt>
                <c:pt idx="681">
                  <c:v>43840</c:v>
                </c:pt>
                <c:pt idx="682">
                  <c:v>43839</c:v>
                </c:pt>
                <c:pt idx="683">
                  <c:v>43838</c:v>
                </c:pt>
                <c:pt idx="684">
                  <c:v>43837</c:v>
                </c:pt>
                <c:pt idx="685">
                  <c:v>43836</c:v>
                </c:pt>
                <c:pt idx="686">
                  <c:v>43833</c:v>
                </c:pt>
                <c:pt idx="687">
                  <c:v>43832</c:v>
                </c:pt>
                <c:pt idx="688">
                  <c:v>43830</c:v>
                </c:pt>
                <c:pt idx="689">
                  <c:v>43829</c:v>
                </c:pt>
                <c:pt idx="690">
                  <c:v>43826</c:v>
                </c:pt>
                <c:pt idx="691">
                  <c:v>43825</c:v>
                </c:pt>
                <c:pt idx="692">
                  <c:v>43823</c:v>
                </c:pt>
                <c:pt idx="693">
                  <c:v>43822</c:v>
                </c:pt>
                <c:pt idx="694">
                  <c:v>43819</c:v>
                </c:pt>
                <c:pt idx="695">
                  <c:v>43818</c:v>
                </c:pt>
                <c:pt idx="696">
                  <c:v>43817</c:v>
                </c:pt>
                <c:pt idx="697">
                  <c:v>43816</c:v>
                </c:pt>
                <c:pt idx="698">
                  <c:v>43815</c:v>
                </c:pt>
                <c:pt idx="699">
                  <c:v>43812</c:v>
                </c:pt>
                <c:pt idx="700">
                  <c:v>43811</c:v>
                </c:pt>
                <c:pt idx="701">
                  <c:v>43810</c:v>
                </c:pt>
                <c:pt idx="702">
                  <c:v>43809</c:v>
                </c:pt>
                <c:pt idx="703">
                  <c:v>43808</c:v>
                </c:pt>
                <c:pt idx="704">
                  <c:v>43805</c:v>
                </c:pt>
                <c:pt idx="705">
                  <c:v>43804</c:v>
                </c:pt>
                <c:pt idx="706">
                  <c:v>43803</c:v>
                </c:pt>
                <c:pt idx="707">
                  <c:v>43802</c:v>
                </c:pt>
                <c:pt idx="708">
                  <c:v>43801</c:v>
                </c:pt>
                <c:pt idx="709">
                  <c:v>43798</c:v>
                </c:pt>
                <c:pt idx="710">
                  <c:v>43796</c:v>
                </c:pt>
                <c:pt idx="711">
                  <c:v>43795</c:v>
                </c:pt>
                <c:pt idx="712">
                  <c:v>43794</c:v>
                </c:pt>
                <c:pt idx="713">
                  <c:v>43791</c:v>
                </c:pt>
                <c:pt idx="714">
                  <c:v>43790</c:v>
                </c:pt>
                <c:pt idx="715">
                  <c:v>43789</c:v>
                </c:pt>
                <c:pt idx="716">
                  <c:v>43788</c:v>
                </c:pt>
                <c:pt idx="717">
                  <c:v>43787</c:v>
                </c:pt>
                <c:pt idx="718">
                  <c:v>43784</c:v>
                </c:pt>
                <c:pt idx="719">
                  <c:v>43783</c:v>
                </c:pt>
                <c:pt idx="720">
                  <c:v>43782</c:v>
                </c:pt>
                <c:pt idx="721">
                  <c:v>43781</c:v>
                </c:pt>
                <c:pt idx="722">
                  <c:v>43780</c:v>
                </c:pt>
                <c:pt idx="723">
                  <c:v>43777</c:v>
                </c:pt>
                <c:pt idx="724">
                  <c:v>43776</c:v>
                </c:pt>
                <c:pt idx="725">
                  <c:v>43775</c:v>
                </c:pt>
                <c:pt idx="726">
                  <c:v>43774</c:v>
                </c:pt>
                <c:pt idx="727">
                  <c:v>43773</c:v>
                </c:pt>
                <c:pt idx="728">
                  <c:v>43770</c:v>
                </c:pt>
                <c:pt idx="729">
                  <c:v>43769</c:v>
                </c:pt>
                <c:pt idx="730">
                  <c:v>43768</c:v>
                </c:pt>
                <c:pt idx="731">
                  <c:v>43767</c:v>
                </c:pt>
                <c:pt idx="732">
                  <c:v>43766</c:v>
                </c:pt>
                <c:pt idx="733">
                  <c:v>43763</c:v>
                </c:pt>
                <c:pt idx="734">
                  <c:v>43762</c:v>
                </c:pt>
                <c:pt idx="735">
                  <c:v>43761</c:v>
                </c:pt>
                <c:pt idx="736">
                  <c:v>43760</c:v>
                </c:pt>
                <c:pt idx="737">
                  <c:v>43759</c:v>
                </c:pt>
                <c:pt idx="738">
                  <c:v>43756</c:v>
                </c:pt>
                <c:pt idx="739">
                  <c:v>43755</c:v>
                </c:pt>
                <c:pt idx="740">
                  <c:v>43754</c:v>
                </c:pt>
                <c:pt idx="741">
                  <c:v>43753</c:v>
                </c:pt>
                <c:pt idx="742">
                  <c:v>43752</c:v>
                </c:pt>
                <c:pt idx="743">
                  <c:v>43749</c:v>
                </c:pt>
                <c:pt idx="744">
                  <c:v>43748</c:v>
                </c:pt>
                <c:pt idx="745">
                  <c:v>43747</c:v>
                </c:pt>
                <c:pt idx="746">
                  <c:v>43746</c:v>
                </c:pt>
                <c:pt idx="747">
                  <c:v>43745</c:v>
                </c:pt>
                <c:pt idx="748">
                  <c:v>43742</c:v>
                </c:pt>
                <c:pt idx="749">
                  <c:v>43741</c:v>
                </c:pt>
                <c:pt idx="750">
                  <c:v>43740</c:v>
                </c:pt>
                <c:pt idx="751">
                  <c:v>43739</c:v>
                </c:pt>
                <c:pt idx="752">
                  <c:v>43738</c:v>
                </c:pt>
                <c:pt idx="753">
                  <c:v>43735</c:v>
                </c:pt>
                <c:pt idx="754">
                  <c:v>43734</c:v>
                </c:pt>
                <c:pt idx="755">
                  <c:v>43733</c:v>
                </c:pt>
                <c:pt idx="756">
                  <c:v>43732</c:v>
                </c:pt>
                <c:pt idx="757">
                  <c:v>43731</c:v>
                </c:pt>
                <c:pt idx="758">
                  <c:v>43728</c:v>
                </c:pt>
                <c:pt idx="759">
                  <c:v>43727</c:v>
                </c:pt>
                <c:pt idx="760">
                  <c:v>43726</c:v>
                </c:pt>
                <c:pt idx="761">
                  <c:v>43725</c:v>
                </c:pt>
                <c:pt idx="762">
                  <c:v>43724</c:v>
                </c:pt>
                <c:pt idx="763">
                  <c:v>43721</c:v>
                </c:pt>
                <c:pt idx="764">
                  <c:v>43720</c:v>
                </c:pt>
                <c:pt idx="765">
                  <c:v>43719</c:v>
                </c:pt>
                <c:pt idx="766">
                  <c:v>43718</c:v>
                </c:pt>
                <c:pt idx="767">
                  <c:v>43717</c:v>
                </c:pt>
                <c:pt idx="768">
                  <c:v>43714</c:v>
                </c:pt>
                <c:pt idx="769">
                  <c:v>43713</c:v>
                </c:pt>
                <c:pt idx="770">
                  <c:v>43712</c:v>
                </c:pt>
                <c:pt idx="771">
                  <c:v>43711</c:v>
                </c:pt>
                <c:pt idx="772">
                  <c:v>43707</c:v>
                </c:pt>
                <c:pt idx="773">
                  <c:v>43706</c:v>
                </c:pt>
                <c:pt idx="774">
                  <c:v>43705</c:v>
                </c:pt>
                <c:pt idx="775">
                  <c:v>43704</c:v>
                </c:pt>
                <c:pt idx="776">
                  <c:v>43703</c:v>
                </c:pt>
                <c:pt idx="777">
                  <c:v>43700</c:v>
                </c:pt>
                <c:pt idx="778">
                  <c:v>43699</c:v>
                </c:pt>
                <c:pt idx="779">
                  <c:v>43698</c:v>
                </c:pt>
                <c:pt idx="780">
                  <c:v>43697</c:v>
                </c:pt>
                <c:pt idx="781">
                  <c:v>43696</c:v>
                </c:pt>
                <c:pt idx="782">
                  <c:v>43693</c:v>
                </c:pt>
                <c:pt idx="783">
                  <c:v>43692</c:v>
                </c:pt>
                <c:pt idx="784">
                  <c:v>43691</c:v>
                </c:pt>
                <c:pt idx="785">
                  <c:v>43690</c:v>
                </c:pt>
                <c:pt idx="786">
                  <c:v>43689</c:v>
                </c:pt>
                <c:pt idx="787">
                  <c:v>43686</c:v>
                </c:pt>
                <c:pt idx="788">
                  <c:v>43685</c:v>
                </c:pt>
                <c:pt idx="789">
                  <c:v>43684</c:v>
                </c:pt>
                <c:pt idx="790">
                  <c:v>43683</c:v>
                </c:pt>
                <c:pt idx="791">
                  <c:v>43682</c:v>
                </c:pt>
                <c:pt idx="792">
                  <c:v>43679</c:v>
                </c:pt>
                <c:pt idx="793">
                  <c:v>43678</c:v>
                </c:pt>
                <c:pt idx="794">
                  <c:v>43677</c:v>
                </c:pt>
                <c:pt idx="795">
                  <c:v>43676</c:v>
                </c:pt>
                <c:pt idx="796">
                  <c:v>43675</c:v>
                </c:pt>
                <c:pt idx="797">
                  <c:v>43672</c:v>
                </c:pt>
                <c:pt idx="798">
                  <c:v>43671</c:v>
                </c:pt>
                <c:pt idx="799">
                  <c:v>43670</c:v>
                </c:pt>
                <c:pt idx="800">
                  <c:v>43669</c:v>
                </c:pt>
                <c:pt idx="801">
                  <c:v>43668</c:v>
                </c:pt>
                <c:pt idx="802">
                  <c:v>43665</c:v>
                </c:pt>
                <c:pt idx="803">
                  <c:v>43664</c:v>
                </c:pt>
                <c:pt idx="804">
                  <c:v>43663</c:v>
                </c:pt>
                <c:pt idx="805">
                  <c:v>43662</c:v>
                </c:pt>
                <c:pt idx="806">
                  <c:v>43661</c:v>
                </c:pt>
                <c:pt idx="807">
                  <c:v>43658</c:v>
                </c:pt>
                <c:pt idx="808">
                  <c:v>43657</c:v>
                </c:pt>
                <c:pt idx="809">
                  <c:v>43656</c:v>
                </c:pt>
                <c:pt idx="810">
                  <c:v>43655</c:v>
                </c:pt>
                <c:pt idx="811">
                  <c:v>43654</c:v>
                </c:pt>
                <c:pt idx="812">
                  <c:v>43651</c:v>
                </c:pt>
                <c:pt idx="813">
                  <c:v>43649</c:v>
                </c:pt>
                <c:pt idx="814">
                  <c:v>43648</c:v>
                </c:pt>
                <c:pt idx="815">
                  <c:v>43647</c:v>
                </c:pt>
                <c:pt idx="816">
                  <c:v>43644</c:v>
                </c:pt>
                <c:pt idx="817">
                  <c:v>43643</c:v>
                </c:pt>
                <c:pt idx="818">
                  <c:v>43642</c:v>
                </c:pt>
                <c:pt idx="819">
                  <c:v>43641</c:v>
                </c:pt>
                <c:pt idx="820">
                  <c:v>43640</c:v>
                </c:pt>
                <c:pt idx="821">
                  <c:v>43637</c:v>
                </c:pt>
                <c:pt idx="822">
                  <c:v>43636</c:v>
                </c:pt>
                <c:pt idx="823">
                  <c:v>43635</c:v>
                </c:pt>
                <c:pt idx="824">
                  <c:v>43634</c:v>
                </c:pt>
                <c:pt idx="825">
                  <c:v>43633</c:v>
                </c:pt>
                <c:pt idx="826">
                  <c:v>43630</c:v>
                </c:pt>
                <c:pt idx="827">
                  <c:v>43629</c:v>
                </c:pt>
                <c:pt idx="828">
                  <c:v>43628</c:v>
                </c:pt>
                <c:pt idx="829">
                  <c:v>43627</c:v>
                </c:pt>
                <c:pt idx="830">
                  <c:v>43626</c:v>
                </c:pt>
                <c:pt idx="831">
                  <c:v>43623</c:v>
                </c:pt>
                <c:pt idx="832">
                  <c:v>43622</c:v>
                </c:pt>
                <c:pt idx="833">
                  <c:v>43621</c:v>
                </c:pt>
                <c:pt idx="834">
                  <c:v>43620</c:v>
                </c:pt>
                <c:pt idx="835">
                  <c:v>43619</c:v>
                </c:pt>
                <c:pt idx="836">
                  <c:v>43616</c:v>
                </c:pt>
                <c:pt idx="837">
                  <c:v>43615</c:v>
                </c:pt>
                <c:pt idx="838">
                  <c:v>43614</c:v>
                </c:pt>
                <c:pt idx="839">
                  <c:v>43613</c:v>
                </c:pt>
                <c:pt idx="840">
                  <c:v>43609</c:v>
                </c:pt>
                <c:pt idx="841">
                  <c:v>43608</c:v>
                </c:pt>
                <c:pt idx="842">
                  <c:v>43607</c:v>
                </c:pt>
                <c:pt idx="843">
                  <c:v>43606</c:v>
                </c:pt>
                <c:pt idx="844">
                  <c:v>43605</c:v>
                </c:pt>
                <c:pt idx="845">
                  <c:v>43602</c:v>
                </c:pt>
                <c:pt idx="846">
                  <c:v>43601</c:v>
                </c:pt>
                <c:pt idx="847">
                  <c:v>43600</c:v>
                </c:pt>
                <c:pt idx="848">
                  <c:v>43599</c:v>
                </c:pt>
                <c:pt idx="849">
                  <c:v>43598</c:v>
                </c:pt>
                <c:pt idx="850">
                  <c:v>43595</c:v>
                </c:pt>
                <c:pt idx="851">
                  <c:v>43594</c:v>
                </c:pt>
                <c:pt idx="852">
                  <c:v>43593</c:v>
                </c:pt>
                <c:pt idx="853">
                  <c:v>43592</c:v>
                </c:pt>
                <c:pt idx="854">
                  <c:v>43591</c:v>
                </c:pt>
                <c:pt idx="855">
                  <c:v>43588</c:v>
                </c:pt>
                <c:pt idx="856">
                  <c:v>43587</c:v>
                </c:pt>
                <c:pt idx="857">
                  <c:v>43586</c:v>
                </c:pt>
                <c:pt idx="858">
                  <c:v>43585</c:v>
                </c:pt>
                <c:pt idx="859">
                  <c:v>43584</c:v>
                </c:pt>
                <c:pt idx="860">
                  <c:v>43581</c:v>
                </c:pt>
                <c:pt idx="861">
                  <c:v>43580</c:v>
                </c:pt>
                <c:pt idx="862">
                  <c:v>43579</c:v>
                </c:pt>
                <c:pt idx="863">
                  <c:v>43578</c:v>
                </c:pt>
                <c:pt idx="864">
                  <c:v>43577</c:v>
                </c:pt>
                <c:pt idx="865">
                  <c:v>43573</c:v>
                </c:pt>
                <c:pt idx="866">
                  <c:v>43572</c:v>
                </c:pt>
                <c:pt idx="867">
                  <c:v>43571</c:v>
                </c:pt>
                <c:pt idx="868">
                  <c:v>43570</c:v>
                </c:pt>
                <c:pt idx="869">
                  <c:v>43567</c:v>
                </c:pt>
                <c:pt idx="870">
                  <c:v>43566</c:v>
                </c:pt>
                <c:pt idx="871">
                  <c:v>43565</c:v>
                </c:pt>
                <c:pt idx="872">
                  <c:v>43564</c:v>
                </c:pt>
                <c:pt idx="873">
                  <c:v>43563</c:v>
                </c:pt>
                <c:pt idx="874">
                  <c:v>43560</c:v>
                </c:pt>
                <c:pt idx="875">
                  <c:v>43559</c:v>
                </c:pt>
                <c:pt idx="876">
                  <c:v>43558</c:v>
                </c:pt>
                <c:pt idx="877">
                  <c:v>43557</c:v>
                </c:pt>
                <c:pt idx="878">
                  <c:v>43556</c:v>
                </c:pt>
                <c:pt idx="879">
                  <c:v>43553</c:v>
                </c:pt>
                <c:pt idx="880">
                  <c:v>43552</c:v>
                </c:pt>
                <c:pt idx="881">
                  <c:v>43551</c:v>
                </c:pt>
                <c:pt idx="882">
                  <c:v>43550</c:v>
                </c:pt>
                <c:pt idx="883">
                  <c:v>43549</c:v>
                </c:pt>
                <c:pt idx="884">
                  <c:v>43546</c:v>
                </c:pt>
                <c:pt idx="885">
                  <c:v>43545</c:v>
                </c:pt>
                <c:pt idx="886">
                  <c:v>43544</c:v>
                </c:pt>
                <c:pt idx="887">
                  <c:v>43543</c:v>
                </c:pt>
                <c:pt idx="888">
                  <c:v>43542</c:v>
                </c:pt>
                <c:pt idx="889">
                  <c:v>43539</c:v>
                </c:pt>
                <c:pt idx="890">
                  <c:v>43538</c:v>
                </c:pt>
                <c:pt idx="891">
                  <c:v>43537</c:v>
                </c:pt>
                <c:pt idx="892">
                  <c:v>43536</c:v>
                </c:pt>
                <c:pt idx="893">
                  <c:v>43535</c:v>
                </c:pt>
                <c:pt idx="894">
                  <c:v>43532</c:v>
                </c:pt>
                <c:pt idx="895">
                  <c:v>43531</c:v>
                </c:pt>
                <c:pt idx="896">
                  <c:v>43530</c:v>
                </c:pt>
                <c:pt idx="897">
                  <c:v>43529</c:v>
                </c:pt>
                <c:pt idx="898">
                  <c:v>43528</c:v>
                </c:pt>
                <c:pt idx="899">
                  <c:v>43525</c:v>
                </c:pt>
                <c:pt idx="900">
                  <c:v>43524</c:v>
                </c:pt>
                <c:pt idx="901">
                  <c:v>43523</c:v>
                </c:pt>
                <c:pt idx="902">
                  <c:v>43522</c:v>
                </c:pt>
                <c:pt idx="903">
                  <c:v>43521</c:v>
                </c:pt>
                <c:pt idx="904">
                  <c:v>43518</c:v>
                </c:pt>
                <c:pt idx="905">
                  <c:v>43517</c:v>
                </c:pt>
                <c:pt idx="906">
                  <c:v>43516</c:v>
                </c:pt>
                <c:pt idx="907">
                  <c:v>43515</c:v>
                </c:pt>
                <c:pt idx="908">
                  <c:v>43511</c:v>
                </c:pt>
                <c:pt idx="909">
                  <c:v>43510</c:v>
                </c:pt>
                <c:pt idx="910">
                  <c:v>43509</c:v>
                </c:pt>
                <c:pt idx="911">
                  <c:v>43508</c:v>
                </c:pt>
                <c:pt idx="912">
                  <c:v>43507</c:v>
                </c:pt>
                <c:pt idx="913">
                  <c:v>43504</c:v>
                </c:pt>
                <c:pt idx="914">
                  <c:v>43503</c:v>
                </c:pt>
                <c:pt idx="915">
                  <c:v>43502</c:v>
                </c:pt>
                <c:pt idx="916">
                  <c:v>43501</c:v>
                </c:pt>
                <c:pt idx="917">
                  <c:v>43500</c:v>
                </c:pt>
                <c:pt idx="918">
                  <c:v>43497</c:v>
                </c:pt>
                <c:pt idx="919">
                  <c:v>43496</c:v>
                </c:pt>
                <c:pt idx="920">
                  <c:v>43495</c:v>
                </c:pt>
                <c:pt idx="921">
                  <c:v>43494</c:v>
                </c:pt>
                <c:pt idx="922">
                  <c:v>43493</c:v>
                </c:pt>
                <c:pt idx="923">
                  <c:v>43490</c:v>
                </c:pt>
                <c:pt idx="924">
                  <c:v>43489</c:v>
                </c:pt>
                <c:pt idx="925">
                  <c:v>43488</c:v>
                </c:pt>
                <c:pt idx="926">
                  <c:v>43487</c:v>
                </c:pt>
                <c:pt idx="927">
                  <c:v>43483</c:v>
                </c:pt>
                <c:pt idx="928">
                  <c:v>43482</c:v>
                </c:pt>
                <c:pt idx="929">
                  <c:v>43481</c:v>
                </c:pt>
                <c:pt idx="930">
                  <c:v>43480</c:v>
                </c:pt>
                <c:pt idx="931">
                  <c:v>43479</c:v>
                </c:pt>
                <c:pt idx="932">
                  <c:v>43476</c:v>
                </c:pt>
                <c:pt idx="933">
                  <c:v>43475</c:v>
                </c:pt>
                <c:pt idx="934">
                  <c:v>43474</c:v>
                </c:pt>
                <c:pt idx="935">
                  <c:v>43473</c:v>
                </c:pt>
                <c:pt idx="936">
                  <c:v>43472</c:v>
                </c:pt>
                <c:pt idx="937">
                  <c:v>43469</c:v>
                </c:pt>
                <c:pt idx="938">
                  <c:v>43468</c:v>
                </c:pt>
                <c:pt idx="939">
                  <c:v>43467</c:v>
                </c:pt>
                <c:pt idx="940">
                  <c:v>43465</c:v>
                </c:pt>
                <c:pt idx="941">
                  <c:v>43462</c:v>
                </c:pt>
                <c:pt idx="942">
                  <c:v>43461</c:v>
                </c:pt>
                <c:pt idx="943">
                  <c:v>43460</c:v>
                </c:pt>
                <c:pt idx="944">
                  <c:v>43458</c:v>
                </c:pt>
                <c:pt idx="945">
                  <c:v>43455</c:v>
                </c:pt>
                <c:pt idx="946">
                  <c:v>43454</c:v>
                </c:pt>
                <c:pt idx="947">
                  <c:v>43453</c:v>
                </c:pt>
                <c:pt idx="948">
                  <c:v>43452</c:v>
                </c:pt>
                <c:pt idx="949">
                  <c:v>43451</c:v>
                </c:pt>
                <c:pt idx="950">
                  <c:v>43448</c:v>
                </c:pt>
                <c:pt idx="951">
                  <c:v>43447</c:v>
                </c:pt>
                <c:pt idx="952">
                  <c:v>43446</c:v>
                </c:pt>
                <c:pt idx="953">
                  <c:v>43445</c:v>
                </c:pt>
                <c:pt idx="954">
                  <c:v>43444</c:v>
                </c:pt>
                <c:pt idx="955">
                  <c:v>43441</c:v>
                </c:pt>
                <c:pt idx="956">
                  <c:v>43440</c:v>
                </c:pt>
                <c:pt idx="957">
                  <c:v>43438</c:v>
                </c:pt>
                <c:pt idx="958">
                  <c:v>43437</c:v>
                </c:pt>
                <c:pt idx="959">
                  <c:v>43434</c:v>
                </c:pt>
                <c:pt idx="960">
                  <c:v>43433</c:v>
                </c:pt>
                <c:pt idx="961">
                  <c:v>43432</c:v>
                </c:pt>
                <c:pt idx="962">
                  <c:v>43431</c:v>
                </c:pt>
                <c:pt idx="963">
                  <c:v>43430</c:v>
                </c:pt>
                <c:pt idx="964">
                  <c:v>43427</c:v>
                </c:pt>
                <c:pt idx="965">
                  <c:v>43425</c:v>
                </c:pt>
                <c:pt idx="966">
                  <c:v>43424</c:v>
                </c:pt>
                <c:pt idx="967">
                  <c:v>43423</c:v>
                </c:pt>
                <c:pt idx="968">
                  <c:v>43420</c:v>
                </c:pt>
                <c:pt idx="969">
                  <c:v>43419</c:v>
                </c:pt>
                <c:pt idx="970">
                  <c:v>43418</c:v>
                </c:pt>
                <c:pt idx="971">
                  <c:v>43417</c:v>
                </c:pt>
                <c:pt idx="972">
                  <c:v>43416</c:v>
                </c:pt>
                <c:pt idx="973">
                  <c:v>43413</c:v>
                </c:pt>
                <c:pt idx="974">
                  <c:v>43412</c:v>
                </c:pt>
                <c:pt idx="975">
                  <c:v>43411</c:v>
                </c:pt>
                <c:pt idx="976">
                  <c:v>43410</c:v>
                </c:pt>
                <c:pt idx="977">
                  <c:v>43409</c:v>
                </c:pt>
                <c:pt idx="978">
                  <c:v>43406</c:v>
                </c:pt>
                <c:pt idx="979">
                  <c:v>43405</c:v>
                </c:pt>
                <c:pt idx="980">
                  <c:v>43404</c:v>
                </c:pt>
                <c:pt idx="981">
                  <c:v>43403</c:v>
                </c:pt>
                <c:pt idx="982">
                  <c:v>43402</c:v>
                </c:pt>
                <c:pt idx="983">
                  <c:v>43399</c:v>
                </c:pt>
                <c:pt idx="984">
                  <c:v>43398</c:v>
                </c:pt>
                <c:pt idx="985">
                  <c:v>43397</c:v>
                </c:pt>
                <c:pt idx="986">
                  <c:v>43396</c:v>
                </c:pt>
                <c:pt idx="987">
                  <c:v>43395</c:v>
                </c:pt>
                <c:pt idx="988">
                  <c:v>43392</c:v>
                </c:pt>
                <c:pt idx="989">
                  <c:v>43391</c:v>
                </c:pt>
                <c:pt idx="990">
                  <c:v>43390</c:v>
                </c:pt>
                <c:pt idx="991">
                  <c:v>43389</c:v>
                </c:pt>
                <c:pt idx="992">
                  <c:v>43388</c:v>
                </c:pt>
                <c:pt idx="993">
                  <c:v>43385</c:v>
                </c:pt>
                <c:pt idx="994">
                  <c:v>43384</c:v>
                </c:pt>
                <c:pt idx="995">
                  <c:v>43383</c:v>
                </c:pt>
                <c:pt idx="996">
                  <c:v>43382</c:v>
                </c:pt>
                <c:pt idx="997">
                  <c:v>43381</c:v>
                </c:pt>
                <c:pt idx="998">
                  <c:v>43378</c:v>
                </c:pt>
                <c:pt idx="999">
                  <c:v>43377</c:v>
                </c:pt>
                <c:pt idx="1000">
                  <c:v>43376</c:v>
                </c:pt>
                <c:pt idx="1001">
                  <c:v>43375</c:v>
                </c:pt>
                <c:pt idx="1002">
                  <c:v>43374</c:v>
                </c:pt>
                <c:pt idx="1003">
                  <c:v>43371</c:v>
                </c:pt>
                <c:pt idx="1004">
                  <c:v>43370</c:v>
                </c:pt>
                <c:pt idx="1005">
                  <c:v>43369</c:v>
                </c:pt>
                <c:pt idx="1006">
                  <c:v>43368</c:v>
                </c:pt>
                <c:pt idx="1007">
                  <c:v>43367</c:v>
                </c:pt>
                <c:pt idx="1008">
                  <c:v>43364</c:v>
                </c:pt>
                <c:pt idx="1009">
                  <c:v>43363</c:v>
                </c:pt>
                <c:pt idx="1010">
                  <c:v>43362</c:v>
                </c:pt>
                <c:pt idx="1011">
                  <c:v>43361</c:v>
                </c:pt>
                <c:pt idx="1012">
                  <c:v>43360</c:v>
                </c:pt>
                <c:pt idx="1013">
                  <c:v>43357</c:v>
                </c:pt>
                <c:pt idx="1014">
                  <c:v>43356</c:v>
                </c:pt>
                <c:pt idx="1015">
                  <c:v>43355</c:v>
                </c:pt>
                <c:pt idx="1016">
                  <c:v>43354</c:v>
                </c:pt>
                <c:pt idx="1017">
                  <c:v>43353</c:v>
                </c:pt>
                <c:pt idx="1018">
                  <c:v>43350</c:v>
                </c:pt>
                <c:pt idx="1019">
                  <c:v>43349</c:v>
                </c:pt>
                <c:pt idx="1020">
                  <c:v>43348</c:v>
                </c:pt>
                <c:pt idx="1021">
                  <c:v>43347</c:v>
                </c:pt>
                <c:pt idx="1022">
                  <c:v>43343</c:v>
                </c:pt>
                <c:pt idx="1023">
                  <c:v>43342</c:v>
                </c:pt>
                <c:pt idx="1024">
                  <c:v>43341</c:v>
                </c:pt>
                <c:pt idx="1025">
                  <c:v>43340</c:v>
                </c:pt>
                <c:pt idx="1026">
                  <c:v>43339</c:v>
                </c:pt>
                <c:pt idx="1027">
                  <c:v>43336</c:v>
                </c:pt>
                <c:pt idx="1028">
                  <c:v>43335</c:v>
                </c:pt>
                <c:pt idx="1029">
                  <c:v>43334</c:v>
                </c:pt>
                <c:pt idx="1030">
                  <c:v>43333</c:v>
                </c:pt>
                <c:pt idx="1031">
                  <c:v>43332</c:v>
                </c:pt>
                <c:pt idx="1032">
                  <c:v>43329</c:v>
                </c:pt>
                <c:pt idx="1033">
                  <c:v>43328</c:v>
                </c:pt>
                <c:pt idx="1034">
                  <c:v>43327</c:v>
                </c:pt>
                <c:pt idx="1035">
                  <c:v>43326</c:v>
                </c:pt>
                <c:pt idx="1036">
                  <c:v>43325</c:v>
                </c:pt>
                <c:pt idx="1037">
                  <c:v>43322</c:v>
                </c:pt>
                <c:pt idx="1038">
                  <c:v>43321</c:v>
                </c:pt>
                <c:pt idx="1039">
                  <c:v>43320</c:v>
                </c:pt>
                <c:pt idx="1040">
                  <c:v>43319</c:v>
                </c:pt>
                <c:pt idx="1041">
                  <c:v>43318</c:v>
                </c:pt>
                <c:pt idx="1042">
                  <c:v>43315</c:v>
                </c:pt>
                <c:pt idx="1043">
                  <c:v>43314</c:v>
                </c:pt>
                <c:pt idx="1044">
                  <c:v>43313</c:v>
                </c:pt>
                <c:pt idx="1045">
                  <c:v>43312</c:v>
                </c:pt>
                <c:pt idx="1046">
                  <c:v>43311</c:v>
                </c:pt>
                <c:pt idx="1047">
                  <c:v>43308</c:v>
                </c:pt>
                <c:pt idx="1048">
                  <c:v>43307</c:v>
                </c:pt>
                <c:pt idx="1049">
                  <c:v>43306</c:v>
                </c:pt>
                <c:pt idx="1050">
                  <c:v>43305</c:v>
                </c:pt>
                <c:pt idx="1051">
                  <c:v>43304</c:v>
                </c:pt>
                <c:pt idx="1052">
                  <c:v>43301</c:v>
                </c:pt>
                <c:pt idx="1053">
                  <c:v>43300</c:v>
                </c:pt>
                <c:pt idx="1054">
                  <c:v>43299</c:v>
                </c:pt>
                <c:pt idx="1055">
                  <c:v>43298</c:v>
                </c:pt>
                <c:pt idx="1056">
                  <c:v>43297</c:v>
                </c:pt>
                <c:pt idx="1057">
                  <c:v>43294</c:v>
                </c:pt>
                <c:pt idx="1058">
                  <c:v>43293</c:v>
                </c:pt>
                <c:pt idx="1059">
                  <c:v>43292</c:v>
                </c:pt>
                <c:pt idx="1060">
                  <c:v>43291</c:v>
                </c:pt>
                <c:pt idx="1061">
                  <c:v>43290</c:v>
                </c:pt>
                <c:pt idx="1062">
                  <c:v>43287</c:v>
                </c:pt>
                <c:pt idx="1063">
                  <c:v>43286</c:v>
                </c:pt>
                <c:pt idx="1064">
                  <c:v>43284</c:v>
                </c:pt>
                <c:pt idx="1065">
                  <c:v>43283</c:v>
                </c:pt>
                <c:pt idx="1066">
                  <c:v>43280</c:v>
                </c:pt>
                <c:pt idx="1067">
                  <c:v>43279</c:v>
                </c:pt>
                <c:pt idx="1068">
                  <c:v>43278</c:v>
                </c:pt>
                <c:pt idx="1069">
                  <c:v>43277</c:v>
                </c:pt>
                <c:pt idx="1070">
                  <c:v>43276</c:v>
                </c:pt>
                <c:pt idx="1071">
                  <c:v>43273</c:v>
                </c:pt>
                <c:pt idx="1072">
                  <c:v>43272</c:v>
                </c:pt>
                <c:pt idx="1073">
                  <c:v>43271</c:v>
                </c:pt>
                <c:pt idx="1074">
                  <c:v>43270</c:v>
                </c:pt>
                <c:pt idx="1075">
                  <c:v>43269</c:v>
                </c:pt>
                <c:pt idx="1076">
                  <c:v>43266</c:v>
                </c:pt>
                <c:pt idx="1077">
                  <c:v>43265</c:v>
                </c:pt>
                <c:pt idx="1078">
                  <c:v>43264</c:v>
                </c:pt>
                <c:pt idx="1079">
                  <c:v>43263</c:v>
                </c:pt>
                <c:pt idx="1080">
                  <c:v>43262</c:v>
                </c:pt>
                <c:pt idx="1081">
                  <c:v>43259</c:v>
                </c:pt>
                <c:pt idx="1082">
                  <c:v>43258</c:v>
                </c:pt>
                <c:pt idx="1083">
                  <c:v>43257</c:v>
                </c:pt>
                <c:pt idx="1084">
                  <c:v>43256</c:v>
                </c:pt>
                <c:pt idx="1085">
                  <c:v>43255</c:v>
                </c:pt>
                <c:pt idx="1086">
                  <c:v>43252</c:v>
                </c:pt>
                <c:pt idx="1087">
                  <c:v>43251</c:v>
                </c:pt>
                <c:pt idx="1088">
                  <c:v>43250</c:v>
                </c:pt>
                <c:pt idx="1089">
                  <c:v>43249</c:v>
                </c:pt>
                <c:pt idx="1090">
                  <c:v>43245</c:v>
                </c:pt>
                <c:pt idx="1091">
                  <c:v>43244</c:v>
                </c:pt>
                <c:pt idx="1092">
                  <c:v>43243</c:v>
                </c:pt>
                <c:pt idx="1093">
                  <c:v>43242</c:v>
                </c:pt>
                <c:pt idx="1094">
                  <c:v>43241</c:v>
                </c:pt>
                <c:pt idx="1095">
                  <c:v>43238</c:v>
                </c:pt>
                <c:pt idx="1096">
                  <c:v>43237</c:v>
                </c:pt>
                <c:pt idx="1097">
                  <c:v>43236</c:v>
                </c:pt>
                <c:pt idx="1098">
                  <c:v>43235</c:v>
                </c:pt>
                <c:pt idx="1099">
                  <c:v>43234</c:v>
                </c:pt>
                <c:pt idx="1100">
                  <c:v>43231</c:v>
                </c:pt>
                <c:pt idx="1101">
                  <c:v>43230</c:v>
                </c:pt>
                <c:pt idx="1102">
                  <c:v>43229</c:v>
                </c:pt>
                <c:pt idx="1103">
                  <c:v>43228</c:v>
                </c:pt>
                <c:pt idx="1104">
                  <c:v>43227</c:v>
                </c:pt>
                <c:pt idx="1105">
                  <c:v>43224</c:v>
                </c:pt>
                <c:pt idx="1106">
                  <c:v>43223</c:v>
                </c:pt>
                <c:pt idx="1107">
                  <c:v>43222</c:v>
                </c:pt>
                <c:pt idx="1108">
                  <c:v>43221</c:v>
                </c:pt>
                <c:pt idx="1109">
                  <c:v>43220</c:v>
                </c:pt>
                <c:pt idx="1110">
                  <c:v>43217</c:v>
                </c:pt>
                <c:pt idx="1111">
                  <c:v>43216</c:v>
                </c:pt>
                <c:pt idx="1112">
                  <c:v>43215</c:v>
                </c:pt>
                <c:pt idx="1113">
                  <c:v>43214</c:v>
                </c:pt>
                <c:pt idx="1114">
                  <c:v>43213</c:v>
                </c:pt>
                <c:pt idx="1115">
                  <c:v>43210</c:v>
                </c:pt>
                <c:pt idx="1116">
                  <c:v>43209</c:v>
                </c:pt>
                <c:pt idx="1117">
                  <c:v>43208</c:v>
                </c:pt>
                <c:pt idx="1118">
                  <c:v>43207</c:v>
                </c:pt>
                <c:pt idx="1119">
                  <c:v>43206</c:v>
                </c:pt>
                <c:pt idx="1120">
                  <c:v>43203</c:v>
                </c:pt>
                <c:pt idx="1121">
                  <c:v>43202</c:v>
                </c:pt>
                <c:pt idx="1122">
                  <c:v>43201</c:v>
                </c:pt>
                <c:pt idx="1123">
                  <c:v>43200</c:v>
                </c:pt>
                <c:pt idx="1124">
                  <c:v>43199</c:v>
                </c:pt>
                <c:pt idx="1125">
                  <c:v>43196</c:v>
                </c:pt>
                <c:pt idx="1126">
                  <c:v>43195</c:v>
                </c:pt>
                <c:pt idx="1127">
                  <c:v>43194</c:v>
                </c:pt>
                <c:pt idx="1128">
                  <c:v>43193</c:v>
                </c:pt>
                <c:pt idx="1129">
                  <c:v>43192</c:v>
                </c:pt>
                <c:pt idx="1130">
                  <c:v>43188</c:v>
                </c:pt>
                <c:pt idx="1131">
                  <c:v>43187</c:v>
                </c:pt>
                <c:pt idx="1132">
                  <c:v>43186</c:v>
                </c:pt>
                <c:pt idx="1133">
                  <c:v>43185</c:v>
                </c:pt>
                <c:pt idx="1134">
                  <c:v>43182</c:v>
                </c:pt>
                <c:pt idx="1135">
                  <c:v>43181</c:v>
                </c:pt>
                <c:pt idx="1136">
                  <c:v>43180</c:v>
                </c:pt>
                <c:pt idx="1137">
                  <c:v>43179</c:v>
                </c:pt>
                <c:pt idx="1138">
                  <c:v>43178</c:v>
                </c:pt>
                <c:pt idx="1139">
                  <c:v>43175</c:v>
                </c:pt>
                <c:pt idx="1140">
                  <c:v>43174</c:v>
                </c:pt>
                <c:pt idx="1141">
                  <c:v>43173</c:v>
                </c:pt>
                <c:pt idx="1142">
                  <c:v>43172</c:v>
                </c:pt>
                <c:pt idx="1143">
                  <c:v>43171</c:v>
                </c:pt>
                <c:pt idx="1144">
                  <c:v>43168</c:v>
                </c:pt>
                <c:pt idx="1145">
                  <c:v>43167</c:v>
                </c:pt>
                <c:pt idx="1146">
                  <c:v>43166</c:v>
                </c:pt>
                <c:pt idx="1147">
                  <c:v>43165</c:v>
                </c:pt>
                <c:pt idx="1148">
                  <c:v>43164</c:v>
                </c:pt>
                <c:pt idx="1149">
                  <c:v>43161</c:v>
                </c:pt>
                <c:pt idx="1150">
                  <c:v>43160</c:v>
                </c:pt>
                <c:pt idx="1151">
                  <c:v>43159</c:v>
                </c:pt>
                <c:pt idx="1152">
                  <c:v>43158</c:v>
                </c:pt>
                <c:pt idx="1153">
                  <c:v>43157</c:v>
                </c:pt>
                <c:pt idx="1154">
                  <c:v>43154</c:v>
                </c:pt>
                <c:pt idx="1155">
                  <c:v>43153</c:v>
                </c:pt>
                <c:pt idx="1156">
                  <c:v>43152</c:v>
                </c:pt>
                <c:pt idx="1157">
                  <c:v>43151</c:v>
                </c:pt>
                <c:pt idx="1158">
                  <c:v>43147</c:v>
                </c:pt>
                <c:pt idx="1159">
                  <c:v>43146</c:v>
                </c:pt>
                <c:pt idx="1160">
                  <c:v>43145</c:v>
                </c:pt>
                <c:pt idx="1161">
                  <c:v>43144</c:v>
                </c:pt>
                <c:pt idx="1162">
                  <c:v>43143</c:v>
                </c:pt>
                <c:pt idx="1163">
                  <c:v>43140</c:v>
                </c:pt>
                <c:pt idx="1164">
                  <c:v>43139</c:v>
                </c:pt>
                <c:pt idx="1165">
                  <c:v>43138</c:v>
                </c:pt>
                <c:pt idx="1166">
                  <c:v>43137</c:v>
                </c:pt>
                <c:pt idx="1167">
                  <c:v>43136</c:v>
                </c:pt>
                <c:pt idx="1168">
                  <c:v>43133</c:v>
                </c:pt>
                <c:pt idx="1169">
                  <c:v>43132</c:v>
                </c:pt>
                <c:pt idx="1170">
                  <c:v>43131</c:v>
                </c:pt>
                <c:pt idx="1171">
                  <c:v>43130</c:v>
                </c:pt>
                <c:pt idx="1172">
                  <c:v>43129</c:v>
                </c:pt>
                <c:pt idx="1173">
                  <c:v>43126</c:v>
                </c:pt>
                <c:pt idx="1174">
                  <c:v>43125</c:v>
                </c:pt>
                <c:pt idx="1175">
                  <c:v>43124</c:v>
                </c:pt>
                <c:pt idx="1176">
                  <c:v>43123</c:v>
                </c:pt>
                <c:pt idx="1177">
                  <c:v>43122</c:v>
                </c:pt>
                <c:pt idx="1178">
                  <c:v>43119</c:v>
                </c:pt>
                <c:pt idx="1179">
                  <c:v>43118</c:v>
                </c:pt>
                <c:pt idx="1180">
                  <c:v>43117</c:v>
                </c:pt>
                <c:pt idx="1181">
                  <c:v>43116</c:v>
                </c:pt>
                <c:pt idx="1182">
                  <c:v>43112</c:v>
                </c:pt>
                <c:pt idx="1183">
                  <c:v>43111</c:v>
                </c:pt>
                <c:pt idx="1184">
                  <c:v>43110</c:v>
                </c:pt>
                <c:pt idx="1185">
                  <c:v>43109</c:v>
                </c:pt>
                <c:pt idx="1186">
                  <c:v>43108</c:v>
                </c:pt>
                <c:pt idx="1187">
                  <c:v>43105</c:v>
                </c:pt>
                <c:pt idx="1188">
                  <c:v>43104</c:v>
                </c:pt>
                <c:pt idx="1189">
                  <c:v>43103</c:v>
                </c:pt>
                <c:pt idx="1190">
                  <c:v>43102</c:v>
                </c:pt>
                <c:pt idx="1191">
                  <c:v>43098</c:v>
                </c:pt>
                <c:pt idx="1192">
                  <c:v>43097</c:v>
                </c:pt>
                <c:pt idx="1193">
                  <c:v>43096</c:v>
                </c:pt>
                <c:pt idx="1194">
                  <c:v>43095</c:v>
                </c:pt>
                <c:pt idx="1195">
                  <c:v>43091</c:v>
                </c:pt>
                <c:pt idx="1196">
                  <c:v>43090</c:v>
                </c:pt>
                <c:pt idx="1197">
                  <c:v>43089</c:v>
                </c:pt>
                <c:pt idx="1198">
                  <c:v>43088</c:v>
                </c:pt>
                <c:pt idx="1199">
                  <c:v>43087</c:v>
                </c:pt>
                <c:pt idx="1200">
                  <c:v>43084</c:v>
                </c:pt>
                <c:pt idx="1201">
                  <c:v>43083</c:v>
                </c:pt>
                <c:pt idx="1202">
                  <c:v>43082</c:v>
                </c:pt>
                <c:pt idx="1203">
                  <c:v>43081</c:v>
                </c:pt>
                <c:pt idx="1204">
                  <c:v>43080</c:v>
                </c:pt>
                <c:pt idx="1205">
                  <c:v>43077</c:v>
                </c:pt>
                <c:pt idx="1206">
                  <c:v>43076</c:v>
                </c:pt>
                <c:pt idx="1207">
                  <c:v>43075</c:v>
                </c:pt>
                <c:pt idx="1208">
                  <c:v>43074</c:v>
                </c:pt>
                <c:pt idx="1209">
                  <c:v>43073</c:v>
                </c:pt>
                <c:pt idx="1210">
                  <c:v>43070</c:v>
                </c:pt>
                <c:pt idx="1211">
                  <c:v>43069</c:v>
                </c:pt>
                <c:pt idx="1212">
                  <c:v>43068</c:v>
                </c:pt>
                <c:pt idx="1213">
                  <c:v>43067</c:v>
                </c:pt>
                <c:pt idx="1214">
                  <c:v>43066</c:v>
                </c:pt>
                <c:pt idx="1215">
                  <c:v>43063</c:v>
                </c:pt>
                <c:pt idx="1216">
                  <c:v>43061</c:v>
                </c:pt>
                <c:pt idx="1217">
                  <c:v>43060</c:v>
                </c:pt>
                <c:pt idx="1218">
                  <c:v>43059</c:v>
                </c:pt>
                <c:pt idx="1219">
                  <c:v>43056</c:v>
                </c:pt>
                <c:pt idx="1220">
                  <c:v>43055</c:v>
                </c:pt>
                <c:pt idx="1221">
                  <c:v>43054</c:v>
                </c:pt>
                <c:pt idx="1222">
                  <c:v>43053</c:v>
                </c:pt>
                <c:pt idx="1223">
                  <c:v>43052</c:v>
                </c:pt>
                <c:pt idx="1224">
                  <c:v>43049</c:v>
                </c:pt>
                <c:pt idx="1225">
                  <c:v>43048</c:v>
                </c:pt>
                <c:pt idx="1226">
                  <c:v>43047</c:v>
                </c:pt>
                <c:pt idx="1227">
                  <c:v>43046</c:v>
                </c:pt>
                <c:pt idx="1228">
                  <c:v>43045</c:v>
                </c:pt>
                <c:pt idx="1229">
                  <c:v>43042</c:v>
                </c:pt>
                <c:pt idx="1230">
                  <c:v>43041</c:v>
                </c:pt>
                <c:pt idx="1231">
                  <c:v>43040</c:v>
                </c:pt>
                <c:pt idx="1232">
                  <c:v>43039</c:v>
                </c:pt>
                <c:pt idx="1233">
                  <c:v>43038</c:v>
                </c:pt>
                <c:pt idx="1234">
                  <c:v>43035</c:v>
                </c:pt>
                <c:pt idx="1235">
                  <c:v>43034</c:v>
                </c:pt>
                <c:pt idx="1236">
                  <c:v>43033</c:v>
                </c:pt>
                <c:pt idx="1237">
                  <c:v>43032</c:v>
                </c:pt>
                <c:pt idx="1238">
                  <c:v>43031</c:v>
                </c:pt>
                <c:pt idx="1239">
                  <c:v>43028</c:v>
                </c:pt>
                <c:pt idx="1240">
                  <c:v>43027</c:v>
                </c:pt>
                <c:pt idx="1241">
                  <c:v>43026</c:v>
                </c:pt>
                <c:pt idx="1242">
                  <c:v>43025</c:v>
                </c:pt>
                <c:pt idx="1243">
                  <c:v>43024</c:v>
                </c:pt>
                <c:pt idx="1244">
                  <c:v>43021</c:v>
                </c:pt>
                <c:pt idx="1245">
                  <c:v>43020</c:v>
                </c:pt>
                <c:pt idx="1246">
                  <c:v>43019</c:v>
                </c:pt>
                <c:pt idx="1247">
                  <c:v>43018</c:v>
                </c:pt>
                <c:pt idx="1248">
                  <c:v>43017</c:v>
                </c:pt>
                <c:pt idx="1249">
                  <c:v>43014</c:v>
                </c:pt>
                <c:pt idx="1250">
                  <c:v>43013</c:v>
                </c:pt>
                <c:pt idx="1251">
                  <c:v>43012</c:v>
                </c:pt>
                <c:pt idx="1252">
                  <c:v>43011</c:v>
                </c:pt>
                <c:pt idx="1253">
                  <c:v>43010</c:v>
                </c:pt>
                <c:pt idx="1254">
                  <c:v>43007</c:v>
                </c:pt>
                <c:pt idx="1255">
                  <c:v>43006</c:v>
                </c:pt>
                <c:pt idx="1256">
                  <c:v>43005</c:v>
                </c:pt>
                <c:pt idx="1257">
                  <c:v>43004</c:v>
                </c:pt>
              </c:numCache>
            </c:numRef>
          </c:cat>
          <c:val>
            <c:numRef>
              <c:f>Main!$AZ$2:$AZ$1373</c:f>
              <c:numCache>
                <c:formatCode>#,##0.00</c:formatCode>
                <c:ptCount val="1372"/>
                <c:pt idx="0">
                  <c:v>1033.7600000000105</c:v>
                </c:pt>
                <c:pt idx="1">
                  <c:v>1037.6700000000105</c:v>
                </c:pt>
                <c:pt idx="2">
                  <c:v>1030.7300000000105</c:v>
                </c:pt>
                <c:pt idx="3">
                  <c:v>1034.6400000000106</c:v>
                </c:pt>
                <c:pt idx="4">
                  <c:v>1027.7000000000105</c:v>
                </c:pt>
                <c:pt idx="5">
                  <c:v>1031.6100000000106</c:v>
                </c:pt>
                <c:pt idx="6">
                  <c:v>1024.6700000000105</c:v>
                </c:pt>
                <c:pt idx="7">
                  <c:v>1017.7300000000106</c:v>
                </c:pt>
                <c:pt idx="8">
                  <c:v>1010.7900000000105</c:v>
                </c:pt>
                <c:pt idx="9">
                  <c:v>1014.7000000000105</c:v>
                </c:pt>
                <c:pt idx="10">
                  <c:v>1007.7600000000105</c:v>
                </c:pt>
                <c:pt idx="11">
                  <c:v>1011.6700000000104</c:v>
                </c:pt>
                <c:pt idx="12">
                  <c:v>1015.5800000000104</c:v>
                </c:pt>
                <c:pt idx="13">
                  <c:v>1019.4900000000104</c:v>
                </c:pt>
                <c:pt idx="14">
                  <c:v>1012.5500000000103</c:v>
                </c:pt>
                <c:pt idx="15">
                  <c:v>1016.4600000000103</c:v>
                </c:pt>
                <c:pt idx="16">
                  <c:v>1009.5200000000102</c:v>
                </c:pt>
                <c:pt idx="17">
                  <c:v>1013.4300000000102</c:v>
                </c:pt>
                <c:pt idx="18">
                  <c:v>1017.3400000000101</c:v>
                </c:pt>
                <c:pt idx="19">
                  <c:v>1010.4000000000101</c:v>
                </c:pt>
                <c:pt idx="20">
                  <c:v>1014.3100000000101</c:v>
                </c:pt>
                <c:pt idx="21">
                  <c:v>1018.22000000001</c:v>
                </c:pt>
                <c:pt idx="22">
                  <c:v>1011.28000000001</c:v>
                </c:pt>
                <c:pt idx="23">
                  <c:v>1004.3400000000099</c:v>
                </c:pt>
                <c:pt idx="24">
                  <c:v>1008.2500000000099</c:v>
                </c:pt>
                <c:pt idx="25">
                  <c:v>1012.1600000000099</c:v>
                </c:pt>
                <c:pt idx="26">
                  <c:v>1005.2200000000098</c:v>
                </c:pt>
                <c:pt idx="27">
                  <c:v>998.28000000000975</c:v>
                </c:pt>
                <c:pt idx="28">
                  <c:v>991.3400000000097</c:v>
                </c:pt>
                <c:pt idx="29">
                  <c:v>984.40000000000964</c:v>
                </c:pt>
                <c:pt idx="30">
                  <c:v>988.31000000000961</c:v>
                </c:pt>
                <c:pt idx="31">
                  <c:v>992.22000000000958</c:v>
                </c:pt>
                <c:pt idx="32">
                  <c:v>996.13000000000955</c:v>
                </c:pt>
                <c:pt idx="33">
                  <c:v>989.19000000000949</c:v>
                </c:pt>
                <c:pt idx="34">
                  <c:v>982.25000000000944</c:v>
                </c:pt>
                <c:pt idx="35">
                  <c:v>975.31000000000938</c:v>
                </c:pt>
                <c:pt idx="36">
                  <c:v>968.37000000000933</c:v>
                </c:pt>
                <c:pt idx="37">
                  <c:v>972.2800000000093</c:v>
                </c:pt>
                <c:pt idx="38">
                  <c:v>965.34000000000924</c:v>
                </c:pt>
                <c:pt idx="39">
                  <c:v>958.40000000000919</c:v>
                </c:pt>
                <c:pt idx="40">
                  <c:v>962.31000000000915</c:v>
                </c:pt>
                <c:pt idx="41">
                  <c:v>973.39500000000919</c:v>
                </c:pt>
                <c:pt idx="42">
                  <c:v>977.30500000000916</c:v>
                </c:pt>
                <c:pt idx="43">
                  <c:v>981.21500000000913</c:v>
                </c:pt>
                <c:pt idx="44">
                  <c:v>974.27500000000907</c:v>
                </c:pt>
                <c:pt idx="45">
                  <c:v>978.18500000000904</c:v>
                </c:pt>
                <c:pt idx="46">
                  <c:v>982.09500000000901</c:v>
                </c:pt>
                <c:pt idx="47">
                  <c:v>975.15500000000895</c:v>
                </c:pt>
                <c:pt idx="48">
                  <c:v>979.06500000000892</c:v>
                </c:pt>
                <c:pt idx="49">
                  <c:v>982.97500000000889</c:v>
                </c:pt>
                <c:pt idx="50">
                  <c:v>986.88500000000886</c:v>
                </c:pt>
                <c:pt idx="51">
                  <c:v>990.79500000000883</c:v>
                </c:pt>
                <c:pt idx="52">
                  <c:v>994.70500000000879</c:v>
                </c:pt>
                <c:pt idx="53">
                  <c:v>998.61500000000876</c:v>
                </c:pt>
                <c:pt idx="54">
                  <c:v>991.67500000000871</c:v>
                </c:pt>
                <c:pt idx="55">
                  <c:v>984.73500000000865</c:v>
                </c:pt>
                <c:pt idx="56">
                  <c:v>988.64500000000862</c:v>
                </c:pt>
                <c:pt idx="57">
                  <c:v>981.70500000000857</c:v>
                </c:pt>
                <c:pt idx="58">
                  <c:v>985.61500000000854</c:v>
                </c:pt>
                <c:pt idx="59">
                  <c:v>989.5250000000085</c:v>
                </c:pt>
                <c:pt idx="60">
                  <c:v>993.43500000000847</c:v>
                </c:pt>
                <c:pt idx="61">
                  <c:v>986.49500000000842</c:v>
                </c:pt>
                <c:pt idx="62">
                  <c:v>990.40500000000839</c:v>
                </c:pt>
                <c:pt idx="63">
                  <c:v>983.46500000000833</c:v>
                </c:pt>
                <c:pt idx="64">
                  <c:v>987.3750000000083</c:v>
                </c:pt>
                <c:pt idx="65">
                  <c:v>980.43500000000824</c:v>
                </c:pt>
                <c:pt idx="66">
                  <c:v>984.34500000000821</c:v>
                </c:pt>
                <c:pt idx="67">
                  <c:v>988.25500000000818</c:v>
                </c:pt>
                <c:pt idx="68">
                  <c:v>981.31500000000813</c:v>
                </c:pt>
                <c:pt idx="69">
                  <c:v>985.22500000000809</c:v>
                </c:pt>
                <c:pt idx="70">
                  <c:v>989.13500000000806</c:v>
                </c:pt>
                <c:pt idx="71">
                  <c:v>982.19500000000801</c:v>
                </c:pt>
                <c:pt idx="72">
                  <c:v>986.10500000000798</c:v>
                </c:pt>
                <c:pt idx="73">
                  <c:v>990.01500000000794</c:v>
                </c:pt>
                <c:pt idx="74">
                  <c:v>993.92500000000791</c:v>
                </c:pt>
                <c:pt idx="75">
                  <c:v>986.98500000000786</c:v>
                </c:pt>
                <c:pt idx="76">
                  <c:v>990.89500000000783</c:v>
                </c:pt>
                <c:pt idx="77">
                  <c:v>983.95500000000777</c:v>
                </c:pt>
                <c:pt idx="78">
                  <c:v>977.01500000000772</c:v>
                </c:pt>
                <c:pt idx="79">
                  <c:v>980.92500000000769</c:v>
                </c:pt>
                <c:pt idx="80">
                  <c:v>984.83500000000765</c:v>
                </c:pt>
                <c:pt idx="81">
                  <c:v>977.8950000000076</c:v>
                </c:pt>
                <c:pt idx="82">
                  <c:v>981.80500000000757</c:v>
                </c:pt>
                <c:pt idx="83">
                  <c:v>985.71500000000754</c:v>
                </c:pt>
                <c:pt idx="84">
                  <c:v>989.6250000000075</c:v>
                </c:pt>
                <c:pt idx="85">
                  <c:v>993.53500000000747</c:v>
                </c:pt>
                <c:pt idx="86">
                  <c:v>997.44500000000744</c:v>
                </c:pt>
                <c:pt idx="87">
                  <c:v>1001.3550000000074</c:v>
                </c:pt>
                <c:pt idx="88">
                  <c:v>994.41500000000735</c:v>
                </c:pt>
                <c:pt idx="89">
                  <c:v>998.32500000000732</c:v>
                </c:pt>
                <c:pt idx="90">
                  <c:v>991.38500000000727</c:v>
                </c:pt>
                <c:pt idx="91">
                  <c:v>984.44500000000721</c:v>
                </c:pt>
                <c:pt idx="92">
                  <c:v>988.35500000000718</c:v>
                </c:pt>
                <c:pt idx="93">
                  <c:v>992.26500000000715</c:v>
                </c:pt>
                <c:pt idx="94">
                  <c:v>1003.3500000000072</c:v>
                </c:pt>
                <c:pt idx="95">
                  <c:v>1007.2600000000072</c:v>
                </c:pt>
                <c:pt idx="96">
                  <c:v>1011.1700000000071</c:v>
                </c:pt>
                <c:pt idx="97">
                  <c:v>1015.0800000000071</c:v>
                </c:pt>
                <c:pt idx="98">
                  <c:v>1018.9900000000071</c:v>
                </c:pt>
                <c:pt idx="99">
                  <c:v>1022.900000000007</c:v>
                </c:pt>
                <c:pt idx="100">
                  <c:v>1015.960000000007</c:v>
                </c:pt>
                <c:pt idx="101">
                  <c:v>1019.8700000000069</c:v>
                </c:pt>
                <c:pt idx="102">
                  <c:v>1023.7800000000069</c:v>
                </c:pt>
                <c:pt idx="103">
                  <c:v>1027.6900000000069</c:v>
                </c:pt>
                <c:pt idx="104">
                  <c:v>1031.600000000007</c:v>
                </c:pt>
                <c:pt idx="105">
                  <c:v>1035.510000000007</c:v>
                </c:pt>
                <c:pt idx="106">
                  <c:v>1039.4200000000071</c:v>
                </c:pt>
                <c:pt idx="107">
                  <c:v>1043.3300000000072</c:v>
                </c:pt>
                <c:pt idx="108">
                  <c:v>1047.2400000000073</c:v>
                </c:pt>
                <c:pt idx="109">
                  <c:v>1040.3000000000072</c:v>
                </c:pt>
                <c:pt idx="110">
                  <c:v>1044.2100000000073</c:v>
                </c:pt>
                <c:pt idx="111">
                  <c:v>1037.2700000000073</c:v>
                </c:pt>
                <c:pt idx="112">
                  <c:v>1041.1800000000073</c:v>
                </c:pt>
                <c:pt idx="113">
                  <c:v>1045.0900000000074</c:v>
                </c:pt>
                <c:pt idx="114">
                  <c:v>1049.0000000000075</c:v>
                </c:pt>
                <c:pt idx="115">
                  <c:v>1052.9100000000076</c:v>
                </c:pt>
                <c:pt idx="116">
                  <c:v>1045.9700000000075</c:v>
                </c:pt>
                <c:pt idx="117">
                  <c:v>1049.8800000000076</c:v>
                </c:pt>
                <c:pt idx="118">
                  <c:v>1053.7900000000077</c:v>
                </c:pt>
                <c:pt idx="119">
                  <c:v>1057.7000000000078</c:v>
                </c:pt>
                <c:pt idx="120">
                  <c:v>1061.6100000000079</c:v>
                </c:pt>
                <c:pt idx="121">
                  <c:v>1065.5200000000079</c:v>
                </c:pt>
                <c:pt idx="122">
                  <c:v>1069.430000000008</c:v>
                </c:pt>
                <c:pt idx="123">
                  <c:v>1073.3400000000081</c:v>
                </c:pt>
                <c:pt idx="124">
                  <c:v>1077.2500000000082</c:v>
                </c:pt>
                <c:pt idx="125">
                  <c:v>1081.1600000000083</c:v>
                </c:pt>
                <c:pt idx="126">
                  <c:v>1074.2200000000082</c:v>
                </c:pt>
                <c:pt idx="127">
                  <c:v>1078.1300000000083</c:v>
                </c:pt>
                <c:pt idx="128">
                  <c:v>1082.0400000000084</c:v>
                </c:pt>
                <c:pt idx="129">
                  <c:v>1085.9500000000085</c:v>
                </c:pt>
                <c:pt idx="130">
                  <c:v>1079.0100000000084</c:v>
                </c:pt>
                <c:pt idx="131">
                  <c:v>1082.9200000000085</c:v>
                </c:pt>
                <c:pt idx="132">
                  <c:v>1086.8300000000086</c:v>
                </c:pt>
                <c:pt idx="133">
                  <c:v>1090.7400000000086</c:v>
                </c:pt>
                <c:pt idx="134">
                  <c:v>1094.6500000000087</c:v>
                </c:pt>
                <c:pt idx="135">
                  <c:v>1087.7100000000087</c:v>
                </c:pt>
                <c:pt idx="136">
                  <c:v>1091.6200000000088</c:v>
                </c:pt>
                <c:pt idx="137">
                  <c:v>1084.6800000000087</c:v>
                </c:pt>
                <c:pt idx="138">
                  <c:v>1088.5900000000088</c:v>
                </c:pt>
                <c:pt idx="139">
                  <c:v>1092.5000000000089</c:v>
                </c:pt>
                <c:pt idx="140">
                  <c:v>1096.4100000000089</c:v>
                </c:pt>
                <c:pt idx="141">
                  <c:v>1089.4700000000089</c:v>
                </c:pt>
                <c:pt idx="142">
                  <c:v>1093.380000000009</c:v>
                </c:pt>
                <c:pt idx="143">
                  <c:v>1097.2900000000091</c:v>
                </c:pt>
                <c:pt idx="144">
                  <c:v>1101.2000000000091</c:v>
                </c:pt>
                <c:pt idx="145">
                  <c:v>1094.2600000000091</c:v>
                </c:pt>
                <c:pt idx="146">
                  <c:v>1098.1700000000092</c:v>
                </c:pt>
                <c:pt idx="147">
                  <c:v>1102.0800000000092</c:v>
                </c:pt>
                <c:pt idx="148">
                  <c:v>1105.9900000000093</c:v>
                </c:pt>
                <c:pt idx="149">
                  <c:v>1109.9000000000094</c:v>
                </c:pt>
                <c:pt idx="150">
                  <c:v>1113.8100000000095</c:v>
                </c:pt>
                <c:pt idx="151">
                  <c:v>1117.7200000000096</c:v>
                </c:pt>
                <c:pt idx="152">
                  <c:v>1110.7800000000095</c:v>
                </c:pt>
                <c:pt idx="153">
                  <c:v>1114.6900000000096</c:v>
                </c:pt>
                <c:pt idx="154">
                  <c:v>1107.7500000000095</c:v>
                </c:pt>
                <c:pt idx="155">
                  <c:v>1111.6600000000096</c:v>
                </c:pt>
                <c:pt idx="156">
                  <c:v>1115.5700000000097</c:v>
                </c:pt>
                <c:pt idx="157">
                  <c:v>1119.4800000000098</c:v>
                </c:pt>
                <c:pt idx="158">
                  <c:v>1123.3900000000099</c:v>
                </c:pt>
                <c:pt idx="159">
                  <c:v>1116.4500000000098</c:v>
                </c:pt>
                <c:pt idx="160">
                  <c:v>1120.3600000000099</c:v>
                </c:pt>
                <c:pt idx="161">
                  <c:v>1124.27000000001</c:v>
                </c:pt>
                <c:pt idx="162">
                  <c:v>1117.3300000000099</c:v>
                </c:pt>
                <c:pt idx="163">
                  <c:v>1110.3900000000099</c:v>
                </c:pt>
                <c:pt idx="164">
                  <c:v>1114.30000000001</c:v>
                </c:pt>
                <c:pt idx="165">
                  <c:v>1118.21000000001</c:v>
                </c:pt>
                <c:pt idx="166">
                  <c:v>1122.1200000000101</c:v>
                </c:pt>
                <c:pt idx="167">
                  <c:v>1126.0300000000102</c:v>
                </c:pt>
                <c:pt idx="168">
                  <c:v>1129.9400000000103</c:v>
                </c:pt>
                <c:pt idx="169">
                  <c:v>1133.8500000000104</c:v>
                </c:pt>
                <c:pt idx="170">
                  <c:v>1137.7600000000105</c:v>
                </c:pt>
                <c:pt idx="171">
                  <c:v>1148.8450000000105</c:v>
                </c:pt>
                <c:pt idx="172">
                  <c:v>1152.7550000000106</c:v>
                </c:pt>
                <c:pt idx="173">
                  <c:v>1156.6650000000107</c:v>
                </c:pt>
                <c:pt idx="174">
                  <c:v>1149.7250000000106</c:v>
                </c:pt>
                <c:pt idx="175">
                  <c:v>1153.6350000000107</c:v>
                </c:pt>
                <c:pt idx="176">
                  <c:v>1146.6950000000106</c:v>
                </c:pt>
                <c:pt idx="177">
                  <c:v>1150.6050000000107</c:v>
                </c:pt>
                <c:pt idx="178">
                  <c:v>1154.5150000000108</c:v>
                </c:pt>
                <c:pt idx="179">
                  <c:v>1158.4250000000109</c:v>
                </c:pt>
                <c:pt idx="180">
                  <c:v>1162.335000000011</c:v>
                </c:pt>
                <c:pt idx="181">
                  <c:v>1166.245000000011</c:v>
                </c:pt>
                <c:pt idx="182">
                  <c:v>1170.1550000000111</c:v>
                </c:pt>
                <c:pt idx="183">
                  <c:v>1163.2150000000111</c:v>
                </c:pt>
                <c:pt idx="184">
                  <c:v>1156.275000000011</c:v>
                </c:pt>
                <c:pt idx="185">
                  <c:v>1149.335000000011</c:v>
                </c:pt>
                <c:pt idx="186">
                  <c:v>1142.3950000000109</c:v>
                </c:pt>
                <c:pt idx="187">
                  <c:v>1135.4550000000108</c:v>
                </c:pt>
                <c:pt idx="188">
                  <c:v>1139.3650000000109</c:v>
                </c:pt>
                <c:pt idx="189">
                  <c:v>1143.275000000011</c:v>
                </c:pt>
                <c:pt idx="190">
                  <c:v>1147.1850000000111</c:v>
                </c:pt>
                <c:pt idx="191">
                  <c:v>1151.0950000000112</c:v>
                </c:pt>
                <c:pt idx="192">
                  <c:v>1155.0050000000113</c:v>
                </c:pt>
                <c:pt idx="193">
                  <c:v>1158.9150000000113</c:v>
                </c:pt>
                <c:pt idx="194">
                  <c:v>1162.8250000000114</c:v>
                </c:pt>
                <c:pt idx="195">
                  <c:v>1166.7350000000115</c:v>
                </c:pt>
                <c:pt idx="196">
                  <c:v>1159.7950000000114</c:v>
                </c:pt>
                <c:pt idx="197">
                  <c:v>1163.7050000000115</c:v>
                </c:pt>
                <c:pt idx="198">
                  <c:v>1156.7650000000115</c:v>
                </c:pt>
                <c:pt idx="199">
                  <c:v>1149.8250000000114</c:v>
                </c:pt>
                <c:pt idx="200">
                  <c:v>1142.8850000000114</c:v>
                </c:pt>
                <c:pt idx="201">
                  <c:v>1146.7950000000114</c:v>
                </c:pt>
                <c:pt idx="202">
                  <c:v>1150.7050000000115</c:v>
                </c:pt>
                <c:pt idx="203">
                  <c:v>1154.6150000000116</c:v>
                </c:pt>
                <c:pt idx="204">
                  <c:v>1158.5250000000117</c:v>
                </c:pt>
                <c:pt idx="205">
                  <c:v>1162.4350000000118</c:v>
                </c:pt>
                <c:pt idx="206">
                  <c:v>1166.3450000000119</c:v>
                </c:pt>
                <c:pt idx="207">
                  <c:v>1170.2550000000119</c:v>
                </c:pt>
                <c:pt idx="208">
                  <c:v>1174.165000000012</c:v>
                </c:pt>
                <c:pt idx="209">
                  <c:v>1178.0750000000121</c:v>
                </c:pt>
                <c:pt idx="210">
                  <c:v>1171.135000000012</c:v>
                </c:pt>
                <c:pt idx="211">
                  <c:v>1182.2200000000121</c:v>
                </c:pt>
                <c:pt idx="212">
                  <c:v>1175.280000000012</c:v>
                </c:pt>
                <c:pt idx="213">
                  <c:v>1179.1900000000121</c:v>
                </c:pt>
                <c:pt idx="214">
                  <c:v>1172.2500000000121</c:v>
                </c:pt>
                <c:pt idx="215">
                  <c:v>1176.1600000000121</c:v>
                </c:pt>
                <c:pt idx="216">
                  <c:v>1169.2200000000121</c:v>
                </c:pt>
                <c:pt idx="217">
                  <c:v>1173.1300000000122</c:v>
                </c:pt>
                <c:pt idx="218">
                  <c:v>1166.1900000000121</c:v>
                </c:pt>
                <c:pt idx="219">
                  <c:v>1170.1000000000122</c:v>
                </c:pt>
                <c:pt idx="220">
                  <c:v>1174.0100000000123</c:v>
                </c:pt>
                <c:pt idx="221">
                  <c:v>1167.0700000000122</c:v>
                </c:pt>
                <c:pt idx="222">
                  <c:v>1160.1300000000122</c:v>
                </c:pt>
                <c:pt idx="223">
                  <c:v>1153.1900000000121</c:v>
                </c:pt>
                <c:pt idx="224">
                  <c:v>1157.1000000000122</c:v>
                </c:pt>
                <c:pt idx="225">
                  <c:v>1150.1600000000121</c:v>
                </c:pt>
                <c:pt idx="226">
                  <c:v>1143.2200000000121</c:v>
                </c:pt>
                <c:pt idx="227">
                  <c:v>1147.1300000000122</c:v>
                </c:pt>
                <c:pt idx="228">
                  <c:v>1151.0400000000122</c:v>
                </c:pt>
                <c:pt idx="229">
                  <c:v>1154.9500000000123</c:v>
                </c:pt>
                <c:pt idx="230">
                  <c:v>1148.0100000000123</c:v>
                </c:pt>
                <c:pt idx="231">
                  <c:v>1141.0700000000122</c:v>
                </c:pt>
                <c:pt idx="232">
                  <c:v>1144.9800000000123</c:v>
                </c:pt>
                <c:pt idx="233">
                  <c:v>1138.0400000000122</c:v>
                </c:pt>
                <c:pt idx="234">
                  <c:v>1131.1000000000122</c:v>
                </c:pt>
                <c:pt idx="235">
                  <c:v>1135.0100000000123</c:v>
                </c:pt>
                <c:pt idx="236">
                  <c:v>1138.9200000000124</c:v>
                </c:pt>
                <c:pt idx="237">
                  <c:v>1142.8300000000124</c:v>
                </c:pt>
                <c:pt idx="238">
                  <c:v>1146.7400000000125</c:v>
                </c:pt>
                <c:pt idx="239">
                  <c:v>1139.8000000000125</c:v>
                </c:pt>
                <c:pt idx="240">
                  <c:v>1132.8600000000124</c:v>
                </c:pt>
                <c:pt idx="241">
                  <c:v>1125.9200000000124</c:v>
                </c:pt>
                <c:pt idx="242">
                  <c:v>1118.9800000000123</c:v>
                </c:pt>
                <c:pt idx="243">
                  <c:v>1122.8900000000124</c:v>
                </c:pt>
                <c:pt idx="244">
                  <c:v>1126.8000000000125</c:v>
                </c:pt>
                <c:pt idx="245">
                  <c:v>1130.7100000000125</c:v>
                </c:pt>
                <c:pt idx="246">
                  <c:v>1134.6200000000126</c:v>
                </c:pt>
                <c:pt idx="247">
                  <c:v>1138.5300000000127</c:v>
                </c:pt>
                <c:pt idx="248">
                  <c:v>1142.4400000000128</c:v>
                </c:pt>
                <c:pt idx="249">
                  <c:v>1135.5000000000127</c:v>
                </c:pt>
                <c:pt idx="250">
                  <c:v>1139.4100000000128</c:v>
                </c:pt>
                <c:pt idx="251">
                  <c:v>1132.4700000000128</c:v>
                </c:pt>
                <c:pt idx="252">
                  <c:v>1136.3800000000128</c:v>
                </c:pt>
                <c:pt idx="253">
                  <c:v>1140.2900000000129</c:v>
                </c:pt>
                <c:pt idx="254">
                  <c:v>1144.200000000013</c:v>
                </c:pt>
                <c:pt idx="255">
                  <c:v>1137.260000000013</c:v>
                </c:pt>
                <c:pt idx="256">
                  <c:v>1141.170000000013</c:v>
                </c:pt>
                <c:pt idx="257">
                  <c:v>1145.0800000000131</c:v>
                </c:pt>
                <c:pt idx="258">
                  <c:v>1148.9900000000132</c:v>
                </c:pt>
                <c:pt idx="259">
                  <c:v>1152.9000000000133</c:v>
                </c:pt>
                <c:pt idx="260">
                  <c:v>1156.8100000000134</c:v>
                </c:pt>
                <c:pt idx="261">
                  <c:v>1149.8700000000133</c:v>
                </c:pt>
                <c:pt idx="262">
                  <c:v>1153.7800000000134</c:v>
                </c:pt>
                <c:pt idx="263">
                  <c:v>1146.8400000000133</c:v>
                </c:pt>
                <c:pt idx="264">
                  <c:v>1139.9000000000133</c:v>
                </c:pt>
                <c:pt idx="265">
                  <c:v>1132.9600000000132</c:v>
                </c:pt>
                <c:pt idx="266">
                  <c:v>1126.0200000000132</c:v>
                </c:pt>
                <c:pt idx="267">
                  <c:v>1119.0800000000131</c:v>
                </c:pt>
                <c:pt idx="268">
                  <c:v>1112.1400000000131</c:v>
                </c:pt>
                <c:pt idx="269">
                  <c:v>1105.200000000013</c:v>
                </c:pt>
                <c:pt idx="270">
                  <c:v>1109.1100000000131</c:v>
                </c:pt>
                <c:pt idx="271">
                  <c:v>1113.0200000000132</c:v>
                </c:pt>
                <c:pt idx="272">
                  <c:v>1116.9300000000133</c:v>
                </c:pt>
                <c:pt idx="273">
                  <c:v>1109.9900000000132</c:v>
                </c:pt>
                <c:pt idx="274">
                  <c:v>1103.0500000000131</c:v>
                </c:pt>
                <c:pt idx="275">
                  <c:v>1106.9600000000132</c:v>
                </c:pt>
                <c:pt idx="276">
                  <c:v>1110.8700000000133</c:v>
                </c:pt>
                <c:pt idx="277">
                  <c:v>1114.7800000000134</c:v>
                </c:pt>
                <c:pt idx="278">
                  <c:v>1118.6900000000135</c:v>
                </c:pt>
                <c:pt idx="279">
                  <c:v>1122.6000000000136</c:v>
                </c:pt>
                <c:pt idx="280">
                  <c:v>1126.5100000000136</c:v>
                </c:pt>
                <c:pt idx="281">
                  <c:v>1119.5700000000136</c:v>
                </c:pt>
                <c:pt idx="282">
                  <c:v>1112.6300000000135</c:v>
                </c:pt>
                <c:pt idx="283">
                  <c:v>1105.6900000000135</c:v>
                </c:pt>
                <c:pt idx="284">
                  <c:v>1098.7500000000134</c:v>
                </c:pt>
                <c:pt idx="285">
                  <c:v>1091.8100000000134</c:v>
                </c:pt>
                <c:pt idx="286">
                  <c:v>1084.8700000000133</c:v>
                </c:pt>
                <c:pt idx="287">
                  <c:v>1088.7800000000134</c:v>
                </c:pt>
                <c:pt idx="288">
                  <c:v>1081.8400000000133</c:v>
                </c:pt>
                <c:pt idx="289">
                  <c:v>1085.7500000000134</c:v>
                </c:pt>
                <c:pt idx="290">
                  <c:v>1078.8100000000134</c:v>
                </c:pt>
                <c:pt idx="291">
                  <c:v>1071.8700000000133</c:v>
                </c:pt>
                <c:pt idx="292">
                  <c:v>1075.7800000000134</c:v>
                </c:pt>
                <c:pt idx="293">
                  <c:v>1068.8400000000133</c:v>
                </c:pt>
                <c:pt idx="294">
                  <c:v>1072.7500000000134</c:v>
                </c:pt>
                <c:pt idx="295">
                  <c:v>1065.8100000000134</c:v>
                </c:pt>
                <c:pt idx="296">
                  <c:v>1069.7200000000134</c:v>
                </c:pt>
                <c:pt idx="297">
                  <c:v>1062.7800000000134</c:v>
                </c:pt>
                <c:pt idx="298">
                  <c:v>1066.6900000000135</c:v>
                </c:pt>
                <c:pt idx="299">
                  <c:v>1070.6000000000136</c:v>
                </c:pt>
                <c:pt idx="300">
                  <c:v>1074.5100000000136</c:v>
                </c:pt>
                <c:pt idx="301">
                  <c:v>1078.4200000000137</c:v>
                </c:pt>
                <c:pt idx="302">
                  <c:v>1082.3300000000138</c:v>
                </c:pt>
                <c:pt idx="303">
                  <c:v>1075.3900000000137</c:v>
                </c:pt>
                <c:pt idx="304">
                  <c:v>1068.4500000000137</c:v>
                </c:pt>
                <c:pt idx="305">
                  <c:v>1061.5100000000136</c:v>
                </c:pt>
                <c:pt idx="306">
                  <c:v>1065.4200000000137</c:v>
                </c:pt>
                <c:pt idx="307">
                  <c:v>1069.3300000000138</c:v>
                </c:pt>
                <c:pt idx="308">
                  <c:v>1073.2400000000139</c:v>
                </c:pt>
                <c:pt idx="309">
                  <c:v>1077.150000000014</c:v>
                </c:pt>
                <c:pt idx="310">
                  <c:v>1081.060000000014</c:v>
                </c:pt>
                <c:pt idx="311">
                  <c:v>1084.9700000000141</c:v>
                </c:pt>
                <c:pt idx="312">
                  <c:v>1078.0300000000141</c:v>
                </c:pt>
                <c:pt idx="313">
                  <c:v>1071.090000000014</c:v>
                </c:pt>
                <c:pt idx="314">
                  <c:v>1064.150000000014</c:v>
                </c:pt>
                <c:pt idx="315">
                  <c:v>1057.2100000000139</c:v>
                </c:pt>
                <c:pt idx="316">
                  <c:v>1050.2700000000139</c:v>
                </c:pt>
                <c:pt idx="317">
                  <c:v>1043.3300000000138</c:v>
                </c:pt>
                <c:pt idx="318">
                  <c:v>1047.2400000000139</c:v>
                </c:pt>
                <c:pt idx="319">
                  <c:v>1051.150000000014</c:v>
                </c:pt>
                <c:pt idx="320">
                  <c:v>1055.060000000014</c:v>
                </c:pt>
                <c:pt idx="321">
                  <c:v>1048.120000000014</c:v>
                </c:pt>
                <c:pt idx="322">
                  <c:v>1052.0300000000141</c:v>
                </c:pt>
                <c:pt idx="323">
                  <c:v>1045.090000000014</c:v>
                </c:pt>
                <c:pt idx="324">
                  <c:v>1038.150000000014</c:v>
                </c:pt>
                <c:pt idx="325">
                  <c:v>1031.2100000000139</c:v>
                </c:pt>
                <c:pt idx="326">
                  <c:v>1024.2700000000139</c:v>
                </c:pt>
                <c:pt idx="327">
                  <c:v>1017.3300000000138</c:v>
                </c:pt>
                <c:pt idx="328">
                  <c:v>1010.3900000000137</c:v>
                </c:pt>
                <c:pt idx="329">
                  <c:v>1003.4500000000137</c:v>
                </c:pt>
                <c:pt idx="330">
                  <c:v>1007.3600000000137</c:v>
                </c:pt>
                <c:pt idx="331">
                  <c:v>1011.2700000000136</c:v>
                </c:pt>
                <c:pt idx="332">
                  <c:v>1004.3300000000136</c:v>
                </c:pt>
                <c:pt idx="333">
                  <c:v>997.39000000001352</c:v>
                </c:pt>
                <c:pt idx="334">
                  <c:v>990.45000000001346</c:v>
                </c:pt>
                <c:pt idx="335">
                  <c:v>983.51000000001341</c:v>
                </c:pt>
                <c:pt idx="336">
                  <c:v>976.57000000001335</c:v>
                </c:pt>
                <c:pt idx="337">
                  <c:v>969.6300000000133</c:v>
                </c:pt>
                <c:pt idx="338">
                  <c:v>973.54000000001326</c:v>
                </c:pt>
                <c:pt idx="339">
                  <c:v>966.60000000001321</c:v>
                </c:pt>
                <c:pt idx="340">
                  <c:v>970.51000000001318</c:v>
                </c:pt>
                <c:pt idx="341">
                  <c:v>974.42000000001315</c:v>
                </c:pt>
                <c:pt idx="342">
                  <c:v>978.33000000001311</c:v>
                </c:pt>
                <c:pt idx="343">
                  <c:v>971.39000000001306</c:v>
                </c:pt>
                <c:pt idx="344">
                  <c:v>975.30000000001303</c:v>
                </c:pt>
                <c:pt idx="345">
                  <c:v>979.210000000013</c:v>
                </c:pt>
                <c:pt idx="346">
                  <c:v>983.12000000001296</c:v>
                </c:pt>
                <c:pt idx="347">
                  <c:v>987.03000000001293</c:v>
                </c:pt>
                <c:pt idx="348">
                  <c:v>990.9400000000129</c:v>
                </c:pt>
                <c:pt idx="349">
                  <c:v>994.85000000001287</c:v>
                </c:pt>
                <c:pt idx="350">
                  <c:v>998.76000000001284</c:v>
                </c:pt>
                <c:pt idx="351">
                  <c:v>991.82000000001278</c:v>
                </c:pt>
                <c:pt idx="352">
                  <c:v>995.73000000001275</c:v>
                </c:pt>
                <c:pt idx="353">
                  <c:v>988.7900000000127</c:v>
                </c:pt>
                <c:pt idx="354">
                  <c:v>992.70000000001266</c:v>
                </c:pt>
                <c:pt idx="355">
                  <c:v>996.61000000001263</c:v>
                </c:pt>
                <c:pt idx="356">
                  <c:v>989.67000000001258</c:v>
                </c:pt>
                <c:pt idx="357">
                  <c:v>982.73000000001252</c:v>
                </c:pt>
                <c:pt idx="358">
                  <c:v>975.79000000001247</c:v>
                </c:pt>
                <c:pt idx="359">
                  <c:v>979.70000000001244</c:v>
                </c:pt>
                <c:pt idx="360">
                  <c:v>983.61000000001241</c:v>
                </c:pt>
                <c:pt idx="361">
                  <c:v>987.52000000001237</c:v>
                </c:pt>
                <c:pt idx="362">
                  <c:v>991.43000000001234</c:v>
                </c:pt>
                <c:pt idx="363">
                  <c:v>995.34000000001231</c:v>
                </c:pt>
                <c:pt idx="364">
                  <c:v>988.40000000001226</c:v>
                </c:pt>
                <c:pt idx="365">
                  <c:v>992.31000000001222</c:v>
                </c:pt>
                <c:pt idx="366">
                  <c:v>985.37000000001217</c:v>
                </c:pt>
                <c:pt idx="367">
                  <c:v>978.43000000001211</c:v>
                </c:pt>
                <c:pt idx="368">
                  <c:v>971.49000000001206</c:v>
                </c:pt>
                <c:pt idx="369">
                  <c:v>975.40000000001203</c:v>
                </c:pt>
                <c:pt idx="370">
                  <c:v>968.46000000001197</c:v>
                </c:pt>
                <c:pt idx="371">
                  <c:v>961.52000000001192</c:v>
                </c:pt>
                <c:pt idx="372">
                  <c:v>954.58000000001186</c:v>
                </c:pt>
                <c:pt idx="373">
                  <c:v>958.49000000001183</c:v>
                </c:pt>
                <c:pt idx="374">
                  <c:v>962.4000000000118</c:v>
                </c:pt>
                <c:pt idx="375">
                  <c:v>966.31000000001177</c:v>
                </c:pt>
                <c:pt idx="376">
                  <c:v>959.37000000001171</c:v>
                </c:pt>
                <c:pt idx="377">
                  <c:v>952.43000000001166</c:v>
                </c:pt>
                <c:pt idx="378">
                  <c:v>956.34000000001163</c:v>
                </c:pt>
                <c:pt idx="379">
                  <c:v>967.42500000001166</c:v>
                </c:pt>
                <c:pt idx="380">
                  <c:v>971.33500000001163</c:v>
                </c:pt>
                <c:pt idx="381">
                  <c:v>975.2450000000116</c:v>
                </c:pt>
                <c:pt idx="382">
                  <c:v>979.15500000001157</c:v>
                </c:pt>
                <c:pt idx="383">
                  <c:v>972.21500000001151</c:v>
                </c:pt>
                <c:pt idx="384">
                  <c:v>976.12500000001148</c:v>
                </c:pt>
                <c:pt idx="385">
                  <c:v>980.03500000001145</c:v>
                </c:pt>
                <c:pt idx="386">
                  <c:v>973.0950000000114</c:v>
                </c:pt>
                <c:pt idx="387">
                  <c:v>966.15500000001134</c:v>
                </c:pt>
                <c:pt idx="388">
                  <c:v>959.21500000001129</c:v>
                </c:pt>
                <c:pt idx="389">
                  <c:v>963.12500000001125</c:v>
                </c:pt>
                <c:pt idx="390">
                  <c:v>956.1850000000112</c:v>
                </c:pt>
                <c:pt idx="391">
                  <c:v>960.09500000001117</c:v>
                </c:pt>
                <c:pt idx="392">
                  <c:v>953.15500000001111</c:v>
                </c:pt>
                <c:pt idx="393">
                  <c:v>964.24000000001115</c:v>
                </c:pt>
                <c:pt idx="394">
                  <c:v>968.15000000001112</c:v>
                </c:pt>
                <c:pt idx="395">
                  <c:v>972.06000000001109</c:v>
                </c:pt>
                <c:pt idx="396">
                  <c:v>975.97000000001105</c:v>
                </c:pt>
                <c:pt idx="397">
                  <c:v>979.88000000001102</c:v>
                </c:pt>
                <c:pt idx="398">
                  <c:v>983.79000000001099</c:v>
                </c:pt>
                <c:pt idx="399">
                  <c:v>987.70000000001096</c:v>
                </c:pt>
                <c:pt idx="400">
                  <c:v>991.61000000001093</c:v>
                </c:pt>
                <c:pt idx="401">
                  <c:v>1002.695000000011</c:v>
                </c:pt>
                <c:pt idx="402">
                  <c:v>995.75500000001091</c:v>
                </c:pt>
                <c:pt idx="403">
                  <c:v>988.81500000001085</c:v>
                </c:pt>
                <c:pt idx="404">
                  <c:v>992.72500000001082</c:v>
                </c:pt>
                <c:pt idx="405">
                  <c:v>985.78500000001077</c:v>
                </c:pt>
                <c:pt idx="406">
                  <c:v>978.84500000001071</c:v>
                </c:pt>
                <c:pt idx="407">
                  <c:v>982.75500000001068</c:v>
                </c:pt>
                <c:pt idx="408">
                  <c:v>986.66500000001065</c:v>
                </c:pt>
                <c:pt idx="409">
                  <c:v>990.57500000001062</c:v>
                </c:pt>
                <c:pt idx="410">
                  <c:v>983.63500000001056</c:v>
                </c:pt>
                <c:pt idx="411">
                  <c:v>976.69500000001051</c:v>
                </c:pt>
                <c:pt idx="412">
                  <c:v>969.75500000001045</c:v>
                </c:pt>
                <c:pt idx="413">
                  <c:v>973.66500000001042</c:v>
                </c:pt>
                <c:pt idx="414">
                  <c:v>966.72500000001037</c:v>
                </c:pt>
                <c:pt idx="415">
                  <c:v>970.63500000001034</c:v>
                </c:pt>
                <c:pt idx="416">
                  <c:v>974.5450000000103</c:v>
                </c:pt>
                <c:pt idx="417">
                  <c:v>978.45500000001027</c:v>
                </c:pt>
                <c:pt idx="418">
                  <c:v>982.36500000001024</c:v>
                </c:pt>
                <c:pt idx="419">
                  <c:v>986.27500000001021</c:v>
                </c:pt>
                <c:pt idx="420">
                  <c:v>979.33500000001015</c:v>
                </c:pt>
                <c:pt idx="421">
                  <c:v>983.24500000001012</c:v>
                </c:pt>
                <c:pt idx="422">
                  <c:v>976.30500000001007</c:v>
                </c:pt>
                <c:pt idx="423">
                  <c:v>969.36500000001001</c:v>
                </c:pt>
                <c:pt idx="424">
                  <c:v>973.27500000000998</c:v>
                </c:pt>
                <c:pt idx="425">
                  <c:v>966.33500000000993</c:v>
                </c:pt>
                <c:pt idx="426">
                  <c:v>970.2450000000099</c:v>
                </c:pt>
                <c:pt idx="427">
                  <c:v>963.30500000000984</c:v>
                </c:pt>
                <c:pt idx="428">
                  <c:v>956.36500000000979</c:v>
                </c:pt>
                <c:pt idx="429">
                  <c:v>949.42500000000973</c:v>
                </c:pt>
                <c:pt idx="430">
                  <c:v>942.48500000000968</c:v>
                </c:pt>
                <c:pt idx="431">
                  <c:v>946.39500000000965</c:v>
                </c:pt>
                <c:pt idx="432">
                  <c:v>950.30500000000961</c:v>
                </c:pt>
                <c:pt idx="433">
                  <c:v>954.21500000000958</c:v>
                </c:pt>
                <c:pt idx="434">
                  <c:v>958.12500000000955</c:v>
                </c:pt>
                <c:pt idx="435">
                  <c:v>962.03500000000952</c:v>
                </c:pt>
                <c:pt idx="436">
                  <c:v>965.94500000000949</c:v>
                </c:pt>
                <c:pt idx="437">
                  <c:v>959.00500000000943</c:v>
                </c:pt>
                <c:pt idx="438">
                  <c:v>952.06500000000938</c:v>
                </c:pt>
                <c:pt idx="439">
                  <c:v>945.12500000000932</c:v>
                </c:pt>
                <c:pt idx="440">
                  <c:v>938.18500000000927</c:v>
                </c:pt>
                <c:pt idx="441">
                  <c:v>931.24500000000921</c:v>
                </c:pt>
                <c:pt idx="442">
                  <c:v>924.30500000000916</c:v>
                </c:pt>
                <c:pt idx="443">
                  <c:v>928.21500000000913</c:v>
                </c:pt>
                <c:pt idx="444">
                  <c:v>932.12500000000909</c:v>
                </c:pt>
                <c:pt idx="445">
                  <c:v>925.18500000000904</c:v>
                </c:pt>
                <c:pt idx="446">
                  <c:v>918.24500000000899</c:v>
                </c:pt>
                <c:pt idx="447">
                  <c:v>922.15500000000895</c:v>
                </c:pt>
                <c:pt idx="448">
                  <c:v>915.2150000000089</c:v>
                </c:pt>
                <c:pt idx="449">
                  <c:v>908.27500000000884</c:v>
                </c:pt>
                <c:pt idx="450">
                  <c:v>901.33500000000879</c:v>
                </c:pt>
                <c:pt idx="451">
                  <c:v>905.24500000000876</c:v>
                </c:pt>
                <c:pt idx="452">
                  <c:v>898.3050000000087</c:v>
                </c:pt>
                <c:pt idx="453">
                  <c:v>891.36500000000865</c:v>
                </c:pt>
                <c:pt idx="454">
                  <c:v>895.27500000000862</c:v>
                </c:pt>
                <c:pt idx="455">
                  <c:v>888.33500000000856</c:v>
                </c:pt>
                <c:pt idx="456">
                  <c:v>881.39500000000851</c:v>
                </c:pt>
                <c:pt idx="457">
                  <c:v>885.30500000000848</c:v>
                </c:pt>
                <c:pt idx="458">
                  <c:v>889.21500000000844</c:v>
                </c:pt>
                <c:pt idx="459">
                  <c:v>882.27500000000839</c:v>
                </c:pt>
                <c:pt idx="460">
                  <c:v>875.33500000000834</c:v>
                </c:pt>
                <c:pt idx="461">
                  <c:v>879.2450000000083</c:v>
                </c:pt>
                <c:pt idx="462">
                  <c:v>872.30500000000825</c:v>
                </c:pt>
                <c:pt idx="463">
                  <c:v>865.36500000000819</c:v>
                </c:pt>
                <c:pt idx="464">
                  <c:v>858.42500000000814</c:v>
                </c:pt>
                <c:pt idx="465">
                  <c:v>862.33500000000811</c:v>
                </c:pt>
                <c:pt idx="466">
                  <c:v>855.39500000000805</c:v>
                </c:pt>
                <c:pt idx="467">
                  <c:v>859.30500000000802</c:v>
                </c:pt>
                <c:pt idx="468">
                  <c:v>863.21500000000799</c:v>
                </c:pt>
                <c:pt idx="469">
                  <c:v>867.12500000000796</c:v>
                </c:pt>
                <c:pt idx="470">
                  <c:v>860.1850000000079</c:v>
                </c:pt>
                <c:pt idx="471">
                  <c:v>853.24500000000785</c:v>
                </c:pt>
                <c:pt idx="472">
                  <c:v>864.33000000000789</c:v>
                </c:pt>
                <c:pt idx="473">
                  <c:v>857.39000000000783</c:v>
                </c:pt>
                <c:pt idx="474">
                  <c:v>861.3000000000078</c:v>
                </c:pt>
                <c:pt idx="475">
                  <c:v>865.21000000000777</c:v>
                </c:pt>
                <c:pt idx="476">
                  <c:v>858.27000000000771</c:v>
                </c:pt>
                <c:pt idx="477">
                  <c:v>851.33000000000766</c:v>
                </c:pt>
                <c:pt idx="478">
                  <c:v>844.3900000000076</c:v>
                </c:pt>
                <c:pt idx="479">
                  <c:v>848.30000000000757</c:v>
                </c:pt>
                <c:pt idx="480">
                  <c:v>852.21000000000754</c:v>
                </c:pt>
                <c:pt idx="481">
                  <c:v>845.27000000000749</c:v>
                </c:pt>
                <c:pt idx="482">
                  <c:v>849.18000000000745</c:v>
                </c:pt>
                <c:pt idx="483">
                  <c:v>842.2400000000074</c:v>
                </c:pt>
                <c:pt idx="484">
                  <c:v>835.30000000000734</c:v>
                </c:pt>
                <c:pt idx="485">
                  <c:v>828.36000000000729</c:v>
                </c:pt>
                <c:pt idx="486">
                  <c:v>832.27000000000726</c:v>
                </c:pt>
                <c:pt idx="487">
                  <c:v>836.18000000000723</c:v>
                </c:pt>
                <c:pt idx="488">
                  <c:v>829.24000000000717</c:v>
                </c:pt>
                <c:pt idx="489">
                  <c:v>833.15000000000714</c:v>
                </c:pt>
                <c:pt idx="490">
                  <c:v>837.06000000000711</c:v>
                </c:pt>
                <c:pt idx="491">
                  <c:v>840.97000000000708</c:v>
                </c:pt>
                <c:pt idx="492">
                  <c:v>844.88000000000704</c:v>
                </c:pt>
                <c:pt idx="493">
                  <c:v>837.94000000000699</c:v>
                </c:pt>
                <c:pt idx="494">
                  <c:v>831.00000000000693</c:v>
                </c:pt>
                <c:pt idx="495">
                  <c:v>834.9100000000069</c:v>
                </c:pt>
                <c:pt idx="496">
                  <c:v>838.82000000000687</c:v>
                </c:pt>
                <c:pt idx="497">
                  <c:v>842.73000000000684</c:v>
                </c:pt>
                <c:pt idx="498">
                  <c:v>835.79000000000678</c:v>
                </c:pt>
                <c:pt idx="499">
                  <c:v>828.85000000000673</c:v>
                </c:pt>
                <c:pt idx="500">
                  <c:v>832.7600000000067</c:v>
                </c:pt>
                <c:pt idx="501">
                  <c:v>825.82000000000664</c:v>
                </c:pt>
                <c:pt idx="502">
                  <c:v>818.88000000000659</c:v>
                </c:pt>
                <c:pt idx="503">
                  <c:v>822.79000000000656</c:v>
                </c:pt>
                <c:pt idx="504">
                  <c:v>826.70000000000653</c:v>
                </c:pt>
                <c:pt idx="505">
                  <c:v>830.61000000000649</c:v>
                </c:pt>
                <c:pt idx="506">
                  <c:v>823.67000000000644</c:v>
                </c:pt>
                <c:pt idx="507">
                  <c:v>827.58000000000641</c:v>
                </c:pt>
                <c:pt idx="508">
                  <c:v>831.49000000000638</c:v>
                </c:pt>
                <c:pt idx="509">
                  <c:v>824.55000000000632</c:v>
                </c:pt>
                <c:pt idx="510">
                  <c:v>817.61000000000627</c:v>
                </c:pt>
                <c:pt idx="511">
                  <c:v>810.67000000000621</c:v>
                </c:pt>
                <c:pt idx="512">
                  <c:v>803.73000000000616</c:v>
                </c:pt>
                <c:pt idx="513">
                  <c:v>796.7900000000061</c:v>
                </c:pt>
                <c:pt idx="514">
                  <c:v>800.70000000000607</c:v>
                </c:pt>
                <c:pt idx="515">
                  <c:v>804.61000000000604</c:v>
                </c:pt>
                <c:pt idx="516">
                  <c:v>797.67000000000598</c:v>
                </c:pt>
                <c:pt idx="517">
                  <c:v>801.58000000000595</c:v>
                </c:pt>
                <c:pt idx="518">
                  <c:v>805.49000000000592</c:v>
                </c:pt>
                <c:pt idx="519">
                  <c:v>809.40000000000589</c:v>
                </c:pt>
                <c:pt idx="520">
                  <c:v>802.46000000000583</c:v>
                </c:pt>
                <c:pt idx="521">
                  <c:v>795.52000000000578</c:v>
                </c:pt>
                <c:pt idx="522">
                  <c:v>788.58000000000573</c:v>
                </c:pt>
                <c:pt idx="523">
                  <c:v>781.64000000000567</c:v>
                </c:pt>
                <c:pt idx="524">
                  <c:v>785.55000000000564</c:v>
                </c:pt>
                <c:pt idx="525">
                  <c:v>778.61000000000558</c:v>
                </c:pt>
                <c:pt idx="526">
                  <c:v>771.67000000000553</c:v>
                </c:pt>
                <c:pt idx="527">
                  <c:v>764.73000000000548</c:v>
                </c:pt>
                <c:pt idx="528">
                  <c:v>768.64000000000544</c:v>
                </c:pt>
                <c:pt idx="529">
                  <c:v>761.70000000000539</c:v>
                </c:pt>
                <c:pt idx="530">
                  <c:v>754.76000000000533</c:v>
                </c:pt>
                <c:pt idx="531">
                  <c:v>747.82000000000528</c:v>
                </c:pt>
                <c:pt idx="532">
                  <c:v>740.88000000000523</c:v>
                </c:pt>
                <c:pt idx="533">
                  <c:v>733.94000000000517</c:v>
                </c:pt>
                <c:pt idx="534">
                  <c:v>737.85000000000514</c:v>
                </c:pt>
                <c:pt idx="535">
                  <c:v>741.76000000000511</c:v>
                </c:pt>
                <c:pt idx="536">
                  <c:v>734.82000000000505</c:v>
                </c:pt>
                <c:pt idx="537">
                  <c:v>727.880000000005</c:v>
                </c:pt>
                <c:pt idx="538">
                  <c:v>731.79000000000497</c:v>
                </c:pt>
                <c:pt idx="539">
                  <c:v>724.85000000000491</c:v>
                </c:pt>
                <c:pt idx="540">
                  <c:v>717.91000000000486</c:v>
                </c:pt>
                <c:pt idx="541">
                  <c:v>710.9700000000048</c:v>
                </c:pt>
                <c:pt idx="542">
                  <c:v>714.88000000000477</c:v>
                </c:pt>
                <c:pt idx="543">
                  <c:v>707.94000000000472</c:v>
                </c:pt>
                <c:pt idx="544">
                  <c:v>711.85000000000468</c:v>
                </c:pt>
                <c:pt idx="545">
                  <c:v>704.91000000000463</c:v>
                </c:pt>
                <c:pt idx="546">
                  <c:v>697.97000000000457</c:v>
                </c:pt>
                <c:pt idx="547">
                  <c:v>691.03000000000452</c:v>
                </c:pt>
                <c:pt idx="548">
                  <c:v>694.94000000000449</c:v>
                </c:pt>
                <c:pt idx="549">
                  <c:v>688.00000000000443</c:v>
                </c:pt>
                <c:pt idx="550">
                  <c:v>681.06000000000438</c:v>
                </c:pt>
                <c:pt idx="551">
                  <c:v>684.97000000000435</c:v>
                </c:pt>
                <c:pt idx="552">
                  <c:v>678.03000000000429</c:v>
                </c:pt>
                <c:pt idx="553">
                  <c:v>671.09000000000424</c:v>
                </c:pt>
                <c:pt idx="554">
                  <c:v>664.15000000000418</c:v>
                </c:pt>
                <c:pt idx="555">
                  <c:v>668.06000000000415</c:v>
                </c:pt>
                <c:pt idx="556">
                  <c:v>671.97000000000412</c:v>
                </c:pt>
                <c:pt idx="557">
                  <c:v>675.88000000000409</c:v>
                </c:pt>
                <c:pt idx="558">
                  <c:v>679.79000000000406</c:v>
                </c:pt>
                <c:pt idx="559">
                  <c:v>672.850000000004</c:v>
                </c:pt>
                <c:pt idx="560">
                  <c:v>665.91000000000395</c:v>
                </c:pt>
                <c:pt idx="561">
                  <c:v>658.97000000000389</c:v>
                </c:pt>
                <c:pt idx="562">
                  <c:v>652.03000000000384</c:v>
                </c:pt>
                <c:pt idx="563">
                  <c:v>645.09000000000378</c:v>
                </c:pt>
                <c:pt idx="564">
                  <c:v>649.00000000000375</c:v>
                </c:pt>
                <c:pt idx="565">
                  <c:v>652.91000000000372</c:v>
                </c:pt>
                <c:pt idx="566">
                  <c:v>656.82000000000369</c:v>
                </c:pt>
                <c:pt idx="567">
                  <c:v>660.73000000000366</c:v>
                </c:pt>
                <c:pt idx="568">
                  <c:v>664.64000000000362</c:v>
                </c:pt>
                <c:pt idx="569">
                  <c:v>657.70000000000357</c:v>
                </c:pt>
                <c:pt idx="570">
                  <c:v>650.76000000000352</c:v>
                </c:pt>
                <c:pt idx="571">
                  <c:v>654.67000000000348</c:v>
                </c:pt>
                <c:pt idx="572">
                  <c:v>647.73000000000343</c:v>
                </c:pt>
                <c:pt idx="573">
                  <c:v>640.79000000000337</c:v>
                </c:pt>
                <c:pt idx="574">
                  <c:v>644.70000000000334</c:v>
                </c:pt>
                <c:pt idx="575">
                  <c:v>648.61000000000331</c:v>
                </c:pt>
                <c:pt idx="576">
                  <c:v>652.52000000000328</c:v>
                </c:pt>
                <c:pt idx="577">
                  <c:v>656.43000000000325</c:v>
                </c:pt>
                <c:pt idx="578">
                  <c:v>649.49000000000319</c:v>
                </c:pt>
                <c:pt idx="579">
                  <c:v>642.55000000000314</c:v>
                </c:pt>
                <c:pt idx="580">
                  <c:v>635.61000000000308</c:v>
                </c:pt>
                <c:pt idx="581">
                  <c:v>639.52000000000305</c:v>
                </c:pt>
                <c:pt idx="582">
                  <c:v>632.580000000003</c:v>
                </c:pt>
                <c:pt idx="583">
                  <c:v>636.49000000000296</c:v>
                </c:pt>
                <c:pt idx="584">
                  <c:v>629.55000000000291</c:v>
                </c:pt>
                <c:pt idx="585">
                  <c:v>622.61000000000286</c:v>
                </c:pt>
                <c:pt idx="586">
                  <c:v>626.52000000000282</c:v>
                </c:pt>
                <c:pt idx="587">
                  <c:v>619.58000000000277</c:v>
                </c:pt>
                <c:pt idx="588">
                  <c:v>623.49000000000274</c:v>
                </c:pt>
                <c:pt idx="589">
                  <c:v>616.55000000000268</c:v>
                </c:pt>
                <c:pt idx="590">
                  <c:v>609.61000000000263</c:v>
                </c:pt>
                <c:pt idx="591">
                  <c:v>602.67000000000257</c:v>
                </c:pt>
                <c:pt idx="592">
                  <c:v>595.73000000000252</c:v>
                </c:pt>
                <c:pt idx="593">
                  <c:v>588.79000000000246</c:v>
                </c:pt>
                <c:pt idx="594">
                  <c:v>592.70000000000243</c:v>
                </c:pt>
                <c:pt idx="595">
                  <c:v>596.6100000000024</c:v>
                </c:pt>
                <c:pt idx="596">
                  <c:v>600.52000000000237</c:v>
                </c:pt>
                <c:pt idx="597">
                  <c:v>604.43000000000234</c:v>
                </c:pt>
                <c:pt idx="598">
                  <c:v>608.34000000000231</c:v>
                </c:pt>
                <c:pt idx="599">
                  <c:v>601.40000000000225</c:v>
                </c:pt>
                <c:pt idx="600">
                  <c:v>594.4600000000022</c:v>
                </c:pt>
                <c:pt idx="601">
                  <c:v>587.52000000000214</c:v>
                </c:pt>
                <c:pt idx="602">
                  <c:v>591.43000000000211</c:v>
                </c:pt>
                <c:pt idx="603">
                  <c:v>584.49000000000206</c:v>
                </c:pt>
                <c:pt idx="604">
                  <c:v>577.550000000002</c:v>
                </c:pt>
                <c:pt idx="605">
                  <c:v>581.46000000000197</c:v>
                </c:pt>
                <c:pt idx="606">
                  <c:v>585.37000000000194</c:v>
                </c:pt>
                <c:pt idx="607">
                  <c:v>589.28000000000191</c:v>
                </c:pt>
                <c:pt idx="608">
                  <c:v>593.19000000000187</c:v>
                </c:pt>
                <c:pt idx="609">
                  <c:v>586.25000000000182</c:v>
                </c:pt>
                <c:pt idx="610">
                  <c:v>579.31000000000176</c:v>
                </c:pt>
                <c:pt idx="611">
                  <c:v>572.37000000000171</c:v>
                </c:pt>
                <c:pt idx="612">
                  <c:v>565.43000000000166</c:v>
                </c:pt>
                <c:pt idx="613">
                  <c:v>569.34000000000162</c:v>
                </c:pt>
                <c:pt idx="614">
                  <c:v>562.40000000000157</c:v>
                </c:pt>
                <c:pt idx="615">
                  <c:v>555.46000000000151</c:v>
                </c:pt>
                <c:pt idx="616">
                  <c:v>548.52000000000146</c:v>
                </c:pt>
                <c:pt idx="617">
                  <c:v>541.58000000000141</c:v>
                </c:pt>
                <c:pt idx="618">
                  <c:v>545.49000000000137</c:v>
                </c:pt>
                <c:pt idx="619">
                  <c:v>549.40000000000134</c:v>
                </c:pt>
                <c:pt idx="620">
                  <c:v>542.46000000000129</c:v>
                </c:pt>
                <c:pt idx="621">
                  <c:v>546.37000000000126</c:v>
                </c:pt>
                <c:pt idx="622">
                  <c:v>550.28000000000122</c:v>
                </c:pt>
                <c:pt idx="623">
                  <c:v>554.19000000000119</c:v>
                </c:pt>
                <c:pt idx="624">
                  <c:v>558.10000000000116</c:v>
                </c:pt>
                <c:pt idx="625">
                  <c:v>562.01000000000113</c:v>
                </c:pt>
                <c:pt idx="626">
                  <c:v>555.07000000000107</c:v>
                </c:pt>
                <c:pt idx="627">
                  <c:v>548.13000000000102</c:v>
                </c:pt>
                <c:pt idx="628">
                  <c:v>552.04000000000099</c:v>
                </c:pt>
                <c:pt idx="629">
                  <c:v>545.10000000000093</c:v>
                </c:pt>
                <c:pt idx="630">
                  <c:v>549.0100000000009</c:v>
                </c:pt>
                <c:pt idx="631">
                  <c:v>552.92000000000087</c:v>
                </c:pt>
                <c:pt idx="632">
                  <c:v>556.83000000000084</c:v>
                </c:pt>
                <c:pt idx="633">
                  <c:v>560.7400000000008</c:v>
                </c:pt>
                <c:pt idx="634">
                  <c:v>564.65000000000077</c:v>
                </c:pt>
                <c:pt idx="635">
                  <c:v>557.71000000000072</c:v>
                </c:pt>
                <c:pt idx="636">
                  <c:v>561.62000000000069</c:v>
                </c:pt>
                <c:pt idx="637">
                  <c:v>565.53000000000065</c:v>
                </c:pt>
                <c:pt idx="638">
                  <c:v>569.44000000000062</c:v>
                </c:pt>
                <c:pt idx="639">
                  <c:v>573.35000000000059</c:v>
                </c:pt>
                <c:pt idx="640">
                  <c:v>577.26000000000056</c:v>
                </c:pt>
                <c:pt idx="641">
                  <c:v>581.17000000000053</c:v>
                </c:pt>
                <c:pt idx="642">
                  <c:v>585.0800000000005</c:v>
                </c:pt>
                <c:pt idx="643">
                  <c:v>588.99000000000046</c:v>
                </c:pt>
                <c:pt idx="644">
                  <c:v>582.05000000000041</c:v>
                </c:pt>
                <c:pt idx="645">
                  <c:v>585.96000000000038</c:v>
                </c:pt>
                <c:pt idx="646">
                  <c:v>589.87000000000035</c:v>
                </c:pt>
                <c:pt idx="647">
                  <c:v>593.78000000000031</c:v>
                </c:pt>
                <c:pt idx="648">
                  <c:v>597.69000000000028</c:v>
                </c:pt>
                <c:pt idx="649">
                  <c:v>590.75000000000023</c:v>
                </c:pt>
                <c:pt idx="650">
                  <c:v>594.6600000000002</c:v>
                </c:pt>
                <c:pt idx="651">
                  <c:v>587.72000000000014</c:v>
                </c:pt>
                <c:pt idx="652">
                  <c:v>591.63000000000011</c:v>
                </c:pt>
                <c:pt idx="653">
                  <c:v>595.54000000000008</c:v>
                </c:pt>
                <c:pt idx="654">
                  <c:v>599.45000000000005</c:v>
                </c:pt>
                <c:pt idx="655">
                  <c:v>603.36</c:v>
                </c:pt>
                <c:pt idx="656">
                  <c:v>596.41999999999996</c:v>
                </c:pt>
                <c:pt idx="657">
                  <c:v>589.4799999999999</c:v>
                </c:pt>
                <c:pt idx="658">
                  <c:v>582.53999999999985</c:v>
                </c:pt>
                <c:pt idx="659">
                  <c:v>586.44999999999982</c:v>
                </c:pt>
                <c:pt idx="660">
                  <c:v>579.50999999999976</c:v>
                </c:pt>
                <c:pt idx="661">
                  <c:v>572.56999999999971</c:v>
                </c:pt>
                <c:pt idx="662">
                  <c:v>576.47999999999968</c:v>
                </c:pt>
                <c:pt idx="663">
                  <c:v>569.53999999999962</c:v>
                </c:pt>
                <c:pt idx="664">
                  <c:v>562.59999999999957</c:v>
                </c:pt>
                <c:pt idx="665">
                  <c:v>555.65999999999951</c:v>
                </c:pt>
                <c:pt idx="666">
                  <c:v>559.56999999999948</c:v>
                </c:pt>
                <c:pt idx="667">
                  <c:v>563.47999999999945</c:v>
                </c:pt>
                <c:pt idx="668">
                  <c:v>567.38999999999942</c:v>
                </c:pt>
                <c:pt idx="669">
                  <c:v>571.29999999999939</c:v>
                </c:pt>
                <c:pt idx="670">
                  <c:v>564.35999999999933</c:v>
                </c:pt>
                <c:pt idx="671">
                  <c:v>568.2699999999993</c:v>
                </c:pt>
                <c:pt idx="672">
                  <c:v>561.32999999999925</c:v>
                </c:pt>
                <c:pt idx="673">
                  <c:v>565.23999999999921</c:v>
                </c:pt>
                <c:pt idx="674">
                  <c:v>558.29999999999916</c:v>
                </c:pt>
                <c:pt idx="675">
                  <c:v>551.3599999999991</c:v>
                </c:pt>
                <c:pt idx="676">
                  <c:v>544.41999999999905</c:v>
                </c:pt>
                <c:pt idx="677">
                  <c:v>537.479999999999</c:v>
                </c:pt>
                <c:pt idx="678">
                  <c:v>541.38999999999896</c:v>
                </c:pt>
                <c:pt idx="679">
                  <c:v>545.29999999999893</c:v>
                </c:pt>
                <c:pt idx="680">
                  <c:v>538.35999999999888</c:v>
                </c:pt>
                <c:pt idx="681">
                  <c:v>542.26999999999884</c:v>
                </c:pt>
                <c:pt idx="682">
                  <c:v>546.17999999999881</c:v>
                </c:pt>
                <c:pt idx="683">
                  <c:v>539.23999999999876</c:v>
                </c:pt>
                <c:pt idx="684">
                  <c:v>543.14999999999873</c:v>
                </c:pt>
                <c:pt idx="685">
                  <c:v>536.20999999999867</c:v>
                </c:pt>
                <c:pt idx="686">
                  <c:v>540.11999999999864</c:v>
                </c:pt>
                <c:pt idx="687">
                  <c:v>544.02999999999861</c:v>
                </c:pt>
                <c:pt idx="688">
                  <c:v>547.93999999999858</c:v>
                </c:pt>
                <c:pt idx="689">
                  <c:v>551.84999999999854</c:v>
                </c:pt>
                <c:pt idx="690">
                  <c:v>555.75999999999851</c:v>
                </c:pt>
                <c:pt idx="691">
                  <c:v>548.81999999999846</c:v>
                </c:pt>
                <c:pt idx="692">
                  <c:v>552.72999999999843</c:v>
                </c:pt>
                <c:pt idx="693">
                  <c:v>545.78999999999837</c:v>
                </c:pt>
                <c:pt idx="694">
                  <c:v>538.84999999999832</c:v>
                </c:pt>
                <c:pt idx="695">
                  <c:v>531.90999999999826</c:v>
                </c:pt>
                <c:pt idx="696">
                  <c:v>535.81999999999823</c:v>
                </c:pt>
                <c:pt idx="697">
                  <c:v>528.87999999999818</c:v>
                </c:pt>
                <c:pt idx="698">
                  <c:v>521.93999999999812</c:v>
                </c:pt>
                <c:pt idx="699">
                  <c:v>514.99999999999807</c:v>
                </c:pt>
                <c:pt idx="700">
                  <c:v>508.05999999999807</c:v>
                </c:pt>
                <c:pt idx="701">
                  <c:v>511.96999999999809</c:v>
                </c:pt>
                <c:pt idx="702">
                  <c:v>505.0299999999981</c:v>
                </c:pt>
                <c:pt idx="703">
                  <c:v>498.0899999999981</c:v>
                </c:pt>
                <c:pt idx="704">
                  <c:v>491.1499999999981</c:v>
                </c:pt>
                <c:pt idx="705">
                  <c:v>484.2099999999981</c:v>
                </c:pt>
                <c:pt idx="706">
                  <c:v>477.26999999999811</c:v>
                </c:pt>
                <c:pt idx="707">
                  <c:v>470.32999999999811</c:v>
                </c:pt>
                <c:pt idx="708">
                  <c:v>463.38999999999811</c:v>
                </c:pt>
                <c:pt idx="709">
                  <c:v>467.29999999999814</c:v>
                </c:pt>
                <c:pt idx="710">
                  <c:v>460.35999999999814</c:v>
                </c:pt>
                <c:pt idx="711">
                  <c:v>453.41999999999814</c:v>
                </c:pt>
                <c:pt idx="712">
                  <c:v>446.47999999999814</c:v>
                </c:pt>
                <c:pt idx="713">
                  <c:v>450.38999999999817</c:v>
                </c:pt>
                <c:pt idx="714">
                  <c:v>454.29999999999819</c:v>
                </c:pt>
                <c:pt idx="715">
                  <c:v>458.20999999999822</c:v>
                </c:pt>
                <c:pt idx="716">
                  <c:v>462.11999999999824</c:v>
                </c:pt>
                <c:pt idx="717">
                  <c:v>466.02999999999827</c:v>
                </c:pt>
                <c:pt idx="718">
                  <c:v>459.08999999999827</c:v>
                </c:pt>
                <c:pt idx="719">
                  <c:v>462.99999999999829</c:v>
                </c:pt>
                <c:pt idx="720">
                  <c:v>456.0599999999983</c:v>
                </c:pt>
                <c:pt idx="721">
                  <c:v>459.96999999999832</c:v>
                </c:pt>
                <c:pt idx="722">
                  <c:v>453.02999999999832</c:v>
                </c:pt>
                <c:pt idx="723">
                  <c:v>446.08999999999833</c:v>
                </c:pt>
                <c:pt idx="724">
                  <c:v>439.14999999999833</c:v>
                </c:pt>
                <c:pt idx="725">
                  <c:v>432.20999999999833</c:v>
                </c:pt>
                <c:pt idx="726">
                  <c:v>425.26999999999833</c:v>
                </c:pt>
                <c:pt idx="727">
                  <c:v>418.32999999999834</c:v>
                </c:pt>
                <c:pt idx="728">
                  <c:v>411.38999999999834</c:v>
                </c:pt>
                <c:pt idx="729">
                  <c:v>415.29999999999836</c:v>
                </c:pt>
                <c:pt idx="730">
                  <c:v>419.20999999999839</c:v>
                </c:pt>
                <c:pt idx="731">
                  <c:v>423.11999999999841</c:v>
                </c:pt>
                <c:pt idx="732">
                  <c:v>416.17999999999842</c:v>
                </c:pt>
                <c:pt idx="733">
                  <c:v>409.23999999999842</c:v>
                </c:pt>
                <c:pt idx="734">
                  <c:v>413.14999999999844</c:v>
                </c:pt>
                <c:pt idx="735">
                  <c:v>406.20999999999844</c:v>
                </c:pt>
                <c:pt idx="736">
                  <c:v>399.26999999999845</c:v>
                </c:pt>
                <c:pt idx="737">
                  <c:v>392.32999999999845</c:v>
                </c:pt>
                <c:pt idx="738">
                  <c:v>385.38999999999845</c:v>
                </c:pt>
                <c:pt idx="739">
                  <c:v>389.29999999999848</c:v>
                </c:pt>
                <c:pt idx="740">
                  <c:v>382.35999999999848</c:v>
                </c:pt>
                <c:pt idx="741">
                  <c:v>375.41999999999848</c:v>
                </c:pt>
                <c:pt idx="742">
                  <c:v>379.32999999999851</c:v>
                </c:pt>
                <c:pt idx="743">
                  <c:v>372.38999999999851</c:v>
                </c:pt>
                <c:pt idx="744">
                  <c:v>376.29999999999853</c:v>
                </c:pt>
                <c:pt idx="745">
                  <c:v>380.20999999999856</c:v>
                </c:pt>
                <c:pt idx="746">
                  <c:v>373.26999999999856</c:v>
                </c:pt>
                <c:pt idx="747">
                  <c:v>377.17999999999859</c:v>
                </c:pt>
                <c:pt idx="748">
                  <c:v>370.23999999999859</c:v>
                </c:pt>
                <c:pt idx="749">
                  <c:v>374.14999999999861</c:v>
                </c:pt>
                <c:pt idx="750">
                  <c:v>385.23499999999859</c:v>
                </c:pt>
                <c:pt idx="751">
                  <c:v>389.14499999999862</c:v>
                </c:pt>
                <c:pt idx="752">
                  <c:v>393.05499999999864</c:v>
                </c:pt>
                <c:pt idx="753">
                  <c:v>386.11499999999864</c:v>
                </c:pt>
                <c:pt idx="754">
                  <c:v>390.02499999999867</c:v>
                </c:pt>
                <c:pt idx="755">
                  <c:v>393.93499999999869</c:v>
                </c:pt>
                <c:pt idx="756">
                  <c:v>397.84499999999872</c:v>
                </c:pt>
                <c:pt idx="757">
                  <c:v>401.75499999999874</c:v>
                </c:pt>
                <c:pt idx="758">
                  <c:v>394.81499999999875</c:v>
                </c:pt>
                <c:pt idx="759">
                  <c:v>398.72499999999877</c:v>
                </c:pt>
                <c:pt idx="760">
                  <c:v>391.78499999999877</c:v>
                </c:pt>
                <c:pt idx="761">
                  <c:v>395.6949999999988</c:v>
                </c:pt>
                <c:pt idx="762">
                  <c:v>388.7549999999988</c:v>
                </c:pt>
                <c:pt idx="763">
                  <c:v>381.8149999999988</c:v>
                </c:pt>
                <c:pt idx="764">
                  <c:v>374.87499999999881</c:v>
                </c:pt>
                <c:pt idx="765">
                  <c:v>367.93499999999881</c:v>
                </c:pt>
                <c:pt idx="766">
                  <c:v>360.99499999999881</c:v>
                </c:pt>
                <c:pt idx="767">
                  <c:v>354.05499999999881</c:v>
                </c:pt>
                <c:pt idx="768">
                  <c:v>347.11499999999882</c:v>
                </c:pt>
                <c:pt idx="769">
                  <c:v>340.17499999999882</c:v>
                </c:pt>
                <c:pt idx="770">
                  <c:v>344.08499999999884</c:v>
                </c:pt>
                <c:pt idx="771">
                  <c:v>337.14499999999884</c:v>
                </c:pt>
                <c:pt idx="772">
                  <c:v>330.20499999999885</c:v>
                </c:pt>
                <c:pt idx="773">
                  <c:v>334.11499999999887</c:v>
                </c:pt>
                <c:pt idx="774">
                  <c:v>338.0249999999989</c:v>
                </c:pt>
                <c:pt idx="775">
                  <c:v>341.93499999999892</c:v>
                </c:pt>
                <c:pt idx="776">
                  <c:v>345.84499999999895</c:v>
                </c:pt>
                <c:pt idx="777">
                  <c:v>338.90499999999895</c:v>
                </c:pt>
                <c:pt idx="778">
                  <c:v>342.81499999999897</c:v>
                </c:pt>
                <c:pt idx="779">
                  <c:v>346.724999999999</c:v>
                </c:pt>
                <c:pt idx="780">
                  <c:v>339.784999999999</c:v>
                </c:pt>
                <c:pt idx="781">
                  <c:v>332.844999999999</c:v>
                </c:pt>
                <c:pt idx="782">
                  <c:v>325.90499999999901</c:v>
                </c:pt>
                <c:pt idx="783">
                  <c:v>329.81499999999903</c:v>
                </c:pt>
                <c:pt idx="784">
                  <c:v>322.87499999999903</c:v>
                </c:pt>
                <c:pt idx="785">
                  <c:v>326.78499999999906</c:v>
                </c:pt>
                <c:pt idx="786">
                  <c:v>330.69499999999908</c:v>
                </c:pt>
                <c:pt idx="787">
                  <c:v>334.60499999999911</c:v>
                </c:pt>
                <c:pt idx="788">
                  <c:v>338.51499999999913</c:v>
                </c:pt>
                <c:pt idx="789">
                  <c:v>342.42499999999916</c:v>
                </c:pt>
                <c:pt idx="790">
                  <c:v>353.50999999999914</c:v>
                </c:pt>
                <c:pt idx="791">
                  <c:v>346.56999999999914</c:v>
                </c:pt>
                <c:pt idx="792">
                  <c:v>350.47999999999917</c:v>
                </c:pt>
                <c:pt idx="793">
                  <c:v>354.38999999999919</c:v>
                </c:pt>
                <c:pt idx="794">
                  <c:v>365.47499999999917</c:v>
                </c:pt>
                <c:pt idx="795">
                  <c:v>369.3849999999992</c:v>
                </c:pt>
                <c:pt idx="796">
                  <c:v>362.4449999999992</c:v>
                </c:pt>
                <c:pt idx="797">
                  <c:v>355.5049999999992</c:v>
                </c:pt>
                <c:pt idx="798">
                  <c:v>348.5649999999992</c:v>
                </c:pt>
                <c:pt idx="799">
                  <c:v>352.47499999999923</c:v>
                </c:pt>
                <c:pt idx="800">
                  <c:v>356.38499999999925</c:v>
                </c:pt>
                <c:pt idx="801">
                  <c:v>349.44499999999925</c:v>
                </c:pt>
                <c:pt idx="802">
                  <c:v>342.50499999999926</c:v>
                </c:pt>
                <c:pt idx="803">
                  <c:v>346.41499999999928</c:v>
                </c:pt>
                <c:pt idx="804">
                  <c:v>350.32499999999931</c:v>
                </c:pt>
                <c:pt idx="805">
                  <c:v>354.23499999999933</c:v>
                </c:pt>
                <c:pt idx="806">
                  <c:v>347.29499999999933</c:v>
                </c:pt>
                <c:pt idx="807">
                  <c:v>340.35499999999934</c:v>
                </c:pt>
                <c:pt idx="808">
                  <c:v>333.41499999999934</c:v>
                </c:pt>
                <c:pt idx="809">
                  <c:v>326.47499999999934</c:v>
                </c:pt>
                <c:pt idx="810">
                  <c:v>330.38499999999937</c:v>
                </c:pt>
                <c:pt idx="811">
                  <c:v>334.29499999999939</c:v>
                </c:pt>
                <c:pt idx="812">
                  <c:v>327.35499999999939</c:v>
                </c:pt>
                <c:pt idx="813">
                  <c:v>331.26499999999942</c:v>
                </c:pt>
                <c:pt idx="814">
                  <c:v>335.17499999999944</c:v>
                </c:pt>
                <c:pt idx="815">
                  <c:v>328.23499999999945</c:v>
                </c:pt>
                <c:pt idx="816">
                  <c:v>332.14499999999947</c:v>
                </c:pt>
                <c:pt idx="817">
                  <c:v>325.20499999999947</c:v>
                </c:pt>
                <c:pt idx="818">
                  <c:v>318.26499999999947</c:v>
                </c:pt>
                <c:pt idx="819">
                  <c:v>311.32499999999948</c:v>
                </c:pt>
                <c:pt idx="820">
                  <c:v>315.2349999999995</c:v>
                </c:pt>
                <c:pt idx="821">
                  <c:v>308.2949999999995</c:v>
                </c:pt>
                <c:pt idx="822">
                  <c:v>301.35499999999951</c:v>
                </c:pt>
                <c:pt idx="823">
                  <c:v>294.41499999999951</c:v>
                </c:pt>
                <c:pt idx="824">
                  <c:v>287.47499999999951</c:v>
                </c:pt>
                <c:pt idx="825">
                  <c:v>291.38499999999954</c:v>
                </c:pt>
                <c:pt idx="826">
                  <c:v>284.44499999999954</c:v>
                </c:pt>
                <c:pt idx="827">
                  <c:v>277.50499999999954</c:v>
                </c:pt>
                <c:pt idx="828">
                  <c:v>270.56499999999954</c:v>
                </c:pt>
                <c:pt idx="829">
                  <c:v>263.62499999999955</c:v>
                </c:pt>
                <c:pt idx="830">
                  <c:v>267.53499999999957</c:v>
                </c:pt>
                <c:pt idx="831">
                  <c:v>260.59499999999957</c:v>
                </c:pt>
                <c:pt idx="832">
                  <c:v>264.5049999999996</c:v>
                </c:pt>
                <c:pt idx="833">
                  <c:v>268.41499999999962</c:v>
                </c:pt>
                <c:pt idx="834">
                  <c:v>261.47499999999962</c:v>
                </c:pt>
                <c:pt idx="835">
                  <c:v>265.38499999999965</c:v>
                </c:pt>
                <c:pt idx="836">
                  <c:v>269.29499999999967</c:v>
                </c:pt>
                <c:pt idx="837">
                  <c:v>262.35499999999968</c:v>
                </c:pt>
                <c:pt idx="838">
                  <c:v>255.41499999999965</c:v>
                </c:pt>
                <c:pt idx="839">
                  <c:v>259.32499999999965</c:v>
                </c:pt>
                <c:pt idx="840">
                  <c:v>263.23499999999967</c:v>
                </c:pt>
                <c:pt idx="841">
                  <c:v>256.29499999999967</c:v>
                </c:pt>
                <c:pt idx="842">
                  <c:v>260.2049999999997</c:v>
                </c:pt>
                <c:pt idx="843">
                  <c:v>253.26499999999967</c:v>
                </c:pt>
                <c:pt idx="844">
                  <c:v>246.32499999999968</c:v>
                </c:pt>
                <c:pt idx="845">
                  <c:v>239.38499999999968</c:v>
                </c:pt>
                <c:pt idx="846">
                  <c:v>243.29499999999967</c:v>
                </c:pt>
                <c:pt idx="847">
                  <c:v>247.20499999999967</c:v>
                </c:pt>
                <c:pt idx="848">
                  <c:v>251.11499999999967</c:v>
                </c:pt>
                <c:pt idx="849">
                  <c:v>255.02499999999966</c:v>
                </c:pt>
                <c:pt idx="850">
                  <c:v>258.93499999999966</c:v>
                </c:pt>
                <c:pt idx="851">
                  <c:v>270.01999999999964</c:v>
                </c:pt>
                <c:pt idx="852">
                  <c:v>263.07999999999964</c:v>
                </c:pt>
                <c:pt idx="853">
                  <c:v>256.13999999999965</c:v>
                </c:pt>
                <c:pt idx="854">
                  <c:v>260.04999999999967</c:v>
                </c:pt>
                <c:pt idx="855">
                  <c:v>263.9599999999997</c:v>
                </c:pt>
                <c:pt idx="856">
                  <c:v>267.86999999999972</c:v>
                </c:pt>
                <c:pt idx="857">
                  <c:v>271.77999999999975</c:v>
                </c:pt>
                <c:pt idx="858">
                  <c:v>275.68999999999977</c:v>
                </c:pt>
                <c:pt idx="859">
                  <c:v>279.5999999999998</c:v>
                </c:pt>
                <c:pt idx="860">
                  <c:v>272.6599999999998</c:v>
                </c:pt>
                <c:pt idx="861">
                  <c:v>276.56999999999982</c:v>
                </c:pt>
                <c:pt idx="862">
                  <c:v>280.47999999999985</c:v>
                </c:pt>
                <c:pt idx="863">
                  <c:v>273.53999999999985</c:v>
                </c:pt>
                <c:pt idx="864">
                  <c:v>277.44999999999987</c:v>
                </c:pt>
                <c:pt idx="865">
                  <c:v>270.50999999999988</c:v>
                </c:pt>
                <c:pt idx="866">
                  <c:v>274.4199999999999</c:v>
                </c:pt>
                <c:pt idx="867">
                  <c:v>278.32999999999993</c:v>
                </c:pt>
                <c:pt idx="868">
                  <c:v>271.38999999999993</c:v>
                </c:pt>
                <c:pt idx="869">
                  <c:v>264.44999999999993</c:v>
                </c:pt>
                <c:pt idx="870">
                  <c:v>257.50999999999993</c:v>
                </c:pt>
                <c:pt idx="871">
                  <c:v>250.56999999999994</c:v>
                </c:pt>
                <c:pt idx="872">
                  <c:v>243.62999999999994</c:v>
                </c:pt>
                <c:pt idx="873">
                  <c:v>236.68999999999994</c:v>
                </c:pt>
                <c:pt idx="874">
                  <c:v>229.74999999999994</c:v>
                </c:pt>
                <c:pt idx="875">
                  <c:v>222.80999999999995</c:v>
                </c:pt>
                <c:pt idx="876">
                  <c:v>215.86999999999995</c:v>
                </c:pt>
                <c:pt idx="877">
                  <c:v>208.92999999999995</c:v>
                </c:pt>
                <c:pt idx="878">
                  <c:v>201.98999999999995</c:v>
                </c:pt>
                <c:pt idx="879">
                  <c:v>205.89999999999995</c:v>
                </c:pt>
                <c:pt idx="880">
                  <c:v>198.95999999999995</c:v>
                </c:pt>
                <c:pt idx="881">
                  <c:v>192.01999999999995</c:v>
                </c:pt>
                <c:pt idx="882">
                  <c:v>195.92999999999995</c:v>
                </c:pt>
                <c:pt idx="883">
                  <c:v>188.98999999999995</c:v>
                </c:pt>
                <c:pt idx="884">
                  <c:v>182.04999999999995</c:v>
                </c:pt>
                <c:pt idx="885">
                  <c:v>185.95999999999995</c:v>
                </c:pt>
                <c:pt idx="886">
                  <c:v>189.86999999999995</c:v>
                </c:pt>
                <c:pt idx="887">
                  <c:v>193.77999999999994</c:v>
                </c:pt>
                <c:pt idx="888">
                  <c:v>197.68999999999994</c:v>
                </c:pt>
                <c:pt idx="889">
                  <c:v>190.74999999999994</c:v>
                </c:pt>
                <c:pt idx="890">
                  <c:v>194.65999999999994</c:v>
                </c:pt>
                <c:pt idx="891">
                  <c:v>187.71999999999994</c:v>
                </c:pt>
                <c:pt idx="892">
                  <c:v>191.62999999999994</c:v>
                </c:pt>
                <c:pt idx="893">
                  <c:v>184.68999999999994</c:v>
                </c:pt>
                <c:pt idx="894">
                  <c:v>188.59999999999994</c:v>
                </c:pt>
                <c:pt idx="895">
                  <c:v>181.65999999999994</c:v>
                </c:pt>
                <c:pt idx="896">
                  <c:v>185.56999999999994</c:v>
                </c:pt>
                <c:pt idx="897">
                  <c:v>189.47999999999993</c:v>
                </c:pt>
                <c:pt idx="898">
                  <c:v>182.53999999999994</c:v>
                </c:pt>
                <c:pt idx="899">
                  <c:v>186.44999999999993</c:v>
                </c:pt>
                <c:pt idx="900">
                  <c:v>179.50999999999993</c:v>
                </c:pt>
                <c:pt idx="901">
                  <c:v>172.56999999999994</c:v>
                </c:pt>
                <c:pt idx="902">
                  <c:v>165.62999999999994</c:v>
                </c:pt>
                <c:pt idx="903">
                  <c:v>158.68999999999994</c:v>
                </c:pt>
                <c:pt idx="904">
                  <c:v>151.74999999999994</c:v>
                </c:pt>
                <c:pt idx="905">
                  <c:v>155.65999999999994</c:v>
                </c:pt>
                <c:pt idx="906">
                  <c:v>159.56999999999994</c:v>
                </c:pt>
                <c:pt idx="907">
                  <c:v>152.62999999999994</c:v>
                </c:pt>
                <c:pt idx="908">
                  <c:v>156.53999999999994</c:v>
                </c:pt>
                <c:pt idx="909">
                  <c:v>160.44999999999993</c:v>
                </c:pt>
                <c:pt idx="910">
                  <c:v>153.50999999999993</c:v>
                </c:pt>
                <c:pt idx="911">
                  <c:v>146.56999999999994</c:v>
                </c:pt>
                <c:pt idx="912">
                  <c:v>150.47999999999993</c:v>
                </c:pt>
                <c:pt idx="913">
                  <c:v>143.53999999999994</c:v>
                </c:pt>
                <c:pt idx="914">
                  <c:v>147.44999999999993</c:v>
                </c:pt>
                <c:pt idx="915">
                  <c:v>151.35999999999993</c:v>
                </c:pt>
                <c:pt idx="916">
                  <c:v>144.41999999999993</c:v>
                </c:pt>
                <c:pt idx="917">
                  <c:v>137.47999999999993</c:v>
                </c:pt>
                <c:pt idx="918">
                  <c:v>141.38999999999993</c:v>
                </c:pt>
                <c:pt idx="919">
                  <c:v>134.44999999999993</c:v>
                </c:pt>
                <c:pt idx="920">
                  <c:v>138.35999999999993</c:v>
                </c:pt>
                <c:pt idx="921">
                  <c:v>142.26999999999992</c:v>
                </c:pt>
                <c:pt idx="922">
                  <c:v>135.32999999999993</c:v>
                </c:pt>
                <c:pt idx="923">
                  <c:v>128.38999999999993</c:v>
                </c:pt>
                <c:pt idx="924">
                  <c:v>121.44999999999993</c:v>
                </c:pt>
                <c:pt idx="925">
                  <c:v>114.50999999999993</c:v>
                </c:pt>
                <c:pt idx="926">
                  <c:v>118.41999999999993</c:v>
                </c:pt>
                <c:pt idx="927">
                  <c:v>122.32999999999993</c:v>
                </c:pt>
                <c:pt idx="928">
                  <c:v>126.23999999999992</c:v>
                </c:pt>
                <c:pt idx="929">
                  <c:v>130.14999999999992</c:v>
                </c:pt>
                <c:pt idx="930">
                  <c:v>123.20999999999992</c:v>
                </c:pt>
                <c:pt idx="931">
                  <c:v>127.11999999999992</c:v>
                </c:pt>
                <c:pt idx="932">
                  <c:v>120.17999999999992</c:v>
                </c:pt>
                <c:pt idx="933">
                  <c:v>113.23999999999992</c:v>
                </c:pt>
                <c:pt idx="934">
                  <c:v>117.14999999999992</c:v>
                </c:pt>
                <c:pt idx="935">
                  <c:v>110.20999999999992</c:v>
                </c:pt>
                <c:pt idx="936">
                  <c:v>103.26999999999992</c:v>
                </c:pt>
                <c:pt idx="937">
                  <c:v>107.17999999999992</c:v>
                </c:pt>
                <c:pt idx="938">
                  <c:v>111.08999999999992</c:v>
                </c:pt>
                <c:pt idx="939">
                  <c:v>114.99999999999991</c:v>
                </c:pt>
                <c:pt idx="940">
                  <c:v>118.90999999999991</c:v>
                </c:pt>
                <c:pt idx="941">
                  <c:v>111.96999999999991</c:v>
                </c:pt>
                <c:pt idx="942">
                  <c:v>105.02999999999992</c:v>
                </c:pt>
                <c:pt idx="943">
                  <c:v>116.11499999999992</c:v>
                </c:pt>
                <c:pt idx="944">
                  <c:v>120.02499999999992</c:v>
                </c:pt>
                <c:pt idx="945">
                  <c:v>123.93499999999992</c:v>
                </c:pt>
                <c:pt idx="946">
                  <c:v>135.01999999999992</c:v>
                </c:pt>
                <c:pt idx="947">
                  <c:v>138.92999999999992</c:v>
                </c:pt>
                <c:pt idx="948">
                  <c:v>150.01499999999993</c:v>
                </c:pt>
                <c:pt idx="949">
                  <c:v>143.07499999999993</c:v>
                </c:pt>
                <c:pt idx="950">
                  <c:v>146.98499999999993</c:v>
                </c:pt>
                <c:pt idx="951">
                  <c:v>150.89499999999992</c:v>
                </c:pt>
                <c:pt idx="952">
                  <c:v>143.95499999999993</c:v>
                </c:pt>
                <c:pt idx="953">
                  <c:v>137.01499999999993</c:v>
                </c:pt>
                <c:pt idx="954">
                  <c:v>140.92499999999993</c:v>
                </c:pt>
                <c:pt idx="955">
                  <c:v>144.83499999999992</c:v>
                </c:pt>
                <c:pt idx="956">
                  <c:v>148.74499999999992</c:v>
                </c:pt>
                <c:pt idx="957">
                  <c:v>159.82999999999993</c:v>
                </c:pt>
                <c:pt idx="958">
                  <c:v>163.73999999999992</c:v>
                </c:pt>
                <c:pt idx="959">
                  <c:v>156.79999999999993</c:v>
                </c:pt>
                <c:pt idx="960">
                  <c:v>160.70999999999992</c:v>
                </c:pt>
                <c:pt idx="961">
                  <c:v>153.76999999999992</c:v>
                </c:pt>
                <c:pt idx="962">
                  <c:v>157.67999999999992</c:v>
                </c:pt>
                <c:pt idx="963">
                  <c:v>150.73999999999992</c:v>
                </c:pt>
                <c:pt idx="964">
                  <c:v>154.64999999999992</c:v>
                </c:pt>
                <c:pt idx="965">
                  <c:v>147.70999999999992</c:v>
                </c:pt>
                <c:pt idx="966">
                  <c:v>140.76999999999992</c:v>
                </c:pt>
                <c:pt idx="967">
                  <c:v>133.82999999999993</c:v>
                </c:pt>
                <c:pt idx="968">
                  <c:v>137.73999999999992</c:v>
                </c:pt>
                <c:pt idx="969">
                  <c:v>141.64999999999992</c:v>
                </c:pt>
                <c:pt idx="970">
                  <c:v>152.73499999999993</c:v>
                </c:pt>
                <c:pt idx="971">
                  <c:v>156.64499999999992</c:v>
                </c:pt>
                <c:pt idx="972">
                  <c:v>160.55499999999992</c:v>
                </c:pt>
                <c:pt idx="973">
                  <c:v>164.46499999999992</c:v>
                </c:pt>
                <c:pt idx="974">
                  <c:v>168.37499999999991</c:v>
                </c:pt>
                <c:pt idx="975">
                  <c:v>161.43499999999992</c:v>
                </c:pt>
                <c:pt idx="976">
                  <c:v>165.34499999999991</c:v>
                </c:pt>
                <c:pt idx="977">
                  <c:v>158.40499999999992</c:v>
                </c:pt>
                <c:pt idx="978">
                  <c:v>151.46499999999992</c:v>
                </c:pt>
                <c:pt idx="979">
                  <c:v>155.37499999999991</c:v>
                </c:pt>
                <c:pt idx="980">
                  <c:v>159.28499999999991</c:v>
                </c:pt>
                <c:pt idx="981">
                  <c:v>163.19499999999991</c:v>
                </c:pt>
                <c:pt idx="982">
                  <c:v>167.1049999999999</c:v>
                </c:pt>
                <c:pt idx="983">
                  <c:v>171.0149999999999</c:v>
                </c:pt>
                <c:pt idx="984">
                  <c:v>174.9249999999999</c:v>
                </c:pt>
                <c:pt idx="985">
                  <c:v>178.83499999999989</c:v>
                </c:pt>
                <c:pt idx="986">
                  <c:v>182.74499999999989</c:v>
                </c:pt>
                <c:pt idx="987">
                  <c:v>193.8299999999999</c:v>
                </c:pt>
                <c:pt idx="988">
                  <c:v>197.7399999999999</c:v>
                </c:pt>
                <c:pt idx="989">
                  <c:v>190.7999999999999</c:v>
                </c:pt>
                <c:pt idx="990">
                  <c:v>194.70999999999989</c:v>
                </c:pt>
                <c:pt idx="991">
                  <c:v>198.61999999999989</c:v>
                </c:pt>
                <c:pt idx="992">
                  <c:v>202.52999999999989</c:v>
                </c:pt>
                <c:pt idx="993">
                  <c:v>195.58999999999989</c:v>
                </c:pt>
                <c:pt idx="994">
                  <c:v>199.49999999999989</c:v>
                </c:pt>
                <c:pt idx="995">
                  <c:v>203.40999999999988</c:v>
                </c:pt>
                <c:pt idx="996">
                  <c:v>207.31999999999988</c:v>
                </c:pt>
                <c:pt idx="997">
                  <c:v>200.37999999999988</c:v>
                </c:pt>
                <c:pt idx="998">
                  <c:v>193.43999999999988</c:v>
                </c:pt>
                <c:pt idx="999">
                  <c:v>197.34999999999988</c:v>
                </c:pt>
                <c:pt idx="1000">
                  <c:v>201.25999999999988</c:v>
                </c:pt>
                <c:pt idx="1001">
                  <c:v>194.31999999999988</c:v>
                </c:pt>
                <c:pt idx="1002">
                  <c:v>187.37999999999988</c:v>
                </c:pt>
                <c:pt idx="1003">
                  <c:v>180.43999999999988</c:v>
                </c:pt>
                <c:pt idx="1004">
                  <c:v>173.49999999999989</c:v>
                </c:pt>
                <c:pt idx="1005">
                  <c:v>177.40999999999988</c:v>
                </c:pt>
                <c:pt idx="1006">
                  <c:v>188.49499999999989</c:v>
                </c:pt>
                <c:pt idx="1007">
                  <c:v>181.55499999999989</c:v>
                </c:pt>
                <c:pt idx="1008">
                  <c:v>174.6149999999999</c:v>
                </c:pt>
                <c:pt idx="1009">
                  <c:v>167.6749999999999</c:v>
                </c:pt>
                <c:pt idx="1010">
                  <c:v>160.7349999999999</c:v>
                </c:pt>
                <c:pt idx="1011">
                  <c:v>153.7949999999999</c:v>
                </c:pt>
                <c:pt idx="1012">
                  <c:v>157.7049999999999</c:v>
                </c:pt>
                <c:pt idx="1013">
                  <c:v>150.7649999999999</c:v>
                </c:pt>
                <c:pt idx="1014">
                  <c:v>143.8249999999999</c:v>
                </c:pt>
                <c:pt idx="1015">
                  <c:v>136.88499999999991</c:v>
                </c:pt>
                <c:pt idx="1016">
                  <c:v>129.94499999999991</c:v>
                </c:pt>
                <c:pt idx="1017">
                  <c:v>133.8549999999999</c:v>
                </c:pt>
                <c:pt idx="1018">
                  <c:v>126.91499999999991</c:v>
                </c:pt>
                <c:pt idx="1019">
                  <c:v>130.8249999999999</c:v>
                </c:pt>
                <c:pt idx="1020">
                  <c:v>134.7349999999999</c:v>
                </c:pt>
                <c:pt idx="1021">
                  <c:v>138.6449999999999</c:v>
                </c:pt>
                <c:pt idx="1022">
                  <c:v>131.7049999999999</c:v>
                </c:pt>
                <c:pt idx="1023">
                  <c:v>124.7649999999999</c:v>
                </c:pt>
                <c:pt idx="1024">
                  <c:v>128.6749999999999</c:v>
                </c:pt>
                <c:pt idx="1025">
                  <c:v>132.58499999999989</c:v>
                </c:pt>
                <c:pt idx="1026">
                  <c:v>125.6449999999999</c:v>
                </c:pt>
                <c:pt idx="1027">
                  <c:v>129.55499999999989</c:v>
                </c:pt>
                <c:pt idx="1028">
                  <c:v>133.46499999999989</c:v>
                </c:pt>
                <c:pt idx="1029">
                  <c:v>126.52499999999989</c:v>
                </c:pt>
                <c:pt idx="1030">
                  <c:v>119.58499999999989</c:v>
                </c:pt>
                <c:pt idx="1031">
                  <c:v>123.49499999999989</c:v>
                </c:pt>
                <c:pt idx="1032">
                  <c:v>116.55499999999989</c:v>
                </c:pt>
                <c:pt idx="1033">
                  <c:v>120.46499999999989</c:v>
                </c:pt>
                <c:pt idx="1034">
                  <c:v>124.37499999999989</c:v>
                </c:pt>
                <c:pt idx="1035">
                  <c:v>128.28499999999988</c:v>
                </c:pt>
                <c:pt idx="1036">
                  <c:v>132.19499999999988</c:v>
                </c:pt>
                <c:pt idx="1037">
                  <c:v>136.10499999999988</c:v>
                </c:pt>
                <c:pt idx="1038">
                  <c:v>140.01499999999987</c:v>
                </c:pt>
                <c:pt idx="1039">
                  <c:v>133.07499999999987</c:v>
                </c:pt>
                <c:pt idx="1040">
                  <c:v>126.13499999999988</c:v>
                </c:pt>
                <c:pt idx="1041">
                  <c:v>119.19499999999988</c:v>
                </c:pt>
                <c:pt idx="1042">
                  <c:v>123.10499999999988</c:v>
                </c:pt>
                <c:pt idx="1043">
                  <c:v>127.01499999999987</c:v>
                </c:pt>
                <c:pt idx="1044">
                  <c:v>130.92499999999987</c:v>
                </c:pt>
                <c:pt idx="1045">
                  <c:v>134.83499999999987</c:v>
                </c:pt>
                <c:pt idx="1046">
                  <c:v>138.74499999999986</c:v>
                </c:pt>
                <c:pt idx="1047">
                  <c:v>142.65499999999986</c:v>
                </c:pt>
                <c:pt idx="1048">
                  <c:v>146.56499999999986</c:v>
                </c:pt>
                <c:pt idx="1049">
                  <c:v>139.62499999999986</c:v>
                </c:pt>
                <c:pt idx="1050">
                  <c:v>143.53499999999985</c:v>
                </c:pt>
                <c:pt idx="1051">
                  <c:v>136.59499999999986</c:v>
                </c:pt>
                <c:pt idx="1052">
                  <c:v>129.65499999999986</c:v>
                </c:pt>
                <c:pt idx="1053">
                  <c:v>122.71499999999986</c:v>
                </c:pt>
                <c:pt idx="1054">
                  <c:v>115.77499999999986</c:v>
                </c:pt>
                <c:pt idx="1055">
                  <c:v>108.83499999999987</c:v>
                </c:pt>
                <c:pt idx="1056">
                  <c:v>112.74499999999986</c:v>
                </c:pt>
                <c:pt idx="1057">
                  <c:v>105.80499999999986</c:v>
                </c:pt>
                <c:pt idx="1058">
                  <c:v>98.864999999999867</c:v>
                </c:pt>
                <c:pt idx="1059">
                  <c:v>102.77499999999986</c:v>
                </c:pt>
                <c:pt idx="1060">
                  <c:v>95.834999999999866</c:v>
                </c:pt>
                <c:pt idx="1061">
                  <c:v>88.894999999999868</c:v>
                </c:pt>
                <c:pt idx="1062">
                  <c:v>81.95499999999987</c:v>
                </c:pt>
                <c:pt idx="1063">
                  <c:v>85.864999999999867</c:v>
                </c:pt>
                <c:pt idx="1064">
                  <c:v>78.924999999999869</c:v>
                </c:pt>
                <c:pt idx="1065">
                  <c:v>82.834999999999866</c:v>
                </c:pt>
                <c:pt idx="1066">
                  <c:v>86.744999999999862</c:v>
                </c:pt>
                <c:pt idx="1067">
                  <c:v>90.654999999999859</c:v>
                </c:pt>
                <c:pt idx="1068">
                  <c:v>94.564999999999856</c:v>
                </c:pt>
                <c:pt idx="1069">
                  <c:v>98.474999999999852</c:v>
                </c:pt>
                <c:pt idx="1070">
                  <c:v>91.534999999999854</c:v>
                </c:pt>
                <c:pt idx="1071">
                  <c:v>95.444999999999851</c:v>
                </c:pt>
                <c:pt idx="1072">
                  <c:v>88.504999999999853</c:v>
                </c:pt>
                <c:pt idx="1073">
                  <c:v>92.41499999999985</c:v>
                </c:pt>
                <c:pt idx="1074">
                  <c:v>85.474999999999852</c:v>
                </c:pt>
                <c:pt idx="1075">
                  <c:v>78.534999999999854</c:v>
                </c:pt>
                <c:pt idx="1076">
                  <c:v>71.594999999999857</c:v>
                </c:pt>
                <c:pt idx="1077">
                  <c:v>75.504999999999853</c:v>
                </c:pt>
                <c:pt idx="1078">
                  <c:v>68.564999999999856</c:v>
                </c:pt>
                <c:pt idx="1079">
                  <c:v>61.624999999999851</c:v>
                </c:pt>
                <c:pt idx="1080">
                  <c:v>54.684999999999853</c:v>
                </c:pt>
                <c:pt idx="1081">
                  <c:v>47.744999999999855</c:v>
                </c:pt>
                <c:pt idx="1082">
                  <c:v>40.804999999999858</c:v>
                </c:pt>
                <c:pt idx="1083">
                  <c:v>33.86499999999986</c:v>
                </c:pt>
                <c:pt idx="1084">
                  <c:v>37.774999999999864</c:v>
                </c:pt>
                <c:pt idx="1085">
                  <c:v>30.834999999999866</c:v>
                </c:pt>
                <c:pt idx="1086">
                  <c:v>23.894999999999865</c:v>
                </c:pt>
                <c:pt idx="1087">
                  <c:v>27.804999999999865</c:v>
                </c:pt>
                <c:pt idx="1088">
                  <c:v>31.714999999999865</c:v>
                </c:pt>
                <c:pt idx="1089">
                  <c:v>35.624999999999865</c:v>
                </c:pt>
                <c:pt idx="1090">
                  <c:v>39.534999999999869</c:v>
                </c:pt>
                <c:pt idx="1091">
                  <c:v>32.594999999999871</c:v>
                </c:pt>
                <c:pt idx="1092">
                  <c:v>36.504999999999875</c:v>
                </c:pt>
                <c:pt idx="1093">
                  <c:v>40.414999999999878</c:v>
                </c:pt>
                <c:pt idx="1094">
                  <c:v>44.324999999999882</c:v>
                </c:pt>
                <c:pt idx="1095">
                  <c:v>37.384999999999884</c:v>
                </c:pt>
                <c:pt idx="1096">
                  <c:v>30.444999999999887</c:v>
                </c:pt>
                <c:pt idx="1097">
                  <c:v>23.504999999999885</c:v>
                </c:pt>
                <c:pt idx="1098">
                  <c:v>27.414999999999885</c:v>
                </c:pt>
                <c:pt idx="1099">
                  <c:v>31.324999999999886</c:v>
                </c:pt>
                <c:pt idx="1100">
                  <c:v>24.384999999999884</c:v>
                </c:pt>
                <c:pt idx="1101">
                  <c:v>17.444999999999883</c:v>
                </c:pt>
                <c:pt idx="1102">
                  <c:v>21.354999999999883</c:v>
                </c:pt>
                <c:pt idx="1103">
                  <c:v>25.264999999999883</c:v>
                </c:pt>
                <c:pt idx="1104">
                  <c:v>18.324999999999882</c:v>
                </c:pt>
                <c:pt idx="1105">
                  <c:v>11.384999999999881</c:v>
                </c:pt>
                <c:pt idx="1106">
                  <c:v>15.294999999999881</c:v>
                </c:pt>
                <c:pt idx="1107">
                  <c:v>19.204999999999881</c:v>
                </c:pt>
                <c:pt idx="1108">
                  <c:v>23.114999999999881</c:v>
                </c:pt>
                <c:pt idx="1109">
                  <c:v>16.17499999999988</c:v>
                </c:pt>
                <c:pt idx="1110">
                  <c:v>20.08499999999988</c:v>
                </c:pt>
                <c:pt idx="1111">
                  <c:v>23.99499999999988</c:v>
                </c:pt>
                <c:pt idx="1112">
                  <c:v>27.90499999999988</c:v>
                </c:pt>
                <c:pt idx="1113">
                  <c:v>31.81499999999988</c:v>
                </c:pt>
                <c:pt idx="1114">
                  <c:v>35.724999999999881</c:v>
                </c:pt>
                <c:pt idx="1115">
                  <c:v>28.784999999999879</c:v>
                </c:pt>
                <c:pt idx="1116">
                  <c:v>32.694999999999879</c:v>
                </c:pt>
                <c:pt idx="1117">
                  <c:v>36.604999999999883</c:v>
                </c:pt>
                <c:pt idx="1118">
                  <c:v>29.664999999999882</c:v>
                </c:pt>
                <c:pt idx="1119">
                  <c:v>33.574999999999882</c:v>
                </c:pt>
                <c:pt idx="1120">
                  <c:v>26.634999999999884</c:v>
                </c:pt>
                <c:pt idx="1121">
                  <c:v>30.544999999999884</c:v>
                </c:pt>
                <c:pt idx="1122">
                  <c:v>34.454999999999885</c:v>
                </c:pt>
                <c:pt idx="1123">
                  <c:v>27.514999999999887</c:v>
                </c:pt>
                <c:pt idx="1124">
                  <c:v>31.424999999999887</c:v>
                </c:pt>
                <c:pt idx="1125">
                  <c:v>35.334999999999887</c:v>
                </c:pt>
                <c:pt idx="1126">
                  <c:v>39.244999999999891</c:v>
                </c:pt>
                <c:pt idx="1127">
                  <c:v>32.304999999999893</c:v>
                </c:pt>
                <c:pt idx="1128">
                  <c:v>36.214999999999897</c:v>
                </c:pt>
                <c:pt idx="1129">
                  <c:v>40.124999999999901</c:v>
                </c:pt>
                <c:pt idx="1130">
                  <c:v>44.034999999999904</c:v>
                </c:pt>
                <c:pt idx="1131">
                  <c:v>47.944999999999908</c:v>
                </c:pt>
                <c:pt idx="1132">
                  <c:v>41.00499999999991</c:v>
                </c:pt>
                <c:pt idx="1133">
                  <c:v>44.914999999999914</c:v>
                </c:pt>
                <c:pt idx="1134">
                  <c:v>48.824999999999918</c:v>
                </c:pt>
                <c:pt idx="1135">
                  <c:v>52.734999999999921</c:v>
                </c:pt>
                <c:pt idx="1136">
                  <c:v>56.644999999999925</c:v>
                </c:pt>
                <c:pt idx="1137">
                  <c:v>60.554999999999929</c:v>
                </c:pt>
                <c:pt idx="1138">
                  <c:v>53.614999999999931</c:v>
                </c:pt>
                <c:pt idx="1139">
                  <c:v>57.524999999999935</c:v>
                </c:pt>
                <c:pt idx="1140">
                  <c:v>50.584999999999937</c:v>
                </c:pt>
                <c:pt idx="1141">
                  <c:v>43.644999999999939</c:v>
                </c:pt>
                <c:pt idx="1142">
                  <c:v>47.554999999999943</c:v>
                </c:pt>
                <c:pt idx="1143">
                  <c:v>51.464999999999947</c:v>
                </c:pt>
                <c:pt idx="1144">
                  <c:v>44.524999999999949</c:v>
                </c:pt>
                <c:pt idx="1145">
                  <c:v>48.434999999999953</c:v>
                </c:pt>
                <c:pt idx="1146">
                  <c:v>41.494999999999955</c:v>
                </c:pt>
                <c:pt idx="1147">
                  <c:v>34.554999999999957</c:v>
                </c:pt>
                <c:pt idx="1148">
                  <c:v>27.614999999999959</c:v>
                </c:pt>
                <c:pt idx="1149">
                  <c:v>31.524999999999959</c:v>
                </c:pt>
                <c:pt idx="1150">
                  <c:v>35.43499999999996</c:v>
                </c:pt>
                <c:pt idx="1151">
                  <c:v>39.344999999999963</c:v>
                </c:pt>
                <c:pt idx="1152">
                  <c:v>43.254999999999967</c:v>
                </c:pt>
                <c:pt idx="1153">
                  <c:v>47.164999999999971</c:v>
                </c:pt>
                <c:pt idx="1154">
                  <c:v>51.074999999999974</c:v>
                </c:pt>
                <c:pt idx="1155">
                  <c:v>54.984999999999978</c:v>
                </c:pt>
                <c:pt idx="1156">
                  <c:v>58.894999999999982</c:v>
                </c:pt>
                <c:pt idx="1157">
                  <c:v>62.804999999999986</c:v>
                </c:pt>
                <c:pt idx="1158">
                  <c:v>55.864999999999988</c:v>
                </c:pt>
                <c:pt idx="1159">
                  <c:v>59.774999999999991</c:v>
                </c:pt>
                <c:pt idx="1160">
                  <c:v>63.684999999999995</c:v>
                </c:pt>
                <c:pt idx="1161">
                  <c:v>67.594999999999999</c:v>
                </c:pt>
                <c:pt idx="1162">
                  <c:v>60.654999999999994</c:v>
                </c:pt>
                <c:pt idx="1163">
                  <c:v>64.564999999999998</c:v>
                </c:pt>
                <c:pt idx="1164">
                  <c:v>75.650000000000006</c:v>
                </c:pt>
                <c:pt idx="1165">
                  <c:v>79.56</c:v>
                </c:pt>
                <c:pt idx="1166">
                  <c:v>83.47</c:v>
                </c:pt>
                <c:pt idx="1167">
                  <c:v>87.38</c:v>
                </c:pt>
                <c:pt idx="1168">
                  <c:v>91.289999999999992</c:v>
                </c:pt>
                <c:pt idx="1169">
                  <c:v>95.199999999999989</c:v>
                </c:pt>
                <c:pt idx="1170">
                  <c:v>99.109999999999985</c:v>
                </c:pt>
                <c:pt idx="1171">
                  <c:v>103.01999999999998</c:v>
                </c:pt>
                <c:pt idx="1172">
                  <c:v>96.079999999999984</c:v>
                </c:pt>
                <c:pt idx="1173">
                  <c:v>89.139999999999986</c:v>
                </c:pt>
                <c:pt idx="1174">
                  <c:v>93.049999999999983</c:v>
                </c:pt>
                <c:pt idx="1175">
                  <c:v>96.95999999999998</c:v>
                </c:pt>
                <c:pt idx="1176">
                  <c:v>100.86999999999998</c:v>
                </c:pt>
                <c:pt idx="1177">
                  <c:v>93.929999999999978</c:v>
                </c:pt>
                <c:pt idx="1178">
                  <c:v>97.839999999999975</c:v>
                </c:pt>
                <c:pt idx="1179">
                  <c:v>90.899999999999977</c:v>
                </c:pt>
                <c:pt idx="1180">
                  <c:v>83.95999999999998</c:v>
                </c:pt>
                <c:pt idx="1181">
                  <c:v>87.869999999999976</c:v>
                </c:pt>
                <c:pt idx="1182">
                  <c:v>91.779999999999973</c:v>
                </c:pt>
                <c:pt idx="1183">
                  <c:v>95.689999999999969</c:v>
                </c:pt>
                <c:pt idx="1184">
                  <c:v>99.599999999999966</c:v>
                </c:pt>
                <c:pt idx="1185">
                  <c:v>103.50999999999996</c:v>
                </c:pt>
                <c:pt idx="1186">
                  <c:v>96.569999999999965</c:v>
                </c:pt>
                <c:pt idx="1187">
                  <c:v>89.629999999999967</c:v>
                </c:pt>
                <c:pt idx="1188">
                  <c:v>93.539999999999964</c:v>
                </c:pt>
                <c:pt idx="1189">
                  <c:v>97.44999999999996</c:v>
                </c:pt>
                <c:pt idx="1190">
                  <c:v>101.35999999999996</c:v>
                </c:pt>
                <c:pt idx="1191">
                  <c:v>105.26999999999995</c:v>
                </c:pt>
                <c:pt idx="1192">
                  <c:v>109.17999999999995</c:v>
                </c:pt>
                <c:pt idx="1193">
                  <c:v>102.23999999999995</c:v>
                </c:pt>
                <c:pt idx="1194">
                  <c:v>95.299999999999955</c:v>
                </c:pt>
                <c:pt idx="1195">
                  <c:v>88.359999999999957</c:v>
                </c:pt>
                <c:pt idx="1196">
                  <c:v>81.419999999999959</c:v>
                </c:pt>
                <c:pt idx="1197">
                  <c:v>85.329999999999956</c:v>
                </c:pt>
                <c:pt idx="1198">
                  <c:v>89.239999999999952</c:v>
                </c:pt>
                <c:pt idx="1199">
                  <c:v>93.149999999999949</c:v>
                </c:pt>
                <c:pt idx="1200">
                  <c:v>97.059999999999945</c:v>
                </c:pt>
                <c:pt idx="1201">
                  <c:v>100.96999999999994</c:v>
                </c:pt>
                <c:pt idx="1202">
                  <c:v>94.029999999999944</c:v>
                </c:pt>
                <c:pt idx="1203">
                  <c:v>87.089999999999947</c:v>
                </c:pt>
                <c:pt idx="1204">
                  <c:v>80.149999999999949</c:v>
                </c:pt>
                <c:pt idx="1205">
                  <c:v>73.209999999999951</c:v>
                </c:pt>
                <c:pt idx="1206">
                  <c:v>66.269999999999953</c:v>
                </c:pt>
                <c:pt idx="1207">
                  <c:v>59.329999999999956</c:v>
                </c:pt>
                <c:pt idx="1208">
                  <c:v>52.389999999999958</c:v>
                </c:pt>
                <c:pt idx="1209">
                  <c:v>45.44999999999996</c:v>
                </c:pt>
                <c:pt idx="1210">
                  <c:v>49.359999999999964</c:v>
                </c:pt>
                <c:pt idx="1211">
                  <c:v>53.269999999999968</c:v>
                </c:pt>
                <c:pt idx="1212">
                  <c:v>57.179999999999971</c:v>
                </c:pt>
                <c:pt idx="1213">
                  <c:v>50.239999999999974</c:v>
                </c:pt>
                <c:pt idx="1214">
                  <c:v>54.149999999999977</c:v>
                </c:pt>
                <c:pt idx="1215">
                  <c:v>47.20999999999998</c:v>
                </c:pt>
                <c:pt idx="1216">
                  <c:v>40.269999999999982</c:v>
                </c:pt>
                <c:pt idx="1217">
                  <c:v>33.329999999999984</c:v>
                </c:pt>
                <c:pt idx="1218">
                  <c:v>37.239999999999988</c:v>
                </c:pt>
                <c:pt idx="1219">
                  <c:v>30.29999999999999</c:v>
                </c:pt>
                <c:pt idx="1220">
                  <c:v>23.359999999999989</c:v>
                </c:pt>
                <c:pt idx="1221">
                  <c:v>27.269999999999989</c:v>
                </c:pt>
                <c:pt idx="1222">
                  <c:v>31.179999999999989</c:v>
                </c:pt>
                <c:pt idx="1223">
                  <c:v>35.089999999999989</c:v>
                </c:pt>
                <c:pt idx="1224">
                  <c:v>38.999999999999993</c:v>
                </c:pt>
                <c:pt idx="1225">
                  <c:v>32.059999999999995</c:v>
                </c:pt>
                <c:pt idx="1226">
                  <c:v>35.97</c:v>
                </c:pt>
                <c:pt idx="1227">
                  <c:v>29.03</c:v>
                </c:pt>
                <c:pt idx="1228">
                  <c:v>22.09</c:v>
                </c:pt>
                <c:pt idx="1229">
                  <c:v>15.149999999999999</c:v>
                </c:pt>
                <c:pt idx="1230">
                  <c:v>8.2099999999999991</c:v>
                </c:pt>
                <c:pt idx="1231">
                  <c:v>12.12</c:v>
                </c:pt>
                <c:pt idx="1232">
                  <c:v>5.1799999999999988</c:v>
                </c:pt>
                <c:pt idx="1233">
                  <c:v>-1.7600000000000016</c:v>
                </c:pt>
                <c:pt idx="1234">
                  <c:v>2.149999999999999</c:v>
                </c:pt>
                <c:pt idx="1235">
                  <c:v>6.06</c:v>
                </c:pt>
                <c:pt idx="1236">
                  <c:v>-0.88000000000000078</c:v>
                </c:pt>
                <c:pt idx="1237">
                  <c:v>3.03</c:v>
                </c:pt>
                <c:pt idx="1238">
                  <c:v>-3.9100000000000006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2-456C-8B0A-D2EB269A9B8B}"/>
            </c:ext>
          </c:extLst>
        </c:ser>
        <c:ser>
          <c:idx val="1"/>
          <c:order val="1"/>
          <c:tx>
            <c:strRef>
              <c:f>Main!$BA$1</c:f>
              <c:strCache>
                <c:ptCount val="1"/>
                <c:pt idx="0">
                  <c:v>B&amp;H 4x P/L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Main!$B$2:$B$1373</c:f>
              <c:numCache>
                <c:formatCode>m/d/yyyy</c:formatCode>
                <c:ptCount val="1372"/>
                <c:pt idx="0">
                  <c:v>44827</c:v>
                </c:pt>
                <c:pt idx="1">
                  <c:v>44826</c:v>
                </c:pt>
                <c:pt idx="2">
                  <c:v>44825</c:v>
                </c:pt>
                <c:pt idx="3">
                  <c:v>44824</c:v>
                </c:pt>
                <c:pt idx="4">
                  <c:v>44823</c:v>
                </c:pt>
                <c:pt idx="5">
                  <c:v>44820</c:v>
                </c:pt>
                <c:pt idx="6">
                  <c:v>44819</c:v>
                </c:pt>
                <c:pt idx="7">
                  <c:v>44818</c:v>
                </c:pt>
                <c:pt idx="8">
                  <c:v>44817</c:v>
                </c:pt>
                <c:pt idx="9">
                  <c:v>44816</c:v>
                </c:pt>
                <c:pt idx="10">
                  <c:v>44813</c:v>
                </c:pt>
                <c:pt idx="11">
                  <c:v>44812</c:v>
                </c:pt>
                <c:pt idx="12">
                  <c:v>44811</c:v>
                </c:pt>
                <c:pt idx="13">
                  <c:v>44810</c:v>
                </c:pt>
                <c:pt idx="14">
                  <c:v>44806</c:v>
                </c:pt>
                <c:pt idx="15">
                  <c:v>44805</c:v>
                </c:pt>
                <c:pt idx="16">
                  <c:v>44804</c:v>
                </c:pt>
                <c:pt idx="17">
                  <c:v>44803</c:v>
                </c:pt>
                <c:pt idx="18">
                  <c:v>44802</c:v>
                </c:pt>
                <c:pt idx="19">
                  <c:v>44799</c:v>
                </c:pt>
                <c:pt idx="20">
                  <c:v>44798</c:v>
                </c:pt>
                <c:pt idx="21">
                  <c:v>44797</c:v>
                </c:pt>
                <c:pt idx="22">
                  <c:v>44796</c:v>
                </c:pt>
                <c:pt idx="23">
                  <c:v>44795</c:v>
                </c:pt>
                <c:pt idx="24">
                  <c:v>44792</c:v>
                </c:pt>
                <c:pt idx="25">
                  <c:v>44791</c:v>
                </c:pt>
                <c:pt idx="26">
                  <c:v>44790</c:v>
                </c:pt>
                <c:pt idx="27">
                  <c:v>44789</c:v>
                </c:pt>
                <c:pt idx="28">
                  <c:v>44788</c:v>
                </c:pt>
                <c:pt idx="29">
                  <c:v>44785</c:v>
                </c:pt>
                <c:pt idx="30">
                  <c:v>44784</c:v>
                </c:pt>
                <c:pt idx="31">
                  <c:v>44783</c:v>
                </c:pt>
                <c:pt idx="32">
                  <c:v>44782</c:v>
                </c:pt>
                <c:pt idx="33">
                  <c:v>44781</c:v>
                </c:pt>
                <c:pt idx="34">
                  <c:v>44778</c:v>
                </c:pt>
                <c:pt idx="35">
                  <c:v>44777</c:v>
                </c:pt>
                <c:pt idx="36">
                  <c:v>44776</c:v>
                </c:pt>
                <c:pt idx="37">
                  <c:v>44775</c:v>
                </c:pt>
                <c:pt idx="38">
                  <c:v>44774</c:v>
                </c:pt>
                <c:pt idx="39">
                  <c:v>44771</c:v>
                </c:pt>
                <c:pt idx="40">
                  <c:v>44770</c:v>
                </c:pt>
                <c:pt idx="41">
                  <c:v>44769</c:v>
                </c:pt>
                <c:pt idx="42">
                  <c:v>44768</c:v>
                </c:pt>
                <c:pt idx="43">
                  <c:v>44767</c:v>
                </c:pt>
                <c:pt idx="44">
                  <c:v>44764</c:v>
                </c:pt>
                <c:pt idx="45">
                  <c:v>44763</c:v>
                </c:pt>
                <c:pt idx="46">
                  <c:v>44762</c:v>
                </c:pt>
                <c:pt idx="47">
                  <c:v>44761</c:v>
                </c:pt>
                <c:pt idx="48">
                  <c:v>44760</c:v>
                </c:pt>
                <c:pt idx="49">
                  <c:v>44757</c:v>
                </c:pt>
                <c:pt idx="50">
                  <c:v>44756</c:v>
                </c:pt>
                <c:pt idx="51">
                  <c:v>44755</c:v>
                </c:pt>
                <c:pt idx="52">
                  <c:v>44754</c:v>
                </c:pt>
                <c:pt idx="53">
                  <c:v>44753</c:v>
                </c:pt>
                <c:pt idx="54">
                  <c:v>44750</c:v>
                </c:pt>
                <c:pt idx="55">
                  <c:v>44749</c:v>
                </c:pt>
                <c:pt idx="56">
                  <c:v>44748</c:v>
                </c:pt>
                <c:pt idx="57">
                  <c:v>44747</c:v>
                </c:pt>
                <c:pt idx="58">
                  <c:v>44743</c:v>
                </c:pt>
                <c:pt idx="59">
                  <c:v>44742</c:v>
                </c:pt>
                <c:pt idx="60">
                  <c:v>44741</c:v>
                </c:pt>
                <c:pt idx="61">
                  <c:v>44740</c:v>
                </c:pt>
                <c:pt idx="62">
                  <c:v>44739</c:v>
                </c:pt>
                <c:pt idx="63">
                  <c:v>44736</c:v>
                </c:pt>
                <c:pt idx="64">
                  <c:v>44735</c:v>
                </c:pt>
                <c:pt idx="65">
                  <c:v>44734</c:v>
                </c:pt>
                <c:pt idx="66">
                  <c:v>44733</c:v>
                </c:pt>
                <c:pt idx="67">
                  <c:v>44729</c:v>
                </c:pt>
                <c:pt idx="68">
                  <c:v>44728</c:v>
                </c:pt>
                <c:pt idx="69">
                  <c:v>44727</c:v>
                </c:pt>
                <c:pt idx="70">
                  <c:v>44726</c:v>
                </c:pt>
                <c:pt idx="71">
                  <c:v>44725</c:v>
                </c:pt>
                <c:pt idx="72">
                  <c:v>44722</c:v>
                </c:pt>
                <c:pt idx="73">
                  <c:v>44721</c:v>
                </c:pt>
                <c:pt idx="74">
                  <c:v>44720</c:v>
                </c:pt>
                <c:pt idx="75">
                  <c:v>44719</c:v>
                </c:pt>
                <c:pt idx="76">
                  <c:v>44718</c:v>
                </c:pt>
                <c:pt idx="77">
                  <c:v>44715</c:v>
                </c:pt>
                <c:pt idx="78">
                  <c:v>44714</c:v>
                </c:pt>
                <c:pt idx="79">
                  <c:v>44713</c:v>
                </c:pt>
                <c:pt idx="80">
                  <c:v>44712</c:v>
                </c:pt>
                <c:pt idx="81">
                  <c:v>44708</c:v>
                </c:pt>
                <c:pt idx="82">
                  <c:v>44707</c:v>
                </c:pt>
                <c:pt idx="83">
                  <c:v>44706</c:v>
                </c:pt>
                <c:pt idx="84">
                  <c:v>44705</c:v>
                </c:pt>
                <c:pt idx="85">
                  <c:v>44704</c:v>
                </c:pt>
                <c:pt idx="86">
                  <c:v>44701</c:v>
                </c:pt>
                <c:pt idx="87">
                  <c:v>44700</c:v>
                </c:pt>
                <c:pt idx="88">
                  <c:v>44699</c:v>
                </c:pt>
                <c:pt idx="89">
                  <c:v>44698</c:v>
                </c:pt>
                <c:pt idx="90">
                  <c:v>44697</c:v>
                </c:pt>
                <c:pt idx="91">
                  <c:v>44694</c:v>
                </c:pt>
                <c:pt idx="92">
                  <c:v>44693</c:v>
                </c:pt>
                <c:pt idx="93">
                  <c:v>44692</c:v>
                </c:pt>
                <c:pt idx="94">
                  <c:v>44691</c:v>
                </c:pt>
                <c:pt idx="95">
                  <c:v>44690</c:v>
                </c:pt>
                <c:pt idx="96">
                  <c:v>44687</c:v>
                </c:pt>
                <c:pt idx="97">
                  <c:v>44686</c:v>
                </c:pt>
                <c:pt idx="98">
                  <c:v>44685</c:v>
                </c:pt>
                <c:pt idx="99">
                  <c:v>44684</c:v>
                </c:pt>
                <c:pt idx="100">
                  <c:v>44683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44676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44669</c:v>
                </c:pt>
                <c:pt idx="111">
                  <c:v>44665</c:v>
                </c:pt>
                <c:pt idx="112">
                  <c:v>44664</c:v>
                </c:pt>
                <c:pt idx="113">
                  <c:v>44663</c:v>
                </c:pt>
                <c:pt idx="114">
                  <c:v>44662</c:v>
                </c:pt>
                <c:pt idx="115">
                  <c:v>44659</c:v>
                </c:pt>
                <c:pt idx="116">
                  <c:v>44658</c:v>
                </c:pt>
                <c:pt idx="117">
                  <c:v>44657</c:v>
                </c:pt>
                <c:pt idx="118">
                  <c:v>44656</c:v>
                </c:pt>
                <c:pt idx="119">
                  <c:v>44655</c:v>
                </c:pt>
                <c:pt idx="120">
                  <c:v>44652</c:v>
                </c:pt>
                <c:pt idx="121">
                  <c:v>44651</c:v>
                </c:pt>
                <c:pt idx="122">
                  <c:v>44650</c:v>
                </c:pt>
                <c:pt idx="123">
                  <c:v>44649</c:v>
                </c:pt>
                <c:pt idx="124">
                  <c:v>44648</c:v>
                </c:pt>
                <c:pt idx="125">
                  <c:v>44645</c:v>
                </c:pt>
                <c:pt idx="126">
                  <c:v>44644</c:v>
                </c:pt>
                <c:pt idx="127">
                  <c:v>44643</c:v>
                </c:pt>
                <c:pt idx="128">
                  <c:v>44642</c:v>
                </c:pt>
                <c:pt idx="129">
                  <c:v>44641</c:v>
                </c:pt>
                <c:pt idx="130">
                  <c:v>44638</c:v>
                </c:pt>
                <c:pt idx="131">
                  <c:v>44637</c:v>
                </c:pt>
                <c:pt idx="132">
                  <c:v>44636</c:v>
                </c:pt>
                <c:pt idx="133">
                  <c:v>44635</c:v>
                </c:pt>
                <c:pt idx="134">
                  <c:v>44634</c:v>
                </c:pt>
                <c:pt idx="135">
                  <c:v>44631</c:v>
                </c:pt>
                <c:pt idx="136">
                  <c:v>44630</c:v>
                </c:pt>
                <c:pt idx="137">
                  <c:v>44629</c:v>
                </c:pt>
                <c:pt idx="138">
                  <c:v>44628</c:v>
                </c:pt>
                <c:pt idx="139">
                  <c:v>44627</c:v>
                </c:pt>
                <c:pt idx="140">
                  <c:v>44624</c:v>
                </c:pt>
                <c:pt idx="141">
                  <c:v>44623</c:v>
                </c:pt>
                <c:pt idx="142">
                  <c:v>44622</c:v>
                </c:pt>
                <c:pt idx="143">
                  <c:v>44621</c:v>
                </c:pt>
                <c:pt idx="144">
                  <c:v>44620</c:v>
                </c:pt>
                <c:pt idx="145">
                  <c:v>44617</c:v>
                </c:pt>
                <c:pt idx="146">
                  <c:v>44616</c:v>
                </c:pt>
                <c:pt idx="147">
                  <c:v>44615</c:v>
                </c:pt>
                <c:pt idx="148">
                  <c:v>44614</c:v>
                </c:pt>
                <c:pt idx="149">
                  <c:v>44610</c:v>
                </c:pt>
                <c:pt idx="150">
                  <c:v>44609</c:v>
                </c:pt>
                <c:pt idx="151">
                  <c:v>44608</c:v>
                </c:pt>
                <c:pt idx="152">
                  <c:v>44607</c:v>
                </c:pt>
                <c:pt idx="153">
                  <c:v>44606</c:v>
                </c:pt>
                <c:pt idx="154">
                  <c:v>44603</c:v>
                </c:pt>
                <c:pt idx="155">
                  <c:v>44602</c:v>
                </c:pt>
                <c:pt idx="156">
                  <c:v>44601</c:v>
                </c:pt>
                <c:pt idx="157">
                  <c:v>44600</c:v>
                </c:pt>
                <c:pt idx="158">
                  <c:v>44599</c:v>
                </c:pt>
                <c:pt idx="159">
                  <c:v>44596</c:v>
                </c:pt>
                <c:pt idx="160">
                  <c:v>44595</c:v>
                </c:pt>
                <c:pt idx="161">
                  <c:v>44594</c:v>
                </c:pt>
                <c:pt idx="162">
                  <c:v>44593</c:v>
                </c:pt>
                <c:pt idx="163">
                  <c:v>44592</c:v>
                </c:pt>
                <c:pt idx="164">
                  <c:v>44589</c:v>
                </c:pt>
                <c:pt idx="165">
                  <c:v>44588</c:v>
                </c:pt>
                <c:pt idx="166">
                  <c:v>44587</c:v>
                </c:pt>
                <c:pt idx="167">
                  <c:v>44586</c:v>
                </c:pt>
                <c:pt idx="168">
                  <c:v>44585</c:v>
                </c:pt>
                <c:pt idx="169">
                  <c:v>44582</c:v>
                </c:pt>
                <c:pt idx="170">
                  <c:v>44581</c:v>
                </c:pt>
                <c:pt idx="171">
                  <c:v>44580</c:v>
                </c:pt>
                <c:pt idx="172">
                  <c:v>44579</c:v>
                </c:pt>
                <c:pt idx="173">
                  <c:v>44575</c:v>
                </c:pt>
                <c:pt idx="174">
                  <c:v>44574</c:v>
                </c:pt>
                <c:pt idx="175">
                  <c:v>44573</c:v>
                </c:pt>
                <c:pt idx="176">
                  <c:v>44572</c:v>
                </c:pt>
                <c:pt idx="177">
                  <c:v>44571</c:v>
                </c:pt>
                <c:pt idx="178">
                  <c:v>44568</c:v>
                </c:pt>
                <c:pt idx="179">
                  <c:v>44567</c:v>
                </c:pt>
                <c:pt idx="180">
                  <c:v>44566</c:v>
                </c:pt>
                <c:pt idx="181">
                  <c:v>44565</c:v>
                </c:pt>
                <c:pt idx="182">
                  <c:v>44564</c:v>
                </c:pt>
                <c:pt idx="183">
                  <c:v>44561</c:v>
                </c:pt>
                <c:pt idx="184">
                  <c:v>44560</c:v>
                </c:pt>
                <c:pt idx="185">
                  <c:v>44559</c:v>
                </c:pt>
                <c:pt idx="186">
                  <c:v>44558</c:v>
                </c:pt>
                <c:pt idx="187">
                  <c:v>44557</c:v>
                </c:pt>
                <c:pt idx="188">
                  <c:v>44553</c:v>
                </c:pt>
                <c:pt idx="189">
                  <c:v>44552</c:v>
                </c:pt>
                <c:pt idx="190">
                  <c:v>44551</c:v>
                </c:pt>
                <c:pt idx="191">
                  <c:v>44550</c:v>
                </c:pt>
                <c:pt idx="192">
                  <c:v>44547</c:v>
                </c:pt>
                <c:pt idx="193">
                  <c:v>44546</c:v>
                </c:pt>
                <c:pt idx="194">
                  <c:v>44545</c:v>
                </c:pt>
                <c:pt idx="195">
                  <c:v>44544</c:v>
                </c:pt>
                <c:pt idx="196">
                  <c:v>44543</c:v>
                </c:pt>
                <c:pt idx="197">
                  <c:v>44540</c:v>
                </c:pt>
                <c:pt idx="198">
                  <c:v>44539</c:v>
                </c:pt>
                <c:pt idx="199">
                  <c:v>44538</c:v>
                </c:pt>
                <c:pt idx="200">
                  <c:v>44537</c:v>
                </c:pt>
                <c:pt idx="201">
                  <c:v>44536</c:v>
                </c:pt>
                <c:pt idx="202">
                  <c:v>44533</c:v>
                </c:pt>
                <c:pt idx="203">
                  <c:v>44532</c:v>
                </c:pt>
                <c:pt idx="204">
                  <c:v>44531</c:v>
                </c:pt>
                <c:pt idx="205">
                  <c:v>44530</c:v>
                </c:pt>
                <c:pt idx="206">
                  <c:v>44529</c:v>
                </c:pt>
                <c:pt idx="207">
                  <c:v>44526</c:v>
                </c:pt>
                <c:pt idx="208">
                  <c:v>44524</c:v>
                </c:pt>
                <c:pt idx="209">
                  <c:v>44523</c:v>
                </c:pt>
                <c:pt idx="210">
                  <c:v>44522</c:v>
                </c:pt>
                <c:pt idx="211">
                  <c:v>44519</c:v>
                </c:pt>
                <c:pt idx="212">
                  <c:v>44518</c:v>
                </c:pt>
                <c:pt idx="213">
                  <c:v>44517</c:v>
                </c:pt>
                <c:pt idx="214">
                  <c:v>44516</c:v>
                </c:pt>
                <c:pt idx="215">
                  <c:v>44515</c:v>
                </c:pt>
                <c:pt idx="216">
                  <c:v>44512</c:v>
                </c:pt>
                <c:pt idx="217">
                  <c:v>44511</c:v>
                </c:pt>
                <c:pt idx="218">
                  <c:v>44510</c:v>
                </c:pt>
                <c:pt idx="219">
                  <c:v>44509</c:v>
                </c:pt>
                <c:pt idx="220">
                  <c:v>44508</c:v>
                </c:pt>
                <c:pt idx="221">
                  <c:v>44505</c:v>
                </c:pt>
                <c:pt idx="222">
                  <c:v>44504</c:v>
                </c:pt>
                <c:pt idx="223">
                  <c:v>44503</c:v>
                </c:pt>
                <c:pt idx="224">
                  <c:v>44502</c:v>
                </c:pt>
                <c:pt idx="225">
                  <c:v>44501</c:v>
                </c:pt>
                <c:pt idx="226">
                  <c:v>44498</c:v>
                </c:pt>
                <c:pt idx="227">
                  <c:v>44497</c:v>
                </c:pt>
                <c:pt idx="228">
                  <c:v>44496</c:v>
                </c:pt>
                <c:pt idx="229">
                  <c:v>44495</c:v>
                </c:pt>
                <c:pt idx="230">
                  <c:v>44494</c:v>
                </c:pt>
                <c:pt idx="231">
                  <c:v>44491</c:v>
                </c:pt>
                <c:pt idx="232">
                  <c:v>44490</c:v>
                </c:pt>
                <c:pt idx="233">
                  <c:v>44489</c:v>
                </c:pt>
                <c:pt idx="234">
                  <c:v>44488</c:v>
                </c:pt>
                <c:pt idx="235">
                  <c:v>44487</c:v>
                </c:pt>
                <c:pt idx="236">
                  <c:v>44484</c:v>
                </c:pt>
                <c:pt idx="237">
                  <c:v>44483</c:v>
                </c:pt>
                <c:pt idx="238">
                  <c:v>44482</c:v>
                </c:pt>
                <c:pt idx="239">
                  <c:v>44481</c:v>
                </c:pt>
                <c:pt idx="240">
                  <c:v>44480</c:v>
                </c:pt>
                <c:pt idx="241">
                  <c:v>44477</c:v>
                </c:pt>
                <c:pt idx="242">
                  <c:v>44476</c:v>
                </c:pt>
                <c:pt idx="243">
                  <c:v>44475</c:v>
                </c:pt>
                <c:pt idx="244">
                  <c:v>44474</c:v>
                </c:pt>
                <c:pt idx="245">
                  <c:v>44473</c:v>
                </c:pt>
                <c:pt idx="246">
                  <c:v>44470</c:v>
                </c:pt>
                <c:pt idx="247">
                  <c:v>44469</c:v>
                </c:pt>
                <c:pt idx="248">
                  <c:v>44468</c:v>
                </c:pt>
                <c:pt idx="249">
                  <c:v>44467</c:v>
                </c:pt>
                <c:pt idx="250">
                  <c:v>44466</c:v>
                </c:pt>
                <c:pt idx="251">
                  <c:v>44463</c:v>
                </c:pt>
                <c:pt idx="252">
                  <c:v>44462</c:v>
                </c:pt>
                <c:pt idx="253">
                  <c:v>44461</c:v>
                </c:pt>
                <c:pt idx="254">
                  <c:v>44460</c:v>
                </c:pt>
                <c:pt idx="255">
                  <c:v>44459</c:v>
                </c:pt>
                <c:pt idx="256">
                  <c:v>44456</c:v>
                </c:pt>
                <c:pt idx="257">
                  <c:v>44455</c:v>
                </c:pt>
                <c:pt idx="258">
                  <c:v>44454</c:v>
                </c:pt>
                <c:pt idx="259">
                  <c:v>44453</c:v>
                </c:pt>
                <c:pt idx="260">
                  <c:v>44452</c:v>
                </c:pt>
                <c:pt idx="261">
                  <c:v>44449</c:v>
                </c:pt>
                <c:pt idx="262">
                  <c:v>44448</c:v>
                </c:pt>
                <c:pt idx="263">
                  <c:v>44447</c:v>
                </c:pt>
                <c:pt idx="264">
                  <c:v>44446</c:v>
                </c:pt>
                <c:pt idx="265">
                  <c:v>44442</c:v>
                </c:pt>
                <c:pt idx="266">
                  <c:v>44441</c:v>
                </c:pt>
                <c:pt idx="267">
                  <c:v>44440</c:v>
                </c:pt>
                <c:pt idx="268">
                  <c:v>44439</c:v>
                </c:pt>
                <c:pt idx="269">
                  <c:v>44438</c:v>
                </c:pt>
                <c:pt idx="270">
                  <c:v>44435</c:v>
                </c:pt>
                <c:pt idx="271">
                  <c:v>44434</c:v>
                </c:pt>
                <c:pt idx="272">
                  <c:v>44433</c:v>
                </c:pt>
                <c:pt idx="273">
                  <c:v>44432</c:v>
                </c:pt>
                <c:pt idx="274">
                  <c:v>44431</c:v>
                </c:pt>
                <c:pt idx="275">
                  <c:v>44428</c:v>
                </c:pt>
                <c:pt idx="276">
                  <c:v>44427</c:v>
                </c:pt>
                <c:pt idx="277">
                  <c:v>44426</c:v>
                </c:pt>
                <c:pt idx="278">
                  <c:v>44425</c:v>
                </c:pt>
                <c:pt idx="279">
                  <c:v>44424</c:v>
                </c:pt>
                <c:pt idx="280">
                  <c:v>44421</c:v>
                </c:pt>
                <c:pt idx="281">
                  <c:v>44420</c:v>
                </c:pt>
                <c:pt idx="282">
                  <c:v>44419</c:v>
                </c:pt>
                <c:pt idx="283">
                  <c:v>44418</c:v>
                </c:pt>
                <c:pt idx="284">
                  <c:v>44417</c:v>
                </c:pt>
                <c:pt idx="285">
                  <c:v>44414</c:v>
                </c:pt>
                <c:pt idx="286">
                  <c:v>44413</c:v>
                </c:pt>
                <c:pt idx="287">
                  <c:v>44412</c:v>
                </c:pt>
                <c:pt idx="288">
                  <c:v>44411</c:v>
                </c:pt>
                <c:pt idx="289">
                  <c:v>44410</c:v>
                </c:pt>
                <c:pt idx="290">
                  <c:v>44407</c:v>
                </c:pt>
                <c:pt idx="291">
                  <c:v>44406</c:v>
                </c:pt>
                <c:pt idx="292">
                  <c:v>44405</c:v>
                </c:pt>
                <c:pt idx="293">
                  <c:v>44404</c:v>
                </c:pt>
                <c:pt idx="294">
                  <c:v>44403</c:v>
                </c:pt>
                <c:pt idx="295">
                  <c:v>44400</c:v>
                </c:pt>
                <c:pt idx="296">
                  <c:v>44399</c:v>
                </c:pt>
                <c:pt idx="297">
                  <c:v>44398</c:v>
                </c:pt>
                <c:pt idx="298">
                  <c:v>44397</c:v>
                </c:pt>
                <c:pt idx="299">
                  <c:v>44396</c:v>
                </c:pt>
                <c:pt idx="300">
                  <c:v>44393</c:v>
                </c:pt>
                <c:pt idx="301">
                  <c:v>44392</c:v>
                </c:pt>
                <c:pt idx="302">
                  <c:v>44391</c:v>
                </c:pt>
                <c:pt idx="303">
                  <c:v>44390</c:v>
                </c:pt>
                <c:pt idx="304">
                  <c:v>44389</c:v>
                </c:pt>
                <c:pt idx="305">
                  <c:v>44386</c:v>
                </c:pt>
                <c:pt idx="306">
                  <c:v>44385</c:v>
                </c:pt>
                <c:pt idx="307">
                  <c:v>44384</c:v>
                </c:pt>
                <c:pt idx="308">
                  <c:v>44383</c:v>
                </c:pt>
                <c:pt idx="309">
                  <c:v>44379</c:v>
                </c:pt>
                <c:pt idx="310">
                  <c:v>44378</c:v>
                </c:pt>
                <c:pt idx="311">
                  <c:v>44377</c:v>
                </c:pt>
                <c:pt idx="312">
                  <c:v>44376</c:v>
                </c:pt>
                <c:pt idx="313">
                  <c:v>44375</c:v>
                </c:pt>
                <c:pt idx="314">
                  <c:v>44372</c:v>
                </c:pt>
                <c:pt idx="315">
                  <c:v>44371</c:v>
                </c:pt>
                <c:pt idx="316">
                  <c:v>44370</c:v>
                </c:pt>
                <c:pt idx="317">
                  <c:v>44369</c:v>
                </c:pt>
                <c:pt idx="318">
                  <c:v>44368</c:v>
                </c:pt>
                <c:pt idx="319">
                  <c:v>44365</c:v>
                </c:pt>
                <c:pt idx="320">
                  <c:v>44364</c:v>
                </c:pt>
                <c:pt idx="321">
                  <c:v>44363</c:v>
                </c:pt>
                <c:pt idx="322">
                  <c:v>44362</c:v>
                </c:pt>
                <c:pt idx="323">
                  <c:v>44361</c:v>
                </c:pt>
                <c:pt idx="324">
                  <c:v>44358</c:v>
                </c:pt>
                <c:pt idx="325">
                  <c:v>44357</c:v>
                </c:pt>
                <c:pt idx="326">
                  <c:v>44356</c:v>
                </c:pt>
                <c:pt idx="327">
                  <c:v>44355</c:v>
                </c:pt>
                <c:pt idx="328">
                  <c:v>44354</c:v>
                </c:pt>
                <c:pt idx="329">
                  <c:v>44351</c:v>
                </c:pt>
                <c:pt idx="330">
                  <c:v>44350</c:v>
                </c:pt>
                <c:pt idx="331">
                  <c:v>44349</c:v>
                </c:pt>
                <c:pt idx="332">
                  <c:v>44348</c:v>
                </c:pt>
                <c:pt idx="333">
                  <c:v>44344</c:v>
                </c:pt>
                <c:pt idx="334">
                  <c:v>44343</c:v>
                </c:pt>
                <c:pt idx="335">
                  <c:v>44342</c:v>
                </c:pt>
                <c:pt idx="336">
                  <c:v>44341</c:v>
                </c:pt>
                <c:pt idx="337">
                  <c:v>44340</c:v>
                </c:pt>
                <c:pt idx="338">
                  <c:v>44337</c:v>
                </c:pt>
                <c:pt idx="339">
                  <c:v>44336</c:v>
                </c:pt>
                <c:pt idx="340">
                  <c:v>44335</c:v>
                </c:pt>
                <c:pt idx="341">
                  <c:v>44334</c:v>
                </c:pt>
                <c:pt idx="342">
                  <c:v>44333</c:v>
                </c:pt>
                <c:pt idx="343">
                  <c:v>44330</c:v>
                </c:pt>
                <c:pt idx="344">
                  <c:v>44329</c:v>
                </c:pt>
                <c:pt idx="345">
                  <c:v>44328</c:v>
                </c:pt>
                <c:pt idx="346">
                  <c:v>44327</c:v>
                </c:pt>
                <c:pt idx="347">
                  <c:v>44326</c:v>
                </c:pt>
                <c:pt idx="348">
                  <c:v>44323</c:v>
                </c:pt>
                <c:pt idx="349">
                  <c:v>44322</c:v>
                </c:pt>
                <c:pt idx="350">
                  <c:v>44321</c:v>
                </c:pt>
                <c:pt idx="351">
                  <c:v>44320</c:v>
                </c:pt>
                <c:pt idx="352">
                  <c:v>44319</c:v>
                </c:pt>
                <c:pt idx="353">
                  <c:v>44316</c:v>
                </c:pt>
                <c:pt idx="354">
                  <c:v>44315</c:v>
                </c:pt>
                <c:pt idx="355">
                  <c:v>44314</c:v>
                </c:pt>
                <c:pt idx="356">
                  <c:v>44313</c:v>
                </c:pt>
                <c:pt idx="357">
                  <c:v>44312</c:v>
                </c:pt>
                <c:pt idx="358">
                  <c:v>44309</c:v>
                </c:pt>
                <c:pt idx="359">
                  <c:v>44308</c:v>
                </c:pt>
                <c:pt idx="360">
                  <c:v>44307</c:v>
                </c:pt>
                <c:pt idx="361">
                  <c:v>44306</c:v>
                </c:pt>
                <c:pt idx="362">
                  <c:v>44305</c:v>
                </c:pt>
                <c:pt idx="363">
                  <c:v>44302</c:v>
                </c:pt>
                <c:pt idx="364">
                  <c:v>44301</c:v>
                </c:pt>
                <c:pt idx="365">
                  <c:v>44300</c:v>
                </c:pt>
                <c:pt idx="366">
                  <c:v>44299</c:v>
                </c:pt>
                <c:pt idx="367">
                  <c:v>44298</c:v>
                </c:pt>
                <c:pt idx="368">
                  <c:v>44295</c:v>
                </c:pt>
                <c:pt idx="369">
                  <c:v>44294</c:v>
                </c:pt>
                <c:pt idx="370">
                  <c:v>44293</c:v>
                </c:pt>
                <c:pt idx="371">
                  <c:v>44292</c:v>
                </c:pt>
                <c:pt idx="372">
                  <c:v>44291</c:v>
                </c:pt>
                <c:pt idx="373">
                  <c:v>44287</c:v>
                </c:pt>
                <c:pt idx="374">
                  <c:v>44286</c:v>
                </c:pt>
                <c:pt idx="375">
                  <c:v>44285</c:v>
                </c:pt>
                <c:pt idx="376">
                  <c:v>44284</c:v>
                </c:pt>
                <c:pt idx="377">
                  <c:v>44281</c:v>
                </c:pt>
                <c:pt idx="378">
                  <c:v>44280</c:v>
                </c:pt>
                <c:pt idx="379">
                  <c:v>44279</c:v>
                </c:pt>
                <c:pt idx="380">
                  <c:v>44278</c:v>
                </c:pt>
                <c:pt idx="381">
                  <c:v>44277</c:v>
                </c:pt>
                <c:pt idx="382">
                  <c:v>44274</c:v>
                </c:pt>
                <c:pt idx="383">
                  <c:v>44273</c:v>
                </c:pt>
                <c:pt idx="384">
                  <c:v>44272</c:v>
                </c:pt>
                <c:pt idx="385">
                  <c:v>44271</c:v>
                </c:pt>
                <c:pt idx="386">
                  <c:v>44270</c:v>
                </c:pt>
                <c:pt idx="387">
                  <c:v>44267</c:v>
                </c:pt>
                <c:pt idx="388">
                  <c:v>44266</c:v>
                </c:pt>
                <c:pt idx="389">
                  <c:v>44265</c:v>
                </c:pt>
                <c:pt idx="390">
                  <c:v>44264</c:v>
                </c:pt>
                <c:pt idx="391">
                  <c:v>44263</c:v>
                </c:pt>
                <c:pt idx="392">
                  <c:v>44260</c:v>
                </c:pt>
                <c:pt idx="393">
                  <c:v>44259</c:v>
                </c:pt>
                <c:pt idx="394">
                  <c:v>44258</c:v>
                </c:pt>
                <c:pt idx="395">
                  <c:v>44257</c:v>
                </c:pt>
                <c:pt idx="396">
                  <c:v>44256</c:v>
                </c:pt>
                <c:pt idx="397">
                  <c:v>44253</c:v>
                </c:pt>
                <c:pt idx="398">
                  <c:v>44252</c:v>
                </c:pt>
                <c:pt idx="399">
                  <c:v>44251</c:v>
                </c:pt>
                <c:pt idx="400">
                  <c:v>44250</c:v>
                </c:pt>
                <c:pt idx="401">
                  <c:v>44249</c:v>
                </c:pt>
                <c:pt idx="402">
                  <c:v>44246</c:v>
                </c:pt>
                <c:pt idx="403">
                  <c:v>44245</c:v>
                </c:pt>
                <c:pt idx="404">
                  <c:v>44244</c:v>
                </c:pt>
                <c:pt idx="405">
                  <c:v>44243</c:v>
                </c:pt>
                <c:pt idx="406">
                  <c:v>44239</c:v>
                </c:pt>
                <c:pt idx="407">
                  <c:v>44238</c:v>
                </c:pt>
                <c:pt idx="408">
                  <c:v>44237</c:v>
                </c:pt>
                <c:pt idx="409">
                  <c:v>44236</c:v>
                </c:pt>
                <c:pt idx="410">
                  <c:v>44235</c:v>
                </c:pt>
                <c:pt idx="411">
                  <c:v>44232</c:v>
                </c:pt>
                <c:pt idx="412">
                  <c:v>44231</c:v>
                </c:pt>
                <c:pt idx="413">
                  <c:v>44230</c:v>
                </c:pt>
                <c:pt idx="414">
                  <c:v>44229</c:v>
                </c:pt>
                <c:pt idx="415">
                  <c:v>44228</c:v>
                </c:pt>
                <c:pt idx="416">
                  <c:v>44225</c:v>
                </c:pt>
                <c:pt idx="417">
                  <c:v>44224</c:v>
                </c:pt>
                <c:pt idx="418">
                  <c:v>44223</c:v>
                </c:pt>
                <c:pt idx="419">
                  <c:v>44222</c:v>
                </c:pt>
                <c:pt idx="420">
                  <c:v>44221</c:v>
                </c:pt>
                <c:pt idx="421">
                  <c:v>44218</c:v>
                </c:pt>
                <c:pt idx="422">
                  <c:v>44217</c:v>
                </c:pt>
                <c:pt idx="423">
                  <c:v>44216</c:v>
                </c:pt>
                <c:pt idx="424">
                  <c:v>44215</c:v>
                </c:pt>
                <c:pt idx="425">
                  <c:v>44211</c:v>
                </c:pt>
                <c:pt idx="426">
                  <c:v>44210</c:v>
                </c:pt>
                <c:pt idx="427">
                  <c:v>44209</c:v>
                </c:pt>
                <c:pt idx="428">
                  <c:v>44208</c:v>
                </c:pt>
                <c:pt idx="429">
                  <c:v>44207</c:v>
                </c:pt>
                <c:pt idx="430">
                  <c:v>44204</c:v>
                </c:pt>
                <c:pt idx="431">
                  <c:v>44203</c:v>
                </c:pt>
                <c:pt idx="432">
                  <c:v>44202</c:v>
                </c:pt>
                <c:pt idx="433">
                  <c:v>44201</c:v>
                </c:pt>
                <c:pt idx="434">
                  <c:v>44200</c:v>
                </c:pt>
                <c:pt idx="435">
                  <c:v>44196</c:v>
                </c:pt>
                <c:pt idx="436">
                  <c:v>44195</c:v>
                </c:pt>
                <c:pt idx="437">
                  <c:v>44194</c:v>
                </c:pt>
                <c:pt idx="438">
                  <c:v>44193</c:v>
                </c:pt>
                <c:pt idx="439">
                  <c:v>44189</c:v>
                </c:pt>
                <c:pt idx="440">
                  <c:v>44188</c:v>
                </c:pt>
                <c:pt idx="441">
                  <c:v>44187</c:v>
                </c:pt>
                <c:pt idx="442">
                  <c:v>44186</c:v>
                </c:pt>
                <c:pt idx="443">
                  <c:v>44183</c:v>
                </c:pt>
                <c:pt idx="444">
                  <c:v>44182</c:v>
                </c:pt>
                <c:pt idx="445">
                  <c:v>44181</c:v>
                </c:pt>
                <c:pt idx="446">
                  <c:v>44180</c:v>
                </c:pt>
                <c:pt idx="447">
                  <c:v>44179</c:v>
                </c:pt>
                <c:pt idx="448">
                  <c:v>44176</c:v>
                </c:pt>
                <c:pt idx="449">
                  <c:v>44175</c:v>
                </c:pt>
                <c:pt idx="450">
                  <c:v>44174</c:v>
                </c:pt>
                <c:pt idx="451">
                  <c:v>44173</c:v>
                </c:pt>
                <c:pt idx="452">
                  <c:v>44172</c:v>
                </c:pt>
                <c:pt idx="453">
                  <c:v>44169</c:v>
                </c:pt>
                <c:pt idx="454">
                  <c:v>44168</c:v>
                </c:pt>
                <c:pt idx="455">
                  <c:v>44167</c:v>
                </c:pt>
                <c:pt idx="456">
                  <c:v>44166</c:v>
                </c:pt>
                <c:pt idx="457">
                  <c:v>44165</c:v>
                </c:pt>
                <c:pt idx="458">
                  <c:v>44162</c:v>
                </c:pt>
                <c:pt idx="459">
                  <c:v>44160</c:v>
                </c:pt>
                <c:pt idx="460">
                  <c:v>44159</c:v>
                </c:pt>
                <c:pt idx="461">
                  <c:v>44158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44148</c:v>
                </c:pt>
                <c:pt idx="468">
                  <c:v>44147</c:v>
                </c:pt>
                <c:pt idx="469">
                  <c:v>44146</c:v>
                </c:pt>
                <c:pt idx="470">
                  <c:v>44145</c:v>
                </c:pt>
                <c:pt idx="471">
                  <c:v>44144</c:v>
                </c:pt>
                <c:pt idx="472">
                  <c:v>44141</c:v>
                </c:pt>
                <c:pt idx="473">
                  <c:v>44140</c:v>
                </c:pt>
                <c:pt idx="474">
                  <c:v>44139</c:v>
                </c:pt>
                <c:pt idx="475">
                  <c:v>44138</c:v>
                </c:pt>
                <c:pt idx="476">
                  <c:v>44137</c:v>
                </c:pt>
                <c:pt idx="477">
                  <c:v>44134</c:v>
                </c:pt>
                <c:pt idx="478">
                  <c:v>44133</c:v>
                </c:pt>
                <c:pt idx="479">
                  <c:v>44132</c:v>
                </c:pt>
                <c:pt idx="480">
                  <c:v>44131</c:v>
                </c:pt>
                <c:pt idx="481">
                  <c:v>44130</c:v>
                </c:pt>
                <c:pt idx="482">
                  <c:v>44127</c:v>
                </c:pt>
                <c:pt idx="483">
                  <c:v>44126</c:v>
                </c:pt>
                <c:pt idx="484">
                  <c:v>44125</c:v>
                </c:pt>
                <c:pt idx="485">
                  <c:v>44124</c:v>
                </c:pt>
                <c:pt idx="486">
                  <c:v>44123</c:v>
                </c:pt>
                <c:pt idx="487">
                  <c:v>44120</c:v>
                </c:pt>
                <c:pt idx="488">
                  <c:v>44119</c:v>
                </c:pt>
                <c:pt idx="489">
                  <c:v>44118</c:v>
                </c:pt>
                <c:pt idx="490">
                  <c:v>44117</c:v>
                </c:pt>
                <c:pt idx="491">
                  <c:v>44116</c:v>
                </c:pt>
                <c:pt idx="492">
                  <c:v>44113</c:v>
                </c:pt>
                <c:pt idx="493">
                  <c:v>44112</c:v>
                </c:pt>
                <c:pt idx="494">
                  <c:v>44111</c:v>
                </c:pt>
                <c:pt idx="495">
                  <c:v>44110</c:v>
                </c:pt>
                <c:pt idx="496">
                  <c:v>44109</c:v>
                </c:pt>
                <c:pt idx="497">
                  <c:v>44106</c:v>
                </c:pt>
                <c:pt idx="498">
                  <c:v>44105</c:v>
                </c:pt>
                <c:pt idx="499">
                  <c:v>44104</c:v>
                </c:pt>
                <c:pt idx="500">
                  <c:v>44103</c:v>
                </c:pt>
                <c:pt idx="501">
                  <c:v>44102</c:v>
                </c:pt>
                <c:pt idx="502">
                  <c:v>44099</c:v>
                </c:pt>
                <c:pt idx="503">
                  <c:v>44098</c:v>
                </c:pt>
                <c:pt idx="504">
                  <c:v>44097</c:v>
                </c:pt>
                <c:pt idx="505">
                  <c:v>44096</c:v>
                </c:pt>
                <c:pt idx="506">
                  <c:v>44095</c:v>
                </c:pt>
                <c:pt idx="507">
                  <c:v>44092</c:v>
                </c:pt>
                <c:pt idx="508">
                  <c:v>44091</c:v>
                </c:pt>
                <c:pt idx="509">
                  <c:v>44090</c:v>
                </c:pt>
                <c:pt idx="510">
                  <c:v>44089</c:v>
                </c:pt>
                <c:pt idx="511">
                  <c:v>44088</c:v>
                </c:pt>
                <c:pt idx="512">
                  <c:v>44085</c:v>
                </c:pt>
                <c:pt idx="513">
                  <c:v>44084</c:v>
                </c:pt>
                <c:pt idx="514">
                  <c:v>44083</c:v>
                </c:pt>
                <c:pt idx="515">
                  <c:v>44082</c:v>
                </c:pt>
                <c:pt idx="516">
                  <c:v>44078</c:v>
                </c:pt>
                <c:pt idx="517">
                  <c:v>44077</c:v>
                </c:pt>
                <c:pt idx="518">
                  <c:v>44076</c:v>
                </c:pt>
                <c:pt idx="519">
                  <c:v>44075</c:v>
                </c:pt>
                <c:pt idx="520">
                  <c:v>44074</c:v>
                </c:pt>
                <c:pt idx="521">
                  <c:v>44071</c:v>
                </c:pt>
                <c:pt idx="522">
                  <c:v>44070</c:v>
                </c:pt>
                <c:pt idx="523">
                  <c:v>44069</c:v>
                </c:pt>
                <c:pt idx="524">
                  <c:v>44068</c:v>
                </c:pt>
                <c:pt idx="525">
                  <c:v>44067</c:v>
                </c:pt>
                <c:pt idx="526">
                  <c:v>44064</c:v>
                </c:pt>
                <c:pt idx="527">
                  <c:v>44063</c:v>
                </c:pt>
                <c:pt idx="528">
                  <c:v>44062</c:v>
                </c:pt>
                <c:pt idx="529">
                  <c:v>44061</c:v>
                </c:pt>
                <c:pt idx="530">
                  <c:v>44060</c:v>
                </c:pt>
                <c:pt idx="531">
                  <c:v>44057</c:v>
                </c:pt>
                <c:pt idx="532">
                  <c:v>44056</c:v>
                </c:pt>
                <c:pt idx="533">
                  <c:v>44055</c:v>
                </c:pt>
                <c:pt idx="534">
                  <c:v>44054</c:v>
                </c:pt>
                <c:pt idx="535">
                  <c:v>44053</c:v>
                </c:pt>
                <c:pt idx="536">
                  <c:v>44050</c:v>
                </c:pt>
                <c:pt idx="537">
                  <c:v>44049</c:v>
                </c:pt>
                <c:pt idx="538">
                  <c:v>44048</c:v>
                </c:pt>
                <c:pt idx="539">
                  <c:v>44047</c:v>
                </c:pt>
                <c:pt idx="540">
                  <c:v>44046</c:v>
                </c:pt>
                <c:pt idx="541">
                  <c:v>44043</c:v>
                </c:pt>
                <c:pt idx="542">
                  <c:v>44042</c:v>
                </c:pt>
                <c:pt idx="543">
                  <c:v>44041</c:v>
                </c:pt>
                <c:pt idx="544">
                  <c:v>44040</c:v>
                </c:pt>
                <c:pt idx="545">
                  <c:v>44039</c:v>
                </c:pt>
                <c:pt idx="546">
                  <c:v>44036</c:v>
                </c:pt>
                <c:pt idx="547">
                  <c:v>44035</c:v>
                </c:pt>
                <c:pt idx="548">
                  <c:v>44034</c:v>
                </c:pt>
                <c:pt idx="549">
                  <c:v>44033</c:v>
                </c:pt>
                <c:pt idx="550">
                  <c:v>44032</c:v>
                </c:pt>
                <c:pt idx="551">
                  <c:v>44029</c:v>
                </c:pt>
                <c:pt idx="552">
                  <c:v>44028</c:v>
                </c:pt>
                <c:pt idx="553">
                  <c:v>44027</c:v>
                </c:pt>
                <c:pt idx="554">
                  <c:v>44026</c:v>
                </c:pt>
                <c:pt idx="555">
                  <c:v>44025</c:v>
                </c:pt>
                <c:pt idx="556">
                  <c:v>44022</c:v>
                </c:pt>
                <c:pt idx="557">
                  <c:v>44021</c:v>
                </c:pt>
                <c:pt idx="558">
                  <c:v>44020</c:v>
                </c:pt>
                <c:pt idx="559">
                  <c:v>44019</c:v>
                </c:pt>
                <c:pt idx="560">
                  <c:v>44018</c:v>
                </c:pt>
                <c:pt idx="561">
                  <c:v>44014</c:v>
                </c:pt>
                <c:pt idx="562">
                  <c:v>44013</c:v>
                </c:pt>
                <c:pt idx="563">
                  <c:v>44012</c:v>
                </c:pt>
                <c:pt idx="564">
                  <c:v>44011</c:v>
                </c:pt>
                <c:pt idx="565">
                  <c:v>44008</c:v>
                </c:pt>
                <c:pt idx="566">
                  <c:v>44007</c:v>
                </c:pt>
                <c:pt idx="567">
                  <c:v>44006</c:v>
                </c:pt>
                <c:pt idx="568">
                  <c:v>44005</c:v>
                </c:pt>
                <c:pt idx="569">
                  <c:v>44004</c:v>
                </c:pt>
                <c:pt idx="570">
                  <c:v>44001</c:v>
                </c:pt>
                <c:pt idx="571">
                  <c:v>44000</c:v>
                </c:pt>
                <c:pt idx="572">
                  <c:v>43999</c:v>
                </c:pt>
                <c:pt idx="573">
                  <c:v>43998</c:v>
                </c:pt>
                <c:pt idx="574">
                  <c:v>43997</c:v>
                </c:pt>
                <c:pt idx="575">
                  <c:v>43994</c:v>
                </c:pt>
                <c:pt idx="576">
                  <c:v>43993</c:v>
                </c:pt>
                <c:pt idx="577">
                  <c:v>43992</c:v>
                </c:pt>
                <c:pt idx="578">
                  <c:v>43991</c:v>
                </c:pt>
                <c:pt idx="579">
                  <c:v>43990</c:v>
                </c:pt>
                <c:pt idx="580">
                  <c:v>43987</c:v>
                </c:pt>
                <c:pt idx="581">
                  <c:v>43986</c:v>
                </c:pt>
                <c:pt idx="582">
                  <c:v>43985</c:v>
                </c:pt>
                <c:pt idx="583">
                  <c:v>43984</c:v>
                </c:pt>
                <c:pt idx="584">
                  <c:v>43983</c:v>
                </c:pt>
                <c:pt idx="585">
                  <c:v>43980</c:v>
                </c:pt>
                <c:pt idx="586">
                  <c:v>43979</c:v>
                </c:pt>
                <c:pt idx="587">
                  <c:v>43978</c:v>
                </c:pt>
                <c:pt idx="588">
                  <c:v>43977</c:v>
                </c:pt>
                <c:pt idx="589">
                  <c:v>43973</c:v>
                </c:pt>
                <c:pt idx="590">
                  <c:v>43972</c:v>
                </c:pt>
                <c:pt idx="591">
                  <c:v>43971</c:v>
                </c:pt>
                <c:pt idx="592">
                  <c:v>43970</c:v>
                </c:pt>
                <c:pt idx="593">
                  <c:v>43969</c:v>
                </c:pt>
                <c:pt idx="594">
                  <c:v>43966</c:v>
                </c:pt>
                <c:pt idx="595">
                  <c:v>43965</c:v>
                </c:pt>
                <c:pt idx="596">
                  <c:v>43964</c:v>
                </c:pt>
                <c:pt idx="597">
                  <c:v>43963</c:v>
                </c:pt>
                <c:pt idx="598">
                  <c:v>43962</c:v>
                </c:pt>
                <c:pt idx="599">
                  <c:v>43959</c:v>
                </c:pt>
                <c:pt idx="600">
                  <c:v>43958</c:v>
                </c:pt>
                <c:pt idx="601">
                  <c:v>43957</c:v>
                </c:pt>
                <c:pt idx="602">
                  <c:v>43956</c:v>
                </c:pt>
                <c:pt idx="603">
                  <c:v>43955</c:v>
                </c:pt>
                <c:pt idx="604">
                  <c:v>43952</c:v>
                </c:pt>
                <c:pt idx="605">
                  <c:v>43951</c:v>
                </c:pt>
                <c:pt idx="606">
                  <c:v>43950</c:v>
                </c:pt>
                <c:pt idx="607">
                  <c:v>43949</c:v>
                </c:pt>
                <c:pt idx="608">
                  <c:v>43948</c:v>
                </c:pt>
                <c:pt idx="609">
                  <c:v>43945</c:v>
                </c:pt>
                <c:pt idx="610">
                  <c:v>43944</c:v>
                </c:pt>
                <c:pt idx="611">
                  <c:v>43943</c:v>
                </c:pt>
                <c:pt idx="612">
                  <c:v>43942</c:v>
                </c:pt>
                <c:pt idx="613">
                  <c:v>43941</c:v>
                </c:pt>
                <c:pt idx="614">
                  <c:v>43938</c:v>
                </c:pt>
                <c:pt idx="615">
                  <c:v>43937</c:v>
                </c:pt>
                <c:pt idx="616">
                  <c:v>43936</c:v>
                </c:pt>
                <c:pt idx="617">
                  <c:v>43935</c:v>
                </c:pt>
                <c:pt idx="618">
                  <c:v>43934</c:v>
                </c:pt>
                <c:pt idx="619">
                  <c:v>43930</c:v>
                </c:pt>
                <c:pt idx="620">
                  <c:v>43929</c:v>
                </c:pt>
                <c:pt idx="621">
                  <c:v>43928</c:v>
                </c:pt>
                <c:pt idx="622">
                  <c:v>43927</c:v>
                </c:pt>
                <c:pt idx="623">
                  <c:v>43924</c:v>
                </c:pt>
                <c:pt idx="624">
                  <c:v>43923</c:v>
                </c:pt>
                <c:pt idx="625">
                  <c:v>43922</c:v>
                </c:pt>
                <c:pt idx="626">
                  <c:v>43921</c:v>
                </c:pt>
                <c:pt idx="627">
                  <c:v>43920</c:v>
                </c:pt>
                <c:pt idx="628">
                  <c:v>43917</c:v>
                </c:pt>
                <c:pt idx="629">
                  <c:v>43916</c:v>
                </c:pt>
                <c:pt idx="630">
                  <c:v>43915</c:v>
                </c:pt>
                <c:pt idx="631">
                  <c:v>43914</c:v>
                </c:pt>
                <c:pt idx="632">
                  <c:v>43913</c:v>
                </c:pt>
                <c:pt idx="633">
                  <c:v>43910</c:v>
                </c:pt>
                <c:pt idx="634">
                  <c:v>43909</c:v>
                </c:pt>
                <c:pt idx="635">
                  <c:v>43908</c:v>
                </c:pt>
                <c:pt idx="636">
                  <c:v>43907</c:v>
                </c:pt>
                <c:pt idx="637">
                  <c:v>43906</c:v>
                </c:pt>
                <c:pt idx="638">
                  <c:v>43903</c:v>
                </c:pt>
                <c:pt idx="639">
                  <c:v>43902</c:v>
                </c:pt>
                <c:pt idx="640">
                  <c:v>43901</c:v>
                </c:pt>
                <c:pt idx="641">
                  <c:v>43900</c:v>
                </c:pt>
                <c:pt idx="642">
                  <c:v>43899</c:v>
                </c:pt>
                <c:pt idx="643">
                  <c:v>43896</c:v>
                </c:pt>
                <c:pt idx="644">
                  <c:v>43895</c:v>
                </c:pt>
                <c:pt idx="645">
                  <c:v>43894</c:v>
                </c:pt>
                <c:pt idx="646">
                  <c:v>43893</c:v>
                </c:pt>
                <c:pt idx="647">
                  <c:v>43892</c:v>
                </c:pt>
                <c:pt idx="648">
                  <c:v>43889</c:v>
                </c:pt>
                <c:pt idx="649">
                  <c:v>43888</c:v>
                </c:pt>
                <c:pt idx="650">
                  <c:v>43887</c:v>
                </c:pt>
                <c:pt idx="651">
                  <c:v>43886</c:v>
                </c:pt>
                <c:pt idx="652">
                  <c:v>43885</c:v>
                </c:pt>
                <c:pt idx="653">
                  <c:v>43882</c:v>
                </c:pt>
                <c:pt idx="654">
                  <c:v>43881</c:v>
                </c:pt>
                <c:pt idx="655">
                  <c:v>43880</c:v>
                </c:pt>
                <c:pt idx="656">
                  <c:v>43879</c:v>
                </c:pt>
                <c:pt idx="657">
                  <c:v>43875</c:v>
                </c:pt>
                <c:pt idx="658">
                  <c:v>43874</c:v>
                </c:pt>
                <c:pt idx="659">
                  <c:v>43873</c:v>
                </c:pt>
                <c:pt idx="660">
                  <c:v>43872</c:v>
                </c:pt>
                <c:pt idx="661">
                  <c:v>43871</c:v>
                </c:pt>
                <c:pt idx="662">
                  <c:v>43868</c:v>
                </c:pt>
                <c:pt idx="663">
                  <c:v>43867</c:v>
                </c:pt>
                <c:pt idx="664">
                  <c:v>43866</c:v>
                </c:pt>
                <c:pt idx="665">
                  <c:v>43865</c:v>
                </c:pt>
                <c:pt idx="666">
                  <c:v>43864</c:v>
                </c:pt>
                <c:pt idx="667">
                  <c:v>43861</c:v>
                </c:pt>
                <c:pt idx="668">
                  <c:v>43860</c:v>
                </c:pt>
                <c:pt idx="669">
                  <c:v>43859</c:v>
                </c:pt>
                <c:pt idx="670">
                  <c:v>43858</c:v>
                </c:pt>
                <c:pt idx="671">
                  <c:v>43857</c:v>
                </c:pt>
                <c:pt idx="672">
                  <c:v>43854</c:v>
                </c:pt>
                <c:pt idx="673">
                  <c:v>43853</c:v>
                </c:pt>
                <c:pt idx="674">
                  <c:v>43852</c:v>
                </c:pt>
                <c:pt idx="675">
                  <c:v>43851</c:v>
                </c:pt>
                <c:pt idx="676">
                  <c:v>43847</c:v>
                </c:pt>
                <c:pt idx="677">
                  <c:v>43846</c:v>
                </c:pt>
                <c:pt idx="678">
                  <c:v>43845</c:v>
                </c:pt>
                <c:pt idx="679">
                  <c:v>43844</c:v>
                </c:pt>
                <c:pt idx="680">
                  <c:v>43843</c:v>
                </c:pt>
                <c:pt idx="681">
                  <c:v>43840</c:v>
                </c:pt>
                <c:pt idx="682">
                  <c:v>43839</c:v>
                </c:pt>
                <c:pt idx="683">
                  <c:v>43838</c:v>
                </c:pt>
                <c:pt idx="684">
                  <c:v>43837</c:v>
                </c:pt>
                <c:pt idx="685">
                  <c:v>43836</c:v>
                </c:pt>
                <c:pt idx="686">
                  <c:v>43833</c:v>
                </c:pt>
                <c:pt idx="687">
                  <c:v>43832</c:v>
                </c:pt>
                <c:pt idx="688">
                  <c:v>43830</c:v>
                </c:pt>
                <c:pt idx="689">
                  <c:v>43829</c:v>
                </c:pt>
                <c:pt idx="690">
                  <c:v>43826</c:v>
                </c:pt>
                <c:pt idx="691">
                  <c:v>43825</c:v>
                </c:pt>
                <c:pt idx="692">
                  <c:v>43823</c:v>
                </c:pt>
                <c:pt idx="693">
                  <c:v>43822</c:v>
                </c:pt>
                <c:pt idx="694">
                  <c:v>43819</c:v>
                </c:pt>
                <c:pt idx="695">
                  <c:v>43818</c:v>
                </c:pt>
                <c:pt idx="696">
                  <c:v>43817</c:v>
                </c:pt>
                <c:pt idx="697">
                  <c:v>43816</c:v>
                </c:pt>
                <c:pt idx="698">
                  <c:v>43815</c:v>
                </c:pt>
                <c:pt idx="699">
                  <c:v>43812</c:v>
                </c:pt>
                <c:pt idx="700">
                  <c:v>43811</c:v>
                </c:pt>
                <c:pt idx="701">
                  <c:v>43810</c:v>
                </c:pt>
                <c:pt idx="702">
                  <c:v>43809</c:v>
                </c:pt>
                <c:pt idx="703">
                  <c:v>43808</c:v>
                </c:pt>
                <c:pt idx="704">
                  <c:v>43805</c:v>
                </c:pt>
                <c:pt idx="705">
                  <c:v>43804</c:v>
                </c:pt>
                <c:pt idx="706">
                  <c:v>43803</c:v>
                </c:pt>
                <c:pt idx="707">
                  <c:v>43802</c:v>
                </c:pt>
                <c:pt idx="708">
                  <c:v>43801</c:v>
                </c:pt>
                <c:pt idx="709">
                  <c:v>43798</c:v>
                </c:pt>
                <c:pt idx="710">
                  <c:v>43796</c:v>
                </c:pt>
                <c:pt idx="711">
                  <c:v>43795</c:v>
                </c:pt>
                <c:pt idx="712">
                  <c:v>43794</c:v>
                </c:pt>
                <c:pt idx="713">
                  <c:v>43791</c:v>
                </c:pt>
                <c:pt idx="714">
                  <c:v>43790</c:v>
                </c:pt>
                <c:pt idx="715">
                  <c:v>43789</c:v>
                </c:pt>
                <c:pt idx="716">
                  <c:v>43788</c:v>
                </c:pt>
                <c:pt idx="717">
                  <c:v>43787</c:v>
                </c:pt>
                <c:pt idx="718">
                  <c:v>43784</c:v>
                </c:pt>
                <c:pt idx="719">
                  <c:v>43783</c:v>
                </c:pt>
                <c:pt idx="720">
                  <c:v>43782</c:v>
                </c:pt>
                <c:pt idx="721">
                  <c:v>43781</c:v>
                </c:pt>
                <c:pt idx="722">
                  <c:v>43780</c:v>
                </c:pt>
                <c:pt idx="723">
                  <c:v>43777</c:v>
                </c:pt>
                <c:pt idx="724">
                  <c:v>43776</c:v>
                </c:pt>
                <c:pt idx="725">
                  <c:v>43775</c:v>
                </c:pt>
                <c:pt idx="726">
                  <c:v>43774</c:v>
                </c:pt>
                <c:pt idx="727">
                  <c:v>43773</c:v>
                </c:pt>
                <c:pt idx="728">
                  <c:v>43770</c:v>
                </c:pt>
                <c:pt idx="729">
                  <c:v>43769</c:v>
                </c:pt>
                <c:pt idx="730">
                  <c:v>43768</c:v>
                </c:pt>
                <c:pt idx="731">
                  <c:v>43767</c:v>
                </c:pt>
                <c:pt idx="732">
                  <c:v>43766</c:v>
                </c:pt>
                <c:pt idx="733">
                  <c:v>43763</c:v>
                </c:pt>
                <c:pt idx="734">
                  <c:v>43762</c:v>
                </c:pt>
                <c:pt idx="735">
                  <c:v>43761</c:v>
                </c:pt>
                <c:pt idx="736">
                  <c:v>43760</c:v>
                </c:pt>
                <c:pt idx="737">
                  <c:v>43759</c:v>
                </c:pt>
                <c:pt idx="738">
                  <c:v>43756</c:v>
                </c:pt>
                <c:pt idx="739">
                  <c:v>43755</c:v>
                </c:pt>
                <c:pt idx="740">
                  <c:v>43754</c:v>
                </c:pt>
                <c:pt idx="741">
                  <c:v>43753</c:v>
                </c:pt>
                <c:pt idx="742">
                  <c:v>43752</c:v>
                </c:pt>
                <c:pt idx="743">
                  <c:v>43749</c:v>
                </c:pt>
                <c:pt idx="744">
                  <c:v>43748</c:v>
                </c:pt>
                <c:pt idx="745">
                  <c:v>43747</c:v>
                </c:pt>
                <c:pt idx="746">
                  <c:v>43746</c:v>
                </c:pt>
                <c:pt idx="747">
                  <c:v>43745</c:v>
                </c:pt>
                <c:pt idx="748">
                  <c:v>43742</c:v>
                </c:pt>
                <c:pt idx="749">
                  <c:v>43741</c:v>
                </c:pt>
                <c:pt idx="750">
                  <c:v>43740</c:v>
                </c:pt>
                <c:pt idx="751">
                  <c:v>43739</c:v>
                </c:pt>
                <c:pt idx="752">
                  <c:v>43738</c:v>
                </c:pt>
                <c:pt idx="753">
                  <c:v>43735</c:v>
                </c:pt>
                <c:pt idx="754">
                  <c:v>43734</c:v>
                </c:pt>
                <c:pt idx="755">
                  <c:v>43733</c:v>
                </c:pt>
                <c:pt idx="756">
                  <c:v>43732</c:v>
                </c:pt>
                <c:pt idx="757">
                  <c:v>43731</c:v>
                </c:pt>
                <c:pt idx="758">
                  <c:v>43728</c:v>
                </c:pt>
                <c:pt idx="759">
                  <c:v>43727</c:v>
                </c:pt>
                <c:pt idx="760">
                  <c:v>43726</c:v>
                </c:pt>
                <c:pt idx="761">
                  <c:v>43725</c:v>
                </c:pt>
                <c:pt idx="762">
                  <c:v>43724</c:v>
                </c:pt>
                <c:pt idx="763">
                  <c:v>43721</c:v>
                </c:pt>
                <c:pt idx="764">
                  <c:v>43720</c:v>
                </c:pt>
                <c:pt idx="765">
                  <c:v>43719</c:v>
                </c:pt>
                <c:pt idx="766">
                  <c:v>43718</c:v>
                </c:pt>
                <c:pt idx="767">
                  <c:v>43717</c:v>
                </c:pt>
                <c:pt idx="768">
                  <c:v>43714</c:v>
                </c:pt>
                <c:pt idx="769">
                  <c:v>43713</c:v>
                </c:pt>
                <c:pt idx="770">
                  <c:v>43712</c:v>
                </c:pt>
                <c:pt idx="771">
                  <c:v>43711</c:v>
                </c:pt>
                <c:pt idx="772">
                  <c:v>43707</c:v>
                </c:pt>
                <c:pt idx="773">
                  <c:v>43706</c:v>
                </c:pt>
                <c:pt idx="774">
                  <c:v>43705</c:v>
                </c:pt>
                <c:pt idx="775">
                  <c:v>43704</c:v>
                </c:pt>
                <c:pt idx="776">
                  <c:v>43703</c:v>
                </c:pt>
                <c:pt idx="777">
                  <c:v>43700</c:v>
                </c:pt>
                <c:pt idx="778">
                  <c:v>43699</c:v>
                </c:pt>
                <c:pt idx="779">
                  <c:v>43698</c:v>
                </c:pt>
                <c:pt idx="780">
                  <c:v>43697</c:v>
                </c:pt>
                <c:pt idx="781">
                  <c:v>43696</c:v>
                </c:pt>
                <c:pt idx="782">
                  <c:v>43693</c:v>
                </c:pt>
                <c:pt idx="783">
                  <c:v>43692</c:v>
                </c:pt>
                <c:pt idx="784">
                  <c:v>43691</c:v>
                </c:pt>
                <c:pt idx="785">
                  <c:v>43690</c:v>
                </c:pt>
                <c:pt idx="786">
                  <c:v>43689</c:v>
                </c:pt>
                <c:pt idx="787">
                  <c:v>43686</c:v>
                </c:pt>
                <c:pt idx="788">
                  <c:v>43685</c:v>
                </c:pt>
                <c:pt idx="789">
                  <c:v>43684</c:v>
                </c:pt>
                <c:pt idx="790">
                  <c:v>43683</c:v>
                </c:pt>
                <c:pt idx="791">
                  <c:v>43682</c:v>
                </c:pt>
                <c:pt idx="792">
                  <c:v>43679</c:v>
                </c:pt>
                <c:pt idx="793">
                  <c:v>43678</c:v>
                </c:pt>
                <c:pt idx="794">
                  <c:v>43677</c:v>
                </c:pt>
                <c:pt idx="795">
                  <c:v>43676</c:v>
                </c:pt>
                <c:pt idx="796">
                  <c:v>43675</c:v>
                </c:pt>
                <c:pt idx="797">
                  <c:v>43672</c:v>
                </c:pt>
                <c:pt idx="798">
                  <c:v>43671</c:v>
                </c:pt>
                <c:pt idx="799">
                  <c:v>43670</c:v>
                </c:pt>
                <c:pt idx="800">
                  <c:v>43669</c:v>
                </c:pt>
                <c:pt idx="801">
                  <c:v>43668</c:v>
                </c:pt>
                <c:pt idx="802">
                  <c:v>43665</c:v>
                </c:pt>
                <c:pt idx="803">
                  <c:v>43664</c:v>
                </c:pt>
                <c:pt idx="804">
                  <c:v>43663</c:v>
                </c:pt>
                <c:pt idx="805">
                  <c:v>43662</c:v>
                </c:pt>
                <c:pt idx="806">
                  <c:v>43661</c:v>
                </c:pt>
                <c:pt idx="807">
                  <c:v>43658</c:v>
                </c:pt>
                <c:pt idx="808">
                  <c:v>43657</c:v>
                </c:pt>
                <c:pt idx="809">
                  <c:v>43656</c:v>
                </c:pt>
                <c:pt idx="810">
                  <c:v>43655</c:v>
                </c:pt>
                <c:pt idx="811">
                  <c:v>43654</c:v>
                </c:pt>
                <c:pt idx="812">
                  <c:v>43651</c:v>
                </c:pt>
                <c:pt idx="813">
                  <c:v>43649</c:v>
                </c:pt>
                <c:pt idx="814">
                  <c:v>43648</c:v>
                </c:pt>
                <c:pt idx="815">
                  <c:v>43647</c:v>
                </c:pt>
                <c:pt idx="816">
                  <c:v>43644</c:v>
                </c:pt>
                <c:pt idx="817">
                  <c:v>43643</c:v>
                </c:pt>
                <c:pt idx="818">
                  <c:v>43642</c:v>
                </c:pt>
                <c:pt idx="819">
                  <c:v>43641</c:v>
                </c:pt>
                <c:pt idx="820">
                  <c:v>43640</c:v>
                </c:pt>
                <c:pt idx="821">
                  <c:v>43637</c:v>
                </c:pt>
                <c:pt idx="822">
                  <c:v>43636</c:v>
                </c:pt>
                <c:pt idx="823">
                  <c:v>43635</c:v>
                </c:pt>
                <c:pt idx="824">
                  <c:v>43634</c:v>
                </c:pt>
                <c:pt idx="825">
                  <c:v>43633</c:v>
                </c:pt>
                <c:pt idx="826">
                  <c:v>43630</c:v>
                </c:pt>
                <c:pt idx="827">
                  <c:v>43629</c:v>
                </c:pt>
                <c:pt idx="828">
                  <c:v>43628</c:v>
                </c:pt>
                <c:pt idx="829">
                  <c:v>43627</c:v>
                </c:pt>
                <c:pt idx="830">
                  <c:v>43626</c:v>
                </c:pt>
                <c:pt idx="831">
                  <c:v>43623</c:v>
                </c:pt>
                <c:pt idx="832">
                  <c:v>43622</c:v>
                </c:pt>
                <c:pt idx="833">
                  <c:v>43621</c:v>
                </c:pt>
                <c:pt idx="834">
                  <c:v>43620</c:v>
                </c:pt>
                <c:pt idx="835">
                  <c:v>43619</c:v>
                </c:pt>
                <c:pt idx="836">
                  <c:v>43616</c:v>
                </c:pt>
                <c:pt idx="837">
                  <c:v>43615</c:v>
                </c:pt>
                <c:pt idx="838">
                  <c:v>43614</c:v>
                </c:pt>
                <c:pt idx="839">
                  <c:v>43613</c:v>
                </c:pt>
                <c:pt idx="840">
                  <c:v>43609</c:v>
                </c:pt>
                <c:pt idx="841">
                  <c:v>43608</c:v>
                </c:pt>
                <c:pt idx="842">
                  <c:v>43607</c:v>
                </c:pt>
                <c:pt idx="843">
                  <c:v>43606</c:v>
                </c:pt>
                <c:pt idx="844">
                  <c:v>43605</c:v>
                </c:pt>
                <c:pt idx="845">
                  <c:v>43602</c:v>
                </c:pt>
                <c:pt idx="846">
                  <c:v>43601</c:v>
                </c:pt>
                <c:pt idx="847">
                  <c:v>43600</c:v>
                </c:pt>
                <c:pt idx="848">
                  <c:v>43599</c:v>
                </c:pt>
                <c:pt idx="849">
                  <c:v>43598</c:v>
                </c:pt>
                <c:pt idx="850">
                  <c:v>43595</c:v>
                </c:pt>
                <c:pt idx="851">
                  <c:v>43594</c:v>
                </c:pt>
                <c:pt idx="852">
                  <c:v>43593</c:v>
                </c:pt>
                <c:pt idx="853">
                  <c:v>43592</c:v>
                </c:pt>
                <c:pt idx="854">
                  <c:v>43591</c:v>
                </c:pt>
                <c:pt idx="855">
                  <c:v>43588</c:v>
                </c:pt>
                <c:pt idx="856">
                  <c:v>43587</c:v>
                </c:pt>
                <c:pt idx="857">
                  <c:v>43586</c:v>
                </c:pt>
                <c:pt idx="858">
                  <c:v>43585</c:v>
                </c:pt>
                <c:pt idx="859">
                  <c:v>43584</c:v>
                </c:pt>
                <c:pt idx="860">
                  <c:v>43581</c:v>
                </c:pt>
                <c:pt idx="861">
                  <c:v>43580</c:v>
                </c:pt>
                <c:pt idx="862">
                  <c:v>43579</c:v>
                </c:pt>
                <c:pt idx="863">
                  <c:v>43578</c:v>
                </c:pt>
                <c:pt idx="864">
                  <c:v>43577</c:v>
                </c:pt>
                <c:pt idx="865">
                  <c:v>43573</c:v>
                </c:pt>
                <c:pt idx="866">
                  <c:v>43572</c:v>
                </c:pt>
                <c:pt idx="867">
                  <c:v>43571</c:v>
                </c:pt>
                <c:pt idx="868">
                  <c:v>43570</c:v>
                </c:pt>
                <c:pt idx="869">
                  <c:v>43567</c:v>
                </c:pt>
                <c:pt idx="870">
                  <c:v>43566</c:v>
                </c:pt>
                <c:pt idx="871">
                  <c:v>43565</c:v>
                </c:pt>
                <c:pt idx="872">
                  <c:v>43564</c:v>
                </c:pt>
                <c:pt idx="873">
                  <c:v>43563</c:v>
                </c:pt>
                <c:pt idx="874">
                  <c:v>43560</c:v>
                </c:pt>
                <c:pt idx="875">
                  <c:v>43559</c:v>
                </c:pt>
                <c:pt idx="876">
                  <c:v>43558</c:v>
                </c:pt>
                <c:pt idx="877">
                  <c:v>43557</c:v>
                </c:pt>
                <c:pt idx="878">
                  <c:v>43556</c:v>
                </c:pt>
                <c:pt idx="879">
                  <c:v>43553</c:v>
                </c:pt>
                <c:pt idx="880">
                  <c:v>43552</c:v>
                </c:pt>
                <c:pt idx="881">
                  <c:v>43551</c:v>
                </c:pt>
                <c:pt idx="882">
                  <c:v>43550</c:v>
                </c:pt>
                <c:pt idx="883">
                  <c:v>43549</c:v>
                </c:pt>
                <c:pt idx="884">
                  <c:v>43546</c:v>
                </c:pt>
                <c:pt idx="885">
                  <c:v>43545</c:v>
                </c:pt>
                <c:pt idx="886">
                  <c:v>43544</c:v>
                </c:pt>
                <c:pt idx="887">
                  <c:v>43543</c:v>
                </c:pt>
                <c:pt idx="888">
                  <c:v>43542</c:v>
                </c:pt>
                <c:pt idx="889">
                  <c:v>43539</c:v>
                </c:pt>
                <c:pt idx="890">
                  <c:v>43538</c:v>
                </c:pt>
                <c:pt idx="891">
                  <c:v>43537</c:v>
                </c:pt>
                <c:pt idx="892">
                  <c:v>43536</c:v>
                </c:pt>
                <c:pt idx="893">
                  <c:v>43535</c:v>
                </c:pt>
                <c:pt idx="894">
                  <c:v>43532</c:v>
                </c:pt>
                <c:pt idx="895">
                  <c:v>43531</c:v>
                </c:pt>
                <c:pt idx="896">
                  <c:v>43530</c:v>
                </c:pt>
                <c:pt idx="897">
                  <c:v>43529</c:v>
                </c:pt>
                <c:pt idx="898">
                  <c:v>43528</c:v>
                </c:pt>
                <c:pt idx="899">
                  <c:v>43525</c:v>
                </c:pt>
                <c:pt idx="900">
                  <c:v>43524</c:v>
                </c:pt>
                <c:pt idx="901">
                  <c:v>43523</c:v>
                </c:pt>
                <c:pt idx="902">
                  <c:v>43522</c:v>
                </c:pt>
                <c:pt idx="903">
                  <c:v>43521</c:v>
                </c:pt>
                <c:pt idx="904">
                  <c:v>43518</c:v>
                </c:pt>
                <c:pt idx="905">
                  <c:v>43517</c:v>
                </c:pt>
                <c:pt idx="906">
                  <c:v>43516</c:v>
                </c:pt>
                <c:pt idx="907">
                  <c:v>43515</c:v>
                </c:pt>
                <c:pt idx="908">
                  <c:v>43511</c:v>
                </c:pt>
                <c:pt idx="909">
                  <c:v>43510</c:v>
                </c:pt>
                <c:pt idx="910">
                  <c:v>43509</c:v>
                </c:pt>
                <c:pt idx="911">
                  <c:v>43508</c:v>
                </c:pt>
                <c:pt idx="912">
                  <c:v>43507</c:v>
                </c:pt>
                <c:pt idx="913">
                  <c:v>43504</c:v>
                </c:pt>
                <c:pt idx="914">
                  <c:v>43503</c:v>
                </c:pt>
                <c:pt idx="915">
                  <c:v>43502</c:v>
                </c:pt>
                <c:pt idx="916">
                  <c:v>43501</c:v>
                </c:pt>
                <c:pt idx="917">
                  <c:v>43500</c:v>
                </c:pt>
                <c:pt idx="918">
                  <c:v>43497</c:v>
                </c:pt>
                <c:pt idx="919">
                  <c:v>43496</c:v>
                </c:pt>
                <c:pt idx="920">
                  <c:v>43495</c:v>
                </c:pt>
                <c:pt idx="921">
                  <c:v>43494</c:v>
                </c:pt>
                <c:pt idx="922">
                  <c:v>43493</c:v>
                </c:pt>
                <c:pt idx="923">
                  <c:v>43490</c:v>
                </c:pt>
                <c:pt idx="924">
                  <c:v>43489</c:v>
                </c:pt>
                <c:pt idx="925">
                  <c:v>43488</c:v>
                </c:pt>
                <c:pt idx="926">
                  <c:v>43487</c:v>
                </c:pt>
                <c:pt idx="927">
                  <c:v>43483</c:v>
                </c:pt>
                <c:pt idx="928">
                  <c:v>43482</c:v>
                </c:pt>
                <c:pt idx="929">
                  <c:v>43481</c:v>
                </c:pt>
                <c:pt idx="930">
                  <c:v>43480</c:v>
                </c:pt>
                <c:pt idx="931">
                  <c:v>43479</c:v>
                </c:pt>
                <c:pt idx="932">
                  <c:v>43476</c:v>
                </c:pt>
                <c:pt idx="933">
                  <c:v>43475</c:v>
                </c:pt>
                <c:pt idx="934">
                  <c:v>43474</c:v>
                </c:pt>
                <c:pt idx="935">
                  <c:v>43473</c:v>
                </c:pt>
                <c:pt idx="936">
                  <c:v>43472</c:v>
                </c:pt>
                <c:pt idx="937">
                  <c:v>43469</c:v>
                </c:pt>
                <c:pt idx="938">
                  <c:v>43468</c:v>
                </c:pt>
                <c:pt idx="939">
                  <c:v>43467</c:v>
                </c:pt>
                <c:pt idx="940">
                  <c:v>43465</c:v>
                </c:pt>
                <c:pt idx="941">
                  <c:v>43462</c:v>
                </c:pt>
                <c:pt idx="942">
                  <c:v>43461</c:v>
                </c:pt>
                <c:pt idx="943">
                  <c:v>43460</c:v>
                </c:pt>
                <c:pt idx="944">
                  <c:v>43458</c:v>
                </c:pt>
                <c:pt idx="945">
                  <c:v>43455</c:v>
                </c:pt>
                <c:pt idx="946">
                  <c:v>43454</c:v>
                </c:pt>
                <c:pt idx="947">
                  <c:v>43453</c:v>
                </c:pt>
                <c:pt idx="948">
                  <c:v>43452</c:v>
                </c:pt>
                <c:pt idx="949">
                  <c:v>43451</c:v>
                </c:pt>
                <c:pt idx="950">
                  <c:v>43448</c:v>
                </c:pt>
                <c:pt idx="951">
                  <c:v>43447</c:v>
                </c:pt>
                <c:pt idx="952">
                  <c:v>43446</c:v>
                </c:pt>
                <c:pt idx="953">
                  <c:v>43445</c:v>
                </c:pt>
                <c:pt idx="954">
                  <c:v>43444</c:v>
                </c:pt>
                <c:pt idx="955">
                  <c:v>43441</c:v>
                </c:pt>
                <c:pt idx="956">
                  <c:v>43440</c:v>
                </c:pt>
                <c:pt idx="957">
                  <c:v>43438</c:v>
                </c:pt>
                <c:pt idx="958">
                  <c:v>43437</c:v>
                </c:pt>
                <c:pt idx="959">
                  <c:v>43434</c:v>
                </c:pt>
                <c:pt idx="960">
                  <c:v>43433</c:v>
                </c:pt>
                <c:pt idx="961">
                  <c:v>43432</c:v>
                </c:pt>
                <c:pt idx="962">
                  <c:v>43431</c:v>
                </c:pt>
                <c:pt idx="963">
                  <c:v>43430</c:v>
                </c:pt>
                <c:pt idx="964">
                  <c:v>43427</c:v>
                </c:pt>
                <c:pt idx="965">
                  <c:v>43425</c:v>
                </c:pt>
                <c:pt idx="966">
                  <c:v>43424</c:v>
                </c:pt>
                <c:pt idx="967">
                  <c:v>43423</c:v>
                </c:pt>
                <c:pt idx="968">
                  <c:v>43420</c:v>
                </c:pt>
                <c:pt idx="969">
                  <c:v>43419</c:v>
                </c:pt>
                <c:pt idx="970">
                  <c:v>43418</c:v>
                </c:pt>
                <c:pt idx="971">
                  <c:v>43417</c:v>
                </c:pt>
                <c:pt idx="972">
                  <c:v>43416</c:v>
                </c:pt>
                <c:pt idx="973">
                  <c:v>43413</c:v>
                </c:pt>
                <c:pt idx="974">
                  <c:v>43412</c:v>
                </c:pt>
                <c:pt idx="975">
                  <c:v>43411</c:v>
                </c:pt>
                <c:pt idx="976">
                  <c:v>43410</c:v>
                </c:pt>
                <c:pt idx="977">
                  <c:v>43409</c:v>
                </c:pt>
                <c:pt idx="978">
                  <c:v>43406</c:v>
                </c:pt>
                <c:pt idx="979">
                  <c:v>43405</c:v>
                </c:pt>
                <c:pt idx="980">
                  <c:v>43404</c:v>
                </c:pt>
                <c:pt idx="981">
                  <c:v>43403</c:v>
                </c:pt>
                <c:pt idx="982">
                  <c:v>43402</c:v>
                </c:pt>
                <c:pt idx="983">
                  <c:v>43399</c:v>
                </c:pt>
                <c:pt idx="984">
                  <c:v>43398</c:v>
                </c:pt>
                <c:pt idx="985">
                  <c:v>43397</c:v>
                </c:pt>
                <c:pt idx="986">
                  <c:v>43396</c:v>
                </c:pt>
                <c:pt idx="987">
                  <c:v>43395</c:v>
                </c:pt>
                <c:pt idx="988">
                  <c:v>43392</c:v>
                </c:pt>
                <c:pt idx="989">
                  <c:v>43391</c:v>
                </c:pt>
                <c:pt idx="990">
                  <c:v>43390</c:v>
                </c:pt>
                <c:pt idx="991">
                  <c:v>43389</c:v>
                </c:pt>
                <c:pt idx="992">
                  <c:v>43388</c:v>
                </c:pt>
                <c:pt idx="993">
                  <c:v>43385</c:v>
                </c:pt>
                <c:pt idx="994">
                  <c:v>43384</c:v>
                </c:pt>
                <c:pt idx="995">
                  <c:v>43383</c:v>
                </c:pt>
                <c:pt idx="996">
                  <c:v>43382</c:v>
                </c:pt>
                <c:pt idx="997">
                  <c:v>43381</c:v>
                </c:pt>
                <c:pt idx="998">
                  <c:v>43378</c:v>
                </c:pt>
                <c:pt idx="999">
                  <c:v>43377</c:v>
                </c:pt>
                <c:pt idx="1000">
                  <c:v>43376</c:v>
                </c:pt>
                <c:pt idx="1001">
                  <c:v>43375</c:v>
                </c:pt>
                <c:pt idx="1002">
                  <c:v>43374</c:v>
                </c:pt>
                <c:pt idx="1003">
                  <c:v>43371</c:v>
                </c:pt>
                <c:pt idx="1004">
                  <c:v>43370</c:v>
                </c:pt>
                <c:pt idx="1005">
                  <c:v>43369</c:v>
                </c:pt>
                <c:pt idx="1006">
                  <c:v>43368</c:v>
                </c:pt>
                <c:pt idx="1007">
                  <c:v>43367</c:v>
                </c:pt>
                <c:pt idx="1008">
                  <c:v>43364</c:v>
                </c:pt>
                <c:pt idx="1009">
                  <c:v>43363</c:v>
                </c:pt>
                <c:pt idx="1010">
                  <c:v>43362</c:v>
                </c:pt>
                <c:pt idx="1011">
                  <c:v>43361</c:v>
                </c:pt>
                <c:pt idx="1012">
                  <c:v>43360</c:v>
                </c:pt>
                <c:pt idx="1013">
                  <c:v>43357</c:v>
                </c:pt>
                <c:pt idx="1014">
                  <c:v>43356</c:v>
                </c:pt>
                <c:pt idx="1015">
                  <c:v>43355</c:v>
                </c:pt>
                <c:pt idx="1016">
                  <c:v>43354</c:v>
                </c:pt>
                <c:pt idx="1017">
                  <c:v>43353</c:v>
                </c:pt>
                <c:pt idx="1018">
                  <c:v>43350</c:v>
                </c:pt>
                <c:pt idx="1019">
                  <c:v>43349</c:v>
                </c:pt>
                <c:pt idx="1020">
                  <c:v>43348</c:v>
                </c:pt>
                <c:pt idx="1021">
                  <c:v>43347</c:v>
                </c:pt>
                <c:pt idx="1022">
                  <c:v>43343</c:v>
                </c:pt>
                <c:pt idx="1023">
                  <c:v>43342</c:v>
                </c:pt>
                <c:pt idx="1024">
                  <c:v>43341</c:v>
                </c:pt>
                <c:pt idx="1025">
                  <c:v>43340</c:v>
                </c:pt>
                <c:pt idx="1026">
                  <c:v>43339</c:v>
                </c:pt>
                <c:pt idx="1027">
                  <c:v>43336</c:v>
                </c:pt>
                <c:pt idx="1028">
                  <c:v>43335</c:v>
                </c:pt>
                <c:pt idx="1029">
                  <c:v>43334</c:v>
                </c:pt>
                <c:pt idx="1030">
                  <c:v>43333</c:v>
                </c:pt>
                <c:pt idx="1031">
                  <c:v>43332</c:v>
                </c:pt>
                <c:pt idx="1032">
                  <c:v>43329</c:v>
                </c:pt>
                <c:pt idx="1033">
                  <c:v>43328</c:v>
                </c:pt>
                <c:pt idx="1034">
                  <c:v>43327</c:v>
                </c:pt>
                <c:pt idx="1035">
                  <c:v>43326</c:v>
                </c:pt>
                <c:pt idx="1036">
                  <c:v>43325</c:v>
                </c:pt>
                <c:pt idx="1037">
                  <c:v>43322</c:v>
                </c:pt>
                <c:pt idx="1038">
                  <c:v>43321</c:v>
                </c:pt>
                <c:pt idx="1039">
                  <c:v>43320</c:v>
                </c:pt>
                <c:pt idx="1040">
                  <c:v>43319</c:v>
                </c:pt>
                <c:pt idx="1041">
                  <c:v>43318</c:v>
                </c:pt>
                <c:pt idx="1042">
                  <c:v>43315</c:v>
                </c:pt>
                <c:pt idx="1043">
                  <c:v>43314</c:v>
                </c:pt>
                <c:pt idx="1044">
                  <c:v>43313</c:v>
                </c:pt>
                <c:pt idx="1045">
                  <c:v>43312</c:v>
                </c:pt>
                <c:pt idx="1046">
                  <c:v>43311</c:v>
                </c:pt>
                <c:pt idx="1047">
                  <c:v>43308</c:v>
                </c:pt>
                <c:pt idx="1048">
                  <c:v>43307</c:v>
                </c:pt>
                <c:pt idx="1049">
                  <c:v>43306</c:v>
                </c:pt>
                <c:pt idx="1050">
                  <c:v>43305</c:v>
                </c:pt>
                <c:pt idx="1051">
                  <c:v>43304</c:v>
                </c:pt>
                <c:pt idx="1052">
                  <c:v>43301</c:v>
                </c:pt>
                <c:pt idx="1053">
                  <c:v>43300</c:v>
                </c:pt>
                <c:pt idx="1054">
                  <c:v>43299</c:v>
                </c:pt>
                <c:pt idx="1055">
                  <c:v>43298</c:v>
                </c:pt>
                <c:pt idx="1056">
                  <c:v>43297</c:v>
                </c:pt>
                <c:pt idx="1057">
                  <c:v>43294</c:v>
                </c:pt>
                <c:pt idx="1058">
                  <c:v>43293</c:v>
                </c:pt>
                <c:pt idx="1059">
                  <c:v>43292</c:v>
                </c:pt>
                <c:pt idx="1060">
                  <c:v>43291</c:v>
                </c:pt>
                <c:pt idx="1061">
                  <c:v>43290</c:v>
                </c:pt>
                <c:pt idx="1062">
                  <c:v>43287</c:v>
                </c:pt>
                <c:pt idx="1063">
                  <c:v>43286</c:v>
                </c:pt>
                <c:pt idx="1064">
                  <c:v>43284</c:v>
                </c:pt>
                <c:pt idx="1065">
                  <c:v>43283</c:v>
                </c:pt>
                <c:pt idx="1066">
                  <c:v>43280</c:v>
                </c:pt>
                <c:pt idx="1067">
                  <c:v>43279</c:v>
                </c:pt>
                <c:pt idx="1068">
                  <c:v>43278</c:v>
                </c:pt>
                <c:pt idx="1069">
                  <c:v>43277</c:v>
                </c:pt>
                <c:pt idx="1070">
                  <c:v>43276</c:v>
                </c:pt>
                <c:pt idx="1071">
                  <c:v>43273</c:v>
                </c:pt>
                <c:pt idx="1072">
                  <c:v>43272</c:v>
                </c:pt>
                <c:pt idx="1073">
                  <c:v>43271</c:v>
                </c:pt>
                <c:pt idx="1074">
                  <c:v>43270</c:v>
                </c:pt>
                <c:pt idx="1075">
                  <c:v>43269</c:v>
                </c:pt>
                <c:pt idx="1076">
                  <c:v>43266</c:v>
                </c:pt>
                <c:pt idx="1077">
                  <c:v>43265</c:v>
                </c:pt>
                <c:pt idx="1078">
                  <c:v>43264</c:v>
                </c:pt>
                <c:pt idx="1079">
                  <c:v>43263</c:v>
                </c:pt>
                <c:pt idx="1080">
                  <c:v>43262</c:v>
                </c:pt>
                <c:pt idx="1081">
                  <c:v>43259</c:v>
                </c:pt>
                <c:pt idx="1082">
                  <c:v>43258</c:v>
                </c:pt>
                <c:pt idx="1083">
                  <c:v>43257</c:v>
                </c:pt>
                <c:pt idx="1084">
                  <c:v>43256</c:v>
                </c:pt>
                <c:pt idx="1085">
                  <c:v>43255</c:v>
                </c:pt>
                <c:pt idx="1086">
                  <c:v>43252</c:v>
                </c:pt>
                <c:pt idx="1087">
                  <c:v>43251</c:v>
                </c:pt>
                <c:pt idx="1088">
                  <c:v>43250</c:v>
                </c:pt>
                <c:pt idx="1089">
                  <c:v>43249</c:v>
                </c:pt>
                <c:pt idx="1090">
                  <c:v>43245</c:v>
                </c:pt>
                <c:pt idx="1091">
                  <c:v>43244</c:v>
                </c:pt>
                <c:pt idx="1092">
                  <c:v>43243</c:v>
                </c:pt>
                <c:pt idx="1093">
                  <c:v>43242</c:v>
                </c:pt>
                <c:pt idx="1094">
                  <c:v>43241</c:v>
                </c:pt>
                <c:pt idx="1095">
                  <c:v>43238</c:v>
                </c:pt>
                <c:pt idx="1096">
                  <c:v>43237</c:v>
                </c:pt>
                <c:pt idx="1097">
                  <c:v>43236</c:v>
                </c:pt>
                <c:pt idx="1098">
                  <c:v>43235</c:v>
                </c:pt>
                <c:pt idx="1099">
                  <c:v>43234</c:v>
                </c:pt>
                <c:pt idx="1100">
                  <c:v>43231</c:v>
                </c:pt>
                <c:pt idx="1101">
                  <c:v>43230</c:v>
                </c:pt>
                <c:pt idx="1102">
                  <c:v>43229</c:v>
                </c:pt>
                <c:pt idx="1103">
                  <c:v>43228</c:v>
                </c:pt>
                <c:pt idx="1104">
                  <c:v>43227</c:v>
                </c:pt>
                <c:pt idx="1105">
                  <c:v>43224</c:v>
                </c:pt>
                <c:pt idx="1106">
                  <c:v>43223</c:v>
                </c:pt>
                <c:pt idx="1107">
                  <c:v>43222</c:v>
                </c:pt>
                <c:pt idx="1108">
                  <c:v>43221</c:v>
                </c:pt>
                <c:pt idx="1109">
                  <c:v>43220</c:v>
                </c:pt>
                <c:pt idx="1110">
                  <c:v>43217</c:v>
                </c:pt>
                <c:pt idx="1111">
                  <c:v>43216</c:v>
                </c:pt>
                <c:pt idx="1112">
                  <c:v>43215</c:v>
                </c:pt>
                <c:pt idx="1113">
                  <c:v>43214</c:v>
                </c:pt>
                <c:pt idx="1114">
                  <c:v>43213</c:v>
                </c:pt>
                <c:pt idx="1115">
                  <c:v>43210</c:v>
                </c:pt>
                <c:pt idx="1116">
                  <c:v>43209</c:v>
                </c:pt>
                <c:pt idx="1117">
                  <c:v>43208</c:v>
                </c:pt>
                <c:pt idx="1118">
                  <c:v>43207</c:v>
                </c:pt>
                <c:pt idx="1119">
                  <c:v>43206</c:v>
                </c:pt>
                <c:pt idx="1120">
                  <c:v>43203</c:v>
                </c:pt>
                <c:pt idx="1121">
                  <c:v>43202</c:v>
                </c:pt>
                <c:pt idx="1122">
                  <c:v>43201</c:v>
                </c:pt>
                <c:pt idx="1123">
                  <c:v>43200</c:v>
                </c:pt>
                <c:pt idx="1124">
                  <c:v>43199</c:v>
                </c:pt>
                <c:pt idx="1125">
                  <c:v>43196</c:v>
                </c:pt>
                <c:pt idx="1126">
                  <c:v>43195</c:v>
                </c:pt>
                <c:pt idx="1127">
                  <c:v>43194</c:v>
                </c:pt>
                <c:pt idx="1128">
                  <c:v>43193</c:v>
                </c:pt>
                <c:pt idx="1129">
                  <c:v>43192</c:v>
                </c:pt>
                <c:pt idx="1130">
                  <c:v>43188</c:v>
                </c:pt>
                <c:pt idx="1131">
                  <c:v>43187</c:v>
                </c:pt>
                <c:pt idx="1132">
                  <c:v>43186</c:v>
                </c:pt>
                <c:pt idx="1133">
                  <c:v>43185</c:v>
                </c:pt>
                <c:pt idx="1134">
                  <c:v>43182</c:v>
                </c:pt>
                <c:pt idx="1135">
                  <c:v>43181</c:v>
                </c:pt>
                <c:pt idx="1136">
                  <c:v>43180</c:v>
                </c:pt>
                <c:pt idx="1137">
                  <c:v>43179</c:v>
                </c:pt>
                <c:pt idx="1138">
                  <c:v>43178</c:v>
                </c:pt>
                <c:pt idx="1139">
                  <c:v>43175</c:v>
                </c:pt>
                <c:pt idx="1140">
                  <c:v>43174</c:v>
                </c:pt>
                <c:pt idx="1141">
                  <c:v>43173</c:v>
                </c:pt>
                <c:pt idx="1142">
                  <c:v>43172</c:v>
                </c:pt>
                <c:pt idx="1143">
                  <c:v>43171</c:v>
                </c:pt>
                <c:pt idx="1144">
                  <c:v>43168</c:v>
                </c:pt>
                <c:pt idx="1145">
                  <c:v>43167</c:v>
                </c:pt>
                <c:pt idx="1146">
                  <c:v>43166</c:v>
                </c:pt>
                <c:pt idx="1147">
                  <c:v>43165</c:v>
                </c:pt>
                <c:pt idx="1148">
                  <c:v>43164</c:v>
                </c:pt>
                <c:pt idx="1149">
                  <c:v>43161</c:v>
                </c:pt>
                <c:pt idx="1150">
                  <c:v>43160</c:v>
                </c:pt>
                <c:pt idx="1151">
                  <c:v>43159</c:v>
                </c:pt>
                <c:pt idx="1152">
                  <c:v>43158</c:v>
                </c:pt>
                <c:pt idx="1153">
                  <c:v>43157</c:v>
                </c:pt>
                <c:pt idx="1154">
                  <c:v>43154</c:v>
                </c:pt>
                <c:pt idx="1155">
                  <c:v>43153</c:v>
                </c:pt>
                <c:pt idx="1156">
                  <c:v>43152</c:v>
                </c:pt>
                <c:pt idx="1157">
                  <c:v>43151</c:v>
                </c:pt>
                <c:pt idx="1158">
                  <c:v>43147</c:v>
                </c:pt>
                <c:pt idx="1159">
                  <c:v>43146</c:v>
                </c:pt>
                <c:pt idx="1160">
                  <c:v>43145</c:v>
                </c:pt>
                <c:pt idx="1161">
                  <c:v>43144</c:v>
                </c:pt>
                <c:pt idx="1162">
                  <c:v>43143</c:v>
                </c:pt>
                <c:pt idx="1163">
                  <c:v>43140</c:v>
                </c:pt>
                <c:pt idx="1164">
                  <c:v>43139</c:v>
                </c:pt>
                <c:pt idx="1165">
                  <c:v>43138</c:v>
                </c:pt>
                <c:pt idx="1166">
                  <c:v>43137</c:v>
                </c:pt>
                <c:pt idx="1167">
                  <c:v>43136</c:v>
                </c:pt>
                <c:pt idx="1168">
                  <c:v>43133</c:v>
                </c:pt>
                <c:pt idx="1169">
                  <c:v>43132</c:v>
                </c:pt>
                <c:pt idx="1170">
                  <c:v>43131</c:v>
                </c:pt>
                <c:pt idx="1171">
                  <c:v>43130</c:v>
                </c:pt>
                <c:pt idx="1172">
                  <c:v>43129</c:v>
                </c:pt>
                <c:pt idx="1173">
                  <c:v>43126</c:v>
                </c:pt>
                <c:pt idx="1174">
                  <c:v>43125</c:v>
                </c:pt>
                <c:pt idx="1175">
                  <c:v>43124</c:v>
                </c:pt>
                <c:pt idx="1176">
                  <c:v>43123</c:v>
                </c:pt>
                <c:pt idx="1177">
                  <c:v>43122</c:v>
                </c:pt>
                <c:pt idx="1178">
                  <c:v>43119</c:v>
                </c:pt>
                <c:pt idx="1179">
                  <c:v>43118</c:v>
                </c:pt>
                <c:pt idx="1180">
                  <c:v>43117</c:v>
                </c:pt>
                <c:pt idx="1181">
                  <c:v>43116</c:v>
                </c:pt>
                <c:pt idx="1182">
                  <c:v>43112</c:v>
                </c:pt>
                <c:pt idx="1183">
                  <c:v>43111</c:v>
                </c:pt>
                <c:pt idx="1184">
                  <c:v>43110</c:v>
                </c:pt>
                <c:pt idx="1185">
                  <c:v>43109</c:v>
                </c:pt>
                <c:pt idx="1186">
                  <c:v>43108</c:v>
                </c:pt>
                <c:pt idx="1187">
                  <c:v>43105</c:v>
                </c:pt>
                <c:pt idx="1188">
                  <c:v>43104</c:v>
                </c:pt>
                <c:pt idx="1189">
                  <c:v>43103</c:v>
                </c:pt>
                <c:pt idx="1190">
                  <c:v>43102</c:v>
                </c:pt>
                <c:pt idx="1191">
                  <c:v>43098</c:v>
                </c:pt>
                <c:pt idx="1192">
                  <c:v>43097</c:v>
                </c:pt>
                <c:pt idx="1193">
                  <c:v>43096</c:v>
                </c:pt>
                <c:pt idx="1194">
                  <c:v>43095</c:v>
                </c:pt>
                <c:pt idx="1195">
                  <c:v>43091</c:v>
                </c:pt>
                <c:pt idx="1196">
                  <c:v>43090</c:v>
                </c:pt>
                <c:pt idx="1197">
                  <c:v>43089</c:v>
                </c:pt>
                <c:pt idx="1198">
                  <c:v>43088</c:v>
                </c:pt>
                <c:pt idx="1199">
                  <c:v>43087</c:v>
                </c:pt>
                <c:pt idx="1200">
                  <c:v>43084</c:v>
                </c:pt>
                <c:pt idx="1201">
                  <c:v>43083</c:v>
                </c:pt>
                <c:pt idx="1202">
                  <c:v>43082</c:v>
                </c:pt>
                <c:pt idx="1203">
                  <c:v>43081</c:v>
                </c:pt>
                <c:pt idx="1204">
                  <c:v>43080</c:v>
                </c:pt>
                <c:pt idx="1205">
                  <c:v>43077</c:v>
                </c:pt>
                <c:pt idx="1206">
                  <c:v>43076</c:v>
                </c:pt>
                <c:pt idx="1207">
                  <c:v>43075</c:v>
                </c:pt>
                <c:pt idx="1208">
                  <c:v>43074</c:v>
                </c:pt>
                <c:pt idx="1209">
                  <c:v>43073</c:v>
                </c:pt>
                <c:pt idx="1210">
                  <c:v>43070</c:v>
                </c:pt>
                <c:pt idx="1211">
                  <c:v>43069</c:v>
                </c:pt>
                <c:pt idx="1212">
                  <c:v>43068</c:v>
                </c:pt>
                <c:pt idx="1213">
                  <c:v>43067</c:v>
                </c:pt>
                <c:pt idx="1214">
                  <c:v>43066</c:v>
                </c:pt>
                <c:pt idx="1215">
                  <c:v>43063</c:v>
                </c:pt>
                <c:pt idx="1216">
                  <c:v>43061</c:v>
                </c:pt>
                <c:pt idx="1217">
                  <c:v>43060</c:v>
                </c:pt>
                <c:pt idx="1218">
                  <c:v>43059</c:v>
                </c:pt>
                <c:pt idx="1219">
                  <c:v>43056</c:v>
                </c:pt>
                <c:pt idx="1220">
                  <c:v>43055</c:v>
                </c:pt>
                <c:pt idx="1221">
                  <c:v>43054</c:v>
                </c:pt>
                <c:pt idx="1222">
                  <c:v>43053</c:v>
                </c:pt>
                <c:pt idx="1223">
                  <c:v>43052</c:v>
                </c:pt>
                <c:pt idx="1224">
                  <c:v>43049</c:v>
                </c:pt>
                <c:pt idx="1225">
                  <c:v>43048</c:v>
                </c:pt>
                <c:pt idx="1226">
                  <c:v>43047</c:v>
                </c:pt>
                <c:pt idx="1227">
                  <c:v>43046</c:v>
                </c:pt>
                <c:pt idx="1228">
                  <c:v>43045</c:v>
                </c:pt>
                <c:pt idx="1229">
                  <c:v>43042</c:v>
                </c:pt>
                <c:pt idx="1230">
                  <c:v>43041</c:v>
                </c:pt>
                <c:pt idx="1231">
                  <c:v>43040</c:v>
                </c:pt>
                <c:pt idx="1232">
                  <c:v>43039</c:v>
                </c:pt>
                <c:pt idx="1233">
                  <c:v>43038</c:v>
                </c:pt>
                <c:pt idx="1234">
                  <c:v>43035</c:v>
                </c:pt>
                <c:pt idx="1235">
                  <c:v>43034</c:v>
                </c:pt>
                <c:pt idx="1236">
                  <c:v>43033</c:v>
                </c:pt>
                <c:pt idx="1237">
                  <c:v>43032</c:v>
                </c:pt>
                <c:pt idx="1238">
                  <c:v>43031</c:v>
                </c:pt>
                <c:pt idx="1239">
                  <c:v>43028</c:v>
                </c:pt>
                <c:pt idx="1240">
                  <c:v>43027</c:v>
                </c:pt>
                <c:pt idx="1241">
                  <c:v>43026</c:v>
                </c:pt>
                <c:pt idx="1242">
                  <c:v>43025</c:v>
                </c:pt>
                <c:pt idx="1243">
                  <c:v>43024</c:v>
                </c:pt>
                <c:pt idx="1244">
                  <c:v>43021</c:v>
                </c:pt>
                <c:pt idx="1245">
                  <c:v>43020</c:v>
                </c:pt>
                <c:pt idx="1246">
                  <c:v>43019</c:v>
                </c:pt>
                <c:pt idx="1247">
                  <c:v>43018</c:v>
                </c:pt>
                <c:pt idx="1248">
                  <c:v>43017</c:v>
                </c:pt>
                <c:pt idx="1249">
                  <c:v>43014</c:v>
                </c:pt>
                <c:pt idx="1250">
                  <c:v>43013</c:v>
                </c:pt>
                <c:pt idx="1251">
                  <c:v>43012</c:v>
                </c:pt>
                <c:pt idx="1252">
                  <c:v>43011</c:v>
                </c:pt>
                <c:pt idx="1253">
                  <c:v>43010</c:v>
                </c:pt>
                <c:pt idx="1254">
                  <c:v>43007</c:v>
                </c:pt>
                <c:pt idx="1255">
                  <c:v>43006</c:v>
                </c:pt>
                <c:pt idx="1256">
                  <c:v>43005</c:v>
                </c:pt>
                <c:pt idx="1257">
                  <c:v>43004</c:v>
                </c:pt>
              </c:numCache>
            </c:numRef>
          </c:cat>
          <c:val>
            <c:numRef>
              <c:f>Main!$BA$2:$BA$1373</c:f>
              <c:numCache>
                <c:formatCode>#,##0.00</c:formatCode>
                <c:ptCount val="1372"/>
                <c:pt idx="0">
                  <c:v>459.62399999999997</c:v>
                </c:pt>
                <c:pt idx="1">
                  <c:v>481.7120000000001</c:v>
                </c:pt>
                <c:pt idx="2">
                  <c:v>517.32799999999997</c:v>
                </c:pt>
                <c:pt idx="3">
                  <c:v>518.86</c:v>
                </c:pt>
                <c:pt idx="4">
                  <c:v>508.73199999999997</c:v>
                </c:pt>
                <c:pt idx="5">
                  <c:v>521.14799999999991</c:v>
                </c:pt>
                <c:pt idx="6">
                  <c:v>541.73199999999997</c:v>
                </c:pt>
                <c:pt idx="7">
                  <c:v>545.05999999999995</c:v>
                </c:pt>
                <c:pt idx="8">
                  <c:v>583.61599999999999</c:v>
                </c:pt>
                <c:pt idx="9">
                  <c:v>602.2360000000001</c:v>
                </c:pt>
                <c:pt idx="10">
                  <c:v>577.94400000000007</c:v>
                </c:pt>
                <c:pt idx="11">
                  <c:v>552.74400000000014</c:v>
                </c:pt>
                <c:pt idx="12">
                  <c:v>532.54</c:v>
                </c:pt>
                <c:pt idx="13">
                  <c:v>541.12399999999991</c:v>
                </c:pt>
                <c:pt idx="14">
                  <c:v>566.63199999999995</c:v>
                </c:pt>
                <c:pt idx="15">
                  <c:v>543.46</c:v>
                </c:pt>
                <c:pt idx="16">
                  <c:v>569.03600000000006</c:v>
                </c:pt>
                <c:pt idx="17">
                  <c:v>585.26800000000003</c:v>
                </c:pt>
                <c:pt idx="18">
                  <c:v>582.6</c:v>
                </c:pt>
                <c:pt idx="19">
                  <c:v>648.2639999999999</c:v>
                </c:pt>
                <c:pt idx="20">
                  <c:v>630.07200000000012</c:v>
                </c:pt>
                <c:pt idx="21">
                  <c:v>619.38800000000015</c:v>
                </c:pt>
                <c:pt idx="22">
                  <c:v>622.00400000000013</c:v>
                </c:pt>
                <c:pt idx="23">
                  <c:v>646.79999999999995</c:v>
                </c:pt>
                <c:pt idx="24">
                  <c:v>675.29200000000014</c:v>
                </c:pt>
                <c:pt idx="25">
                  <c:v>678.02</c:v>
                </c:pt>
                <c:pt idx="26">
                  <c:v>680.92799999999988</c:v>
                </c:pt>
                <c:pt idx="27">
                  <c:v>684.95200000000011</c:v>
                </c:pt>
                <c:pt idx="28">
                  <c:v>676.51600000000008</c:v>
                </c:pt>
                <c:pt idx="29">
                  <c:v>658.77600000000018</c:v>
                </c:pt>
                <c:pt idx="30">
                  <c:v>659.72799999999984</c:v>
                </c:pt>
                <c:pt idx="31">
                  <c:v>641.17600000000016</c:v>
                </c:pt>
                <c:pt idx="32">
                  <c:v>622.01199999999994</c:v>
                </c:pt>
                <c:pt idx="33">
                  <c:v>631.1400000000001</c:v>
                </c:pt>
                <c:pt idx="34">
                  <c:v>615.11599999999999</c:v>
                </c:pt>
                <c:pt idx="35">
                  <c:v>630.7080000000002</c:v>
                </c:pt>
                <c:pt idx="36">
                  <c:v>611.952</c:v>
                </c:pt>
                <c:pt idx="37">
                  <c:v>610.452</c:v>
                </c:pt>
                <c:pt idx="38">
                  <c:v>613.72</c:v>
                </c:pt>
                <c:pt idx="39">
                  <c:v>603.70000000000005</c:v>
                </c:pt>
                <c:pt idx="40">
                  <c:v>579.22</c:v>
                </c:pt>
                <c:pt idx="41">
                  <c:v>549.34</c:v>
                </c:pt>
                <c:pt idx="42">
                  <c:v>550.05599999999993</c:v>
                </c:pt>
                <c:pt idx="43">
                  <c:v>555.05599999999993</c:v>
                </c:pt>
                <c:pt idx="44">
                  <c:v>568.14</c:v>
                </c:pt>
                <c:pt idx="45">
                  <c:v>550.9559999999999</c:v>
                </c:pt>
                <c:pt idx="46">
                  <c:v>542.89600000000007</c:v>
                </c:pt>
                <c:pt idx="47">
                  <c:v>513.05999999999995</c:v>
                </c:pt>
                <c:pt idx="48">
                  <c:v>522.28399999999999</c:v>
                </c:pt>
                <c:pt idx="49">
                  <c:v>495.96800000000002</c:v>
                </c:pt>
                <c:pt idx="50">
                  <c:v>474.36399999999992</c:v>
                </c:pt>
                <c:pt idx="51">
                  <c:v>480.63600000000008</c:v>
                </c:pt>
                <c:pt idx="52">
                  <c:v>509.54799999999994</c:v>
                </c:pt>
                <c:pt idx="53">
                  <c:v>521.14400000000012</c:v>
                </c:pt>
                <c:pt idx="54">
                  <c:v>524.07200000000012</c:v>
                </c:pt>
                <c:pt idx="55">
                  <c:v>512.30799999999999</c:v>
                </c:pt>
                <c:pt idx="56">
                  <c:v>501.56</c:v>
                </c:pt>
                <c:pt idx="57">
                  <c:v>485.81200000000013</c:v>
                </c:pt>
                <c:pt idx="58">
                  <c:v>481.16800000000001</c:v>
                </c:pt>
                <c:pt idx="59">
                  <c:v>483.16399999999993</c:v>
                </c:pt>
                <c:pt idx="60">
                  <c:v>498.80400000000009</c:v>
                </c:pt>
                <c:pt idx="61">
                  <c:v>533.96800000000007</c:v>
                </c:pt>
                <c:pt idx="62">
                  <c:v>537.07200000000012</c:v>
                </c:pt>
                <c:pt idx="63">
                  <c:v>497.46800000000002</c:v>
                </c:pt>
                <c:pt idx="64">
                  <c:v>478.65200000000004</c:v>
                </c:pt>
                <c:pt idx="65">
                  <c:v>462.32399999999996</c:v>
                </c:pt>
                <c:pt idx="66">
                  <c:v>454.892</c:v>
                </c:pt>
                <c:pt idx="67">
                  <c:v>435.12800000000004</c:v>
                </c:pt>
                <c:pt idx="68">
                  <c:v>460.04</c:v>
                </c:pt>
                <c:pt idx="69">
                  <c:v>474.38800000000009</c:v>
                </c:pt>
                <c:pt idx="70">
                  <c:v>474.17600000000004</c:v>
                </c:pt>
                <c:pt idx="71">
                  <c:v>504.02800000000002</c:v>
                </c:pt>
                <c:pt idx="72">
                  <c:v>558.52399999999989</c:v>
                </c:pt>
                <c:pt idx="73">
                  <c:v>609.42799999999988</c:v>
                </c:pt>
                <c:pt idx="74">
                  <c:v>627.61599999999999</c:v>
                </c:pt>
                <c:pt idx="75">
                  <c:v>607.35600000000011</c:v>
                </c:pt>
                <c:pt idx="76">
                  <c:v>622.65600000000018</c:v>
                </c:pt>
                <c:pt idx="77">
                  <c:v>623.79599999999994</c:v>
                </c:pt>
                <c:pt idx="78">
                  <c:v>606.93200000000002</c:v>
                </c:pt>
                <c:pt idx="79">
                  <c:v>628.67999999999995</c:v>
                </c:pt>
                <c:pt idx="80">
                  <c:v>629.20400000000006</c:v>
                </c:pt>
                <c:pt idx="81">
                  <c:v>599.74</c:v>
                </c:pt>
                <c:pt idx="82">
                  <c:v>562.60800000000006</c:v>
                </c:pt>
                <c:pt idx="83">
                  <c:v>540.60400000000004</c:v>
                </c:pt>
                <c:pt idx="84">
                  <c:v>545.94400000000007</c:v>
                </c:pt>
                <c:pt idx="85">
                  <c:v>536.53600000000006</c:v>
                </c:pt>
                <c:pt idx="86">
                  <c:v>539.87200000000007</c:v>
                </c:pt>
                <c:pt idx="87">
                  <c:v>528.36800000000005</c:v>
                </c:pt>
                <c:pt idx="88">
                  <c:v>589.55999999999995</c:v>
                </c:pt>
                <c:pt idx="89">
                  <c:v>589.56799999999998</c:v>
                </c:pt>
                <c:pt idx="90">
                  <c:v>573.97600000000011</c:v>
                </c:pt>
                <c:pt idx="91">
                  <c:v>554.32799999999997</c:v>
                </c:pt>
                <c:pt idx="92">
                  <c:v>530.34799999999996</c:v>
                </c:pt>
                <c:pt idx="93">
                  <c:v>564.79999999999995</c:v>
                </c:pt>
                <c:pt idx="94">
                  <c:v>582.84</c:v>
                </c:pt>
                <c:pt idx="95">
                  <c:v>601.27600000000007</c:v>
                </c:pt>
                <c:pt idx="96">
                  <c:v>620.03600000000006</c:v>
                </c:pt>
                <c:pt idx="97">
                  <c:v>676.94000000000017</c:v>
                </c:pt>
                <c:pt idx="98">
                  <c:v>641.24000000000012</c:v>
                </c:pt>
                <c:pt idx="99">
                  <c:v>632.67999999999995</c:v>
                </c:pt>
                <c:pt idx="100">
                  <c:v>621.01199999999994</c:v>
                </c:pt>
                <c:pt idx="101">
                  <c:v>670.26800000000003</c:v>
                </c:pt>
                <c:pt idx="102">
                  <c:v>657.8</c:v>
                </c:pt>
                <c:pt idx="103">
                  <c:v>643.3760000000002</c:v>
                </c:pt>
                <c:pt idx="104">
                  <c:v>680.02400000000023</c:v>
                </c:pt>
                <c:pt idx="105">
                  <c:v>670.90400000000011</c:v>
                </c:pt>
                <c:pt idx="106">
                  <c:v>723.1</c:v>
                </c:pt>
                <c:pt idx="107">
                  <c:v>764.43600000000004</c:v>
                </c:pt>
                <c:pt idx="108">
                  <c:v>757.67200000000014</c:v>
                </c:pt>
                <c:pt idx="109">
                  <c:v>725.02</c:v>
                </c:pt>
                <c:pt idx="110">
                  <c:v>723.02</c:v>
                </c:pt>
                <c:pt idx="111">
                  <c:v>748.41600000000005</c:v>
                </c:pt>
                <c:pt idx="112">
                  <c:v>726.48800000000017</c:v>
                </c:pt>
                <c:pt idx="113">
                  <c:v>743.80400000000009</c:v>
                </c:pt>
                <c:pt idx="114">
                  <c:v>753.82400000000018</c:v>
                </c:pt>
                <c:pt idx="115">
                  <c:v>766.42799999999988</c:v>
                </c:pt>
                <c:pt idx="116">
                  <c:v>758.62799999999993</c:v>
                </c:pt>
                <c:pt idx="117">
                  <c:v>766.43600000000004</c:v>
                </c:pt>
                <c:pt idx="118">
                  <c:v>797.74799999999993</c:v>
                </c:pt>
                <c:pt idx="119">
                  <c:v>787.95600000000002</c:v>
                </c:pt>
                <c:pt idx="120">
                  <c:v>784.89599999999996</c:v>
                </c:pt>
                <c:pt idx="121">
                  <c:v>808.3760000000002</c:v>
                </c:pt>
                <c:pt idx="122">
                  <c:v>818.44799999999987</c:v>
                </c:pt>
                <c:pt idx="123">
                  <c:v>809.91199999999981</c:v>
                </c:pt>
                <c:pt idx="124">
                  <c:v>785.20400000000006</c:v>
                </c:pt>
                <c:pt idx="125">
                  <c:v>777.93200000000002</c:v>
                </c:pt>
                <c:pt idx="126">
                  <c:v>756.75999999999988</c:v>
                </c:pt>
                <c:pt idx="127">
                  <c:v>766.00800000000015</c:v>
                </c:pt>
                <c:pt idx="128">
                  <c:v>756.40800000000013</c:v>
                </c:pt>
                <c:pt idx="129">
                  <c:v>753.72799999999984</c:v>
                </c:pt>
                <c:pt idx="130">
                  <c:v>731.70400000000006</c:v>
                </c:pt>
                <c:pt idx="131">
                  <c:v>706.81199999999978</c:v>
                </c:pt>
                <c:pt idx="132">
                  <c:v>684.02400000000023</c:v>
                </c:pt>
                <c:pt idx="133">
                  <c:v>644.29599999999994</c:v>
                </c:pt>
                <c:pt idx="134">
                  <c:v>649.86800000000005</c:v>
                </c:pt>
                <c:pt idx="135">
                  <c:v>680.56799999999998</c:v>
                </c:pt>
                <c:pt idx="136">
                  <c:v>669.78800000000012</c:v>
                </c:pt>
                <c:pt idx="137">
                  <c:v>658.00800000000015</c:v>
                </c:pt>
                <c:pt idx="138">
                  <c:v>649.83199999999999</c:v>
                </c:pt>
                <c:pt idx="139">
                  <c:v>699.57200000000012</c:v>
                </c:pt>
                <c:pt idx="140">
                  <c:v>705.6160000000001</c:v>
                </c:pt>
                <c:pt idx="141">
                  <c:v>729.29200000000014</c:v>
                </c:pt>
                <c:pt idx="142">
                  <c:v>697.79200000000014</c:v>
                </c:pt>
                <c:pt idx="143">
                  <c:v>714.02400000000023</c:v>
                </c:pt>
                <c:pt idx="144">
                  <c:v>710.43600000000004</c:v>
                </c:pt>
                <c:pt idx="145">
                  <c:v>688.12</c:v>
                </c:pt>
                <c:pt idx="146">
                  <c:v>631.07600000000025</c:v>
                </c:pt>
                <c:pt idx="147">
                  <c:v>698.74000000000012</c:v>
                </c:pt>
                <c:pt idx="148">
                  <c:v>701.86399999999992</c:v>
                </c:pt>
                <c:pt idx="149">
                  <c:v>722.59599999999989</c:v>
                </c:pt>
                <c:pt idx="150">
                  <c:v>751.19200000000012</c:v>
                </c:pt>
                <c:pt idx="151">
                  <c:v>751.06799999999998</c:v>
                </c:pt>
                <c:pt idx="152">
                  <c:v>740.48</c:v>
                </c:pt>
                <c:pt idx="153">
                  <c:v>733.81199999999978</c:v>
                </c:pt>
                <c:pt idx="154">
                  <c:v>771.27600000000018</c:v>
                </c:pt>
                <c:pt idx="155">
                  <c:v>790.06399999999996</c:v>
                </c:pt>
                <c:pt idx="156">
                  <c:v>787.56799999999998</c:v>
                </c:pt>
                <c:pt idx="157">
                  <c:v>760.77600000000018</c:v>
                </c:pt>
                <c:pt idx="158">
                  <c:v>771.06799999999998</c:v>
                </c:pt>
                <c:pt idx="159">
                  <c:v>761.8839999999999</c:v>
                </c:pt>
                <c:pt idx="160">
                  <c:v>782.93200000000002</c:v>
                </c:pt>
                <c:pt idx="161">
                  <c:v>795.32400000000018</c:v>
                </c:pt>
                <c:pt idx="162">
                  <c:v>776.59599999999989</c:v>
                </c:pt>
                <c:pt idx="163">
                  <c:v>741.48399999999992</c:v>
                </c:pt>
                <c:pt idx="164">
                  <c:v>703.24399999999991</c:v>
                </c:pt>
                <c:pt idx="165">
                  <c:v>721</c:v>
                </c:pt>
                <c:pt idx="166">
                  <c:v>732.1400000000001</c:v>
                </c:pt>
                <c:pt idx="167">
                  <c:v>715.42400000000021</c:v>
                </c:pt>
                <c:pt idx="168">
                  <c:v>711.29599999999994</c:v>
                </c:pt>
                <c:pt idx="169">
                  <c:v>757.32</c:v>
                </c:pt>
                <c:pt idx="170">
                  <c:v>787.7080000000002</c:v>
                </c:pt>
                <c:pt idx="171">
                  <c:v>803.98</c:v>
                </c:pt>
                <c:pt idx="172">
                  <c:v>821.66399999999999</c:v>
                </c:pt>
                <c:pt idx="173">
                  <c:v>823.96399999999994</c:v>
                </c:pt>
                <c:pt idx="174">
                  <c:v>862.19200000000012</c:v>
                </c:pt>
                <c:pt idx="175">
                  <c:v>860.20400000000006</c:v>
                </c:pt>
                <c:pt idx="176">
                  <c:v>836.42400000000021</c:v>
                </c:pt>
                <c:pt idx="177">
                  <c:v>830.90400000000011</c:v>
                </c:pt>
                <c:pt idx="178">
                  <c:v>847.83199999999999</c:v>
                </c:pt>
                <c:pt idx="179">
                  <c:v>846.12400000000025</c:v>
                </c:pt>
                <c:pt idx="180">
                  <c:v>883.96399999999994</c:v>
                </c:pt>
                <c:pt idx="181">
                  <c:v>890.57200000000012</c:v>
                </c:pt>
                <c:pt idx="182">
                  <c:v>880.02400000000023</c:v>
                </c:pt>
                <c:pt idx="183">
                  <c:v>878.85200000000009</c:v>
                </c:pt>
                <c:pt idx="184">
                  <c:v>886.45999999999981</c:v>
                </c:pt>
                <c:pt idx="185">
                  <c:v>884.22400000000027</c:v>
                </c:pt>
                <c:pt idx="186">
                  <c:v>886.96399999999994</c:v>
                </c:pt>
                <c:pt idx="187">
                  <c:v>862.36399999999992</c:v>
                </c:pt>
                <c:pt idx="188">
                  <c:v>850.35200000000009</c:v>
                </c:pt>
                <c:pt idx="189">
                  <c:v>828.91199999999981</c:v>
                </c:pt>
                <c:pt idx="190">
                  <c:v>806.75200000000007</c:v>
                </c:pt>
                <c:pt idx="191">
                  <c:v>803.92799999999988</c:v>
                </c:pt>
                <c:pt idx="192">
                  <c:v>829.76800000000003</c:v>
                </c:pt>
                <c:pt idx="193">
                  <c:v>856.42</c:v>
                </c:pt>
                <c:pt idx="194">
                  <c:v>823.35200000000009</c:v>
                </c:pt>
                <c:pt idx="195">
                  <c:v>825.96399999999994</c:v>
                </c:pt>
                <c:pt idx="196">
                  <c:v>852.88800000000015</c:v>
                </c:pt>
                <c:pt idx="197">
                  <c:v>843.82400000000018</c:v>
                </c:pt>
                <c:pt idx="198">
                  <c:v>845.16800000000001</c:v>
                </c:pt>
                <c:pt idx="199">
                  <c:v>845.11199999999985</c:v>
                </c:pt>
                <c:pt idx="200">
                  <c:v>821.55600000000004</c:v>
                </c:pt>
                <c:pt idx="201">
                  <c:v>788.1160000000001</c:v>
                </c:pt>
                <c:pt idx="202">
                  <c:v>804.56399999999996</c:v>
                </c:pt>
                <c:pt idx="203">
                  <c:v>770.65999999999985</c:v>
                </c:pt>
                <c:pt idx="204">
                  <c:v>809.89599999999996</c:v>
                </c:pt>
                <c:pt idx="205">
                  <c:v>824.86800000000005</c:v>
                </c:pt>
                <c:pt idx="206">
                  <c:v>820.26800000000003</c:v>
                </c:pt>
                <c:pt idx="207">
                  <c:v>834.62</c:v>
                </c:pt>
                <c:pt idx="208">
                  <c:v>839.08</c:v>
                </c:pt>
                <c:pt idx="209">
                  <c:v>840.15999999999985</c:v>
                </c:pt>
                <c:pt idx="210">
                  <c:v>853.56799999999998</c:v>
                </c:pt>
                <c:pt idx="211">
                  <c:v>852.14399999999989</c:v>
                </c:pt>
                <c:pt idx="212">
                  <c:v>849.05600000000004</c:v>
                </c:pt>
                <c:pt idx="213">
                  <c:v>849.36800000000005</c:v>
                </c:pt>
                <c:pt idx="214">
                  <c:v>840.53600000000006</c:v>
                </c:pt>
                <c:pt idx="215">
                  <c:v>844.48800000000017</c:v>
                </c:pt>
                <c:pt idx="216">
                  <c:v>830.86399999999992</c:v>
                </c:pt>
                <c:pt idx="217">
                  <c:v>832.52400000000023</c:v>
                </c:pt>
                <c:pt idx="218">
                  <c:v>836.87200000000007</c:v>
                </c:pt>
                <c:pt idx="219">
                  <c:v>851.66800000000001</c:v>
                </c:pt>
                <c:pt idx="220">
                  <c:v>849.3599999999999</c:v>
                </c:pt>
                <c:pt idx="221">
                  <c:v>848.47200000000009</c:v>
                </c:pt>
                <c:pt idx="222">
                  <c:v>833.94000000000017</c:v>
                </c:pt>
                <c:pt idx="223">
                  <c:v>821.02799999999991</c:v>
                </c:pt>
                <c:pt idx="224">
                  <c:v>814.10400000000004</c:v>
                </c:pt>
                <c:pt idx="225">
                  <c:v>813.01600000000008</c:v>
                </c:pt>
                <c:pt idx="226">
                  <c:v>797.91600000000005</c:v>
                </c:pt>
                <c:pt idx="227">
                  <c:v>793.90400000000011</c:v>
                </c:pt>
                <c:pt idx="228">
                  <c:v>800.85600000000011</c:v>
                </c:pt>
                <c:pt idx="229">
                  <c:v>800.24399999999991</c:v>
                </c:pt>
                <c:pt idx="230">
                  <c:v>790.24399999999991</c:v>
                </c:pt>
                <c:pt idx="231">
                  <c:v>787.21600000000001</c:v>
                </c:pt>
                <c:pt idx="232">
                  <c:v>781.66399999999999</c:v>
                </c:pt>
                <c:pt idx="233">
                  <c:v>778.53600000000006</c:v>
                </c:pt>
                <c:pt idx="234">
                  <c:v>767.70400000000006</c:v>
                </c:pt>
                <c:pt idx="235">
                  <c:v>754.25600000000009</c:v>
                </c:pt>
                <c:pt idx="236">
                  <c:v>747.84399999999994</c:v>
                </c:pt>
                <c:pt idx="237">
                  <c:v>723.46800000000007</c:v>
                </c:pt>
                <c:pt idx="238">
                  <c:v>711.97200000000009</c:v>
                </c:pt>
                <c:pt idx="239">
                  <c:v>716.0920000000001</c:v>
                </c:pt>
                <c:pt idx="240">
                  <c:v>722.94399999999996</c:v>
                </c:pt>
                <c:pt idx="241">
                  <c:v>731.37200000000007</c:v>
                </c:pt>
                <c:pt idx="242">
                  <c:v>722.25999999999988</c:v>
                </c:pt>
                <c:pt idx="243">
                  <c:v>696.59599999999989</c:v>
                </c:pt>
                <c:pt idx="244">
                  <c:v>692.71600000000001</c:v>
                </c:pt>
                <c:pt idx="245">
                  <c:v>708.30400000000009</c:v>
                </c:pt>
                <c:pt idx="246">
                  <c:v>695.63199999999995</c:v>
                </c:pt>
                <c:pt idx="247">
                  <c:v>717.03600000000006</c:v>
                </c:pt>
                <c:pt idx="248">
                  <c:v>713.73199999999997</c:v>
                </c:pt>
                <c:pt idx="249">
                  <c:v>736.58399999999995</c:v>
                </c:pt>
                <c:pt idx="250">
                  <c:v>745.6160000000001</c:v>
                </c:pt>
                <c:pt idx="251">
                  <c:v>743.98399999999992</c:v>
                </c:pt>
                <c:pt idx="252">
                  <c:v>731.46800000000007</c:v>
                </c:pt>
                <c:pt idx="253">
                  <c:v>715.74000000000012</c:v>
                </c:pt>
                <c:pt idx="254">
                  <c:v>718.54799999999989</c:v>
                </c:pt>
                <c:pt idx="255">
                  <c:v>729.94799999999987</c:v>
                </c:pt>
                <c:pt idx="256">
                  <c:v>756.66399999999999</c:v>
                </c:pt>
                <c:pt idx="257">
                  <c:v>759.60400000000004</c:v>
                </c:pt>
                <c:pt idx="258">
                  <c:v>747.7639999999999</c:v>
                </c:pt>
                <c:pt idx="259">
                  <c:v>760.5</c:v>
                </c:pt>
                <c:pt idx="260">
                  <c:v>758.69200000000012</c:v>
                </c:pt>
                <c:pt idx="261">
                  <c:v>771.53600000000006</c:v>
                </c:pt>
                <c:pt idx="262">
                  <c:v>773.97600000000023</c:v>
                </c:pt>
                <c:pt idx="263">
                  <c:v>776.00400000000013</c:v>
                </c:pt>
                <c:pt idx="264">
                  <c:v>782.92</c:v>
                </c:pt>
                <c:pt idx="265">
                  <c:v>781.7360000000001</c:v>
                </c:pt>
                <c:pt idx="266">
                  <c:v>782.55999999999983</c:v>
                </c:pt>
                <c:pt idx="267">
                  <c:v>780.28800000000012</c:v>
                </c:pt>
                <c:pt idx="268">
                  <c:v>780.66800000000001</c:v>
                </c:pt>
                <c:pt idx="269">
                  <c:v>774.27200000000016</c:v>
                </c:pt>
                <c:pt idx="270">
                  <c:v>758.40800000000013</c:v>
                </c:pt>
                <c:pt idx="271">
                  <c:v>766.26800000000003</c:v>
                </c:pt>
                <c:pt idx="272">
                  <c:v>764.94799999999987</c:v>
                </c:pt>
                <c:pt idx="273">
                  <c:v>762.52799999999991</c:v>
                </c:pt>
                <c:pt idx="274">
                  <c:v>748.8839999999999</c:v>
                </c:pt>
                <c:pt idx="275">
                  <c:v>732.99200000000008</c:v>
                </c:pt>
                <c:pt idx="276">
                  <c:v>721.74399999999991</c:v>
                </c:pt>
                <c:pt idx="277">
                  <c:v>745.14399999999989</c:v>
                </c:pt>
                <c:pt idx="278">
                  <c:v>753.6160000000001</c:v>
                </c:pt>
                <c:pt idx="279">
                  <c:v>753.42799999999988</c:v>
                </c:pt>
                <c:pt idx="280">
                  <c:v>754.70400000000006</c:v>
                </c:pt>
                <c:pt idx="281">
                  <c:v>747.2</c:v>
                </c:pt>
                <c:pt idx="282">
                  <c:v>745.6400000000001</c:v>
                </c:pt>
                <c:pt idx="283">
                  <c:v>743.08399999999995</c:v>
                </c:pt>
                <c:pt idx="284">
                  <c:v>743.8760000000002</c:v>
                </c:pt>
                <c:pt idx="285">
                  <c:v>740.39599999999996</c:v>
                </c:pt>
                <c:pt idx="286">
                  <c:v>732.31199999999978</c:v>
                </c:pt>
                <c:pt idx="287">
                  <c:v>735.14799999999991</c:v>
                </c:pt>
                <c:pt idx="288">
                  <c:v>725.86399999999992</c:v>
                </c:pt>
                <c:pt idx="289">
                  <c:v>731.51199999999983</c:v>
                </c:pt>
                <c:pt idx="290">
                  <c:v>726.81600000000003</c:v>
                </c:pt>
                <c:pt idx="291">
                  <c:v>730.20400000000006</c:v>
                </c:pt>
                <c:pt idx="292">
                  <c:v>729.94799999999987</c:v>
                </c:pt>
                <c:pt idx="293">
                  <c:v>735.32</c:v>
                </c:pt>
                <c:pt idx="294">
                  <c:v>732.6</c:v>
                </c:pt>
                <c:pt idx="295">
                  <c:v>721.24799999999993</c:v>
                </c:pt>
                <c:pt idx="296">
                  <c:v>713.27600000000018</c:v>
                </c:pt>
                <c:pt idx="297">
                  <c:v>701.22</c:v>
                </c:pt>
                <c:pt idx="298">
                  <c:v>674.81199999999978</c:v>
                </c:pt>
                <c:pt idx="299">
                  <c:v>687.32799999999986</c:v>
                </c:pt>
                <c:pt idx="300">
                  <c:v>715.74000000000012</c:v>
                </c:pt>
                <c:pt idx="301">
                  <c:v>716.3760000000002</c:v>
                </c:pt>
                <c:pt idx="302">
                  <c:v>720.81199999999978</c:v>
                </c:pt>
                <c:pt idx="303">
                  <c:v>721.19599999999991</c:v>
                </c:pt>
                <c:pt idx="304">
                  <c:v>717.73199999999997</c:v>
                </c:pt>
                <c:pt idx="305">
                  <c:v>700.52</c:v>
                </c:pt>
                <c:pt idx="306">
                  <c:v>697.19599999999991</c:v>
                </c:pt>
                <c:pt idx="307">
                  <c:v>709.17200000000014</c:v>
                </c:pt>
                <c:pt idx="308">
                  <c:v>711.35200000000009</c:v>
                </c:pt>
                <c:pt idx="309">
                  <c:v>699.40800000000013</c:v>
                </c:pt>
                <c:pt idx="310">
                  <c:v>689.05999999999983</c:v>
                </c:pt>
                <c:pt idx="311">
                  <c:v>685.02799999999991</c:v>
                </c:pt>
                <c:pt idx="312">
                  <c:v>686.05200000000013</c:v>
                </c:pt>
                <c:pt idx="313">
                  <c:v>682.72799999999984</c:v>
                </c:pt>
                <c:pt idx="314">
                  <c:v>678.54799999999989</c:v>
                </c:pt>
                <c:pt idx="315">
                  <c:v>671.55600000000004</c:v>
                </c:pt>
                <c:pt idx="316">
                  <c:v>668.47600000000023</c:v>
                </c:pt>
                <c:pt idx="317">
                  <c:v>658.61199999999985</c:v>
                </c:pt>
                <c:pt idx="318">
                  <c:v>638.12799999999993</c:v>
                </c:pt>
                <c:pt idx="319">
                  <c:v>650.67999999999995</c:v>
                </c:pt>
                <c:pt idx="320">
                  <c:v>656.91600000000005</c:v>
                </c:pt>
                <c:pt idx="321">
                  <c:v>668.31600000000003</c:v>
                </c:pt>
                <c:pt idx="322">
                  <c:v>670.88</c:v>
                </c:pt>
                <c:pt idx="323">
                  <c:v>668.0920000000001</c:v>
                </c:pt>
                <c:pt idx="324">
                  <c:v>665.92799999999988</c:v>
                </c:pt>
                <c:pt idx="325">
                  <c:v>660.19200000000012</c:v>
                </c:pt>
                <c:pt idx="326">
                  <c:v>661.96399999999994</c:v>
                </c:pt>
                <c:pt idx="327">
                  <c:v>662.29200000000014</c:v>
                </c:pt>
                <c:pt idx="328">
                  <c:v>660.50400000000013</c:v>
                </c:pt>
                <c:pt idx="329">
                  <c:v>651.1880000000001</c:v>
                </c:pt>
                <c:pt idx="330">
                  <c:v>645.34000000000015</c:v>
                </c:pt>
                <c:pt idx="331">
                  <c:v>651.49599999999987</c:v>
                </c:pt>
                <c:pt idx="332">
                  <c:v>655.3760000000002</c:v>
                </c:pt>
                <c:pt idx="333">
                  <c:v>653.07600000000025</c:v>
                </c:pt>
                <c:pt idx="334">
                  <c:v>649.54399999999987</c:v>
                </c:pt>
                <c:pt idx="335">
                  <c:v>645.40400000000011</c:v>
                </c:pt>
                <c:pt idx="336">
                  <c:v>651.14399999999989</c:v>
                </c:pt>
                <c:pt idx="337">
                  <c:v>636.83199999999999</c:v>
                </c:pt>
                <c:pt idx="338">
                  <c:v>636.21199999999988</c:v>
                </c:pt>
                <c:pt idx="339">
                  <c:v>617.55600000000015</c:v>
                </c:pt>
                <c:pt idx="340">
                  <c:v>608.14799999999991</c:v>
                </c:pt>
                <c:pt idx="341">
                  <c:v>635.14399999999989</c:v>
                </c:pt>
                <c:pt idx="342">
                  <c:v>636.7360000000001</c:v>
                </c:pt>
                <c:pt idx="343">
                  <c:v>620.6</c:v>
                </c:pt>
                <c:pt idx="344">
                  <c:v>598.7639999999999</c:v>
                </c:pt>
                <c:pt idx="345">
                  <c:v>620.98800000000006</c:v>
                </c:pt>
                <c:pt idx="346">
                  <c:v>628.90400000000011</c:v>
                </c:pt>
                <c:pt idx="347">
                  <c:v>660.08399999999995</c:v>
                </c:pt>
                <c:pt idx="348">
                  <c:v>652.90400000000011</c:v>
                </c:pt>
                <c:pt idx="349">
                  <c:v>636.42400000000021</c:v>
                </c:pt>
                <c:pt idx="350">
                  <c:v>639.59200000000021</c:v>
                </c:pt>
                <c:pt idx="351">
                  <c:v>640.38400000000001</c:v>
                </c:pt>
                <c:pt idx="352">
                  <c:v>645.55999999999983</c:v>
                </c:pt>
                <c:pt idx="353">
                  <c:v>648.00800000000015</c:v>
                </c:pt>
                <c:pt idx="354">
                  <c:v>651.22400000000016</c:v>
                </c:pt>
                <c:pt idx="355">
                  <c:v>642.82400000000018</c:v>
                </c:pt>
                <c:pt idx="356">
                  <c:v>644.06799999999998</c:v>
                </c:pt>
                <c:pt idx="357">
                  <c:v>642.78</c:v>
                </c:pt>
                <c:pt idx="358">
                  <c:v>624.28</c:v>
                </c:pt>
                <c:pt idx="359">
                  <c:v>636.952</c:v>
                </c:pt>
                <c:pt idx="360">
                  <c:v>620.13600000000008</c:v>
                </c:pt>
                <c:pt idx="361">
                  <c:v>632.44000000000017</c:v>
                </c:pt>
                <c:pt idx="362">
                  <c:v>640.6880000000001</c:v>
                </c:pt>
                <c:pt idx="363">
                  <c:v>638.42400000000021</c:v>
                </c:pt>
                <c:pt idx="364">
                  <c:v>624.67200000000014</c:v>
                </c:pt>
                <c:pt idx="365">
                  <c:v>625.4</c:v>
                </c:pt>
                <c:pt idx="366">
                  <c:v>620.80800000000022</c:v>
                </c:pt>
                <c:pt idx="367">
                  <c:v>618.65200000000004</c:v>
                </c:pt>
                <c:pt idx="368">
                  <c:v>607.21199999999988</c:v>
                </c:pt>
                <c:pt idx="369">
                  <c:v>604.74799999999993</c:v>
                </c:pt>
                <c:pt idx="370">
                  <c:v>598.48400000000004</c:v>
                </c:pt>
                <c:pt idx="371">
                  <c:v>598.99600000000009</c:v>
                </c:pt>
                <c:pt idx="372">
                  <c:v>582.5440000000001</c:v>
                </c:pt>
                <c:pt idx="373">
                  <c:v>565.88000000000011</c:v>
                </c:pt>
                <c:pt idx="374">
                  <c:v>555.66800000000001</c:v>
                </c:pt>
                <c:pt idx="375">
                  <c:v>554.10400000000004</c:v>
                </c:pt>
                <c:pt idx="376">
                  <c:v>556.49199999999996</c:v>
                </c:pt>
                <c:pt idx="377">
                  <c:v>535.61599999999999</c:v>
                </c:pt>
                <c:pt idx="378">
                  <c:v>520.50400000000013</c:v>
                </c:pt>
                <c:pt idx="379">
                  <c:v>536.74</c:v>
                </c:pt>
                <c:pt idx="380">
                  <c:v>543.80799999999999</c:v>
                </c:pt>
                <c:pt idx="381">
                  <c:v>535.36</c:v>
                </c:pt>
                <c:pt idx="382">
                  <c:v>534.02399999999989</c:v>
                </c:pt>
                <c:pt idx="383">
                  <c:v>550.16800000000001</c:v>
                </c:pt>
                <c:pt idx="384">
                  <c:v>548.596</c:v>
                </c:pt>
                <c:pt idx="385">
                  <c:v>558.20400000000006</c:v>
                </c:pt>
                <c:pt idx="386">
                  <c:v>545.952</c:v>
                </c:pt>
                <c:pt idx="387">
                  <c:v>538.57600000000002</c:v>
                </c:pt>
                <c:pt idx="388">
                  <c:v>534.98400000000004</c:v>
                </c:pt>
                <c:pt idx="389">
                  <c:v>525.56399999999996</c:v>
                </c:pt>
                <c:pt idx="390">
                  <c:v>509.54</c:v>
                </c:pt>
                <c:pt idx="391">
                  <c:v>506.52399999999994</c:v>
                </c:pt>
                <c:pt idx="392">
                  <c:v>486.2</c:v>
                </c:pt>
                <c:pt idx="393">
                  <c:v>496.18000000000012</c:v>
                </c:pt>
                <c:pt idx="394">
                  <c:v>514.36399999999992</c:v>
                </c:pt>
                <c:pt idx="395">
                  <c:v>530.22399999999993</c:v>
                </c:pt>
                <c:pt idx="396">
                  <c:v>505.77200000000011</c:v>
                </c:pt>
                <c:pt idx="397">
                  <c:v>504.63199999999995</c:v>
                </c:pt>
                <c:pt idx="398">
                  <c:v>535.08800000000008</c:v>
                </c:pt>
                <c:pt idx="399">
                  <c:v>518.25200000000007</c:v>
                </c:pt>
                <c:pt idx="400">
                  <c:v>511.59600000000006</c:v>
                </c:pt>
                <c:pt idx="401">
                  <c:v>522.98800000000006</c:v>
                </c:pt>
                <c:pt idx="402">
                  <c:v>537.23199999999997</c:v>
                </c:pt>
                <c:pt idx="403">
                  <c:v>535.11200000000008</c:v>
                </c:pt>
                <c:pt idx="404">
                  <c:v>536.16800000000001</c:v>
                </c:pt>
                <c:pt idx="405">
                  <c:v>544.61200000000008</c:v>
                </c:pt>
                <c:pt idx="406">
                  <c:v>533.428</c:v>
                </c:pt>
                <c:pt idx="407">
                  <c:v>535.32799999999997</c:v>
                </c:pt>
                <c:pt idx="408">
                  <c:v>537.08000000000015</c:v>
                </c:pt>
                <c:pt idx="409">
                  <c:v>532.96399999999994</c:v>
                </c:pt>
                <c:pt idx="410">
                  <c:v>525.80400000000009</c:v>
                </c:pt>
                <c:pt idx="411">
                  <c:v>520.08800000000008</c:v>
                </c:pt>
                <c:pt idx="412">
                  <c:v>503.43199999999996</c:v>
                </c:pt>
                <c:pt idx="413">
                  <c:v>504.87600000000003</c:v>
                </c:pt>
                <c:pt idx="414">
                  <c:v>485.50400000000008</c:v>
                </c:pt>
                <c:pt idx="415">
                  <c:v>461.23600000000005</c:v>
                </c:pt>
                <c:pt idx="416">
                  <c:v>479.98800000000011</c:v>
                </c:pt>
                <c:pt idx="417">
                  <c:v>471.06800000000004</c:v>
                </c:pt>
                <c:pt idx="418">
                  <c:v>503.5</c:v>
                </c:pt>
                <c:pt idx="419">
                  <c:v>513.952</c:v>
                </c:pt>
                <c:pt idx="420">
                  <c:v>509.44</c:v>
                </c:pt>
                <c:pt idx="421">
                  <c:v>506.46399999999994</c:v>
                </c:pt>
                <c:pt idx="422">
                  <c:v>511.75200000000007</c:v>
                </c:pt>
                <c:pt idx="423">
                  <c:v>495.25599999999991</c:v>
                </c:pt>
                <c:pt idx="424">
                  <c:v>481.5200000000001</c:v>
                </c:pt>
                <c:pt idx="425">
                  <c:v>484.26</c:v>
                </c:pt>
                <c:pt idx="426">
                  <c:v>494.76</c:v>
                </c:pt>
                <c:pt idx="427">
                  <c:v>489.66</c:v>
                </c:pt>
                <c:pt idx="428">
                  <c:v>489.416</c:v>
                </c:pt>
                <c:pt idx="429">
                  <c:v>490.02399999999994</c:v>
                </c:pt>
                <c:pt idx="430">
                  <c:v>494.78800000000012</c:v>
                </c:pt>
                <c:pt idx="431">
                  <c:v>474.65200000000004</c:v>
                </c:pt>
                <c:pt idx="432">
                  <c:v>453.64799999999997</c:v>
                </c:pt>
                <c:pt idx="433">
                  <c:v>447.97600000000006</c:v>
                </c:pt>
                <c:pt idx="434">
                  <c:v>474.61200000000014</c:v>
                </c:pt>
                <c:pt idx="435">
                  <c:v>462.07600000000008</c:v>
                </c:pt>
                <c:pt idx="436">
                  <c:v>463.24400000000009</c:v>
                </c:pt>
                <c:pt idx="437">
                  <c:v>468.77200000000011</c:v>
                </c:pt>
                <c:pt idx="438">
                  <c:v>457.98000000000013</c:v>
                </c:pt>
                <c:pt idx="439">
                  <c:v>446.38000000000017</c:v>
                </c:pt>
                <c:pt idx="440">
                  <c:v>446.13600000000008</c:v>
                </c:pt>
                <c:pt idx="441">
                  <c:v>448</c:v>
                </c:pt>
                <c:pt idx="442">
                  <c:v>442.48000000000013</c:v>
                </c:pt>
                <c:pt idx="443">
                  <c:v>457.72399999999993</c:v>
                </c:pt>
                <c:pt idx="444">
                  <c:v>454.22800000000001</c:v>
                </c:pt>
                <c:pt idx="445">
                  <c:v>447.26800000000003</c:v>
                </c:pt>
                <c:pt idx="446">
                  <c:v>435.33199999999999</c:v>
                </c:pt>
                <c:pt idx="447">
                  <c:v>438.87600000000003</c:v>
                </c:pt>
                <c:pt idx="448">
                  <c:v>431.2</c:v>
                </c:pt>
                <c:pt idx="449">
                  <c:v>432.42000000000007</c:v>
                </c:pt>
                <c:pt idx="450">
                  <c:v>451.16</c:v>
                </c:pt>
                <c:pt idx="451">
                  <c:v>441.98800000000011</c:v>
                </c:pt>
                <c:pt idx="452">
                  <c:v>446.66</c:v>
                </c:pt>
                <c:pt idx="453">
                  <c:v>437.14400000000006</c:v>
                </c:pt>
                <c:pt idx="454">
                  <c:v>436.08000000000015</c:v>
                </c:pt>
                <c:pt idx="455">
                  <c:v>430.28000000000014</c:v>
                </c:pt>
                <c:pt idx="456">
                  <c:v>427.11599999999999</c:v>
                </c:pt>
                <c:pt idx="457">
                  <c:v>422.44</c:v>
                </c:pt>
                <c:pt idx="458">
                  <c:v>424.1880000000001</c:v>
                </c:pt>
                <c:pt idx="459">
                  <c:v>422.96800000000002</c:v>
                </c:pt>
                <c:pt idx="460">
                  <c:v>406.57600000000008</c:v>
                </c:pt>
                <c:pt idx="461">
                  <c:v>395.49600000000004</c:v>
                </c:pt>
                <c:pt idx="462">
                  <c:v>400.49199999999996</c:v>
                </c:pt>
                <c:pt idx="463">
                  <c:v>392.53199999999998</c:v>
                </c:pt>
                <c:pt idx="464">
                  <c:v>413.6040000000001</c:v>
                </c:pt>
                <c:pt idx="465">
                  <c:v>412.892</c:v>
                </c:pt>
                <c:pt idx="466">
                  <c:v>408.83199999999999</c:v>
                </c:pt>
                <c:pt idx="467">
                  <c:v>389.79600000000005</c:v>
                </c:pt>
                <c:pt idx="468">
                  <c:v>393.83600000000007</c:v>
                </c:pt>
                <c:pt idx="469">
                  <c:v>394.05599999999993</c:v>
                </c:pt>
                <c:pt idx="470">
                  <c:v>386.07200000000012</c:v>
                </c:pt>
                <c:pt idx="471">
                  <c:v>401.98400000000004</c:v>
                </c:pt>
                <c:pt idx="472">
                  <c:v>372.1040000000001</c:v>
                </c:pt>
                <c:pt idx="473">
                  <c:v>363.06399999999996</c:v>
                </c:pt>
                <c:pt idx="474">
                  <c:v>331.35200000000003</c:v>
                </c:pt>
                <c:pt idx="475">
                  <c:v>303.26800000000003</c:v>
                </c:pt>
                <c:pt idx="476">
                  <c:v>287.24799999999993</c:v>
                </c:pt>
                <c:pt idx="477">
                  <c:v>286.20400000000006</c:v>
                </c:pt>
                <c:pt idx="478">
                  <c:v>279.63600000000008</c:v>
                </c:pt>
                <c:pt idx="479">
                  <c:v>305.76000000000005</c:v>
                </c:pt>
                <c:pt idx="480">
                  <c:v>330.02800000000002</c:v>
                </c:pt>
                <c:pt idx="481">
                  <c:v>345.33600000000007</c:v>
                </c:pt>
                <c:pt idx="482">
                  <c:v>354.72800000000001</c:v>
                </c:pt>
                <c:pt idx="483">
                  <c:v>344.16800000000001</c:v>
                </c:pt>
                <c:pt idx="484">
                  <c:v>344.73199999999997</c:v>
                </c:pt>
                <c:pt idx="485">
                  <c:v>344.5200000000001</c:v>
                </c:pt>
                <c:pt idx="486">
                  <c:v>366.23199999999997</c:v>
                </c:pt>
                <c:pt idx="487">
                  <c:v>366.16800000000001</c:v>
                </c:pt>
                <c:pt idx="488">
                  <c:v>350.25599999999991</c:v>
                </c:pt>
                <c:pt idx="489">
                  <c:v>374.9559999999999</c:v>
                </c:pt>
                <c:pt idx="490">
                  <c:v>382.37200000000013</c:v>
                </c:pt>
                <c:pt idx="491">
                  <c:v>368.77600000000007</c:v>
                </c:pt>
                <c:pt idx="492">
                  <c:v>352.63600000000008</c:v>
                </c:pt>
                <c:pt idx="493">
                  <c:v>342.48000000000013</c:v>
                </c:pt>
                <c:pt idx="494">
                  <c:v>322.59199999999998</c:v>
                </c:pt>
                <c:pt idx="495">
                  <c:v>332.26399999999995</c:v>
                </c:pt>
                <c:pt idx="496">
                  <c:v>315.67600000000004</c:v>
                </c:pt>
                <c:pt idx="497">
                  <c:v>304.34400000000005</c:v>
                </c:pt>
                <c:pt idx="498">
                  <c:v>323.11599999999999</c:v>
                </c:pt>
                <c:pt idx="499">
                  <c:v>305.25200000000007</c:v>
                </c:pt>
                <c:pt idx="500">
                  <c:v>309.13600000000008</c:v>
                </c:pt>
                <c:pt idx="501">
                  <c:v>302.32800000000009</c:v>
                </c:pt>
                <c:pt idx="502">
                  <c:v>263.43199999999996</c:v>
                </c:pt>
                <c:pt idx="503">
                  <c:v>259.22399999999999</c:v>
                </c:pt>
                <c:pt idx="504">
                  <c:v>296.81200000000007</c:v>
                </c:pt>
                <c:pt idx="505">
                  <c:v>287.06800000000004</c:v>
                </c:pt>
                <c:pt idx="506">
                  <c:v>282.99600000000009</c:v>
                </c:pt>
                <c:pt idx="507">
                  <c:v>311.72000000000008</c:v>
                </c:pt>
                <c:pt idx="508">
                  <c:v>307.51200000000006</c:v>
                </c:pt>
                <c:pt idx="509">
                  <c:v>333.26</c:v>
                </c:pt>
                <c:pt idx="510">
                  <c:v>331.86</c:v>
                </c:pt>
                <c:pt idx="511">
                  <c:v>314.19200000000001</c:v>
                </c:pt>
                <c:pt idx="512">
                  <c:v>309.84799999999996</c:v>
                </c:pt>
                <c:pt idx="513">
                  <c:v>333.79199999999997</c:v>
                </c:pt>
                <c:pt idx="514">
                  <c:v>316.69600000000008</c:v>
                </c:pt>
                <c:pt idx="515">
                  <c:v>317.5200000000001</c:v>
                </c:pt>
                <c:pt idx="516">
                  <c:v>350.20800000000003</c:v>
                </c:pt>
                <c:pt idx="517">
                  <c:v>394.66399999999993</c:v>
                </c:pt>
                <c:pt idx="518">
                  <c:v>386.27200000000011</c:v>
                </c:pt>
                <c:pt idx="519">
                  <c:v>371.74400000000009</c:v>
                </c:pt>
                <c:pt idx="520">
                  <c:v>372.66</c:v>
                </c:pt>
                <c:pt idx="521">
                  <c:v>366.64400000000006</c:v>
                </c:pt>
                <c:pt idx="522">
                  <c:v>362.82399999999996</c:v>
                </c:pt>
                <c:pt idx="523">
                  <c:v>348.75599999999991</c:v>
                </c:pt>
                <c:pt idx="524">
                  <c:v>343.14799999999997</c:v>
                </c:pt>
                <c:pt idx="525">
                  <c:v>336.00400000000008</c:v>
                </c:pt>
                <c:pt idx="526">
                  <c:v>323.17200000000014</c:v>
                </c:pt>
                <c:pt idx="527">
                  <c:v>312.96000000000004</c:v>
                </c:pt>
                <c:pt idx="528">
                  <c:v>325.77200000000011</c:v>
                </c:pt>
                <c:pt idx="529">
                  <c:v>323.584</c:v>
                </c:pt>
                <c:pt idx="530">
                  <c:v>321.11200000000008</c:v>
                </c:pt>
                <c:pt idx="531">
                  <c:v>316.23199999999997</c:v>
                </c:pt>
                <c:pt idx="532">
                  <c:v>317.94799999999998</c:v>
                </c:pt>
                <c:pt idx="533">
                  <c:v>310.95200000000006</c:v>
                </c:pt>
                <c:pt idx="534">
                  <c:v>316.90400000000011</c:v>
                </c:pt>
                <c:pt idx="535">
                  <c:v>311.18400000000003</c:v>
                </c:pt>
                <c:pt idx="536">
                  <c:v>304.78800000000012</c:v>
                </c:pt>
                <c:pt idx="537">
                  <c:v>298.03600000000006</c:v>
                </c:pt>
                <c:pt idx="538">
                  <c:v>295.71600000000001</c:v>
                </c:pt>
                <c:pt idx="539">
                  <c:v>284.73600000000005</c:v>
                </c:pt>
                <c:pt idx="540">
                  <c:v>284.07200000000012</c:v>
                </c:pt>
                <c:pt idx="541">
                  <c:v>276.94799999999998</c:v>
                </c:pt>
                <c:pt idx="542">
                  <c:v>261.47200000000009</c:v>
                </c:pt>
                <c:pt idx="543">
                  <c:v>259.65599999999995</c:v>
                </c:pt>
                <c:pt idx="544">
                  <c:v>262.476</c:v>
                </c:pt>
                <c:pt idx="545">
                  <c:v>256.70400000000006</c:v>
                </c:pt>
                <c:pt idx="546">
                  <c:v>256.2</c:v>
                </c:pt>
                <c:pt idx="547">
                  <c:v>277.42399999999998</c:v>
                </c:pt>
                <c:pt idx="548">
                  <c:v>270.7120000000001</c:v>
                </c:pt>
                <c:pt idx="549">
                  <c:v>276.17600000000004</c:v>
                </c:pt>
                <c:pt idx="550">
                  <c:v>258.48400000000004</c:v>
                </c:pt>
                <c:pt idx="551">
                  <c:v>258.45200000000006</c:v>
                </c:pt>
                <c:pt idx="552">
                  <c:v>252.11200000000008</c:v>
                </c:pt>
                <c:pt idx="553">
                  <c:v>259.16000000000003</c:v>
                </c:pt>
                <c:pt idx="554">
                  <c:v>225.21200000000007</c:v>
                </c:pt>
                <c:pt idx="555">
                  <c:v>250.8</c:v>
                </c:pt>
                <c:pt idx="556">
                  <c:v>229.75599999999994</c:v>
                </c:pt>
                <c:pt idx="557">
                  <c:v>239.23600000000005</c:v>
                </c:pt>
                <c:pt idx="558">
                  <c:v>229.99600000000009</c:v>
                </c:pt>
                <c:pt idx="559">
                  <c:v>235.34400000000005</c:v>
                </c:pt>
                <c:pt idx="560">
                  <c:v>230.88400000000001</c:v>
                </c:pt>
                <c:pt idx="561">
                  <c:v>226.22399999999999</c:v>
                </c:pt>
                <c:pt idx="562">
                  <c:v>211.13600000000005</c:v>
                </c:pt>
                <c:pt idx="563">
                  <c:v>188.84799999999996</c:v>
                </c:pt>
                <c:pt idx="564">
                  <c:v>176.20400000000009</c:v>
                </c:pt>
                <c:pt idx="565">
                  <c:v>198.04799999999994</c:v>
                </c:pt>
                <c:pt idx="566">
                  <c:v>187.40799999999999</c:v>
                </c:pt>
                <c:pt idx="567">
                  <c:v>214.52800000000008</c:v>
                </c:pt>
                <c:pt idx="568">
                  <c:v>224.24799999999996</c:v>
                </c:pt>
                <c:pt idx="569">
                  <c:v>206.53600000000006</c:v>
                </c:pt>
                <c:pt idx="570">
                  <c:v>224.88400000000001</c:v>
                </c:pt>
                <c:pt idx="571">
                  <c:v>209.42399999999998</c:v>
                </c:pt>
                <c:pt idx="572">
                  <c:v>223.22000000000008</c:v>
                </c:pt>
                <c:pt idx="573">
                  <c:v>221.16800000000003</c:v>
                </c:pt>
                <c:pt idx="574">
                  <c:v>166.27200000000011</c:v>
                </c:pt>
                <c:pt idx="575">
                  <c:v>197.18400000000003</c:v>
                </c:pt>
                <c:pt idx="576">
                  <c:v>218.18000000000012</c:v>
                </c:pt>
                <c:pt idx="577">
                  <c:v>254.13600000000005</c:v>
                </c:pt>
                <c:pt idx="578">
                  <c:v>254.09600000000009</c:v>
                </c:pt>
                <c:pt idx="579">
                  <c:v>248.73600000000005</c:v>
                </c:pt>
                <c:pt idx="580">
                  <c:v>234.30400000000009</c:v>
                </c:pt>
                <c:pt idx="581">
                  <c:v>213.392</c:v>
                </c:pt>
                <c:pt idx="582">
                  <c:v>208.32800000000006</c:v>
                </c:pt>
                <c:pt idx="583">
                  <c:v>194.68000000000012</c:v>
                </c:pt>
                <c:pt idx="584">
                  <c:v>184.28000000000011</c:v>
                </c:pt>
                <c:pt idx="585">
                  <c:v>178.83600000000007</c:v>
                </c:pt>
                <c:pt idx="586">
                  <c:v>187.41200000000009</c:v>
                </c:pt>
                <c:pt idx="587">
                  <c:v>175.02800000000008</c:v>
                </c:pt>
                <c:pt idx="588">
                  <c:v>170.4</c:v>
                </c:pt>
                <c:pt idx="589">
                  <c:v>147.98800000000011</c:v>
                </c:pt>
                <c:pt idx="590">
                  <c:v>156.74799999999996</c:v>
                </c:pt>
                <c:pt idx="591">
                  <c:v>150.22000000000008</c:v>
                </c:pt>
                <c:pt idx="592">
                  <c:v>148.20400000000009</c:v>
                </c:pt>
                <c:pt idx="593">
                  <c:v>134.31200000000007</c:v>
                </c:pt>
                <c:pt idx="594">
                  <c:v>100.74799999999996</c:v>
                </c:pt>
                <c:pt idx="595">
                  <c:v>86.584000000000017</c:v>
                </c:pt>
                <c:pt idx="596">
                  <c:v>115.11200000000008</c:v>
                </c:pt>
                <c:pt idx="597">
                  <c:v>144.56800000000004</c:v>
                </c:pt>
                <c:pt idx="598">
                  <c:v>134.95200000000006</c:v>
                </c:pt>
                <c:pt idx="599">
                  <c:v>132.30000000000001</c:v>
                </c:pt>
                <c:pt idx="600">
                  <c:v>120.07200000000012</c:v>
                </c:pt>
                <c:pt idx="601">
                  <c:v>122.02399999999997</c:v>
                </c:pt>
                <c:pt idx="602">
                  <c:v>116.32000000000008</c:v>
                </c:pt>
                <c:pt idx="603">
                  <c:v>94.772000000000119</c:v>
                </c:pt>
                <c:pt idx="604">
                  <c:v>116.40400000000008</c:v>
                </c:pt>
                <c:pt idx="605">
                  <c:v>141.13199999999998</c:v>
                </c:pt>
                <c:pt idx="606">
                  <c:v>136.15200000000004</c:v>
                </c:pt>
                <c:pt idx="607">
                  <c:v>132.75200000000004</c:v>
                </c:pt>
                <c:pt idx="608">
                  <c:v>110.62800000000007</c:v>
                </c:pt>
                <c:pt idx="609">
                  <c:v>93.823999999999984</c:v>
                </c:pt>
                <c:pt idx="610">
                  <c:v>92.936000000000064</c:v>
                </c:pt>
                <c:pt idx="611">
                  <c:v>83.923999999999978</c:v>
                </c:pt>
                <c:pt idx="612">
                  <c:v>82.692000000000007</c:v>
                </c:pt>
                <c:pt idx="613">
                  <c:v>107.01599999999999</c:v>
                </c:pt>
                <c:pt idx="614">
                  <c:v>105.73999999999997</c:v>
                </c:pt>
                <c:pt idx="615">
                  <c:v>88.50400000000009</c:v>
                </c:pt>
                <c:pt idx="616">
                  <c:v>87.023999999999972</c:v>
                </c:pt>
                <c:pt idx="617">
                  <c:v>90.807999999999993</c:v>
                </c:pt>
                <c:pt idx="618">
                  <c:v>81.752000000000038</c:v>
                </c:pt>
                <c:pt idx="619">
                  <c:v>79.563999999999936</c:v>
                </c:pt>
                <c:pt idx="620">
                  <c:v>42.768000000000029</c:v>
                </c:pt>
                <c:pt idx="621">
                  <c:v>64.228000000000065</c:v>
                </c:pt>
                <c:pt idx="622">
                  <c:v>8.0000000000109137E-2</c:v>
                </c:pt>
                <c:pt idx="623">
                  <c:v>-25.263999999999943</c:v>
                </c:pt>
                <c:pt idx="624">
                  <c:v>-47.815999999999988</c:v>
                </c:pt>
                <c:pt idx="625">
                  <c:v>-32</c:v>
                </c:pt>
                <c:pt idx="626">
                  <c:v>14.644000000000052</c:v>
                </c:pt>
                <c:pt idx="627">
                  <c:v>-7.6399999999999633</c:v>
                </c:pt>
                <c:pt idx="628">
                  <c:v>-8.8840000000000146</c:v>
                </c:pt>
                <c:pt idx="629">
                  <c:v>-30.715999999999987</c:v>
                </c:pt>
                <c:pt idx="630">
                  <c:v>-48.123999999999981</c:v>
                </c:pt>
                <c:pt idx="631">
                  <c:v>-93.455999999999946</c:v>
                </c:pt>
                <c:pt idx="632">
                  <c:v>-114.94799999999995</c:v>
                </c:pt>
                <c:pt idx="633">
                  <c:v>-58.455999999999946</c:v>
                </c:pt>
                <c:pt idx="634">
                  <c:v>-73.839999999999961</c:v>
                </c:pt>
                <c:pt idx="635">
                  <c:v>-56.631999999999969</c:v>
                </c:pt>
                <c:pt idx="636">
                  <c:v>-60.968000000000032</c:v>
                </c:pt>
                <c:pt idx="637">
                  <c:v>-27.795999999999914</c:v>
                </c:pt>
                <c:pt idx="638">
                  <c:v>-3.2360000000000584</c:v>
                </c:pt>
                <c:pt idx="639">
                  <c:v>21.11200000000008</c:v>
                </c:pt>
                <c:pt idx="640">
                  <c:v>99.007999999999996</c:v>
                </c:pt>
                <c:pt idx="641">
                  <c:v>94.160000000000039</c:v>
                </c:pt>
                <c:pt idx="642">
                  <c:v>114.32399999999998</c:v>
                </c:pt>
                <c:pt idx="643">
                  <c:v>150.44799999999995</c:v>
                </c:pt>
                <c:pt idx="644">
                  <c:v>199.04799999999994</c:v>
                </c:pt>
                <c:pt idx="645">
                  <c:v>187.06800000000004</c:v>
                </c:pt>
                <c:pt idx="646">
                  <c:v>207.35200000000003</c:v>
                </c:pt>
                <c:pt idx="647">
                  <c:v>158.4800000000001</c:v>
                </c:pt>
                <c:pt idx="648">
                  <c:v>135.52800000000008</c:v>
                </c:pt>
                <c:pt idx="649">
                  <c:v>193.78400000000002</c:v>
                </c:pt>
                <c:pt idx="650">
                  <c:v>224.72800000000007</c:v>
                </c:pt>
                <c:pt idx="651">
                  <c:v>264.34400000000005</c:v>
                </c:pt>
                <c:pt idx="652">
                  <c:v>271.81200000000007</c:v>
                </c:pt>
                <c:pt idx="653">
                  <c:v>312.96800000000002</c:v>
                </c:pt>
                <c:pt idx="654">
                  <c:v>320.94799999999998</c:v>
                </c:pt>
                <c:pt idx="655">
                  <c:v>320.92399999999998</c:v>
                </c:pt>
                <c:pt idx="656">
                  <c:v>316.38400000000001</c:v>
                </c:pt>
                <c:pt idx="657">
                  <c:v>320</c:v>
                </c:pt>
                <c:pt idx="658">
                  <c:v>315.12800000000004</c:v>
                </c:pt>
                <c:pt idx="659">
                  <c:v>316.96800000000002</c:v>
                </c:pt>
                <c:pt idx="660">
                  <c:v>315.11599999999999</c:v>
                </c:pt>
                <c:pt idx="661">
                  <c:v>296.0800000000001</c:v>
                </c:pt>
                <c:pt idx="662">
                  <c:v>302.98400000000004</c:v>
                </c:pt>
                <c:pt idx="663">
                  <c:v>306.73600000000005</c:v>
                </c:pt>
                <c:pt idx="664">
                  <c:v>298.73199999999997</c:v>
                </c:pt>
                <c:pt idx="665">
                  <c:v>281.01200000000006</c:v>
                </c:pt>
                <c:pt idx="666">
                  <c:v>263.03199999999998</c:v>
                </c:pt>
                <c:pt idx="667">
                  <c:v>281.7</c:v>
                </c:pt>
                <c:pt idx="668">
                  <c:v>271.34799999999996</c:v>
                </c:pt>
                <c:pt idx="669">
                  <c:v>284.55200000000002</c:v>
                </c:pt>
                <c:pt idx="670">
                  <c:v>270.90800000000002</c:v>
                </c:pt>
                <c:pt idx="671">
                  <c:v>267.63199999999995</c:v>
                </c:pt>
                <c:pt idx="672">
                  <c:v>302.00799999999998</c:v>
                </c:pt>
                <c:pt idx="673">
                  <c:v>295.07600000000002</c:v>
                </c:pt>
                <c:pt idx="674">
                  <c:v>300.77600000000001</c:v>
                </c:pt>
                <c:pt idx="675">
                  <c:v>297.18000000000012</c:v>
                </c:pt>
                <c:pt idx="676">
                  <c:v>298.23199999999997</c:v>
                </c:pt>
                <c:pt idx="677">
                  <c:v>289.95599999999996</c:v>
                </c:pt>
                <c:pt idx="678">
                  <c:v>281.67600000000004</c:v>
                </c:pt>
                <c:pt idx="679">
                  <c:v>282.90800000000002</c:v>
                </c:pt>
                <c:pt idx="680">
                  <c:v>277.22000000000008</c:v>
                </c:pt>
                <c:pt idx="681">
                  <c:v>281.49200000000002</c:v>
                </c:pt>
                <c:pt idx="682">
                  <c:v>275.18000000000012</c:v>
                </c:pt>
                <c:pt idx="683">
                  <c:v>264.20400000000006</c:v>
                </c:pt>
                <c:pt idx="684">
                  <c:v>265.51200000000006</c:v>
                </c:pt>
                <c:pt idx="685">
                  <c:v>255.7880000000001</c:v>
                </c:pt>
                <c:pt idx="686">
                  <c:v>259.31200000000007</c:v>
                </c:pt>
                <c:pt idx="687">
                  <c:v>266.63600000000008</c:v>
                </c:pt>
                <c:pt idx="688">
                  <c:v>254.83999999999997</c:v>
                </c:pt>
                <c:pt idx="689">
                  <c:v>264.80400000000009</c:v>
                </c:pt>
                <c:pt idx="690">
                  <c:v>267.66000000000003</c:v>
                </c:pt>
                <c:pt idx="691">
                  <c:v>259.64799999999997</c:v>
                </c:pt>
                <c:pt idx="692">
                  <c:v>258.94799999999998</c:v>
                </c:pt>
                <c:pt idx="693">
                  <c:v>259.1880000000001</c:v>
                </c:pt>
                <c:pt idx="694">
                  <c:v>258.10000000000002</c:v>
                </c:pt>
                <c:pt idx="695">
                  <c:v>245.69600000000008</c:v>
                </c:pt>
                <c:pt idx="696">
                  <c:v>246.85200000000003</c:v>
                </c:pt>
                <c:pt idx="697">
                  <c:v>246.92800000000005</c:v>
                </c:pt>
                <c:pt idx="698">
                  <c:v>242.22000000000008</c:v>
                </c:pt>
                <c:pt idx="699">
                  <c:v>235.42800000000005</c:v>
                </c:pt>
                <c:pt idx="700">
                  <c:v>225.26000000000005</c:v>
                </c:pt>
                <c:pt idx="701">
                  <c:v>223.06800000000004</c:v>
                </c:pt>
                <c:pt idx="702">
                  <c:v>222.91200000000009</c:v>
                </c:pt>
                <c:pt idx="703">
                  <c:v>225.51200000000009</c:v>
                </c:pt>
                <c:pt idx="704">
                  <c:v>222.61599999999999</c:v>
                </c:pt>
                <c:pt idx="705">
                  <c:v>216.45200000000006</c:v>
                </c:pt>
                <c:pt idx="706">
                  <c:v>210.16800000000003</c:v>
                </c:pt>
                <c:pt idx="707">
                  <c:v>203.73199999999997</c:v>
                </c:pt>
                <c:pt idx="708">
                  <c:v>226.30799999999999</c:v>
                </c:pt>
                <c:pt idx="709">
                  <c:v>227.63999999999996</c:v>
                </c:pt>
                <c:pt idx="710">
                  <c:v>226.96399999999994</c:v>
                </c:pt>
                <c:pt idx="711">
                  <c:v>222.708</c:v>
                </c:pt>
                <c:pt idx="712">
                  <c:v>215.74400000000006</c:v>
                </c:pt>
                <c:pt idx="713">
                  <c:v>213.33199999999997</c:v>
                </c:pt>
                <c:pt idx="714">
                  <c:v>212.16399999999993</c:v>
                </c:pt>
                <c:pt idx="715">
                  <c:v>214.63199999999998</c:v>
                </c:pt>
                <c:pt idx="716">
                  <c:v>219.74799999999996</c:v>
                </c:pt>
                <c:pt idx="717">
                  <c:v>215.93199999999996</c:v>
                </c:pt>
                <c:pt idx="718">
                  <c:v>211.93600000000006</c:v>
                </c:pt>
                <c:pt idx="719">
                  <c:v>205.06800000000004</c:v>
                </c:pt>
                <c:pt idx="720">
                  <c:v>202.43999999999997</c:v>
                </c:pt>
                <c:pt idx="721">
                  <c:v>204.4800000000001</c:v>
                </c:pt>
                <c:pt idx="722">
                  <c:v>200.9</c:v>
                </c:pt>
                <c:pt idx="723">
                  <c:v>201.26800000000003</c:v>
                </c:pt>
                <c:pt idx="724">
                  <c:v>203.57600000000002</c:v>
                </c:pt>
                <c:pt idx="725">
                  <c:v>198.80799999999999</c:v>
                </c:pt>
                <c:pt idx="726">
                  <c:v>201.08800000000011</c:v>
                </c:pt>
                <c:pt idx="727">
                  <c:v>200.35200000000003</c:v>
                </c:pt>
                <c:pt idx="728">
                  <c:v>189.05599999999995</c:v>
                </c:pt>
                <c:pt idx="729">
                  <c:v>187.52800000000008</c:v>
                </c:pt>
                <c:pt idx="730">
                  <c:v>184.66399999999993</c:v>
                </c:pt>
                <c:pt idx="731">
                  <c:v>182.92399999999998</c:v>
                </c:pt>
                <c:pt idx="732">
                  <c:v>181.61599999999999</c:v>
                </c:pt>
                <c:pt idx="733">
                  <c:v>170.09600000000009</c:v>
                </c:pt>
                <c:pt idx="734">
                  <c:v>174.68000000000012</c:v>
                </c:pt>
                <c:pt idx="735">
                  <c:v>166.37200000000013</c:v>
                </c:pt>
                <c:pt idx="736">
                  <c:v>173.06000000000003</c:v>
                </c:pt>
                <c:pt idx="737">
                  <c:v>167.36000000000004</c:v>
                </c:pt>
                <c:pt idx="738">
                  <c:v>167.50400000000008</c:v>
                </c:pt>
                <c:pt idx="739">
                  <c:v>169.07600000000002</c:v>
                </c:pt>
                <c:pt idx="740">
                  <c:v>164.63999999999996</c:v>
                </c:pt>
                <c:pt idx="741">
                  <c:v>158.21200000000007</c:v>
                </c:pt>
                <c:pt idx="742">
                  <c:v>155.09200000000001</c:v>
                </c:pt>
                <c:pt idx="743">
                  <c:v>153.99600000000009</c:v>
                </c:pt>
                <c:pt idx="744">
                  <c:v>136.1880000000001</c:v>
                </c:pt>
                <c:pt idx="745">
                  <c:v>133.208</c:v>
                </c:pt>
                <c:pt idx="746">
                  <c:v>136.92800000000005</c:v>
                </c:pt>
                <c:pt idx="747">
                  <c:v>146.46000000000004</c:v>
                </c:pt>
                <c:pt idx="748">
                  <c:v>136.19200000000001</c:v>
                </c:pt>
                <c:pt idx="749">
                  <c:v>122.92000000000007</c:v>
                </c:pt>
                <c:pt idx="750">
                  <c:v>138.68000000000012</c:v>
                </c:pt>
                <c:pt idx="751">
                  <c:v>162.24400000000006</c:v>
                </c:pt>
                <c:pt idx="752">
                  <c:v>155.59600000000009</c:v>
                </c:pt>
                <c:pt idx="753">
                  <c:v>162.95599999999996</c:v>
                </c:pt>
                <c:pt idx="754">
                  <c:v>163.06000000000003</c:v>
                </c:pt>
                <c:pt idx="755">
                  <c:v>156.108</c:v>
                </c:pt>
                <c:pt idx="756">
                  <c:v>169.73999999999995</c:v>
                </c:pt>
                <c:pt idx="757">
                  <c:v>162.16800000000003</c:v>
                </c:pt>
                <c:pt idx="758">
                  <c:v>172.13600000000005</c:v>
                </c:pt>
                <c:pt idx="759">
                  <c:v>172.91200000000009</c:v>
                </c:pt>
                <c:pt idx="760">
                  <c:v>169.36800000000002</c:v>
                </c:pt>
                <c:pt idx="761">
                  <c:v>167.03600000000006</c:v>
                </c:pt>
                <c:pt idx="762">
                  <c:v>167.33199999999997</c:v>
                </c:pt>
                <c:pt idx="763">
                  <c:v>173.65200000000004</c:v>
                </c:pt>
                <c:pt idx="764">
                  <c:v>172.4</c:v>
                </c:pt>
                <c:pt idx="765">
                  <c:v>161.33199999999997</c:v>
                </c:pt>
                <c:pt idx="766">
                  <c:v>157.17200000000011</c:v>
                </c:pt>
                <c:pt idx="767">
                  <c:v>164.13999999999996</c:v>
                </c:pt>
                <c:pt idx="768">
                  <c:v>160.9</c:v>
                </c:pt>
                <c:pt idx="769">
                  <c:v>153.00799999999998</c:v>
                </c:pt>
                <c:pt idx="770">
                  <c:v>138.63600000000005</c:v>
                </c:pt>
                <c:pt idx="771">
                  <c:v>132.37200000000013</c:v>
                </c:pt>
                <c:pt idx="772">
                  <c:v>143.6040000000001</c:v>
                </c:pt>
                <c:pt idx="773">
                  <c:v>132.916</c:v>
                </c:pt>
                <c:pt idx="774">
                  <c:v>113.28000000000011</c:v>
                </c:pt>
                <c:pt idx="775">
                  <c:v>126.02399999999997</c:v>
                </c:pt>
                <c:pt idx="776">
                  <c:v>115.44799999999995</c:v>
                </c:pt>
                <c:pt idx="777">
                  <c:v>133.19600000000008</c:v>
                </c:pt>
                <c:pt idx="778">
                  <c:v>141.14400000000006</c:v>
                </c:pt>
                <c:pt idx="779">
                  <c:v>137.584</c:v>
                </c:pt>
                <c:pt idx="780">
                  <c:v>136.37200000000013</c:v>
                </c:pt>
                <c:pt idx="781">
                  <c:v>134.16000000000003</c:v>
                </c:pt>
                <c:pt idx="782">
                  <c:v>114.66399999999994</c:v>
                </c:pt>
                <c:pt idx="783">
                  <c:v>107.24799999999996</c:v>
                </c:pt>
                <c:pt idx="784">
                  <c:v>126.42800000000007</c:v>
                </c:pt>
                <c:pt idx="785">
                  <c:v>121.05599999999995</c:v>
                </c:pt>
                <c:pt idx="786">
                  <c:v>131.59600000000009</c:v>
                </c:pt>
                <c:pt idx="787">
                  <c:v>140.97200000000012</c:v>
                </c:pt>
                <c:pt idx="788">
                  <c:v>127.25200000000004</c:v>
                </c:pt>
                <c:pt idx="789">
                  <c:v>112.22800000000007</c:v>
                </c:pt>
                <c:pt idx="790">
                  <c:v>113.23999999999997</c:v>
                </c:pt>
                <c:pt idx="791">
                  <c:v>127.99600000000009</c:v>
                </c:pt>
                <c:pt idx="792">
                  <c:v>146.32800000000006</c:v>
                </c:pt>
                <c:pt idx="793">
                  <c:v>160.8960000000001</c:v>
                </c:pt>
                <c:pt idx="794">
                  <c:v>175.25599999999994</c:v>
                </c:pt>
                <c:pt idx="795">
                  <c:v>171.83199999999997</c:v>
                </c:pt>
                <c:pt idx="796">
                  <c:v>178.55599999999995</c:v>
                </c:pt>
                <c:pt idx="797">
                  <c:v>174.06800000000004</c:v>
                </c:pt>
                <c:pt idx="798">
                  <c:v>175.27200000000011</c:v>
                </c:pt>
                <c:pt idx="799">
                  <c:v>168.27600000000001</c:v>
                </c:pt>
                <c:pt idx="800">
                  <c:v>166.66399999999993</c:v>
                </c:pt>
                <c:pt idx="801">
                  <c:v>161.53999999999996</c:v>
                </c:pt>
                <c:pt idx="802">
                  <c:v>170.47200000000012</c:v>
                </c:pt>
                <c:pt idx="803">
                  <c:v>160.31599999999997</c:v>
                </c:pt>
                <c:pt idx="804">
                  <c:v>170.80799999999999</c:v>
                </c:pt>
                <c:pt idx="805">
                  <c:v>173.62000000000006</c:v>
                </c:pt>
                <c:pt idx="806">
                  <c:v>175.88800000000009</c:v>
                </c:pt>
                <c:pt idx="807">
                  <c:v>170.11200000000008</c:v>
                </c:pt>
                <c:pt idx="808">
                  <c:v>168.61599999999999</c:v>
                </c:pt>
                <c:pt idx="809">
                  <c:v>164.48800000000011</c:v>
                </c:pt>
                <c:pt idx="810">
                  <c:v>154.97600000000003</c:v>
                </c:pt>
                <c:pt idx="811">
                  <c:v>160.67600000000002</c:v>
                </c:pt>
                <c:pt idx="812">
                  <c:v>162.46800000000002</c:v>
                </c:pt>
                <c:pt idx="813">
                  <c:v>160</c:v>
                </c:pt>
                <c:pt idx="814">
                  <c:v>154.63199999999998</c:v>
                </c:pt>
                <c:pt idx="815">
                  <c:v>157.33199999999997</c:v>
                </c:pt>
                <c:pt idx="816">
                  <c:v>141.94400000000005</c:v>
                </c:pt>
                <c:pt idx="817">
                  <c:v>136.63199999999998</c:v>
                </c:pt>
                <c:pt idx="818">
                  <c:v>139.19600000000008</c:v>
                </c:pt>
                <c:pt idx="819">
                  <c:v>147.0800000000001</c:v>
                </c:pt>
                <c:pt idx="820">
                  <c:v>149.33600000000007</c:v>
                </c:pt>
                <c:pt idx="821">
                  <c:v>149.85200000000003</c:v>
                </c:pt>
                <c:pt idx="822">
                  <c:v>148.608</c:v>
                </c:pt>
                <c:pt idx="823">
                  <c:v>136.98800000000011</c:v>
                </c:pt>
                <c:pt idx="824">
                  <c:v>131.45200000000006</c:v>
                </c:pt>
                <c:pt idx="825">
                  <c:v>124.66800000000003</c:v>
                </c:pt>
                <c:pt idx="826">
                  <c:v>123.49600000000009</c:v>
                </c:pt>
                <c:pt idx="827">
                  <c:v>123.26399999999994</c:v>
                </c:pt>
                <c:pt idx="828">
                  <c:v>121.86000000000004</c:v>
                </c:pt>
                <c:pt idx="829">
                  <c:v>130.07600000000002</c:v>
                </c:pt>
                <c:pt idx="830">
                  <c:v>123.1</c:v>
                </c:pt>
                <c:pt idx="831">
                  <c:v>109.91599999999998</c:v>
                </c:pt>
                <c:pt idx="832">
                  <c:v>100.17200000000011</c:v>
                </c:pt>
                <c:pt idx="833">
                  <c:v>96.00400000000009</c:v>
                </c:pt>
                <c:pt idx="834">
                  <c:v>73.823999999999984</c:v>
                </c:pt>
                <c:pt idx="835">
                  <c:v>69.380000000000109</c:v>
                </c:pt>
                <c:pt idx="836">
                  <c:v>75.228000000000065</c:v>
                </c:pt>
                <c:pt idx="837">
                  <c:v>83.544000000000054</c:v>
                </c:pt>
                <c:pt idx="838">
                  <c:v>84.868000000000023</c:v>
                </c:pt>
                <c:pt idx="839">
                  <c:v>100.78000000000011</c:v>
                </c:pt>
                <c:pt idx="840">
                  <c:v>101.73199999999997</c:v>
                </c:pt>
                <c:pt idx="841">
                  <c:v>103.44799999999995</c:v>
                </c:pt>
                <c:pt idx="842">
                  <c:v>111.19200000000001</c:v>
                </c:pt>
                <c:pt idx="843">
                  <c:v>110.37600000000002</c:v>
                </c:pt>
                <c:pt idx="844">
                  <c:v>105.54400000000005</c:v>
                </c:pt>
                <c:pt idx="845">
                  <c:v>112.208</c:v>
                </c:pt>
                <c:pt idx="846">
                  <c:v>111.08800000000011</c:v>
                </c:pt>
                <c:pt idx="847">
                  <c:v>96.920000000000073</c:v>
                </c:pt>
                <c:pt idx="848">
                  <c:v>96.815999999999988</c:v>
                </c:pt>
                <c:pt idx="849">
                  <c:v>104.84400000000005</c:v>
                </c:pt>
                <c:pt idx="850">
                  <c:v>114.008</c:v>
                </c:pt>
                <c:pt idx="851">
                  <c:v>112.70400000000009</c:v>
                </c:pt>
                <c:pt idx="852">
                  <c:v>120.61200000000008</c:v>
                </c:pt>
                <c:pt idx="853">
                  <c:v>133.9800000000001</c:v>
                </c:pt>
                <c:pt idx="854">
                  <c:v>132.32399999999998</c:v>
                </c:pt>
                <c:pt idx="855">
                  <c:v>140.45200000000006</c:v>
                </c:pt>
                <c:pt idx="856">
                  <c:v>137.63199999999998</c:v>
                </c:pt>
                <c:pt idx="857">
                  <c:v>149.69999999999999</c:v>
                </c:pt>
                <c:pt idx="858">
                  <c:v>143.62399999999997</c:v>
                </c:pt>
                <c:pt idx="859">
                  <c:v>145</c:v>
                </c:pt>
                <c:pt idx="860">
                  <c:v>139.09200000000001</c:v>
                </c:pt>
                <c:pt idx="861">
                  <c:v>140.36399999999995</c:v>
                </c:pt>
                <c:pt idx="862">
                  <c:v>142.36800000000002</c:v>
                </c:pt>
                <c:pt idx="863">
                  <c:v>132.76399999999995</c:v>
                </c:pt>
                <c:pt idx="864">
                  <c:v>128.28000000000011</c:v>
                </c:pt>
                <c:pt idx="865">
                  <c:v>130.69200000000001</c:v>
                </c:pt>
                <c:pt idx="866">
                  <c:v>135.18400000000003</c:v>
                </c:pt>
                <c:pt idx="867">
                  <c:v>133.67200000000011</c:v>
                </c:pt>
                <c:pt idx="868">
                  <c:v>132.09600000000009</c:v>
                </c:pt>
                <c:pt idx="869">
                  <c:v>129.11200000000008</c:v>
                </c:pt>
                <c:pt idx="870">
                  <c:v>125.53600000000006</c:v>
                </c:pt>
                <c:pt idx="871">
                  <c:v>121.31599999999999</c:v>
                </c:pt>
                <c:pt idx="872">
                  <c:v>123.4</c:v>
                </c:pt>
                <c:pt idx="873">
                  <c:v>124.15200000000004</c:v>
                </c:pt>
                <c:pt idx="874">
                  <c:v>122.43199999999997</c:v>
                </c:pt>
                <c:pt idx="875">
                  <c:v>118.36399999999995</c:v>
                </c:pt>
                <c:pt idx="876">
                  <c:v>119.20400000000009</c:v>
                </c:pt>
                <c:pt idx="877">
                  <c:v>116.06399999999994</c:v>
                </c:pt>
                <c:pt idx="878">
                  <c:v>108.22000000000007</c:v>
                </c:pt>
                <c:pt idx="879">
                  <c:v>100.07600000000002</c:v>
                </c:pt>
                <c:pt idx="880">
                  <c:v>92.528000000000063</c:v>
                </c:pt>
                <c:pt idx="881">
                  <c:v>96.655999999999949</c:v>
                </c:pt>
                <c:pt idx="882">
                  <c:v>93.831999999999965</c:v>
                </c:pt>
                <c:pt idx="883">
                  <c:v>87.172000000000111</c:v>
                </c:pt>
                <c:pt idx="884">
                  <c:v>106.57600000000002</c:v>
                </c:pt>
                <c:pt idx="885">
                  <c:v>96.655999999999949</c:v>
                </c:pt>
                <c:pt idx="886">
                  <c:v>101.30400000000009</c:v>
                </c:pt>
                <c:pt idx="887">
                  <c:v>105.07200000000012</c:v>
                </c:pt>
                <c:pt idx="888">
                  <c:v>97.812000000000083</c:v>
                </c:pt>
                <c:pt idx="889">
                  <c:v>93.084000000000017</c:v>
                </c:pt>
                <c:pt idx="890">
                  <c:v>92.920000000000073</c:v>
                </c:pt>
                <c:pt idx="891">
                  <c:v>88.680000000000106</c:v>
                </c:pt>
                <c:pt idx="892">
                  <c:v>83.704000000000093</c:v>
                </c:pt>
                <c:pt idx="893">
                  <c:v>67.812000000000083</c:v>
                </c:pt>
                <c:pt idx="894">
                  <c:v>61.084000000000017</c:v>
                </c:pt>
                <c:pt idx="895">
                  <c:v>75.380000000000109</c:v>
                </c:pt>
                <c:pt idx="896">
                  <c:v>84.876000000000019</c:v>
                </c:pt>
                <c:pt idx="897">
                  <c:v>86.531999999999968</c:v>
                </c:pt>
                <c:pt idx="898">
                  <c:v>94.515999999999991</c:v>
                </c:pt>
                <c:pt idx="899">
                  <c:v>88.055999999999955</c:v>
                </c:pt>
                <c:pt idx="900">
                  <c:v>84.012000000000086</c:v>
                </c:pt>
                <c:pt idx="901">
                  <c:v>83.768000000000029</c:v>
                </c:pt>
                <c:pt idx="902">
                  <c:v>85.712000000000074</c:v>
                </c:pt>
                <c:pt idx="903">
                  <c:v>90.507999999999996</c:v>
                </c:pt>
                <c:pt idx="904">
                  <c:v>81.036000000000058</c:v>
                </c:pt>
                <c:pt idx="905">
                  <c:v>80.863999999999947</c:v>
                </c:pt>
                <c:pt idx="906">
                  <c:v>80.388000000000105</c:v>
                </c:pt>
                <c:pt idx="907">
                  <c:v>76.480000000000103</c:v>
                </c:pt>
                <c:pt idx="908">
                  <c:v>72.863999999999947</c:v>
                </c:pt>
                <c:pt idx="909">
                  <c:v>66.168000000000035</c:v>
                </c:pt>
                <c:pt idx="910">
                  <c:v>68.888000000000105</c:v>
                </c:pt>
                <c:pt idx="911">
                  <c:v>57.812000000000083</c:v>
                </c:pt>
                <c:pt idx="912">
                  <c:v>53.728000000000065</c:v>
                </c:pt>
                <c:pt idx="913">
                  <c:v>45.712000000000081</c:v>
                </c:pt>
                <c:pt idx="914">
                  <c:v>55.780000000000108</c:v>
                </c:pt>
                <c:pt idx="915">
                  <c:v>62.788000000000103</c:v>
                </c:pt>
                <c:pt idx="916">
                  <c:v>60.104000000000084</c:v>
                </c:pt>
                <c:pt idx="917">
                  <c:v>51.36399999999994</c:v>
                </c:pt>
                <c:pt idx="918">
                  <c:v>49.696000000000097</c:v>
                </c:pt>
                <c:pt idx="919">
                  <c:v>42.963999999999942</c:v>
                </c:pt>
                <c:pt idx="920">
                  <c:v>30.215999999999987</c:v>
                </c:pt>
                <c:pt idx="921">
                  <c:v>26.723999999999979</c:v>
                </c:pt>
                <c:pt idx="922">
                  <c:v>26.75599999999995</c:v>
                </c:pt>
                <c:pt idx="923">
                  <c:v>31.74400000000005</c:v>
                </c:pt>
                <c:pt idx="924">
                  <c:v>24.304000000000087</c:v>
                </c:pt>
                <c:pt idx="925">
                  <c:v>26.160000000000036</c:v>
                </c:pt>
                <c:pt idx="926">
                  <c:v>31.920000000000073</c:v>
                </c:pt>
                <c:pt idx="927">
                  <c:v>29.276000000000021</c:v>
                </c:pt>
                <c:pt idx="928">
                  <c:v>12.480000000000109</c:v>
                </c:pt>
                <c:pt idx="929">
                  <c:v>14.668000000000029</c:v>
                </c:pt>
                <c:pt idx="930">
                  <c:v>2.8079999999999927</c:v>
                </c:pt>
                <c:pt idx="931">
                  <c:v>0.89200000000000723</c:v>
                </c:pt>
                <c:pt idx="932">
                  <c:v>4.0120000000000804</c:v>
                </c:pt>
                <c:pt idx="933">
                  <c:v>-1.8279999999998835</c:v>
                </c:pt>
                <c:pt idx="934">
                  <c:v>0.7680000000000291</c:v>
                </c:pt>
                <c:pt idx="935">
                  <c:v>-3.9879999999999201</c:v>
                </c:pt>
                <c:pt idx="936">
                  <c:v>-16.987999999999921</c:v>
                </c:pt>
                <c:pt idx="937">
                  <c:v>-41.5</c:v>
                </c:pt>
                <c:pt idx="938">
                  <c:v>-34.463999999999942</c:v>
                </c:pt>
                <c:pt idx="939">
                  <c:v>-40.447999999999958</c:v>
                </c:pt>
                <c:pt idx="940">
                  <c:v>-31.655999999999949</c:v>
                </c:pt>
                <c:pt idx="941">
                  <c:v>-31.723999999999979</c:v>
                </c:pt>
                <c:pt idx="942">
                  <c:v>-54.231999999999971</c:v>
                </c:pt>
                <c:pt idx="943">
                  <c:v>-85.984000000000009</c:v>
                </c:pt>
                <c:pt idx="944">
                  <c:v>-71.007999999999996</c:v>
                </c:pt>
                <c:pt idx="945">
                  <c:v>-45.079999999999927</c:v>
                </c:pt>
                <c:pt idx="946">
                  <c:v>-32.52399999999998</c:v>
                </c:pt>
                <c:pt idx="947">
                  <c:v>-12.411999999999898</c:v>
                </c:pt>
                <c:pt idx="948">
                  <c:v>-7.2719999999999345</c:v>
                </c:pt>
                <c:pt idx="949">
                  <c:v>5.0680000000000289</c:v>
                </c:pt>
                <c:pt idx="950">
                  <c:v>20.639999999999965</c:v>
                </c:pt>
                <c:pt idx="951">
                  <c:v>32.247999999999955</c:v>
                </c:pt>
                <c:pt idx="952">
                  <c:v>32.060000000000038</c:v>
                </c:pt>
                <c:pt idx="953">
                  <c:v>34.544000000000054</c:v>
                </c:pt>
                <c:pt idx="954">
                  <c:v>21.11200000000008</c:v>
                </c:pt>
                <c:pt idx="955">
                  <c:v>45.272000000000119</c:v>
                </c:pt>
                <c:pt idx="956">
                  <c:v>34.172000000000118</c:v>
                </c:pt>
                <c:pt idx="957">
                  <c:v>81.739999999999966</c:v>
                </c:pt>
                <c:pt idx="958">
                  <c:v>84.968000000000032</c:v>
                </c:pt>
                <c:pt idx="959">
                  <c:v>63.872000000000114</c:v>
                </c:pt>
                <c:pt idx="960">
                  <c:v>63.555999999999948</c:v>
                </c:pt>
                <c:pt idx="961">
                  <c:v>45.347999999999956</c:v>
                </c:pt>
                <c:pt idx="962">
                  <c:v>34.268000000000029</c:v>
                </c:pt>
                <c:pt idx="963">
                  <c:v>28.75599999999995</c:v>
                </c:pt>
                <c:pt idx="964">
                  <c:v>22.11200000000008</c:v>
                </c:pt>
                <c:pt idx="965">
                  <c:v>31.86399999999994</c:v>
                </c:pt>
                <c:pt idx="966">
                  <c:v>30.607999999999993</c:v>
                </c:pt>
                <c:pt idx="967">
                  <c:v>61.063999999999943</c:v>
                </c:pt>
                <c:pt idx="968">
                  <c:v>56.184000000000012</c:v>
                </c:pt>
                <c:pt idx="969">
                  <c:v>46.176000000000023</c:v>
                </c:pt>
                <c:pt idx="970">
                  <c:v>63.928000000000068</c:v>
                </c:pt>
                <c:pt idx="971">
                  <c:v>60.788000000000103</c:v>
                </c:pt>
                <c:pt idx="972">
                  <c:v>78.339999999999961</c:v>
                </c:pt>
                <c:pt idx="973">
                  <c:v>86.407999999999987</c:v>
                </c:pt>
                <c:pt idx="974">
                  <c:v>91.320000000000078</c:v>
                </c:pt>
                <c:pt idx="975">
                  <c:v>78.420000000000073</c:v>
                </c:pt>
                <c:pt idx="976">
                  <c:v>64.128000000000071</c:v>
                </c:pt>
                <c:pt idx="977">
                  <c:v>59.315999999999988</c:v>
                </c:pt>
                <c:pt idx="978">
                  <c:v>66.947999999999951</c:v>
                </c:pt>
                <c:pt idx="979">
                  <c:v>55.8</c:v>
                </c:pt>
                <c:pt idx="980">
                  <c:v>51.007999999999996</c:v>
                </c:pt>
                <c:pt idx="981">
                  <c:v>25.039999999999964</c:v>
                </c:pt>
                <c:pt idx="982">
                  <c:v>41.828000000000067</c:v>
                </c:pt>
                <c:pt idx="983">
                  <c:v>35.912000000000077</c:v>
                </c:pt>
                <c:pt idx="984">
                  <c:v>38.72000000000007</c:v>
                </c:pt>
                <c:pt idx="985">
                  <c:v>63.915999999999983</c:v>
                </c:pt>
                <c:pt idx="986">
                  <c:v>57.180000000000106</c:v>
                </c:pt>
                <c:pt idx="987">
                  <c:v>78.344000000000051</c:v>
                </c:pt>
                <c:pt idx="988">
                  <c:v>79.031999999999968</c:v>
                </c:pt>
                <c:pt idx="989">
                  <c:v>89.568000000000026</c:v>
                </c:pt>
                <c:pt idx="990">
                  <c:v>93.436000000000064</c:v>
                </c:pt>
                <c:pt idx="991">
                  <c:v>75.588000000000108</c:v>
                </c:pt>
                <c:pt idx="992">
                  <c:v>74.3</c:v>
                </c:pt>
                <c:pt idx="993">
                  <c:v>76.984000000000009</c:v>
                </c:pt>
                <c:pt idx="994">
                  <c:v>79.515999999999991</c:v>
                </c:pt>
                <c:pt idx="995">
                  <c:v>118.32800000000006</c:v>
                </c:pt>
                <c:pt idx="996">
                  <c:v>121.77200000000012</c:v>
                </c:pt>
                <c:pt idx="997">
                  <c:v>119.78000000000011</c:v>
                </c:pt>
                <c:pt idx="998">
                  <c:v>129.78400000000002</c:v>
                </c:pt>
                <c:pt idx="999">
                  <c:v>136.50799999999998</c:v>
                </c:pt>
                <c:pt idx="1000">
                  <c:v>141.44400000000005</c:v>
                </c:pt>
                <c:pt idx="1001">
                  <c:v>138.2880000000001</c:v>
                </c:pt>
                <c:pt idx="1002">
                  <c:v>139.28400000000002</c:v>
                </c:pt>
                <c:pt idx="1003">
                  <c:v>132.78000000000011</c:v>
                </c:pt>
                <c:pt idx="1004">
                  <c:v>133.42800000000005</c:v>
                </c:pt>
                <c:pt idx="1005">
                  <c:v>135.56000000000003</c:v>
                </c:pt>
                <c:pt idx="1006">
                  <c:v>137.46800000000002</c:v>
                </c:pt>
                <c:pt idx="1007">
                  <c:v>137.5</c:v>
                </c:pt>
                <c:pt idx="1008">
                  <c:v>143.47200000000012</c:v>
                </c:pt>
                <c:pt idx="1009">
                  <c:v>136.66000000000003</c:v>
                </c:pt>
                <c:pt idx="1010">
                  <c:v>131.40799999999999</c:v>
                </c:pt>
                <c:pt idx="1011">
                  <c:v>125.06399999999994</c:v>
                </c:pt>
                <c:pt idx="1012">
                  <c:v>130.30000000000001</c:v>
                </c:pt>
                <c:pt idx="1013">
                  <c:v>131.32000000000008</c:v>
                </c:pt>
                <c:pt idx="1014">
                  <c:v>127.508</c:v>
                </c:pt>
                <c:pt idx="1015">
                  <c:v>124.08400000000002</c:v>
                </c:pt>
                <c:pt idx="1016">
                  <c:v>117.3960000000001</c:v>
                </c:pt>
                <c:pt idx="1017">
                  <c:v>121.32399999999998</c:v>
                </c:pt>
                <c:pt idx="1018">
                  <c:v>116.07200000000012</c:v>
                </c:pt>
                <c:pt idx="1019">
                  <c:v>124.22399999999998</c:v>
                </c:pt>
                <c:pt idx="1020">
                  <c:v>125.40400000000008</c:v>
                </c:pt>
                <c:pt idx="1021">
                  <c:v>127.55200000000005</c:v>
                </c:pt>
                <c:pt idx="1022">
                  <c:v>128.11599999999999</c:v>
                </c:pt>
                <c:pt idx="1023">
                  <c:v>132.34400000000005</c:v>
                </c:pt>
                <c:pt idx="1024">
                  <c:v>129.01599999999999</c:v>
                </c:pt>
                <c:pt idx="1025">
                  <c:v>129.34799999999996</c:v>
                </c:pt>
                <c:pt idx="1026">
                  <c:v>122.64400000000005</c:v>
                </c:pt>
                <c:pt idx="1027">
                  <c:v>113.708</c:v>
                </c:pt>
                <c:pt idx="1028">
                  <c:v>112.88400000000001</c:v>
                </c:pt>
                <c:pt idx="1029">
                  <c:v>113.16399999999994</c:v>
                </c:pt>
                <c:pt idx="1030">
                  <c:v>113.37200000000011</c:v>
                </c:pt>
                <c:pt idx="1031">
                  <c:v>110.33999999999996</c:v>
                </c:pt>
                <c:pt idx="1032">
                  <c:v>104.09600000000009</c:v>
                </c:pt>
                <c:pt idx="1033">
                  <c:v>101.34400000000005</c:v>
                </c:pt>
                <c:pt idx="1034">
                  <c:v>99.947999999999951</c:v>
                </c:pt>
                <c:pt idx="1035">
                  <c:v>99.920000000000073</c:v>
                </c:pt>
                <c:pt idx="1036">
                  <c:v>102.95200000000004</c:v>
                </c:pt>
                <c:pt idx="1037">
                  <c:v>104.32800000000006</c:v>
                </c:pt>
                <c:pt idx="1038">
                  <c:v>111.64400000000005</c:v>
                </c:pt>
                <c:pt idx="1039">
                  <c:v>111.48400000000001</c:v>
                </c:pt>
                <c:pt idx="1040">
                  <c:v>111.13600000000005</c:v>
                </c:pt>
                <c:pt idx="1041">
                  <c:v>104.88400000000001</c:v>
                </c:pt>
                <c:pt idx="1042">
                  <c:v>100.61599999999999</c:v>
                </c:pt>
                <c:pt idx="1043">
                  <c:v>88.960000000000036</c:v>
                </c:pt>
                <c:pt idx="1044">
                  <c:v>97.236000000000061</c:v>
                </c:pt>
                <c:pt idx="1045">
                  <c:v>92.660000000000039</c:v>
                </c:pt>
                <c:pt idx="1046">
                  <c:v>96.368000000000023</c:v>
                </c:pt>
                <c:pt idx="1047">
                  <c:v>105.708</c:v>
                </c:pt>
                <c:pt idx="1048">
                  <c:v>102.96399999999994</c:v>
                </c:pt>
                <c:pt idx="1049">
                  <c:v>95.860000000000042</c:v>
                </c:pt>
                <c:pt idx="1050">
                  <c:v>97.039999999999964</c:v>
                </c:pt>
                <c:pt idx="1051">
                  <c:v>88.436000000000064</c:v>
                </c:pt>
                <c:pt idx="1052">
                  <c:v>90.588000000000108</c:v>
                </c:pt>
                <c:pt idx="1053">
                  <c:v>92.515999999999991</c:v>
                </c:pt>
                <c:pt idx="1054">
                  <c:v>93.307999999999993</c:v>
                </c:pt>
                <c:pt idx="1055">
                  <c:v>84.50400000000009</c:v>
                </c:pt>
                <c:pt idx="1056">
                  <c:v>87.712000000000074</c:v>
                </c:pt>
                <c:pt idx="1057">
                  <c:v>87.539999999999964</c:v>
                </c:pt>
                <c:pt idx="1058">
                  <c:v>82.023999999999972</c:v>
                </c:pt>
                <c:pt idx="1059">
                  <c:v>80.696000000000097</c:v>
                </c:pt>
                <c:pt idx="1060">
                  <c:v>84.192000000000007</c:v>
                </c:pt>
                <c:pt idx="1061">
                  <c:v>79.015999999999991</c:v>
                </c:pt>
                <c:pt idx="1062">
                  <c:v>63.839999999999961</c:v>
                </c:pt>
                <c:pt idx="1063">
                  <c:v>58.444000000000052</c:v>
                </c:pt>
                <c:pt idx="1064">
                  <c:v>62.076000000000022</c:v>
                </c:pt>
                <c:pt idx="1065">
                  <c:v>50.747999999999955</c:v>
                </c:pt>
                <c:pt idx="1066">
                  <c:v>59.620000000000076</c:v>
                </c:pt>
                <c:pt idx="1067">
                  <c:v>48.24400000000005</c:v>
                </c:pt>
                <c:pt idx="1068">
                  <c:v>60.147999999999954</c:v>
                </c:pt>
                <c:pt idx="1069">
                  <c:v>57.615999999999985</c:v>
                </c:pt>
                <c:pt idx="1070">
                  <c:v>65.944000000000045</c:v>
                </c:pt>
                <c:pt idx="1071">
                  <c:v>73.084000000000017</c:v>
                </c:pt>
                <c:pt idx="1072">
                  <c:v>76.480000000000103</c:v>
                </c:pt>
                <c:pt idx="1073">
                  <c:v>76.660000000000039</c:v>
                </c:pt>
                <c:pt idx="1074">
                  <c:v>69.572000000000116</c:v>
                </c:pt>
                <c:pt idx="1075">
                  <c:v>75.084000000000017</c:v>
                </c:pt>
                <c:pt idx="1076">
                  <c:v>79.880000000000109</c:v>
                </c:pt>
                <c:pt idx="1077">
                  <c:v>82.052000000000049</c:v>
                </c:pt>
                <c:pt idx="1078">
                  <c:v>83.944000000000045</c:v>
                </c:pt>
                <c:pt idx="1079">
                  <c:v>83.007999999999996</c:v>
                </c:pt>
                <c:pt idx="1080">
                  <c:v>80.839999999999961</c:v>
                </c:pt>
                <c:pt idx="1081">
                  <c:v>75.104000000000084</c:v>
                </c:pt>
                <c:pt idx="1082">
                  <c:v>78.704000000000093</c:v>
                </c:pt>
                <c:pt idx="1083">
                  <c:v>70.068000000000026</c:v>
                </c:pt>
                <c:pt idx="1084">
                  <c:v>68.152000000000044</c:v>
                </c:pt>
                <c:pt idx="1085">
                  <c:v>65.436000000000064</c:v>
                </c:pt>
                <c:pt idx="1086">
                  <c:v>56.247999999999955</c:v>
                </c:pt>
                <c:pt idx="1087">
                  <c:v>57.160000000000039</c:v>
                </c:pt>
                <c:pt idx="1088">
                  <c:v>49.739999999999966</c:v>
                </c:pt>
                <c:pt idx="1089">
                  <c:v>50.812000000000083</c:v>
                </c:pt>
                <c:pt idx="1090">
                  <c:v>58.207999999999991</c:v>
                </c:pt>
                <c:pt idx="1091">
                  <c:v>61.144000000000048</c:v>
                </c:pt>
                <c:pt idx="1092">
                  <c:v>54.360000000000035</c:v>
                </c:pt>
                <c:pt idx="1093">
                  <c:v>64.104000000000084</c:v>
                </c:pt>
                <c:pt idx="1094">
                  <c:v>62.923999999999978</c:v>
                </c:pt>
                <c:pt idx="1095">
                  <c:v>55.707999999999991</c:v>
                </c:pt>
                <c:pt idx="1096">
                  <c:v>56.652000000000044</c:v>
                </c:pt>
                <c:pt idx="1097">
                  <c:v>53.815999999999988</c:v>
                </c:pt>
                <c:pt idx="1098">
                  <c:v>56.204000000000086</c:v>
                </c:pt>
                <c:pt idx="1099">
                  <c:v>64.155999999999949</c:v>
                </c:pt>
                <c:pt idx="1100">
                  <c:v>57.847999999999956</c:v>
                </c:pt>
                <c:pt idx="1101">
                  <c:v>50.776000000000025</c:v>
                </c:pt>
                <c:pt idx="1102">
                  <c:v>40.015999999999984</c:v>
                </c:pt>
                <c:pt idx="1103">
                  <c:v>36.872000000000114</c:v>
                </c:pt>
                <c:pt idx="1104">
                  <c:v>40.904000000000089</c:v>
                </c:pt>
                <c:pt idx="1105">
                  <c:v>17.347999999999956</c:v>
                </c:pt>
                <c:pt idx="1106">
                  <c:v>20</c:v>
                </c:pt>
                <c:pt idx="1107">
                  <c:v>30.463999999999942</c:v>
                </c:pt>
                <c:pt idx="1108">
                  <c:v>25.952000000000044</c:v>
                </c:pt>
                <c:pt idx="1109">
                  <c:v>41.772000000000119</c:v>
                </c:pt>
                <c:pt idx="1110">
                  <c:v>38.955999999999946</c:v>
                </c:pt>
                <c:pt idx="1111">
                  <c:v>29.428000000000065</c:v>
                </c:pt>
                <c:pt idx="1112">
                  <c:v>22.736000000000057</c:v>
                </c:pt>
                <c:pt idx="1113">
                  <c:v>41.0880000000001</c:v>
                </c:pt>
                <c:pt idx="1114">
                  <c:v>38.928000000000068</c:v>
                </c:pt>
                <c:pt idx="1115">
                  <c:v>45.792000000000009</c:v>
                </c:pt>
                <c:pt idx="1116">
                  <c:v>49.231999999999971</c:v>
                </c:pt>
                <c:pt idx="1117">
                  <c:v>52.812000000000083</c:v>
                </c:pt>
                <c:pt idx="1118">
                  <c:v>45.86399999999994</c:v>
                </c:pt>
                <c:pt idx="1119">
                  <c:v>36.807999999999993</c:v>
                </c:pt>
                <c:pt idx="1120">
                  <c:v>39.528000000000063</c:v>
                </c:pt>
                <c:pt idx="1121">
                  <c:v>30.3</c:v>
                </c:pt>
                <c:pt idx="1122">
                  <c:v>26.323999999999977</c:v>
                </c:pt>
                <c:pt idx="1123">
                  <c:v>24.131999999999969</c:v>
                </c:pt>
                <c:pt idx="1124">
                  <c:v>15.639999999999963</c:v>
                </c:pt>
                <c:pt idx="1125">
                  <c:v>27.096000000000096</c:v>
                </c:pt>
                <c:pt idx="1126">
                  <c:v>31.712000000000081</c:v>
                </c:pt>
                <c:pt idx="1127">
                  <c:v>2.3840000000000146</c:v>
                </c:pt>
                <c:pt idx="1128">
                  <c:v>5.6360000000000579</c:v>
                </c:pt>
                <c:pt idx="1129">
                  <c:v>22.147999999999957</c:v>
                </c:pt>
                <c:pt idx="1130">
                  <c:v>14.531999999999972</c:v>
                </c:pt>
                <c:pt idx="1131">
                  <c:v>13.288000000000102</c:v>
                </c:pt>
                <c:pt idx="1132">
                  <c:v>35.796000000000092</c:v>
                </c:pt>
                <c:pt idx="1133">
                  <c:v>16.507999999999992</c:v>
                </c:pt>
                <c:pt idx="1134">
                  <c:v>27.452000000000044</c:v>
                </c:pt>
                <c:pt idx="1135">
                  <c:v>45.312000000000083</c:v>
                </c:pt>
                <c:pt idx="1136">
                  <c:v>54.763999999999939</c:v>
                </c:pt>
                <c:pt idx="1137">
                  <c:v>54.788000000000103</c:v>
                </c:pt>
                <c:pt idx="1138">
                  <c:v>65.320000000000078</c:v>
                </c:pt>
                <c:pt idx="1139">
                  <c:v>68.996000000000095</c:v>
                </c:pt>
                <c:pt idx="1140">
                  <c:v>70.476000000000028</c:v>
                </c:pt>
                <c:pt idx="1141">
                  <c:v>78.39200000000001</c:v>
                </c:pt>
                <c:pt idx="1142">
                  <c:v>85.692000000000007</c:v>
                </c:pt>
                <c:pt idx="1143">
                  <c:v>84.984000000000009</c:v>
                </c:pt>
                <c:pt idx="1144">
                  <c:v>69.931999999999974</c:v>
                </c:pt>
                <c:pt idx="1145">
                  <c:v>61.868000000000031</c:v>
                </c:pt>
                <c:pt idx="1146">
                  <c:v>52.839999999999961</c:v>
                </c:pt>
                <c:pt idx="1147">
                  <c:v>60.839999999999961</c:v>
                </c:pt>
                <c:pt idx="1148">
                  <c:v>41.192000000000007</c:v>
                </c:pt>
                <c:pt idx="1149">
                  <c:v>32.323999999999977</c:v>
                </c:pt>
                <c:pt idx="1150">
                  <c:v>54.855999999999952</c:v>
                </c:pt>
                <c:pt idx="1151">
                  <c:v>70.280000000000115</c:v>
                </c:pt>
                <c:pt idx="1152">
                  <c:v>80.947999999999951</c:v>
                </c:pt>
                <c:pt idx="1153">
                  <c:v>71.71599999999998</c:v>
                </c:pt>
                <c:pt idx="1154">
                  <c:v>55.0880000000001</c:v>
                </c:pt>
                <c:pt idx="1155">
                  <c:v>52.936000000000057</c:v>
                </c:pt>
                <c:pt idx="1156">
                  <c:v>56.980000000000111</c:v>
                </c:pt>
                <c:pt idx="1157">
                  <c:v>57.963999999999942</c:v>
                </c:pt>
                <c:pt idx="1158">
                  <c:v>59.623999999999981</c:v>
                </c:pt>
                <c:pt idx="1159">
                  <c:v>54.152000000000044</c:v>
                </c:pt>
                <c:pt idx="1160">
                  <c:v>29.252000000000045</c:v>
                </c:pt>
                <c:pt idx="1161">
                  <c:v>27.276000000000021</c:v>
                </c:pt>
                <c:pt idx="1162">
                  <c:v>23.468000000000028</c:v>
                </c:pt>
                <c:pt idx="1163">
                  <c:v>9.4800000000001088</c:v>
                </c:pt>
                <c:pt idx="1164">
                  <c:v>42.772000000000119</c:v>
                </c:pt>
                <c:pt idx="1165">
                  <c:v>45.147999999999954</c:v>
                </c:pt>
                <c:pt idx="1166">
                  <c:v>14.68000000000011</c:v>
                </c:pt>
                <c:pt idx="1167">
                  <c:v>65.192000000000007</c:v>
                </c:pt>
                <c:pt idx="1168">
                  <c:v>92.336000000000055</c:v>
                </c:pt>
                <c:pt idx="1169">
                  <c:v>95.347999999999956</c:v>
                </c:pt>
                <c:pt idx="1170">
                  <c:v>101.73199999999997</c:v>
                </c:pt>
                <c:pt idx="1171">
                  <c:v>101.86399999999995</c:v>
                </c:pt>
                <c:pt idx="1172">
                  <c:v>115.66000000000004</c:v>
                </c:pt>
                <c:pt idx="1173">
                  <c:v>107.76000000000003</c:v>
                </c:pt>
                <c:pt idx="1174">
                  <c:v>107.26399999999994</c:v>
                </c:pt>
                <c:pt idx="1175">
                  <c:v>106.93600000000006</c:v>
                </c:pt>
                <c:pt idx="1176">
                  <c:v>102.7880000000001</c:v>
                </c:pt>
                <c:pt idx="1177">
                  <c:v>92.431999999999974</c:v>
                </c:pt>
                <c:pt idx="1178">
                  <c:v>89.807999999999993</c:v>
                </c:pt>
                <c:pt idx="1179">
                  <c:v>89.728000000000065</c:v>
                </c:pt>
                <c:pt idx="1180">
                  <c:v>82.763999999999939</c:v>
                </c:pt>
                <c:pt idx="1181">
                  <c:v>88.352000000000046</c:v>
                </c:pt>
                <c:pt idx="1182">
                  <c:v>76.839999999999961</c:v>
                </c:pt>
                <c:pt idx="1183">
                  <c:v>69.955999999999946</c:v>
                </c:pt>
                <c:pt idx="1184">
                  <c:v>66.988000000000099</c:v>
                </c:pt>
                <c:pt idx="1185">
                  <c:v>69.228000000000065</c:v>
                </c:pt>
                <c:pt idx="1186">
                  <c:v>65.836000000000055</c:v>
                </c:pt>
                <c:pt idx="1187">
                  <c:v>61.3</c:v>
                </c:pt>
                <c:pt idx="1188">
                  <c:v>56.492000000000004</c:v>
                </c:pt>
                <c:pt idx="1189">
                  <c:v>47.907999999999994</c:v>
                </c:pt>
                <c:pt idx="1190">
                  <c:v>42.260000000000034</c:v>
                </c:pt>
                <c:pt idx="1191">
                  <c:v>44.428000000000068</c:v>
                </c:pt>
                <c:pt idx="1192">
                  <c:v>43.207999999999991</c:v>
                </c:pt>
                <c:pt idx="1193">
                  <c:v>41.60799999999999</c:v>
                </c:pt>
                <c:pt idx="1194">
                  <c:v>40.404000000000089</c:v>
                </c:pt>
                <c:pt idx="1195">
                  <c:v>42.455999999999946</c:v>
                </c:pt>
                <c:pt idx="1196">
                  <c:v>41.97600000000002</c:v>
                </c:pt>
                <c:pt idx="1197">
                  <c:v>44.039999999999964</c:v>
                </c:pt>
                <c:pt idx="1198">
                  <c:v>45.852000000000046</c:v>
                </c:pt>
                <c:pt idx="1199">
                  <c:v>43.13600000000006</c:v>
                </c:pt>
                <c:pt idx="1200">
                  <c:v>33.020000000000074</c:v>
                </c:pt>
                <c:pt idx="1201">
                  <c:v>35.115999999999985</c:v>
                </c:pt>
                <c:pt idx="1202">
                  <c:v>35.804000000000087</c:v>
                </c:pt>
                <c:pt idx="1203">
                  <c:v>33.460000000000036</c:v>
                </c:pt>
                <c:pt idx="1204">
                  <c:v>29.644000000000052</c:v>
                </c:pt>
                <c:pt idx="1205">
                  <c:v>27.252000000000045</c:v>
                </c:pt>
                <c:pt idx="1206">
                  <c:v>20.120000000000072</c:v>
                </c:pt>
                <c:pt idx="1207">
                  <c:v>19.263999999999943</c:v>
                </c:pt>
                <c:pt idx="1208">
                  <c:v>24.68000000000011</c:v>
                </c:pt>
                <c:pt idx="1209">
                  <c:v>31.644000000000052</c:v>
                </c:pt>
                <c:pt idx="1210">
                  <c:v>26.807999999999993</c:v>
                </c:pt>
                <c:pt idx="1211">
                  <c:v>22.339999999999964</c:v>
                </c:pt>
                <c:pt idx="1212">
                  <c:v>19.896000000000093</c:v>
                </c:pt>
                <c:pt idx="1213">
                  <c:v>11.144000000000052</c:v>
                </c:pt>
                <c:pt idx="1214">
                  <c:v>9.8319999999999705</c:v>
                </c:pt>
                <c:pt idx="1215">
                  <c:v>8.9360000000000586</c:v>
                </c:pt>
                <c:pt idx="1216">
                  <c:v>8.8920000000000066</c:v>
                </c:pt>
                <c:pt idx="1217">
                  <c:v>4.4360000000000586</c:v>
                </c:pt>
                <c:pt idx="1218">
                  <c:v>0.56399999999994177</c:v>
                </c:pt>
                <c:pt idx="1219">
                  <c:v>1.944000000000051</c:v>
                </c:pt>
                <c:pt idx="1220">
                  <c:v>-2.0520000000000436</c:v>
                </c:pt>
                <c:pt idx="1221">
                  <c:v>-3.4520000000000435</c:v>
                </c:pt>
                <c:pt idx="1222">
                  <c:v>-0.13199999999997089</c:v>
                </c:pt>
                <c:pt idx="1223">
                  <c:v>-0.61999999999989086</c:v>
                </c:pt>
                <c:pt idx="1224">
                  <c:v>0.83999999999996366</c:v>
                </c:pt>
                <c:pt idx="1225">
                  <c:v>2.3680000000000292</c:v>
                </c:pt>
                <c:pt idx="1226">
                  <c:v>4.2520000000000433</c:v>
                </c:pt>
                <c:pt idx="1227">
                  <c:v>5.61200000000008</c:v>
                </c:pt>
                <c:pt idx="1228">
                  <c:v>3.7559999999999492</c:v>
                </c:pt>
                <c:pt idx="1229">
                  <c:v>1.5399999999999636</c:v>
                </c:pt>
                <c:pt idx="1230">
                  <c:v>0.55200000000004368</c:v>
                </c:pt>
                <c:pt idx="1231">
                  <c:v>2.0520000000000436</c:v>
                </c:pt>
                <c:pt idx="1232">
                  <c:v>-0.83600000000005825</c:v>
                </c:pt>
                <c:pt idx="1233">
                  <c:v>-0.13199999999997089</c:v>
                </c:pt>
                <c:pt idx="1234">
                  <c:v>-3.1279999999998838</c:v>
                </c:pt>
                <c:pt idx="1235">
                  <c:v>-7.2</c:v>
                </c:pt>
                <c:pt idx="1236">
                  <c:v>-4.6239999999999783</c:v>
                </c:pt>
                <c:pt idx="1237">
                  <c:v>-3.7680000000000291</c:v>
                </c:pt>
                <c:pt idx="12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2-456C-8B0A-D2EB269A9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981328"/>
        <c:axId val="2136984240"/>
      </c:lineChart>
      <c:dateAx>
        <c:axId val="2136981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84240"/>
        <c:crosses val="autoZero"/>
        <c:auto val="1"/>
        <c:lblOffset val="100"/>
        <c:baseTimeUnit val="days"/>
      </c:dateAx>
      <c:valAx>
        <c:axId val="21369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CloseIndicators!$K$1</c:f>
              <c:strCache>
                <c:ptCount val="1"/>
                <c:pt idx="0">
                  <c:v>Op+Slope Distance from Real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cat>
          <c:val>
            <c:numRef>
              <c:f>CloseIndicators!$K$2:$K$14</c:f>
              <c:numCache>
                <c:formatCode>General</c:formatCode>
                <c:ptCount val="13"/>
                <c:pt idx="0">
                  <c:v>454</c:v>
                </c:pt>
                <c:pt idx="1">
                  <c:v>271</c:v>
                </c:pt>
                <c:pt idx="2">
                  <c:v>188</c:v>
                </c:pt>
                <c:pt idx="3">
                  <c:v>100</c:v>
                </c:pt>
                <c:pt idx="4">
                  <c:v>79</c:v>
                </c:pt>
                <c:pt idx="5">
                  <c:v>46</c:v>
                </c:pt>
                <c:pt idx="6">
                  <c:v>23</c:v>
                </c:pt>
                <c:pt idx="7">
                  <c:v>27</c:v>
                </c:pt>
                <c:pt idx="8">
                  <c:v>15</c:v>
                </c:pt>
                <c:pt idx="9">
                  <c:v>12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1-4841-A09D-72664703D7E9}"/>
            </c:ext>
          </c:extLst>
        </c:ser>
        <c:ser>
          <c:idx val="2"/>
          <c:order val="2"/>
          <c:tx>
            <c:strRef>
              <c:f>CloseIndicators!$M$1</c:f>
              <c:strCache>
                <c:ptCount val="1"/>
                <c:pt idx="0">
                  <c:v>Weighted Distance from Real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cat>
          <c:val>
            <c:numRef>
              <c:f>CloseIndicators!$M$2:$M$14</c:f>
              <c:numCache>
                <c:formatCode>General</c:formatCode>
                <c:ptCount val="13"/>
                <c:pt idx="0">
                  <c:v>473</c:v>
                </c:pt>
                <c:pt idx="1">
                  <c:v>266</c:v>
                </c:pt>
                <c:pt idx="2">
                  <c:v>178</c:v>
                </c:pt>
                <c:pt idx="3">
                  <c:v>109</c:v>
                </c:pt>
                <c:pt idx="4">
                  <c:v>72</c:v>
                </c:pt>
                <c:pt idx="5">
                  <c:v>39</c:v>
                </c:pt>
                <c:pt idx="6">
                  <c:v>29</c:v>
                </c:pt>
                <c:pt idx="7">
                  <c:v>23</c:v>
                </c:pt>
                <c:pt idx="8">
                  <c:v>18</c:v>
                </c:pt>
                <c:pt idx="9">
                  <c:v>7</c:v>
                </c:pt>
                <c:pt idx="10">
                  <c:v>9</c:v>
                </c:pt>
                <c:pt idx="11">
                  <c:v>6</c:v>
                </c:pt>
                <c:pt idx="1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11-4841-A09D-72664703D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9891839"/>
        <c:axId val="1349893087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CloseIndicators!$L$1</c15:sqref>
                        </c15:formulaRef>
                      </c:ext>
                    </c:extLst>
                    <c:strCache>
                      <c:ptCount val="1"/>
                      <c:pt idx="0">
                        <c:v>Lin4Cast Distance from Real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1905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CloseIndicators!$J$2:$J$14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10</c:v>
                      </c:pt>
                      <c:pt idx="2">
                        <c:v>20</c:v>
                      </c:pt>
                      <c:pt idx="3">
                        <c:v>30</c:v>
                      </c:pt>
                      <c:pt idx="4">
                        <c:v>40</c:v>
                      </c:pt>
                      <c:pt idx="5">
                        <c:v>50</c:v>
                      </c:pt>
                      <c:pt idx="6">
                        <c:v>60</c:v>
                      </c:pt>
                      <c:pt idx="7">
                        <c:v>70</c:v>
                      </c:pt>
                      <c:pt idx="8">
                        <c:v>80</c:v>
                      </c:pt>
                      <c:pt idx="9">
                        <c:v>90</c:v>
                      </c:pt>
                      <c:pt idx="10">
                        <c:v>100</c:v>
                      </c:pt>
                      <c:pt idx="11">
                        <c:v>110</c:v>
                      </c:pt>
                      <c:pt idx="12">
                        <c:v>120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CloseIndicators!$L$2:$L$14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470</c:v>
                      </c:pt>
                      <c:pt idx="1">
                        <c:v>272</c:v>
                      </c:pt>
                      <c:pt idx="2">
                        <c:v>175</c:v>
                      </c:pt>
                      <c:pt idx="3">
                        <c:v>114</c:v>
                      </c:pt>
                      <c:pt idx="4">
                        <c:v>66</c:v>
                      </c:pt>
                      <c:pt idx="5">
                        <c:v>40</c:v>
                      </c:pt>
                      <c:pt idx="6">
                        <c:v>30</c:v>
                      </c:pt>
                      <c:pt idx="7">
                        <c:v>23</c:v>
                      </c:pt>
                      <c:pt idx="8">
                        <c:v>17</c:v>
                      </c:pt>
                      <c:pt idx="9">
                        <c:v>8</c:v>
                      </c:pt>
                      <c:pt idx="10">
                        <c:v>8</c:v>
                      </c:pt>
                      <c:pt idx="11">
                        <c:v>6</c:v>
                      </c:pt>
                      <c:pt idx="12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D11-4841-A09D-72664703D7E9}"/>
                  </c:ext>
                </c:extLst>
              </c15:ser>
            </c15:filteredBarSeries>
          </c:ext>
        </c:extLst>
      </c:barChart>
      <c:catAx>
        <c:axId val="134989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3087"/>
        <c:crosses val="autoZero"/>
        <c:auto val="1"/>
        <c:lblAlgn val="ctr"/>
        <c:lblOffset val="100"/>
        <c:noMultiLvlLbl val="0"/>
      </c:catAx>
      <c:valAx>
        <c:axId val="13498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Open to Previous Close Value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Open to Previous Close Value</a:t>
          </a:r>
        </a:p>
      </cx:txPr>
    </cx:title>
    <cx:plotArea>
      <cx:plotAreaRegion>
        <cx:series layoutId="clusteredColumn" uniqueId="{E1AD9C01-C6BB-44B3-8955-5D922BD80B51}">
          <cx:tx>
            <cx:txData>
              <cx:f>_xlchart.v1.0</cx:f>
              <cx:v>Op-Cp STD = 19.3188495841841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microsoft.com/office/2014/relationships/chartEx" Target="../charts/chartEx1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466724</xdr:colOff>
      <xdr:row>15</xdr:row>
      <xdr:rowOff>142874</xdr:rowOff>
    </xdr:from>
    <xdr:to>
      <xdr:col>21</xdr:col>
      <xdr:colOff>419099</xdr:colOff>
      <xdr:row>44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E02E8F-5E06-192E-DFB9-97E91586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13</xdr:col>
      <xdr:colOff>0</xdr:colOff>
      <xdr:row>21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0BF20-13A5-4769-8A02-7A0D1A3F1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22</xdr:row>
      <xdr:rowOff>0</xdr:rowOff>
    </xdr:from>
    <xdr:to>
      <xdr:col>13</xdr:col>
      <xdr:colOff>1</xdr:colOff>
      <xdr:row>47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B65EBDB-B971-4451-93E5-D24CA66EC2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4191000"/>
              <a:ext cx="7924800" cy="476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</xdr:colOff>
      <xdr:row>0</xdr:row>
      <xdr:rowOff>1</xdr:rowOff>
    </xdr:from>
    <xdr:to>
      <xdr:col>25</xdr:col>
      <xdr:colOff>1</xdr:colOff>
      <xdr:row>21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CE1C9A-8500-4A14-A8E4-25AA4DB43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E4B68-566B-4A48-9626-6ECFD3B853A4}">
  <dimension ref="A1:BN1372"/>
  <sheetViews>
    <sheetView tabSelected="1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O2" sqref="O2"/>
    </sheetView>
  </sheetViews>
  <sheetFormatPr defaultRowHeight="15" x14ac:dyDescent="0.25"/>
  <cols>
    <col min="1" max="1" width="5" bestFit="1" customWidth="1"/>
    <col min="2" max="2" width="10.7109375" style="1" customWidth="1"/>
    <col min="3" max="6" width="8.140625" style="2" bestFit="1" customWidth="1"/>
    <col min="7" max="7" width="15.42578125" style="2" bestFit="1" customWidth="1"/>
    <col min="8" max="8" width="6.5703125" style="2" customWidth="1"/>
    <col min="9" max="9" width="8.85546875" style="2" customWidth="1"/>
    <col min="10" max="10" width="5.28515625" style="2" customWidth="1"/>
    <col min="11" max="11" width="6.28515625" style="2" bestFit="1" customWidth="1"/>
    <col min="12" max="12" width="4.7109375" style="20" customWidth="1"/>
    <col min="13" max="13" width="6.28515625" style="2" customWidth="1"/>
    <col min="14" max="14" width="4.85546875" style="2" customWidth="1"/>
    <col min="15" max="15" width="5.5703125" style="21" customWidth="1"/>
    <col min="16" max="19" width="6.42578125" customWidth="1"/>
    <col min="20" max="20" width="9" style="22" customWidth="1"/>
    <col min="21" max="21" width="9" style="23" customWidth="1"/>
    <col min="22" max="22" width="4.140625" style="24" customWidth="1"/>
    <col min="23" max="23" width="9" style="36" customWidth="1"/>
    <col min="24" max="24" width="9" style="37" customWidth="1"/>
    <col min="25" max="25" width="4.140625" style="34" customWidth="1"/>
    <col min="26" max="26" width="9.140625" style="39"/>
    <col min="27" max="27" width="9" style="37" customWidth="1"/>
    <col min="28" max="28" width="4.140625" style="34" customWidth="1"/>
    <col min="29" max="29" width="9" style="36" customWidth="1"/>
    <col min="30" max="30" width="9" style="37" customWidth="1"/>
    <col min="31" max="31" width="4.140625" style="34" customWidth="1"/>
    <col min="32" max="32" width="4.140625" style="36" customWidth="1"/>
    <col min="33" max="35" width="4.140625" style="37" customWidth="1"/>
    <col min="36" max="36" width="4.140625" style="42" customWidth="1"/>
    <col min="37" max="37" width="4.140625" style="37" customWidth="1"/>
    <col min="38" max="38" width="4.140625" style="44" customWidth="1"/>
    <col min="39" max="39" width="4.140625" style="49" customWidth="1"/>
    <col min="40" max="40" width="5.42578125" customWidth="1"/>
    <col min="41" max="43" width="7.140625" customWidth="1"/>
    <col min="44" max="44" width="6" customWidth="1"/>
    <col min="45" max="45" width="5.85546875" style="6" customWidth="1"/>
    <col min="46" max="47" width="7.28515625" customWidth="1"/>
    <col min="48" max="50" width="3.5703125" customWidth="1"/>
    <col min="51" max="51" width="6.140625" customWidth="1"/>
    <col min="52" max="53" width="8.42578125" customWidth="1"/>
    <col min="55" max="55" width="11.85546875" style="6" customWidth="1"/>
    <col min="56" max="56" width="9.140625" style="6"/>
    <col min="59" max="59" width="10.140625" customWidth="1"/>
    <col min="60" max="60" width="35.7109375" bestFit="1" customWidth="1"/>
  </cols>
  <sheetData>
    <row r="1" spans="1:66" ht="120" x14ac:dyDescent="0.25">
      <c r="A1" t="s">
        <v>54</v>
      </c>
      <c r="B1" s="13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4" t="str">
        <f>"Op-Cp STD = " &amp; _xlfn.STDEV.S(K2:K1240)</f>
        <v>Op-Cp STD = 19.3188495841841</v>
      </c>
      <c r="L1" s="26" t="s">
        <v>32</v>
      </c>
      <c r="M1" s="27" t="s">
        <v>33</v>
      </c>
      <c r="N1" s="27" t="s">
        <v>34</v>
      </c>
      <c r="O1" s="28" t="s">
        <v>35</v>
      </c>
      <c r="P1" s="16" t="s">
        <v>52</v>
      </c>
      <c r="Q1" s="16" t="s">
        <v>53</v>
      </c>
      <c r="R1" s="16" t="s">
        <v>67</v>
      </c>
      <c r="S1" s="16" t="s">
        <v>68</v>
      </c>
      <c r="T1" s="18" t="s">
        <v>55</v>
      </c>
      <c r="U1" s="19" t="str">
        <f>"C+Slope Distance from Real " &amp; SUM(V:V)</f>
        <v>C+Slope Distance from Real 530</v>
      </c>
      <c r="V1" s="25" t="str">
        <f>"STD = " &amp; _xlfn.STDEV.S(U2:U1240)</f>
        <v>STD = 33.1106114288502</v>
      </c>
      <c r="W1" s="29" t="s">
        <v>59</v>
      </c>
      <c r="X1" s="30" t="str">
        <f>"Op+Slope Distance from Real " &amp; SUM(Y:Y)</f>
        <v>Op+Slope Distance from Real 645</v>
      </c>
      <c r="Y1" s="31" t="str">
        <f>"STD = " &amp; _xlfn.STDEV.S(X2:X1240)</f>
        <v>STD = 24.6004760513223</v>
      </c>
      <c r="Z1" s="38" t="s">
        <v>69</v>
      </c>
      <c r="AA1" s="30" t="str">
        <f>"Lin4Cast Distance from Real " &amp; SUM(AB:AB)</f>
        <v>Lin4Cast Distance from Real 644</v>
      </c>
      <c r="AB1" s="31" t="str">
        <f>"STD = " &amp; _xlfn.STDEV.S(AA2:AA1240)</f>
        <v>STD = 24.1095264554243</v>
      </c>
      <c r="AC1" s="29" t="s">
        <v>57</v>
      </c>
      <c r="AD1" s="30" t="str">
        <f>"Weighted Distance from Real " &amp; SUM(AE:AE)</f>
        <v>Weighted Distance from Real 657</v>
      </c>
      <c r="AE1" s="31" t="str">
        <f>"STD = " &amp; _xlfn.STDEV.S(AD2:AD1240)</f>
        <v>STD = 24.13604466248</v>
      </c>
      <c r="AF1" s="18" t="s">
        <v>71</v>
      </c>
      <c r="AG1" s="19" t="s">
        <v>70</v>
      </c>
      <c r="AH1" s="19" t="s">
        <v>76</v>
      </c>
      <c r="AI1" s="19" t="s">
        <v>77</v>
      </c>
      <c r="AJ1" s="19" t="s">
        <v>73</v>
      </c>
      <c r="AK1" s="46" t="s">
        <v>72</v>
      </c>
      <c r="AL1" s="47" t="s">
        <v>74</v>
      </c>
      <c r="AM1" s="48" t="s">
        <v>75</v>
      </c>
      <c r="AN1" s="15" t="s">
        <v>38</v>
      </c>
      <c r="AO1" s="16" t="s">
        <v>9</v>
      </c>
      <c r="AP1" s="16" t="s">
        <v>10</v>
      </c>
      <c r="AQ1" s="16" t="s">
        <v>13</v>
      </c>
      <c r="AR1" s="16" t="s">
        <v>11</v>
      </c>
      <c r="AS1" s="17" t="s">
        <v>43</v>
      </c>
      <c r="AT1" s="16" t="s">
        <v>40</v>
      </c>
      <c r="AU1" s="16" t="s">
        <v>12</v>
      </c>
      <c r="AV1" s="16" t="s">
        <v>16</v>
      </c>
      <c r="AW1" s="16" t="s">
        <v>14</v>
      </c>
      <c r="AX1" s="16" t="s">
        <v>29</v>
      </c>
      <c r="AY1" s="16" t="s">
        <v>50</v>
      </c>
      <c r="AZ1" s="16" t="s">
        <v>49</v>
      </c>
      <c r="BA1" s="16" t="s">
        <v>51</v>
      </c>
      <c r="BC1" s="41"/>
      <c r="BD1" s="41"/>
      <c r="BH1" s="4">
        <f>AVERAGE(AD:AD)</f>
        <v>23.003716399591035</v>
      </c>
      <c r="BI1">
        <f>_xlfn.STDEV.S(AD2:AD1240)</f>
        <v>24.136044662479989</v>
      </c>
    </row>
    <row r="2" spans="1:66" x14ac:dyDescent="0.25">
      <c r="A2">
        <v>1257</v>
      </c>
      <c r="B2" s="1">
        <v>44827</v>
      </c>
      <c r="C2" s="2">
        <v>3727.14</v>
      </c>
      <c r="D2" s="2">
        <v>3727.14</v>
      </c>
      <c r="E2" s="2">
        <v>3647.47</v>
      </c>
      <c r="F2" s="2">
        <v>3693.23</v>
      </c>
      <c r="G2" s="2">
        <v>5144270000</v>
      </c>
      <c r="H2" s="2">
        <f>_xlfn.STDEV.S(C2:C11)</f>
        <v>107.09947212236339</v>
      </c>
      <c r="I2" s="2">
        <f>AVERAGE(C2:C21)</f>
        <v>3950.5375000000008</v>
      </c>
      <c r="J2" s="2">
        <f>_xlfn.STDEV.S(C2:F2)</f>
        <v>37.736334833508522</v>
      </c>
      <c r="K2" s="2">
        <f>C2-F3</f>
        <v>-30.849999999999909</v>
      </c>
      <c r="L2" s="20">
        <f>VLOOKUP(B2,'IV Calls'!A:B,2, FALSE)</f>
        <v>0.2636</v>
      </c>
      <c r="M2" s="2">
        <f>L2*F3*SQRT((6.5/24)/252)</f>
        <v>32.475198409562296</v>
      </c>
      <c r="N2" s="2">
        <f>VLOOKUP(B2,'IV Puts'!A:B,2, FALSE)</f>
        <v>0.26590000000000003</v>
      </c>
      <c r="O2" s="21">
        <f>N2*F3*SQRT((7/24)/252)</f>
        <v>33.995159738337485</v>
      </c>
      <c r="P2" s="4">
        <f>MAX(D2-E2, ABS(D2-F3), ABS(E2-F3))</f>
        <v>110.51999999999998</v>
      </c>
      <c r="Q2" s="4">
        <f>AVERAGE(P2:P11)</f>
        <v>82.978999999999957</v>
      </c>
      <c r="R2" s="4">
        <f t="shared" ref="R2:R66" si="0">SLOPE(F2:F21,A2:A21)</f>
        <v>-13.067368421052638</v>
      </c>
      <c r="S2" s="4">
        <f>SLOPE(F2:F21,B2:B21)*1</f>
        <v>-8.4168231292517035</v>
      </c>
      <c r="T2" s="20">
        <f t="shared" ref="T2:T65" si="1">F3+R3</f>
        <v>3744.8810451127815</v>
      </c>
      <c r="U2" s="2">
        <f t="shared" ref="U2:U65" si="2">ABS(T2-F2)</f>
        <v>51.651045112781503</v>
      </c>
      <c r="V2" s="24">
        <f t="shared" ref="V2:V65" si="3">IF(U2&gt;O3, 0, 1)</f>
        <v>0</v>
      </c>
      <c r="W2" s="32">
        <f t="shared" ref="W2:W65" si="4">C2+S3*$BI$6</f>
        <v>3721.1388282814614</v>
      </c>
      <c r="X2" s="33">
        <f t="shared" ref="X2:X65" si="5">ABS(W2-F2)</f>
        <v>27.90882828146141</v>
      </c>
      <c r="Y2" s="34">
        <f t="shared" ref="Y2:Y65" si="6">IF(X2&gt;O3, 0, 1)</f>
        <v>1</v>
      </c>
      <c r="Z2" s="39">
        <f>_xlfn.FORECAST.LINEAR(A2+$BI$7,C2:C3,A2:A3)</f>
        <v>3721.6180000000022</v>
      </c>
      <c r="AA2" s="33">
        <f t="shared" ref="AA2:AA65" si="7">ABS(Z2-F2)</f>
        <v>28.388000000002194</v>
      </c>
      <c r="AB2" s="34">
        <f t="shared" ref="AB2:AB65" si="8">IF(AA2&gt;O3, 0, 1)</f>
        <v>1</v>
      </c>
      <c r="AC2" s="32">
        <f t="shared" ref="AC2:AC65" si="9">$BI$8*Z2+(1-$BI$8)*W2</f>
        <v>3721.5173739391084</v>
      </c>
      <c r="AD2" s="33">
        <f t="shared" ref="AD2:AD65" si="10">ABS(AC2-F2)</f>
        <v>28.28737393910842</v>
      </c>
      <c r="AE2" s="34">
        <f t="shared" ref="AE2:AE65" si="11">IF(AD2&gt;O3, 0, 1)</f>
        <v>1</v>
      </c>
      <c r="AF2" s="36">
        <f t="shared" ref="AF2:AF65" si="12">IF(AE2=1, 1, -1)</f>
        <v>1</v>
      </c>
      <c r="AG2" s="37">
        <f>IF(AE3=0,0,IF(0=AE2,-1,AE2))</f>
        <v>1</v>
      </c>
      <c r="AH2" s="37">
        <f>IF(COUNTIF(AF3:AF6, "&lt;0")&gt;=2,0,IF(AE2=1, 1, -1))</f>
        <v>0</v>
      </c>
      <c r="AI2" s="37">
        <f>IF(COUNTIF(AF3:AF5, "&lt;0")&gt;=1,0,IF(AE2=1, 1, -1))</f>
        <v>0</v>
      </c>
      <c r="AJ2" s="42">
        <f>IF(SUM(AE3:AE5)=0,0,IF(AE2=1, 1, -1))</f>
        <v>1</v>
      </c>
      <c r="AK2" s="37">
        <f>IF(COUNTIF(AF3:AF4, "&lt;0")&gt;=2,0,IF(AE2=1, 1, -1))</f>
        <v>1</v>
      </c>
      <c r="AL2" s="44">
        <f>IF(COUNTIF(AF3:AF6, "&lt;0")&gt;=3,0,IF(AE2=1, 1, -1))</f>
        <v>1</v>
      </c>
      <c r="AM2" s="49">
        <f>IF(COUNTIF(AF3:AF5, "&lt;0")&gt;=2,0,IF(AE2=1, 1, -1))</f>
        <v>1</v>
      </c>
      <c r="AN2" s="7">
        <v>32.7585556035759</v>
      </c>
      <c r="AO2" s="4">
        <f t="shared" ref="AO2:AO65" si="13">D2-C2</f>
        <v>0</v>
      </c>
      <c r="AP2" s="4">
        <f t="shared" ref="AP2:AP65" si="14">E2-C2</f>
        <v>-79.670000000000073</v>
      </c>
      <c r="AQ2" s="4">
        <f t="shared" ref="AQ2:AQ65" si="15">ABS(C2-F2)</f>
        <v>33.909999999999854</v>
      </c>
      <c r="AR2">
        <f>IF(AO2&gt;(-AP2), AO2, -AP2)</f>
        <v>79.670000000000073</v>
      </c>
      <c r="AS2" s="6">
        <f t="shared" ref="AS2:AS65" si="16">IF(AO2&gt;AN2*$BI$4,1,0)+IF(-AP2&gt;AN2*$BI$4,1,0)</f>
        <v>1</v>
      </c>
      <c r="AT2" s="4">
        <f>$BI$4*AN2-AR2</f>
        <v>-30.532166594636223</v>
      </c>
      <c r="AU2" s="4">
        <f>AN2-AQ2+7</f>
        <v>5.8485556035760453</v>
      </c>
      <c r="AV2">
        <f>IF(AND(AT2&lt;0,AU2&lt;0), 1, 0)</f>
        <v>0</v>
      </c>
      <c r="AW2">
        <f>IF(AND(AT2&lt;0,AU2&gt;0), 1, 0)</f>
        <v>1</v>
      </c>
      <c r="AX2">
        <f>IF(AND(AT2&gt;0,AU2&lt;0), 1, 0)</f>
        <v>0</v>
      </c>
      <c r="AY2" s="4">
        <f>IF(OR(AS2=1,AX2=1),$BF$25,IF(AS2=0,$BF$24,$BF$26))</f>
        <v>-3.9100000000000006</v>
      </c>
      <c r="AZ2" s="4">
        <f>AY2+AZ3</f>
        <v>1033.7600000000105</v>
      </c>
      <c r="BA2" s="4">
        <f>(C2-$C$1240)*10/100*4</f>
        <v>459.62399999999997</v>
      </c>
      <c r="BK2">
        <f>IF(AND(AM2=0,AL2=0,AK2=0),0,1)</f>
        <v>1</v>
      </c>
    </row>
    <row r="3" spans="1:66" x14ac:dyDescent="0.25">
      <c r="A3">
        <v>1256</v>
      </c>
      <c r="B3" s="1">
        <v>44826</v>
      </c>
      <c r="C3" s="2">
        <v>3782.36</v>
      </c>
      <c r="D3" s="2">
        <v>3790.9</v>
      </c>
      <c r="E3" s="2">
        <v>3749.45</v>
      </c>
      <c r="F3" s="2">
        <v>3757.99</v>
      </c>
      <c r="G3" s="2">
        <v>4284600000</v>
      </c>
      <c r="H3" s="2">
        <f t="shared" ref="H3:H66" si="17">_xlfn.STDEV.S(C3:C12)</f>
        <v>94.777719580547455</v>
      </c>
      <c r="I3" s="2">
        <f t="shared" ref="I3:I66" si="18">AVERAGE(C3:C22)</f>
        <v>3971.8435000000004</v>
      </c>
      <c r="J3" s="2">
        <f>_xlfn.STDEV.S(C3:F3)</f>
        <v>19.629906605313739</v>
      </c>
      <c r="K3" s="2">
        <f t="shared" ref="K3:K66" si="19">C3-F4</f>
        <v>-7.569999999999709</v>
      </c>
      <c r="L3" s="20">
        <f>VLOOKUP(B3,'IV Calls'!A:B,2, FALSE)</f>
        <v>0.24629999999999999</v>
      </c>
      <c r="M3" s="2">
        <f t="shared" ref="M3:M66" si="20">L3*F4*SQRT((6.5/24)/252)</f>
        <v>30.601758784197514</v>
      </c>
      <c r="N3" s="2">
        <f>VLOOKUP(B3,'IV Puts'!A:B,2, FALSE)</f>
        <v>0.23730000000000001</v>
      </c>
      <c r="O3" s="21">
        <f t="shared" ref="O3:O66" si="21">N3*F4*SQRT((7/24)/252)</f>
        <v>30.596521569771681</v>
      </c>
      <c r="P3" s="4">
        <f t="shared" ref="P3:P66" si="22">MAX(D3-E3, ABS(D3-F4), ABS(E3-F4))</f>
        <v>41.450000000000273</v>
      </c>
      <c r="Q3" s="4">
        <f t="shared" ref="Q3:Q66" si="23">AVERAGE(P3:P12)</f>
        <v>78.989999999999966</v>
      </c>
      <c r="R3" s="4">
        <f>SLOPE(F3:F22,A3:A22)</f>
        <v>-13.108954887218051</v>
      </c>
      <c r="S3" s="4">
        <f t="shared" ref="S3:S66" si="24">SLOPE(F3:F22,B3:B22)*1</f>
        <v>-8.4523545331529135</v>
      </c>
      <c r="T3" s="20">
        <f t="shared" si="1"/>
        <v>3777.3512406015034</v>
      </c>
      <c r="U3" s="2">
        <f t="shared" si="2"/>
        <v>19.361240601503596</v>
      </c>
      <c r="V3" s="24">
        <f t="shared" si="3"/>
        <v>1</v>
      </c>
      <c r="W3" s="32">
        <f t="shared" si="4"/>
        <v>3776.6116491915504</v>
      </c>
      <c r="X3" s="33">
        <f t="shared" si="5"/>
        <v>18.621649191550659</v>
      </c>
      <c r="Y3" s="34">
        <f t="shared" si="6"/>
        <v>1</v>
      </c>
      <c r="Z3" s="39">
        <f t="shared" ref="Z3:Z66" si="25">_xlfn.FORECAST.LINEAR(A3+$BI$7,C3:C4,A3:A4)</f>
        <v>3773.4560000000201</v>
      </c>
      <c r="AA3" s="33">
        <f t="shared" si="7"/>
        <v>15.466000000020358</v>
      </c>
      <c r="AB3" s="34">
        <f t="shared" si="8"/>
        <v>1</v>
      </c>
      <c r="AC3" s="32">
        <f t="shared" si="9"/>
        <v>3774.1186863302414</v>
      </c>
      <c r="AD3" s="33">
        <f t="shared" si="10"/>
        <v>16.128686330241635</v>
      </c>
      <c r="AE3" s="34">
        <f t="shared" si="11"/>
        <v>1</v>
      </c>
      <c r="AF3" s="36">
        <f t="shared" si="12"/>
        <v>1</v>
      </c>
      <c r="AG3" s="37">
        <f t="shared" ref="AG3:AG65" si="26">IF(AE4=0,0,IF(0=AE3,-1,AE3))</f>
        <v>0</v>
      </c>
      <c r="AH3" s="37">
        <f>IF(COUNTIF(AF4:AF7, "&lt;0")&gt;=2,0,IF(AE3=1, 1, -1))</f>
        <v>0</v>
      </c>
      <c r="AI3" s="37">
        <f>IF(COUNTIF(AF4:AF6, "&lt;0")&gt;=1,0,IF(AE3=1, 1, -1))</f>
        <v>0</v>
      </c>
      <c r="AJ3" s="42">
        <f>IF(SUM(AE4:AE6)=0,0,IF(AE3=1, 1, -1))</f>
        <v>1</v>
      </c>
      <c r="AK3" s="37">
        <f>IF(COUNTIF(AF4:AF5, "&lt;0")&gt;=2,0,IF(AE3=1, 1, -1))</f>
        <v>1</v>
      </c>
      <c r="AL3" s="44">
        <f>IF(COUNTIF(AF4:AF7, "&lt;0")&gt;=3,0,IF(AE3=1, 1, -1))</f>
        <v>1</v>
      </c>
      <c r="AM3" s="49">
        <f>IF(COUNTIF(AF4:AF6, "&lt;0")&gt;=2,0,IF(AE3=1, 1, -1))</f>
        <v>0</v>
      </c>
      <c r="AN3" s="7">
        <v>29.483545917539871</v>
      </c>
      <c r="AO3" s="4">
        <f t="shared" si="13"/>
        <v>8.5399999999999636</v>
      </c>
      <c r="AP3" s="4">
        <f t="shared" si="14"/>
        <v>-32.910000000000309</v>
      </c>
      <c r="AQ3" s="4">
        <f t="shared" si="15"/>
        <v>24.370000000000346</v>
      </c>
      <c r="AR3">
        <f t="shared" ref="AR3:AR66" si="27">IF(AO3&gt;(-AP3), AO3, -AP3)</f>
        <v>32.910000000000309</v>
      </c>
      <c r="AS3" s="6">
        <f t="shared" si="16"/>
        <v>0</v>
      </c>
      <c r="AT3" s="4">
        <f t="shared" ref="AT3:AT65" si="28">$BI$4*AN3-AR3</f>
        <v>11.315318876309497</v>
      </c>
      <c r="AU3" s="4">
        <f t="shared" ref="AU3:AU66" si="29">AN3-AQ3+7</f>
        <v>12.113545917539525</v>
      </c>
      <c r="AV3">
        <f t="shared" ref="AV3:AV66" si="30">IF(AND(AT3&lt;0,AU3&lt;0), 1, 0)</f>
        <v>0</v>
      </c>
      <c r="AW3">
        <f t="shared" ref="AW3:AW66" si="31">IF(AND(AT3&lt;0,AU3&gt;0), 1, 0)</f>
        <v>0</v>
      </c>
      <c r="AX3">
        <f t="shared" ref="AX3:AX66" si="32">IF(AND(AT3&gt;0,AU3&lt;0), 1, 0)</f>
        <v>0</v>
      </c>
      <c r="AY3" s="4">
        <f>IF(OR(AS3=1,AX3=1),$BF$25,IF(AS3=0,$BF$24,$BF$26))</f>
        <v>6.94</v>
      </c>
      <c r="AZ3" s="4">
        <f>AY3+AZ4</f>
        <v>1037.6700000000105</v>
      </c>
      <c r="BA3" s="4">
        <f>(C3-$C$1240)*10/100*4</f>
        <v>481.7120000000001</v>
      </c>
      <c r="BK3">
        <f t="shared" ref="BK3:BK66" si="33">IF(AND(AM3=0,AL3=0,AK3=0),0,1)</f>
        <v>1</v>
      </c>
      <c r="BM3" t="s">
        <v>84</v>
      </c>
      <c r="BN3" t="s">
        <v>85</v>
      </c>
    </row>
    <row r="4" spans="1:66" x14ac:dyDescent="0.25">
      <c r="A4">
        <v>1255</v>
      </c>
      <c r="B4" s="1">
        <v>44825</v>
      </c>
      <c r="C4" s="2">
        <v>3871.4</v>
      </c>
      <c r="D4" s="2">
        <v>3907.07</v>
      </c>
      <c r="E4" s="2">
        <v>3789.49</v>
      </c>
      <c r="F4" s="2">
        <v>3789.93</v>
      </c>
      <c r="G4" s="2">
        <v>4078330000</v>
      </c>
      <c r="H4" s="2">
        <f t="shared" si="17"/>
        <v>80.012169907666788</v>
      </c>
      <c r="I4" s="2">
        <f t="shared" si="18"/>
        <v>3989.0529999999999</v>
      </c>
      <c r="J4" s="2">
        <f>_xlfn.STDEV.S(C4:F4)</f>
        <v>59.277586756435092</v>
      </c>
      <c r="K4" s="2">
        <f t="shared" si="19"/>
        <v>15.470000000000255</v>
      </c>
      <c r="L4" s="20">
        <f>VLOOKUP(B4,'IV Calls'!A:B,2, FALSE)</f>
        <v>0.26650000000000001</v>
      </c>
      <c r="M4" s="2">
        <f t="shared" si="20"/>
        <v>33.688148406879606</v>
      </c>
      <c r="N4" s="2">
        <f>VLOOKUP(B4,'IV Puts'!A:B,2, FALSE)</f>
        <v>0.26819999999999999</v>
      </c>
      <c r="O4" s="21">
        <f t="shared" si="21"/>
        <v>35.182852164990024</v>
      </c>
      <c r="P4" s="4">
        <f t="shared" si="22"/>
        <v>117.58000000000038</v>
      </c>
      <c r="Q4" s="4">
        <f t="shared" si="23"/>
        <v>81.413999999999945</v>
      </c>
      <c r="R4" s="4">
        <f t="shared" si="0"/>
        <v>-12.578759398496249</v>
      </c>
      <c r="S4" s="4">
        <f t="shared" si="24"/>
        <v>-8.0962687442952159</v>
      </c>
      <c r="T4" s="20">
        <f t="shared" si="1"/>
        <v>3844.1247293233082</v>
      </c>
      <c r="U4" s="2">
        <f t="shared" si="2"/>
        <v>54.194729323308366</v>
      </c>
      <c r="V4" s="24">
        <f t="shared" si="3"/>
        <v>0</v>
      </c>
      <c r="W4" s="32">
        <f t="shared" si="4"/>
        <v>3865.9909350790999</v>
      </c>
      <c r="X4" s="33">
        <f t="shared" si="5"/>
        <v>76.060935079100091</v>
      </c>
      <c r="Y4" s="34">
        <f t="shared" si="6"/>
        <v>0</v>
      </c>
      <c r="Z4" s="39">
        <f t="shared" si="25"/>
        <v>3871.0169999999998</v>
      </c>
      <c r="AA4" s="33">
        <f t="shared" si="7"/>
        <v>81.086999999999989</v>
      </c>
      <c r="AB4" s="34">
        <f t="shared" si="8"/>
        <v>0</v>
      </c>
      <c r="AC4" s="32">
        <f t="shared" si="9"/>
        <v>3869.961526366611</v>
      </c>
      <c r="AD4" s="33">
        <f t="shared" si="10"/>
        <v>80.03152636661116</v>
      </c>
      <c r="AE4" s="34">
        <f t="shared" si="11"/>
        <v>0</v>
      </c>
      <c r="AF4" s="36">
        <f t="shared" si="12"/>
        <v>-1</v>
      </c>
      <c r="AG4" s="37">
        <f t="shared" si="26"/>
        <v>-1</v>
      </c>
      <c r="AH4" s="37">
        <f>IF(COUNTIF(AF5:AF8, "&lt;0")&gt;=2,0,IF(AE4=1, 1, -1))</f>
        <v>-1</v>
      </c>
      <c r="AI4" s="37">
        <f>IF(COUNTIF(AF5:AF7, "&lt;0")&gt;=1,0,IF(AE4=1, 1, -1))</f>
        <v>0</v>
      </c>
      <c r="AJ4" s="42">
        <f>IF(SUM(AE5:AE7)=0,0,IF(AE4=1, 1, -1))</f>
        <v>-1</v>
      </c>
      <c r="AK4" s="37">
        <f>IF(COUNTIF(AF5:AF6, "&lt;0")&gt;=2,0,IF(AE4=1, 1, -1))</f>
        <v>-1</v>
      </c>
      <c r="AL4" s="44">
        <f>IF(COUNTIF(AF5:AF8, "&lt;0")&gt;=3,0,IF(AE4=1, 1, -1))</f>
        <v>-1</v>
      </c>
      <c r="AM4" s="49">
        <f>IF(COUNTIF(AF5:AF7, "&lt;0")&gt;=2,0,IF(AE4=1, 1, -1))</f>
        <v>-1</v>
      </c>
      <c r="AN4" s="7">
        <v>33.90304466313362</v>
      </c>
      <c r="AO4" s="4">
        <f t="shared" si="13"/>
        <v>35.670000000000073</v>
      </c>
      <c r="AP4" s="4">
        <f t="shared" si="14"/>
        <v>-81.910000000000309</v>
      </c>
      <c r="AQ4" s="4">
        <f t="shared" si="15"/>
        <v>81.470000000000255</v>
      </c>
      <c r="AR4">
        <f t="shared" si="27"/>
        <v>81.910000000000309</v>
      </c>
      <c r="AS4" s="6">
        <f t="shared" si="16"/>
        <v>1</v>
      </c>
      <c r="AT4" s="4">
        <f t="shared" si="28"/>
        <v>-31.055433005299875</v>
      </c>
      <c r="AU4" s="4">
        <f t="shared" si="29"/>
        <v>-40.566955336866634</v>
      </c>
      <c r="AV4">
        <f t="shared" si="30"/>
        <v>1</v>
      </c>
      <c r="AW4">
        <f t="shared" si="31"/>
        <v>0</v>
      </c>
      <c r="AX4">
        <f t="shared" si="32"/>
        <v>0</v>
      </c>
      <c r="AY4" s="4">
        <f>IF(OR(AS4=1,AX4=1),$BF$25,IF(AS4=0,$BF$24,$BF$26))</f>
        <v>-3.9100000000000006</v>
      </c>
      <c r="AZ4" s="4">
        <f t="shared" ref="AZ4:AZ65" si="34">AY4+AZ5</f>
        <v>1030.7300000000105</v>
      </c>
      <c r="BA4" s="4">
        <f>(C4-$C$1240)*10/100*4</f>
        <v>517.32799999999997</v>
      </c>
      <c r="BC4" s="3" t="s">
        <v>42</v>
      </c>
      <c r="BE4" s="6"/>
      <c r="BH4" t="s">
        <v>44</v>
      </c>
      <c r="BI4">
        <v>1.5</v>
      </c>
      <c r="BK4">
        <f t="shared" si="33"/>
        <v>1</v>
      </c>
      <c r="BL4" s="10" t="s">
        <v>80</v>
      </c>
      <c r="BM4">
        <f>COUNTIF(AK:AK, "=0")</f>
        <v>276</v>
      </c>
      <c r="BN4">
        <f>BM4/1237</f>
        <v>0.22312045270816491</v>
      </c>
    </row>
    <row r="5" spans="1:66" x14ac:dyDescent="0.25">
      <c r="A5">
        <v>1254</v>
      </c>
      <c r="B5" s="1">
        <v>44824</v>
      </c>
      <c r="C5" s="2">
        <v>3875.23</v>
      </c>
      <c r="D5" s="2">
        <v>3876.01</v>
      </c>
      <c r="E5" s="2">
        <v>3827.54</v>
      </c>
      <c r="F5" s="2">
        <v>3855.93</v>
      </c>
      <c r="G5" s="2">
        <v>4058050000</v>
      </c>
      <c r="H5" s="2">
        <f t="shared" si="17"/>
        <v>76.947642379593319</v>
      </c>
      <c r="I5" s="2">
        <f t="shared" si="18"/>
        <v>4002.1374999999994</v>
      </c>
      <c r="J5" s="2">
        <f t="shared" ref="J5:J66" si="35">_xlfn.STDEV.S(D5:E14)</f>
        <v>86.369925930633698</v>
      </c>
      <c r="K5" s="2">
        <f t="shared" si="19"/>
        <v>-24.659999999999854</v>
      </c>
      <c r="L5" s="20">
        <f>VLOOKUP(B5,'IV Calls'!A:B,2, FALSE)</f>
        <v>0.28449999999999998</v>
      </c>
      <c r="M5" s="2">
        <f t="shared" si="20"/>
        <v>36.373527031672722</v>
      </c>
      <c r="N5" s="2">
        <f>VLOOKUP(B5,'IV Puts'!A:B,2, FALSE)</f>
        <v>0.26229999999999998</v>
      </c>
      <c r="O5" s="21">
        <f t="shared" si="21"/>
        <v>34.801164542324429</v>
      </c>
      <c r="P5" s="4">
        <f t="shared" si="22"/>
        <v>72.349999999999909</v>
      </c>
      <c r="Q5" s="4">
        <f t="shared" si="23"/>
        <v>77.841999999999871</v>
      </c>
      <c r="R5" s="4">
        <f t="shared" si="0"/>
        <v>-11.80527067669173</v>
      </c>
      <c r="S5" s="4">
        <f t="shared" si="24"/>
        <v>-7.6184012970423467</v>
      </c>
      <c r="T5" s="20">
        <f t="shared" si="1"/>
        <v>3888.1933007518796</v>
      </c>
      <c r="U5" s="2">
        <f t="shared" si="2"/>
        <v>32.263300751879797</v>
      </c>
      <c r="V5" s="24">
        <f t="shared" si="3"/>
        <v>1</v>
      </c>
      <c r="W5" s="32">
        <f t="shared" si="4"/>
        <v>3869.8270217251538</v>
      </c>
      <c r="X5" s="33">
        <f t="shared" si="5"/>
        <v>13.897021725153991</v>
      </c>
      <c r="Y5" s="34">
        <f t="shared" si="6"/>
        <v>1</v>
      </c>
      <c r="Z5" s="39">
        <f t="shared" si="25"/>
        <v>3877.7619999999952</v>
      </c>
      <c r="AA5" s="33">
        <f t="shared" si="7"/>
        <v>21.831999999995332</v>
      </c>
      <c r="AB5" s="34">
        <f t="shared" si="8"/>
        <v>1</v>
      </c>
      <c r="AC5" s="32">
        <f t="shared" si="9"/>
        <v>3876.0956545622785</v>
      </c>
      <c r="AD5" s="33">
        <f t="shared" si="10"/>
        <v>20.165654562278633</v>
      </c>
      <c r="AE5" s="34">
        <f t="shared" si="11"/>
        <v>1</v>
      </c>
      <c r="AF5" s="36">
        <f t="shared" si="12"/>
        <v>1</v>
      </c>
      <c r="AG5" s="37">
        <f t="shared" si="26"/>
        <v>0</v>
      </c>
      <c r="AH5" s="37">
        <f>IF(COUNTIF(AF6:AF9, "&lt;0")&gt;=2,0,IF(AE5=1, 1, -1))</f>
        <v>1</v>
      </c>
      <c r="AI5" s="37">
        <f>IF(COUNTIF(AF6:AF8, "&lt;0")&gt;=1,0,IF(AE5=1, 1, -1))</f>
        <v>0</v>
      </c>
      <c r="AJ5" s="42">
        <f>IF(SUM(AE6:AE8)=0,0,IF(AE5=1, 1, -1))</f>
        <v>1</v>
      </c>
      <c r="AK5" s="37">
        <f>IF(COUNTIF(AF6:AF7, "&lt;0")&gt;=2,0,IF(AE5=1, 1, -1))</f>
        <v>1</v>
      </c>
      <c r="AL5" s="44">
        <f>IF(COUNTIF(AF6:AF9, "&lt;0")&gt;=3,0,IF(AE5=1, 1, -1))</f>
        <v>1</v>
      </c>
      <c r="AM5" s="49">
        <f>IF(COUNTIF(AF6:AF8, "&lt;0")&gt;=2,0,IF(AE5=1, 1, -1))</f>
        <v>1</v>
      </c>
      <c r="AN5" s="7">
        <v>33.535241266811084</v>
      </c>
      <c r="AO5" s="4">
        <f t="shared" si="13"/>
        <v>0.78000000000020009</v>
      </c>
      <c r="AP5" s="4">
        <f t="shared" si="14"/>
        <v>-47.690000000000055</v>
      </c>
      <c r="AQ5" s="4">
        <f t="shared" si="15"/>
        <v>19.300000000000182</v>
      </c>
      <c r="AR5">
        <f t="shared" si="27"/>
        <v>47.690000000000055</v>
      </c>
      <c r="AS5" s="6">
        <f t="shared" si="16"/>
        <v>0</v>
      </c>
      <c r="AT5" s="4">
        <f t="shared" si="28"/>
        <v>2.6128619002165721</v>
      </c>
      <c r="AU5" s="4">
        <f t="shared" si="29"/>
        <v>21.235241266810903</v>
      </c>
      <c r="AV5">
        <f t="shared" si="30"/>
        <v>0</v>
      </c>
      <c r="AW5">
        <f t="shared" si="31"/>
        <v>0</v>
      </c>
      <c r="AX5">
        <f t="shared" si="32"/>
        <v>0</v>
      </c>
      <c r="AY5" s="4">
        <f t="shared" ref="AY5:AY65" si="36">IF(OR(AS5=1,AX5=1),$BF$25,IF(AS5=0,$BF$24,$BF$26))</f>
        <v>6.94</v>
      </c>
      <c r="AZ5" s="4">
        <f t="shared" si="34"/>
        <v>1034.6400000000106</v>
      </c>
      <c r="BA5" s="4">
        <f>(C5-$C$1240)*10/100*4</f>
        <v>518.86</v>
      </c>
      <c r="BC5" t="s">
        <v>48</v>
      </c>
      <c r="BE5" s="6"/>
      <c r="BK5">
        <f t="shared" si="33"/>
        <v>1</v>
      </c>
      <c r="BL5" t="s">
        <v>86</v>
      </c>
      <c r="BM5">
        <f>COUNTIF(BK:BK, "=0")</f>
        <v>212</v>
      </c>
      <c r="BN5">
        <f>BM5/1237</f>
        <v>0.1713823767178658</v>
      </c>
    </row>
    <row r="6" spans="1:66" x14ac:dyDescent="0.25">
      <c r="A6">
        <v>1253</v>
      </c>
      <c r="B6" s="1">
        <v>44823</v>
      </c>
      <c r="C6" s="2">
        <v>3849.91</v>
      </c>
      <c r="D6" s="2">
        <v>3900.45</v>
      </c>
      <c r="E6" s="2">
        <v>3838.5</v>
      </c>
      <c r="F6" s="2">
        <v>3899.89</v>
      </c>
      <c r="G6" s="2">
        <v>3766850000</v>
      </c>
      <c r="H6" s="2">
        <f t="shared" si="17"/>
        <v>72.906847026416841</v>
      </c>
      <c r="I6" s="2">
        <f t="shared" si="18"/>
        <v>4018.1299999999997</v>
      </c>
      <c r="J6" s="2">
        <f t="shared" si="35"/>
        <v>80.98912473289235</v>
      </c>
      <c r="K6" s="2">
        <f t="shared" si="19"/>
        <v>-23.420000000000073</v>
      </c>
      <c r="L6" s="20">
        <f>VLOOKUP(B6,'IV Calls'!A:B,2, FALSE)</f>
        <v>0.25459999999999999</v>
      </c>
      <c r="M6" s="2">
        <f t="shared" si="20"/>
        <v>32.329105314454466</v>
      </c>
      <c r="N6" s="2">
        <f>VLOOKUP(B6,'IV Puts'!A:B,2, FALSE)</f>
        <v>0.25240000000000001</v>
      </c>
      <c r="O6" s="21">
        <f t="shared" si="21"/>
        <v>33.259596713980365</v>
      </c>
      <c r="P6" s="4">
        <f t="shared" si="22"/>
        <v>61.949999999999818</v>
      </c>
      <c r="Q6" s="4">
        <f t="shared" si="23"/>
        <v>76.186999999999898</v>
      </c>
      <c r="R6" s="4">
        <f t="shared" si="0"/>
        <v>-11.696699248120296</v>
      </c>
      <c r="S6" s="4">
        <f t="shared" si="24"/>
        <v>-7.609828556121081</v>
      </c>
      <c r="T6" s="20">
        <f t="shared" si="1"/>
        <v>3860.1792030075189</v>
      </c>
      <c r="U6" s="2">
        <f t="shared" si="2"/>
        <v>39.710796992480937</v>
      </c>
      <c r="V6" s="24">
        <f t="shared" si="3"/>
        <v>0</v>
      </c>
      <c r="W6" s="32">
        <f t="shared" si="4"/>
        <v>3843.7870039770246</v>
      </c>
      <c r="X6" s="33">
        <f t="shared" si="5"/>
        <v>56.102996022975276</v>
      </c>
      <c r="Y6" s="34">
        <f t="shared" si="6"/>
        <v>0</v>
      </c>
      <c r="Z6" s="39">
        <f t="shared" si="25"/>
        <v>3846.8060000000041</v>
      </c>
      <c r="AA6" s="33">
        <f t="shared" si="7"/>
        <v>53.08399999999574</v>
      </c>
      <c r="AB6" s="34">
        <f t="shared" si="8"/>
        <v>0</v>
      </c>
      <c r="AC6" s="32">
        <f t="shared" si="9"/>
        <v>3846.1720108351783</v>
      </c>
      <c r="AD6" s="33">
        <f t="shared" si="10"/>
        <v>53.717989164821574</v>
      </c>
      <c r="AE6" s="34">
        <f t="shared" si="11"/>
        <v>0</v>
      </c>
      <c r="AF6" s="36">
        <f t="shared" si="12"/>
        <v>-1</v>
      </c>
      <c r="AG6" s="37">
        <f t="shared" si="26"/>
        <v>-1</v>
      </c>
      <c r="AH6" s="37">
        <f>IF(COUNTIF(AF7:AF10, "&lt;0")&gt;=2,0,IF(AE6=1, 1, -1))</f>
        <v>-1</v>
      </c>
      <c r="AI6" s="37">
        <f>IF(COUNTIF(AF7:AF9, "&lt;0")&gt;=1,0,IF(AE6=1, 1, -1))</f>
        <v>-1</v>
      </c>
      <c r="AJ6" s="42">
        <f>IF(SUM(AE7:AE9)=0,0,IF(AE6=1, 1, -1))</f>
        <v>-1</v>
      </c>
      <c r="AK6" s="37">
        <f>IF(COUNTIF(AF7:AF8, "&lt;0")&gt;=2,0,IF(AE6=1, 1, -1))</f>
        <v>-1</v>
      </c>
      <c r="AL6" s="44">
        <f>IF(COUNTIF(AF7:AF10, "&lt;0")&gt;=3,0,IF(AE6=1, 1, -1))</f>
        <v>-1</v>
      </c>
      <c r="AM6" s="49">
        <f>IF(COUNTIF(AF7:AF9, "&lt;0")&gt;=2,0,IF(AE6=1, 1, -1))</f>
        <v>-1</v>
      </c>
      <c r="AN6" s="7">
        <v>32.04974933766028</v>
      </c>
      <c r="AO6" s="4">
        <f t="shared" si="13"/>
        <v>50.539999999999964</v>
      </c>
      <c r="AP6" s="4">
        <f t="shared" si="14"/>
        <v>-11.409999999999854</v>
      </c>
      <c r="AQ6" s="4">
        <f t="shared" si="15"/>
        <v>49.980000000000018</v>
      </c>
      <c r="AR6">
        <f t="shared" si="27"/>
        <v>50.539999999999964</v>
      </c>
      <c r="AS6" s="6">
        <f t="shared" si="16"/>
        <v>1</v>
      </c>
      <c r="AT6" s="4">
        <f t="shared" si="28"/>
        <v>-2.4653759935095394</v>
      </c>
      <c r="AU6" s="4">
        <f t="shared" si="29"/>
        <v>-10.930250662339738</v>
      </c>
      <c r="AV6">
        <f t="shared" si="30"/>
        <v>1</v>
      </c>
      <c r="AW6">
        <f t="shared" si="31"/>
        <v>0</v>
      </c>
      <c r="AX6">
        <f t="shared" si="32"/>
        <v>0</v>
      </c>
      <c r="AY6" s="4">
        <f>IF(OR(AS6=1,AX6=1),$BF$25,IF(AS6=0,$BF$24,$BF$26))</f>
        <v>-3.9100000000000006</v>
      </c>
      <c r="AZ6" s="4">
        <f t="shared" si="34"/>
        <v>1027.7000000000105</v>
      </c>
      <c r="BA6" s="4">
        <f>(C6-$C$1240)*10/100*4</f>
        <v>508.73199999999997</v>
      </c>
      <c r="BC6"/>
      <c r="BE6" s="6"/>
      <c r="BH6" t="s">
        <v>62</v>
      </c>
      <c r="BI6">
        <v>0.71</v>
      </c>
      <c r="BK6">
        <f t="shared" si="33"/>
        <v>1</v>
      </c>
    </row>
    <row r="7" spans="1:66" x14ac:dyDescent="0.25">
      <c r="A7">
        <v>1252</v>
      </c>
      <c r="B7" s="1">
        <v>44820</v>
      </c>
      <c r="C7" s="2">
        <v>3880.95</v>
      </c>
      <c r="D7" s="2">
        <v>3880.95</v>
      </c>
      <c r="E7" s="2">
        <v>3837.08</v>
      </c>
      <c r="F7" s="2">
        <v>3873.33</v>
      </c>
      <c r="G7" s="2">
        <v>7954650000</v>
      </c>
      <c r="H7" s="2">
        <f t="shared" si="17"/>
        <v>63.535305880536541</v>
      </c>
      <c r="I7" s="2">
        <f t="shared" si="18"/>
        <v>4038.9499999999994</v>
      </c>
      <c r="J7" s="2">
        <f t="shared" si="35"/>
        <v>76.921127930531895</v>
      </c>
      <c r="K7" s="2">
        <f t="shared" si="19"/>
        <v>-20.400000000000091</v>
      </c>
      <c r="L7" s="20">
        <f>VLOOKUP(B7,'IV Calls'!A:B,2, FALSE)</f>
        <v>0.24859999999999999</v>
      </c>
      <c r="M7" s="2">
        <f t="shared" si="20"/>
        <v>31.795585381947273</v>
      </c>
      <c r="N7" s="2">
        <f>VLOOKUP(B7,'IV Puts'!A:B,2, FALSE)</f>
        <v>0.2316</v>
      </c>
      <c r="O7" s="21">
        <f t="shared" si="21"/>
        <v>30.739485732423002</v>
      </c>
      <c r="P7" s="4">
        <f t="shared" si="22"/>
        <v>64.269999999999982</v>
      </c>
      <c r="Q7" s="4">
        <f t="shared" si="23"/>
        <v>81.213999999999899</v>
      </c>
      <c r="R7" s="4">
        <f t="shared" si="0"/>
        <v>-13.15079699248119</v>
      </c>
      <c r="S7" s="4">
        <f t="shared" si="24"/>
        <v>-8.6239380605286922</v>
      </c>
      <c r="T7" s="20">
        <f t="shared" si="1"/>
        <v>3886.8691654135337</v>
      </c>
      <c r="U7" s="2">
        <f t="shared" si="2"/>
        <v>13.539165413533738</v>
      </c>
      <c r="V7" s="24">
        <f t="shared" si="3"/>
        <v>1</v>
      </c>
      <c r="W7" s="32">
        <f t="shared" si="4"/>
        <v>3874.2431575733544</v>
      </c>
      <c r="X7" s="33">
        <f t="shared" si="5"/>
        <v>0.91315757335451053</v>
      </c>
      <c r="Y7" s="34">
        <f t="shared" si="6"/>
        <v>1</v>
      </c>
      <c r="Z7" s="39">
        <f t="shared" si="25"/>
        <v>3875.8039999999964</v>
      </c>
      <c r="AA7" s="33">
        <f t="shared" si="7"/>
        <v>2.4739999999965221</v>
      </c>
      <c r="AB7" s="34">
        <f t="shared" si="8"/>
        <v>1</v>
      </c>
      <c r="AC7" s="32">
        <f t="shared" si="9"/>
        <v>3875.4762230904016</v>
      </c>
      <c r="AD7" s="33">
        <f t="shared" si="10"/>
        <v>2.1462230904016906</v>
      </c>
      <c r="AE7" s="34">
        <f t="shared" si="11"/>
        <v>1</v>
      </c>
      <c r="AF7" s="36">
        <f t="shared" si="12"/>
        <v>1</v>
      </c>
      <c r="AG7" s="37">
        <f t="shared" si="26"/>
        <v>1</v>
      </c>
      <c r="AH7" s="37">
        <f>IF(COUNTIF(AF8:AF11, "&lt;0")&gt;=2,0,IF(AE7=1, 1, -1))</f>
        <v>1</v>
      </c>
      <c r="AI7" s="37">
        <f>IF(COUNTIF(AF8:AF10, "&lt;0")&gt;=1,0,IF(AE7=1, 1, -1))</f>
        <v>0</v>
      </c>
      <c r="AJ7" s="42">
        <f>IF(SUM(AE8:AE10)=0,0,IF(AE7=1, 1, -1))</f>
        <v>1</v>
      </c>
      <c r="AK7" s="37">
        <f>IF(COUNTIF(AF8:AF9, "&lt;0")&gt;=2,0,IF(AE7=1, 1, -1))</f>
        <v>1</v>
      </c>
      <c r="AL7" s="44">
        <f>IF(COUNTIF(AF8:AF11, "&lt;0")&gt;=3,0,IF(AE7=1, 1, -1))</f>
        <v>1</v>
      </c>
      <c r="AM7" s="49">
        <f>IF(COUNTIF(AF8:AF10, "&lt;0")&gt;=2,0,IF(AE7=1, 1, -1))</f>
        <v>1</v>
      </c>
      <c r="AN7" s="7">
        <v>29.621309631773887</v>
      </c>
      <c r="AO7" s="4">
        <f t="shared" si="13"/>
        <v>0</v>
      </c>
      <c r="AP7" s="4">
        <f t="shared" si="14"/>
        <v>-43.869999999999891</v>
      </c>
      <c r="AQ7" s="4">
        <f t="shared" si="15"/>
        <v>7.6199999999998909</v>
      </c>
      <c r="AR7">
        <f t="shared" si="27"/>
        <v>43.869999999999891</v>
      </c>
      <c r="AS7" s="6">
        <f t="shared" si="16"/>
        <v>0</v>
      </c>
      <c r="AT7" s="4">
        <f t="shared" si="28"/>
        <v>0.56196444766094089</v>
      </c>
      <c r="AU7" s="4">
        <f t="shared" si="29"/>
        <v>29.001309631773996</v>
      </c>
      <c r="AV7">
        <f t="shared" si="30"/>
        <v>0</v>
      </c>
      <c r="AW7">
        <f t="shared" si="31"/>
        <v>0</v>
      </c>
      <c r="AX7">
        <f t="shared" si="32"/>
        <v>0</v>
      </c>
      <c r="AY7" s="4">
        <f>IF(OR(AS7=1,AX7=1),$BF$25,IF(AS7=0,$BF$24,$BF$26))</f>
        <v>6.94</v>
      </c>
      <c r="AZ7" s="4">
        <f t="shared" si="34"/>
        <v>1031.6100000000106</v>
      </c>
      <c r="BA7" s="4">
        <f>(C7-$C$1240)*10/100*4</f>
        <v>521.14799999999991</v>
      </c>
      <c r="BC7"/>
      <c r="BE7" s="6"/>
      <c r="BH7" t="s">
        <v>61</v>
      </c>
      <c r="BI7">
        <v>0.1</v>
      </c>
      <c r="BK7">
        <f t="shared" si="33"/>
        <v>1</v>
      </c>
    </row>
    <row r="8" spans="1:66" x14ac:dyDescent="0.25">
      <c r="A8">
        <v>1251</v>
      </c>
      <c r="B8" s="1">
        <v>44819</v>
      </c>
      <c r="C8" s="2">
        <v>3932.41</v>
      </c>
      <c r="D8" s="2">
        <v>3959.14</v>
      </c>
      <c r="E8" s="2">
        <v>3888.28</v>
      </c>
      <c r="F8" s="2">
        <v>3901.35</v>
      </c>
      <c r="G8" s="2">
        <v>4441830000</v>
      </c>
      <c r="H8" s="2">
        <f t="shared" si="17"/>
        <v>57.035523004917287</v>
      </c>
      <c r="I8" s="2">
        <f t="shared" si="18"/>
        <v>4058.5590000000002</v>
      </c>
      <c r="J8" s="2">
        <f t="shared" si="35"/>
        <v>69.399407511121638</v>
      </c>
      <c r="K8" s="2">
        <f t="shared" si="19"/>
        <v>-13.600000000000364</v>
      </c>
      <c r="L8" s="20">
        <f>VLOOKUP(B8,'IV Calls'!A:B,2, FALSE)</f>
        <v>0.2077</v>
      </c>
      <c r="M8" s="2">
        <f t="shared" si="20"/>
        <v>26.868626429553981</v>
      </c>
      <c r="N8" s="2">
        <f>VLOOKUP(B8,'IV Puts'!A:B,2, FALSE)</f>
        <v>0.25159999999999999</v>
      </c>
      <c r="O8" s="21">
        <f t="shared" si="21"/>
        <v>33.776290175164355</v>
      </c>
      <c r="P8" s="4">
        <f t="shared" si="22"/>
        <v>70.859999999999673</v>
      </c>
      <c r="Q8" s="4">
        <f t="shared" si="23"/>
        <v>81.444999999999894</v>
      </c>
      <c r="R8" s="4">
        <f t="shared" si="0"/>
        <v>-14.48083458646615</v>
      </c>
      <c r="S8" s="4">
        <f t="shared" si="24"/>
        <v>-9.4462569389373439</v>
      </c>
      <c r="T8" s="20">
        <f t="shared" si="1"/>
        <v>3930.5124360902259</v>
      </c>
      <c r="U8" s="2">
        <f t="shared" si="2"/>
        <v>29.162436090226038</v>
      </c>
      <c r="V8" s="24">
        <f t="shared" si="3"/>
        <v>1</v>
      </c>
      <c r="W8" s="32">
        <f t="shared" si="4"/>
        <v>3925.2406602282122</v>
      </c>
      <c r="X8" s="33">
        <f t="shared" si="5"/>
        <v>23.890660228212255</v>
      </c>
      <c r="Y8" s="34">
        <f t="shared" si="6"/>
        <v>1</v>
      </c>
      <c r="Z8" s="39">
        <f t="shared" si="25"/>
        <v>3931.5780000000013</v>
      </c>
      <c r="AA8" s="33">
        <f t="shared" si="7"/>
        <v>30.22800000000143</v>
      </c>
      <c r="AB8" s="34">
        <f t="shared" si="8"/>
        <v>1</v>
      </c>
      <c r="AC8" s="32">
        <f t="shared" si="9"/>
        <v>3930.2471586479255</v>
      </c>
      <c r="AD8" s="33">
        <f t="shared" si="10"/>
        <v>28.897158647925608</v>
      </c>
      <c r="AE8" s="34">
        <f t="shared" si="11"/>
        <v>1</v>
      </c>
      <c r="AF8" s="36">
        <f t="shared" si="12"/>
        <v>1</v>
      </c>
      <c r="AG8" s="37">
        <f t="shared" si="26"/>
        <v>1</v>
      </c>
      <c r="AH8" s="37">
        <f>IF(COUNTIF(AF9:AF12, "&lt;0")&gt;=2,0,IF(AE8=1, 1, -1))</f>
        <v>0</v>
      </c>
      <c r="AI8" s="37">
        <f>IF(COUNTIF(AF9:AF11, "&lt;0")&gt;=1,0,IF(AE8=1, 1, -1))</f>
        <v>0</v>
      </c>
      <c r="AJ8" s="42">
        <f>IF(SUM(AE9:AE11)=0,0,IF(AE8=1, 1, -1))</f>
        <v>1</v>
      </c>
      <c r="AK8" s="37">
        <f>IF(COUNTIF(AF9:AF10, "&lt;0")&gt;=2,0,IF(AE8=1, 1, -1))</f>
        <v>1</v>
      </c>
      <c r="AL8" s="44">
        <f>IF(COUNTIF(AF9:AF12, "&lt;0")&gt;=3,0,IF(AE8=1, 1, -1))</f>
        <v>1</v>
      </c>
      <c r="AM8" s="49">
        <f>IF(COUNTIF(AF9:AF11, "&lt;0")&gt;=2,0,IF(AE8=1, 1, -1))</f>
        <v>1</v>
      </c>
      <c r="AN8" s="7">
        <v>32.547647615193938</v>
      </c>
      <c r="AO8" s="4">
        <f t="shared" si="13"/>
        <v>26.730000000000018</v>
      </c>
      <c r="AP8" s="4">
        <f t="shared" si="14"/>
        <v>-44.129999999999654</v>
      </c>
      <c r="AQ8" s="4">
        <f t="shared" si="15"/>
        <v>31.059999999999945</v>
      </c>
      <c r="AR8">
        <f t="shared" si="27"/>
        <v>44.129999999999654</v>
      </c>
      <c r="AS8" s="6">
        <f t="shared" si="16"/>
        <v>0</v>
      </c>
      <c r="AT8" s="4">
        <f t="shared" si="28"/>
        <v>4.6914714227912526</v>
      </c>
      <c r="AU8" s="4">
        <f t="shared" si="29"/>
        <v>8.4876476151939926</v>
      </c>
      <c r="AV8">
        <f t="shared" si="30"/>
        <v>0</v>
      </c>
      <c r="AW8">
        <f t="shared" si="31"/>
        <v>0</v>
      </c>
      <c r="AX8">
        <f t="shared" si="32"/>
        <v>0</v>
      </c>
      <c r="AY8" s="4">
        <f t="shared" si="36"/>
        <v>6.94</v>
      </c>
      <c r="AZ8" s="4">
        <f t="shared" si="34"/>
        <v>1024.6700000000105</v>
      </c>
      <c r="BA8" s="4">
        <f>(C8-$C$1240)*10/100*4</f>
        <v>541.73199999999997</v>
      </c>
      <c r="BC8"/>
      <c r="BE8" s="6"/>
      <c r="BH8" t="s">
        <v>60</v>
      </c>
      <c r="BI8">
        <v>0.79</v>
      </c>
      <c r="BK8">
        <f t="shared" si="33"/>
        <v>1</v>
      </c>
    </row>
    <row r="9" spans="1:66" x14ac:dyDescent="0.25">
      <c r="A9">
        <v>1250</v>
      </c>
      <c r="B9" s="1">
        <v>44818</v>
      </c>
      <c r="C9" s="2">
        <v>3940.73</v>
      </c>
      <c r="D9" s="2">
        <v>3961.94</v>
      </c>
      <c r="E9" s="2">
        <v>3912.18</v>
      </c>
      <c r="F9" s="2">
        <v>3946.01</v>
      </c>
      <c r="G9" s="2">
        <v>4293240000</v>
      </c>
      <c r="H9" s="2">
        <f t="shared" si="17"/>
        <v>55.454446730827875</v>
      </c>
      <c r="I9" s="2">
        <f t="shared" si="18"/>
        <v>4075.9584999999997</v>
      </c>
      <c r="J9" s="2">
        <f t="shared" si="35"/>
        <v>67.093723392611039</v>
      </c>
      <c r="K9" s="2">
        <f t="shared" si="19"/>
        <v>8.0399999999999636</v>
      </c>
      <c r="L9" s="20">
        <f>VLOOKUP(B9,'IV Calls'!A:B,2, FALSE)</f>
        <v>0.2031</v>
      </c>
      <c r="M9" s="2">
        <f t="shared" si="20"/>
        <v>26.18487013529581</v>
      </c>
      <c r="N9" s="2">
        <f>VLOOKUP(B9,'IV Puts'!A:B,2, FALSE)</f>
        <v>0.26100000000000001</v>
      </c>
      <c r="O9" s="21">
        <f t="shared" si="21"/>
        <v>34.919928834979167</v>
      </c>
      <c r="P9" s="4">
        <f t="shared" si="22"/>
        <v>49.760000000000218</v>
      </c>
      <c r="Q9" s="4">
        <f t="shared" si="23"/>
        <v>80.442999999999898</v>
      </c>
      <c r="R9" s="4">
        <f t="shared" si="0"/>
        <v>-15.497563909774421</v>
      </c>
      <c r="S9" s="4">
        <f t="shared" si="24"/>
        <v>-10.097661650405151</v>
      </c>
      <c r="T9" s="20">
        <f t="shared" si="1"/>
        <v>3915.5858421052631</v>
      </c>
      <c r="U9" s="2">
        <f t="shared" si="2"/>
        <v>30.424157894737164</v>
      </c>
      <c r="V9" s="24">
        <f t="shared" si="3"/>
        <v>1</v>
      </c>
      <c r="W9" s="32">
        <f t="shared" si="4"/>
        <v>3932.7681249629431</v>
      </c>
      <c r="X9" s="33">
        <f t="shared" si="5"/>
        <v>13.241875037057071</v>
      </c>
      <c r="Y9" s="34">
        <f t="shared" si="6"/>
        <v>1</v>
      </c>
      <c r="Z9" s="39">
        <f t="shared" si="25"/>
        <v>3931.0910000000149</v>
      </c>
      <c r="AA9" s="33">
        <f t="shared" si="7"/>
        <v>14.918999999985317</v>
      </c>
      <c r="AB9" s="34">
        <f t="shared" si="8"/>
        <v>1</v>
      </c>
      <c r="AC9" s="32">
        <f t="shared" si="9"/>
        <v>3931.4431962422295</v>
      </c>
      <c r="AD9" s="33">
        <f t="shared" si="10"/>
        <v>14.566803757770685</v>
      </c>
      <c r="AE9" s="34">
        <f t="shared" si="11"/>
        <v>1</v>
      </c>
      <c r="AF9" s="36">
        <f t="shared" si="12"/>
        <v>1</v>
      </c>
      <c r="AG9" s="37">
        <f t="shared" si="26"/>
        <v>0</v>
      </c>
      <c r="AH9" s="37">
        <f>IF(COUNTIF(AF10:AF13, "&lt;0")&gt;=2,0,IF(AE9=1, 1, -1))</f>
        <v>0</v>
      </c>
      <c r="AI9" s="37">
        <f>IF(COUNTIF(AF10:AF12, "&lt;0")&gt;=1,0,IF(AE9=1, 1, -1))</f>
        <v>0</v>
      </c>
      <c r="AJ9" s="42">
        <f>IF(SUM(AE10:AE12)=0,0,IF(AE9=1, 1, -1))</f>
        <v>1</v>
      </c>
      <c r="AK9" s="37">
        <f>IF(COUNTIF(AF10:AF11, "&lt;0")&gt;=2,0,IF(AE9=1, 1, -1))</f>
        <v>1</v>
      </c>
      <c r="AL9" s="44">
        <f>IF(COUNTIF(AF10:AF13, "&lt;0")&gt;=3,0,IF(AE9=1, 1, -1))</f>
        <v>0</v>
      </c>
      <c r="AM9" s="49">
        <f>IF(COUNTIF(AF10:AF12, "&lt;0")&gt;=2,0,IF(AE9=1, 1, -1))</f>
        <v>0</v>
      </c>
      <c r="AN9" s="7">
        <v>33.649685402817369</v>
      </c>
      <c r="AO9" s="4">
        <f t="shared" si="13"/>
        <v>21.210000000000036</v>
      </c>
      <c r="AP9" s="4">
        <f t="shared" si="14"/>
        <v>-28.550000000000182</v>
      </c>
      <c r="AQ9" s="4">
        <f t="shared" si="15"/>
        <v>5.2800000000002001</v>
      </c>
      <c r="AR9">
        <f t="shared" si="27"/>
        <v>28.550000000000182</v>
      </c>
      <c r="AS9" s="6">
        <f t="shared" si="16"/>
        <v>0</v>
      </c>
      <c r="AT9" s="4">
        <f t="shared" si="28"/>
        <v>21.924528104225871</v>
      </c>
      <c r="AU9" s="4">
        <f t="shared" si="29"/>
        <v>35.369685402817169</v>
      </c>
      <c r="AV9">
        <f t="shared" si="30"/>
        <v>0</v>
      </c>
      <c r="AW9">
        <f t="shared" si="31"/>
        <v>0</v>
      </c>
      <c r="AX9">
        <f t="shared" si="32"/>
        <v>0</v>
      </c>
      <c r="AY9" s="4">
        <f>IF(OR(AS9=1,AX9=1),$BF$25,IF(AS9=0,$BF$24,$BF$26))</f>
        <v>6.94</v>
      </c>
      <c r="AZ9" s="4">
        <f t="shared" si="34"/>
        <v>1017.7300000000106</v>
      </c>
      <c r="BA9" s="4">
        <f>(C9-$C$1240)*10/100*4</f>
        <v>545.05999999999995</v>
      </c>
      <c r="BC9"/>
      <c r="BE9" s="6"/>
      <c r="BK9">
        <f t="shared" si="33"/>
        <v>1</v>
      </c>
    </row>
    <row r="10" spans="1:66" x14ac:dyDescent="0.25">
      <c r="A10">
        <v>1249</v>
      </c>
      <c r="B10" s="1">
        <v>44817</v>
      </c>
      <c r="C10" s="2">
        <v>4037.12</v>
      </c>
      <c r="D10" s="2">
        <v>4037.12</v>
      </c>
      <c r="E10" s="2">
        <v>3921.28</v>
      </c>
      <c r="F10" s="2">
        <v>3932.69</v>
      </c>
      <c r="G10" s="2">
        <v>4224550000</v>
      </c>
      <c r="H10" s="2">
        <f t="shared" si="17"/>
        <v>56.311059107228509</v>
      </c>
      <c r="I10" s="2">
        <f t="shared" si="18"/>
        <v>4093.4450000000006</v>
      </c>
      <c r="J10" s="2">
        <f t="shared" si="35"/>
        <v>66.63414476393497</v>
      </c>
      <c r="K10" s="2">
        <f t="shared" si="19"/>
        <v>-73.289999999999964</v>
      </c>
      <c r="L10" s="20">
        <f>VLOOKUP(B10,'IV Calls'!A:B,2, FALSE)</f>
        <v>0.2271</v>
      </c>
      <c r="M10" s="2">
        <f t="shared" si="20"/>
        <v>30.602229288081414</v>
      </c>
      <c r="N10" s="2">
        <f>VLOOKUP(B10,'IV Puts'!A:B,2, FALSE)</f>
        <v>0.26869999999999999</v>
      </c>
      <c r="O10" s="21">
        <f t="shared" si="21"/>
        <v>37.57473606676799</v>
      </c>
      <c r="P10" s="4">
        <f t="shared" si="22"/>
        <v>189.12999999999965</v>
      </c>
      <c r="Q10" s="4">
        <f t="shared" si="23"/>
        <v>83.443999999999875</v>
      </c>
      <c r="R10" s="4">
        <f t="shared" si="0"/>
        <v>-17.104157894736829</v>
      </c>
      <c r="S10" s="4">
        <f t="shared" si="24"/>
        <v>-11.213908502897176</v>
      </c>
      <c r="T10" s="20">
        <f t="shared" si="1"/>
        <v>4092.5648421052629</v>
      </c>
      <c r="U10" s="2">
        <f t="shared" si="2"/>
        <v>159.87484210526281</v>
      </c>
      <c r="V10" s="24">
        <f t="shared" si="3"/>
        <v>0</v>
      </c>
      <c r="W10" s="32">
        <f t="shared" si="4"/>
        <v>4028.6722253958269</v>
      </c>
      <c r="X10" s="33">
        <f t="shared" si="5"/>
        <v>95.982225395826845</v>
      </c>
      <c r="Y10" s="34">
        <f t="shared" si="6"/>
        <v>0</v>
      </c>
      <c r="Z10" s="39">
        <f t="shared" si="25"/>
        <v>4032.4650000000038</v>
      </c>
      <c r="AA10" s="33">
        <f t="shared" si="7"/>
        <v>99.775000000003729</v>
      </c>
      <c r="AB10" s="34">
        <f t="shared" si="8"/>
        <v>0</v>
      </c>
      <c r="AC10" s="32">
        <f t="shared" si="9"/>
        <v>4031.6685173331261</v>
      </c>
      <c r="AD10" s="33">
        <f t="shared" si="10"/>
        <v>98.978517333126092</v>
      </c>
      <c r="AE10" s="34">
        <f t="shared" si="11"/>
        <v>0</v>
      </c>
      <c r="AF10" s="36">
        <f t="shared" si="12"/>
        <v>-1</v>
      </c>
      <c r="AG10" s="37">
        <f t="shared" si="26"/>
        <v>-1</v>
      </c>
      <c r="AH10" s="37">
        <f>IF(COUNTIF(AF11:AF14, "&lt;0")&gt;=2,0,IF(AE10=1, 1, -1))</f>
        <v>0</v>
      </c>
      <c r="AI10" s="37">
        <f>IF(COUNTIF(AF11:AF13, "&lt;0")&gt;=1,0,IF(AE10=1, 1, -1))</f>
        <v>0</v>
      </c>
      <c r="AJ10" s="42">
        <f>IF(SUM(AE11:AE13)=0,0,IF(AE10=1, 1, -1))</f>
        <v>-1</v>
      </c>
      <c r="AK10" s="37">
        <f>IF(COUNTIF(AF11:AF12, "&lt;0")&gt;=2,0,IF(AE10=1, 1, -1))</f>
        <v>-1</v>
      </c>
      <c r="AL10" s="44">
        <f>IF(COUNTIF(AF11:AF14, "&lt;0")&gt;=3,0,IF(AE10=1, 1, -1))</f>
        <v>0</v>
      </c>
      <c r="AM10" s="49">
        <f>IF(COUNTIF(AF11:AF13, "&lt;0")&gt;=2,0,IF(AE10=1, 1, -1))</f>
        <v>0</v>
      </c>
      <c r="AN10" s="7">
        <v>36.207921663176911</v>
      </c>
      <c r="AO10" s="4">
        <f t="shared" si="13"/>
        <v>0</v>
      </c>
      <c r="AP10" s="4">
        <f t="shared" si="14"/>
        <v>-115.83999999999969</v>
      </c>
      <c r="AQ10" s="4">
        <f t="shared" si="15"/>
        <v>104.42999999999984</v>
      </c>
      <c r="AR10">
        <f t="shared" si="27"/>
        <v>115.83999999999969</v>
      </c>
      <c r="AS10" s="6">
        <f t="shared" si="16"/>
        <v>1</v>
      </c>
      <c r="AT10" s="4">
        <f t="shared" si="28"/>
        <v>-61.52811750523432</v>
      </c>
      <c r="AU10" s="4">
        <f t="shared" si="29"/>
        <v>-61.222078336822932</v>
      </c>
      <c r="AV10">
        <f t="shared" si="30"/>
        <v>1</v>
      </c>
      <c r="AW10">
        <f t="shared" si="31"/>
        <v>0</v>
      </c>
      <c r="AX10">
        <f t="shared" si="32"/>
        <v>0</v>
      </c>
      <c r="AY10" s="4">
        <f t="shared" si="36"/>
        <v>-3.9100000000000006</v>
      </c>
      <c r="AZ10" s="4">
        <f t="shared" si="34"/>
        <v>1010.7900000000105</v>
      </c>
      <c r="BA10" s="4">
        <f>(C10-$C$1240)*10/100*4</f>
        <v>583.61599999999999</v>
      </c>
      <c r="BC10"/>
      <c r="BE10" s="6"/>
      <c r="BK10">
        <f t="shared" si="33"/>
        <v>1</v>
      </c>
    </row>
    <row r="11" spans="1:66" x14ac:dyDescent="0.25">
      <c r="A11">
        <v>1248</v>
      </c>
      <c r="B11" s="1">
        <v>44816</v>
      </c>
      <c r="C11" s="2">
        <v>4083.67</v>
      </c>
      <c r="D11" s="2">
        <v>4119.28</v>
      </c>
      <c r="E11" s="2">
        <v>4083.67</v>
      </c>
      <c r="F11" s="2">
        <v>4110.41</v>
      </c>
      <c r="G11" s="2">
        <v>3814200000</v>
      </c>
      <c r="H11" s="2">
        <f t="shared" si="17"/>
        <v>56.088861678986227</v>
      </c>
      <c r="I11" s="2">
        <f t="shared" si="18"/>
        <v>4105.0575000000008</v>
      </c>
      <c r="J11" s="2">
        <f t="shared" si="35"/>
        <v>66.39275926556094</v>
      </c>
      <c r="K11" s="2">
        <f t="shared" si="19"/>
        <v>16.309999999999945</v>
      </c>
      <c r="L11" s="20">
        <f>VLOOKUP(B11,'IV Calls'!A:B,2, FALSE)</f>
        <v>0.20349999999999999</v>
      </c>
      <c r="M11" s="2">
        <f t="shared" si="20"/>
        <v>27.134874290096153</v>
      </c>
      <c r="N11" s="2">
        <f>VLOOKUP(B11,'IV Puts'!A:B,2, FALSE)</f>
        <v>0.25090000000000001</v>
      </c>
      <c r="O11" s="21">
        <f t="shared" si="21"/>
        <v>34.718136263775456</v>
      </c>
      <c r="P11" s="4">
        <f t="shared" si="22"/>
        <v>51.919999999999618</v>
      </c>
      <c r="Q11" s="4">
        <f t="shared" si="23"/>
        <v>69.08799999999988</v>
      </c>
      <c r="R11" s="4">
        <f t="shared" si="0"/>
        <v>-17.845157894736836</v>
      </c>
      <c r="S11" s="4">
        <f t="shared" si="24"/>
        <v>-11.898274090384806</v>
      </c>
      <c r="T11" s="20">
        <f t="shared" si="1"/>
        <v>4046.7584962406017</v>
      </c>
      <c r="U11" s="2">
        <f t="shared" si="2"/>
        <v>63.651503759398111</v>
      </c>
      <c r="V11" s="24">
        <f t="shared" si="3"/>
        <v>0</v>
      </c>
      <c r="W11" s="32">
        <f t="shared" si="4"/>
        <v>4073.6636416464894</v>
      </c>
      <c r="X11" s="33">
        <f t="shared" si="5"/>
        <v>36.746358353510459</v>
      </c>
      <c r="Y11" s="34">
        <f t="shared" si="6"/>
        <v>0</v>
      </c>
      <c r="Z11" s="39">
        <f t="shared" si="25"/>
        <v>4089.7429999999877</v>
      </c>
      <c r="AA11" s="33">
        <f t="shared" si="7"/>
        <v>20.667000000012195</v>
      </c>
      <c r="AB11" s="34">
        <f t="shared" si="8"/>
        <v>1</v>
      </c>
      <c r="AC11" s="32">
        <f t="shared" si="9"/>
        <v>4086.3663347457527</v>
      </c>
      <c r="AD11" s="33">
        <f t="shared" si="10"/>
        <v>24.043665254247117</v>
      </c>
      <c r="AE11" s="34">
        <f t="shared" si="11"/>
        <v>1</v>
      </c>
      <c r="AF11" s="36">
        <f t="shared" si="12"/>
        <v>1</v>
      </c>
      <c r="AG11" s="37">
        <f t="shared" si="26"/>
        <v>0</v>
      </c>
      <c r="AH11" s="37">
        <f>IF(COUNTIF(AF12:AF15, "&lt;0")&gt;=2,0,IF(AE11=1, 1, -1))</f>
        <v>0</v>
      </c>
      <c r="AI11" s="37">
        <f>IF(COUNTIF(AF12:AF14, "&lt;0")&gt;=1,0,IF(AE11=1, 1, -1))</f>
        <v>0</v>
      </c>
      <c r="AJ11" s="42">
        <f>IF(SUM(AE12:AE14)=0,0,IF(AE11=1, 1, -1))</f>
        <v>0</v>
      </c>
      <c r="AK11" s="37">
        <f>IF(COUNTIF(AF12:AF13, "&lt;0")&gt;=2,0,IF(AE11=1, 1, -1))</f>
        <v>0</v>
      </c>
      <c r="AL11" s="44">
        <f>IF(COUNTIF(AF12:AF15, "&lt;0")&gt;=3,0,IF(AE11=1, 1, -1))</f>
        <v>0</v>
      </c>
      <c r="AM11" s="49">
        <f>IF(COUNTIF(AF12:AF14, "&lt;0")&gt;=2,0,IF(AE11=1, 1, -1))</f>
        <v>0</v>
      </c>
      <c r="AN11" s="7">
        <v>33.455233215651724</v>
      </c>
      <c r="AO11" s="4">
        <f t="shared" si="13"/>
        <v>35.609999999999673</v>
      </c>
      <c r="AP11" s="4">
        <f t="shared" si="14"/>
        <v>0</v>
      </c>
      <c r="AQ11" s="4">
        <f t="shared" si="15"/>
        <v>26.739999999999782</v>
      </c>
      <c r="AR11">
        <f t="shared" si="27"/>
        <v>35.609999999999673</v>
      </c>
      <c r="AS11" s="6">
        <f t="shared" si="16"/>
        <v>0</v>
      </c>
      <c r="AT11" s="4">
        <f t="shared" si="28"/>
        <v>14.57284982347791</v>
      </c>
      <c r="AU11" s="4">
        <f t="shared" si="29"/>
        <v>13.715233215651942</v>
      </c>
      <c r="AV11">
        <f t="shared" si="30"/>
        <v>0</v>
      </c>
      <c r="AW11">
        <f t="shared" si="31"/>
        <v>0</v>
      </c>
      <c r="AX11">
        <f t="shared" si="32"/>
        <v>0</v>
      </c>
      <c r="AY11" s="4">
        <f t="shared" si="36"/>
        <v>6.94</v>
      </c>
      <c r="AZ11" s="4">
        <f t="shared" si="34"/>
        <v>1014.7000000000105</v>
      </c>
      <c r="BA11" s="4">
        <f>(C11-$C$1240)*10/100*4</f>
        <v>602.2360000000001</v>
      </c>
      <c r="BC11"/>
      <c r="BD11" s="6" t="s">
        <v>15</v>
      </c>
      <c r="BE11" s="6"/>
      <c r="BK11">
        <f t="shared" si="33"/>
        <v>0</v>
      </c>
    </row>
    <row r="12" spans="1:66" x14ac:dyDescent="0.25">
      <c r="A12">
        <v>1247</v>
      </c>
      <c r="B12" s="1">
        <v>44813</v>
      </c>
      <c r="C12" s="2">
        <v>4022.94</v>
      </c>
      <c r="D12" s="2">
        <v>4076.81</v>
      </c>
      <c r="E12" s="2">
        <v>4022.94</v>
      </c>
      <c r="F12" s="2">
        <v>4067.36</v>
      </c>
      <c r="G12" s="2">
        <v>3901940000</v>
      </c>
      <c r="H12" s="2">
        <f t="shared" si="17"/>
        <v>82.629134766268834</v>
      </c>
      <c r="I12" s="2">
        <f t="shared" si="18"/>
        <v>4112.1250000000009</v>
      </c>
      <c r="J12" s="2">
        <f t="shared" si="35"/>
        <v>75.334099429422366</v>
      </c>
      <c r="K12" s="2">
        <f t="shared" si="19"/>
        <v>16.760000000000218</v>
      </c>
      <c r="L12" s="20">
        <f>VLOOKUP(B12,'IV Calls'!A:B,2, FALSE)</f>
        <v>0.16009999999999999</v>
      </c>
      <c r="M12" s="2">
        <f t="shared" si="20"/>
        <v>21.026770642367705</v>
      </c>
      <c r="N12" s="2">
        <f>VLOOKUP(B12,'IV Puts'!A:B,2, FALSE)</f>
        <v>0.222</v>
      </c>
      <c r="O12" s="21">
        <f t="shared" si="21"/>
        <v>30.257048521374596</v>
      </c>
      <c r="P12" s="4">
        <f t="shared" si="22"/>
        <v>70.630000000000109</v>
      </c>
      <c r="Q12" s="4">
        <f t="shared" si="23"/>
        <v>78.433999999999926</v>
      </c>
      <c r="R12" s="4">
        <f t="shared" si="0"/>
        <v>-20.601503759398483</v>
      </c>
      <c r="S12" s="4">
        <f t="shared" si="24"/>
        <v>-14.093462469733652</v>
      </c>
      <c r="T12" s="20">
        <f t="shared" si="1"/>
        <v>3984.7982781954884</v>
      </c>
      <c r="U12" s="2">
        <f t="shared" si="2"/>
        <v>82.561721804511762</v>
      </c>
      <c r="V12" s="24">
        <f t="shared" si="3"/>
        <v>0</v>
      </c>
      <c r="W12" s="32">
        <f t="shared" si="4"/>
        <v>4012.5800344077243</v>
      </c>
      <c r="X12" s="33">
        <f t="shared" si="5"/>
        <v>54.779965592275857</v>
      </c>
      <c r="Y12" s="34">
        <f t="shared" si="6"/>
        <v>0</v>
      </c>
      <c r="Z12" s="39">
        <f t="shared" si="25"/>
        <v>4029.2399999999907</v>
      </c>
      <c r="AA12" s="33">
        <f t="shared" si="7"/>
        <v>38.120000000009441</v>
      </c>
      <c r="AB12" s="34">
        <f t="shared" si="8"/>
        <v>0</v>
      </c>
      <c r="AC12" s="32">
        <f t="shared" si="9"/>
        <v>4025.7414072256147</v>
      </c>
      <c r="AD12" s="33">
        <f t="shared" si="10"/>
        <v>41.618592774385434</v>
      </c>
      <c r="AE12" s="34">
        <f t="shared" si="11"/>
        <v>0</v>
      </c>
      <c r="AF12" s="36">
        <f t="shared" si="12"/>
        <v>-1</v>
      </c>
      <c r="AG12" s="37">
        <f t="shared" si="26"/>
        <v>0</v>
      </c>
      <c r="AH12" s="37">
        <f>IF(COUNTIF(AF13:AF16, "&lt;0")&gt;=2,0,IF(AE12=1, 1, -1))</f>
        <v>0</v>
      </c>
      <c r="AI12" s="37">
        <f>IF(COUNTIF(AF13:AF15, "&lt;0")&gt;=1,0,IF(AE12=1, 1, -1))</f>
        <v>0</v>
      </c>
      <c r="AJ12" s="42">
        <f>IF(SUM(AE13:AE15)=0,0,IF(AE12=1, 1, -1))</f>
        <v>-1</v>
      </c>
      <c r="AK12" s="37">
        <f>IF(COUNTIF(AF13:AF14, "&lt;0")&gt;=2,0,IF(AE12=1, 1, -1))</f>
        <v>0</v>
      </c>
      <c r="AL12" s="44">
        <f>IF(COUNTIF(AF13:AF16, "&lt;0")&gt;=3,0,IF(AE12=1, 1, -1))</f>
        <v>0</v>
      </c>
      <c r="AM12" s="49">
        <f>IF(COUNTIF(AF13:AF15, "&lt;0")&gt;=2,0,IF(AE12=1, 1, -1))</f>
        <v>0</v>
      </c>
      <c r="AN12" s="7">
        <v>29.156421502845909</v>
      </c>
      <c r="AO12" s="4">
        <f t="shared" si="13"/>
        <v>53.869999999999891</v>
      </c>
      <c r="AP12" s="4">
        <f t="shared" si="14"/>
        <v>0</v>
      </c>
      <c r="AQ12" s="4">
        <f t="shared" si="15"/>
        <v>44.420000000000073</v>
      </c>
      <c r="AR12">
        <f t="shared" si="27"/>
        <v>53.869999999999891</v>
      </c>
      <c r="AS12" s="6">
        <f t="shared" si="16"/>
        <v>1</v>
      </c>
      <c r="AT12" s="4">
        <f t="shared" si="28"/>
        <v>-10.135367745731031</v>
      </c>
      <c r="AU12" s="4">
        <f t="shared" si="29"/>
        <v>-8.2635784971541639</v>
      </c>
      <c r="AV12">
        <f t="shared" si="30"/>
        <v>1</v>
      </c>
      <c r="AW12">
        <f t="shared" si="31"/>
        <v>0</v>
      </c>
      <c r="AX12">
        <f t="shared" si="32"/>
        <v>0</v>
      </c>
      <c r="AY12" s="4">
        <f t="shared" si="36"/>
        <v>-3.9100000000000006</v>
      </c>
      <c r="AZ12" s="4">
        <f t="shared" si="34"/>
        <v>1007.7600000000105</v>
      </c>
      <c r="BA12" s="4">
        <f>(C12-$C$1240)*10/100*4</f>
        <v>577.94400000000007</v>
      </c>
      <c r="BC12" t="s">
        <v>17</v>
      </c>
      <c r="BD12" s="6">
        <f>COUNTIF(AT2:AT1240, "&lt;0")</f>
        <v>677</v>
      </c>
      <c r="BE12" s="6"/>
      <c r="BK12">
        <f t="shared" si="33"/>
        <v>0</v>
      </c>
    </row>
    <row r="13" spans="1:66" x14ac:dyDescent="0.25">
      <c r="A13">
        <v>1246</v>
      </c>
      <c r="B13" s="1">
        <v>44812</v>
      </c>
      <c r="C13" s="2">
        <v>3959.94</v>
      </c>
      <c r="D13" s="2">
        <v>4010.5</v>
      </c>
      <c r="E13" s="2">
        <v>3944.81</v>
      </c>
      <c r="F13" s="2">
        <v>4006.18</v>
      </c>
      <c r="G13" s="2">
        <v>3966850000</v>
      </c>
      <c r="H13" s="2">
        <f t="shared" si="17"/>
        <v>95.414143984119178</v>
      </c>
      <c r="I13" s="2">
        <f t="shared" si="18"/>
        <v>4122.348</v>
      </c>
      <c r="J13" s="2">
        <f t="shared" si="35"/>
        <v>92.580328983736251</v>
      </c>
      <c r="K13" s="2">
        <f t="shared" si="19"/>
        <v>-19.929999999999836</v>
      </c>
      <c r="L13" s="20">
        <f>VLOOKUP(B13,'IV Calls'!A:B,2, FALSE)</f>
        <v>0.18029999999999999</v>
      </c>
      <c r="M13" s="2">
        <f t="shared" si="20"/>
        <v>23.52422909144741</v>
      </c>
      <c r="N13" s="2">
        <f>VLOOKUP(B13,'IV Puts'!A:B,2, FALSE)</f>
        <v>0.2132</v>
      </c>
      <c r="O13" s="21">
        <f t="shared" si="21"/>
        <v>28.866838032285496</v>
      </c>
      <c r="P13" s="4">
        <f t="shared" si="22"/>
        <v>65.690000000000055</v>
      </c>
      <c r="Q13" s="4">
        <f t="shared" si="23"/>
        <v>77.347999999999871</v>
      </c>
      <c r="R13" s="4">
        <f t="shared" si="0"/>
        <v>-21.38172180451128</v>
      </c>
      <c r="S13" s="4">
        <f t="shared" si="24"/>
        <v>-14.591500834191182</v>
      </c>
      <c r="T13" s="20">
        <f t="shared" si="1"/>
        <v>3958.8420225563909</v>
      </c>
      <c r="U13" s="2">
        <f t="shared" si="2"/>
        <v>47.337977443608906</v>
      </c>
      <c r="V13" s="24">
        <f t="shared" si="3"/>
        <v>0</v>
      </c>
      <c r="W13" s="32">
        <f t="shared" si="4"/>
        <v>3949.6313621430631</v>
      </c>
      <c r="X13" s="33">
        <f t="shared" si="5"/>
        <v>56.548637856936693</v>
      </c>
      <c r="Y13" s="34">
        <f t="shared" si="6"/>
        <v>0</v>
      </c>
      <c r="Z13" s="39">
        <f t="shared" si="25"/>
        <v>3964.9909999999945</v>
      </c>
      <c r="AA13" s="33">
        <f t="shared" si="7"/>
        <v>41.189000000005308</v>
      </c>
      <c r="AB13" s="34">
        <f t="shared" si="8"/>
        <v>0</v>
      </c>
      <c r="AC13" s="32">
        <f t="shared" si="9"/>
        <v>3961.7654760500391</v>
      </c>
      <c r="AD13" s="33">
        <f t="shared" si="10"/>
        <v>44.414523949960767</v>
      </c>
      <c r="AE13" s="34">
        <f t="shared" si="11"/>
        <v>0</v>
      </c>
      <c r="AF13" s="36">
        <f t="shared" si="12"/>
        <v>-1</v>
      </c>
      <c r="AG13" s="37">
        <f t="shared" si="26"/>
        <v>0</v>
      </c>
      <c r="AH13" s="37">
        <f>IF(COUNTIF(AF14:AF17, "&lt;0")&gt;=2,0,IF(AE13=1, 1, -1))</f>
        <v>0</v>
      </c>
      <c r="AI13" s="37">
        <f>IF(COUNTIF(AF14:AF16, "&lt;0")&gt;=1,0,IF(AE13=1, 1, -1))</f>
        <v>0</v>
      </c>
      <c r="AJ13" s="42">
        <f>IF(SUM(AE14:AE16)=0,0,IF(AE13=1, 1, -1))</f>
        <v>-1</v>
      </c>
      <c r="AK13" s="37">
        <f>IF(COUNTIF(AF14:AF15, "&lt;0")&gt;=2,0,IF(AE13=1, 1, -1))</f>
        <v>-1</v>
      </c>
      <c r="AL13" s="44">
        <f>IF(COUNTIF(AF14:AF17, "&lt;0")&gt;=3,0,IF(AE13=1, 1, -1))</f>
        <v>0</v>
      </c>
      <c r="AM13" s="49">
        <f>IF(COUNTIF(AF14:AF16, "&lt;0")&gt;=2,0,IF(AE13=1, 1, -1))</f>
        <v>0</v>
      </c>
      <c r="AN13" s="7">
        <v>27.816781155277805</v>
      </c>
      <c r="AO13" s="4">
        <f t="shared" si="13"/>
        <v>50.559999999999945</v>
      </c>
      <c r="AP13" s="4">
        <f t="shared" si="14"/>
        <v>-15.130000000000109</v>
      </c>
      <c r="AQ13" s="4">
        <f t="shared" si="15"/>
        <v>46.239999999999782</v>
      </c>
      <c r="AR13">
        <f t="shared" si="27"/>
        <v>50.559999999999945</v>
      </c>
      <c r="AS13" s="6">
        <f t="shared" si="16"/>
        <v>1</v>
      </c>
      <c r="AT13" s="4">
        <f t="shared" si="28"/>
        <v>-8.834828267083239</v>
      </c>
      <c r="AU13" s="4">
        <f t="shared" si="29"/>
        <v>-11.423218844721976</v>
      </c>
      <c r="AV13">
        <f t="shared" si="30"/>
        <v>1</v>
      </c>
      <c r="AW13">
        <f t="shared" si="31"/>
        <v>0</v>
      </c>
      <c r="AX13">
        <f t="shared" si="32"/>
        <v>0</v>
      </c>
      <c r="AY13" s="4">
        <f t="shared" si="36"/>
        <v>-3.9100000000000006</v>
      </c>
      <c r="AZ13" s="4">
        <f t="shared" si="34"/>
        <v>1011.6700000000104</v>
      </c>
      <c r="BA13" s="4">
        <f>(C13-$C$1240)*10/100*4</f>
        <v>552.74400000000014</v>
      </c>
      <c r="BC13" t="s">
        <v>18</v>
      </c>
      <c r="BD13" s="6">
        <f>SUM(AV:AV)</f>
        <v>410</v>
      </c>
      <c r="BE13" s="6"/>
      <c r="BK13">
        <f t="shared" si="33"/>
        <v>1</v>
      </c>
    </row>
    <row r="14" spans="1:66" x14ac:dyDescent="0.25">
      <c r="A14">
        <v>1245</v>
      </c>
      <c r="B14" s="1">
        <v>44811</v>
      </c>
      <c r="C14" s="2">
        <v>3909.43</v>
      </c>
      <c r="D14" s="2">
        <v>3987.89</v>
      </c>
      <c r="E14" s="2">
        <v>3906.03</v>
      </c>
      <c r="F14" s="2">
        <v>3979.87</v>
      </c>
      <c r="G14" s="2">
        <v>3890320000</v>
      </c>
      <c r="H14" s="2">
        <f t="shared" si="17"/>
        <v>99.013142359991832</v>
      </c>
      <c r="I14" s="2">
        <f t="shared" si="18"/>
        <v>4133.402</v>
      </c>
      <c r="J14" s="2">
        <f t="shared" si="35"/>
        <v>99.667273993338242</v>
      </c>
      <c r="K14" s="2">
        <f t="shared" si="19"/>
        <v>1.2399999999997817</v>
      </c>
      <c r="L14" s="20">
        <f>VLOOKUP(B14,'IV Calls'!A:B,2, FALSE)</f>
        <v>0.18990000000000001</v>
      </c>
      <c r="M14" s="2">
        <f t="shared" si="20"/>
        <v>24.330521683654251</v>
      </c>
      <c r="N14" s="2">
        <f>VLOOKUP(B14,'IV Puts'!A:B,2, FALSE)</f>
        <v>0.24379999999999999</v>
      </c>
      <c r="O14" s="21">
        <f t="shared" si="21"/>
        <v>32.415483156823484</v>
      </c>
      <c r="P14" s="4">
        <f t="shared" si="22"/>
        <v>81.859999999999673</v>
      </c>
      <c r="Q14" s="4">
        <f t="shared" si="23"/>
        <v>74.437999999999874</v>
      </c>
      <c r="R14" s="4">
        <f t="shared" si="0"/>
        <v>-21.027977443609018</v>
      </c>
      <c r="S14" s="4">
        <f t="shared" si="24"/>
        <v>-14.519208249206793</v>
      </c>
      <c r="T14" s="20">
        <f t="shared" si="1"/>
        <v>3889.4919022556392</v>
      </c>
      <c r="U14" s="2">
        <f t="shared" si="2"/>
        <v>90.37809774436073</v>
      </c>
      <c r="V14" s="24">
        <f t="shared" si="3"/>
        <v>0</v>
      </c>
      <c r="W14" s="32">
        <f t="shared" si="4"/>
        <v>3900.0066349639642</v>
      </c>
      <c r="X14" s="33">
        <f t="shared" si="5"/>
        <v>79.863365036035702</v>
      </c>
      <c r="Y14" s="34">
        <f t="shared" si="6"/>
        <v>0</v>
      </c>
      <c r="Z14" s="39">
        <f t="shared" si="25"/>
        <v>3907.2839999999997</v>
      </c>
      <c r="AA14" s="33">
        <f t="shared" si="7"/>
        <v>72.58600000000024</v>
      </c>
      <c r="AB14" s="34">
        <f t="shared" si="8"/>
        <v>0</v>
      </c>
      <c r="AC14" s="32">
        <f t="shared" si="9"/>
        <v>3905.7557533424324</v>
      </c>
      <c r="AD14" s="33">
        <f t="shared" si="10"/>
        <v>74.114246657567492</v>
      </c>
      <c r="AE14" s="34">
        <f t="shared" si="11"/>
        <v>0</v>
      </c>
      <c r="AF14" s="36">
        <f t="shared" si="12"/>
        <v>-1</v>
      </c>
      <c r="AG14" s="37">
        <f t="shared" si="26"/>
        <v>-1</v>
      </c>
      <c r="AH14" s="37">
        <f>IF(COUNTIF(AF15:AF18, "&lt;0")&gt;=2,0,IF(AE14=1, 1, -1))</f>
        <v>0</v>
      </c>
      <c r="AI14" s="37">
        <f>IF(COUNTIF(AF15:AF17, "&lt;0")&gt;=1,0,IF(AE14=1, 1, -1))</f>
        <v>0</v>
      </c>
      <c r="AJ14" s="42">
        <f>IF(SUM(AE15:AE17)=0,0,IF(AE14=1, 1, -1))</f>
        <v>-1</v>
      </c>
      <c r="AK14" s="37">
        <f>IF(COUNTIF(AF15:AF16, "&lt;0")&gt;=2,0,IF(AE14=1, 1, -1))</f>
        <v>-1</v>
      </c>
      <c r="AL14" s="44">
        <f>IF(COUNTIF(AF15:AF18, "&lt;0")&gt;=3,0,IF(AE14=1, 1, -1))</f>
        <v>0</v>
      </c>
      <c r="AM14" s="49">
        <f>IF(COUNTIF(AF15:AF17, "&lt;0")&gt;=2,0,IF(AE14=1, 1, -1))</f>
        <v>0</v>
      </c>
      <c r="AN14" s="7">
        <v>31.236341161005292</v>
      </c>
      <c r="AO14" s="4">
        <f t="shared" si="13"/>
        <v>78.460000000000036</v>
      </c>
      <c r="AP14" s="4">
        <f t="shared" si="14"/>
        <v>-3.3999999999996362</v>
      </c>
      <c r="AQ14" s="4">
        <f t="shared" si="15"/>
        <v>70.440000000000055</v>
      </c>
      <c r="AR14">
        <f t="shared" si="27"/>
        <v>78.460000000000036</v>
      </c>
      <c r="AS14" s="6">
        <f t="shared" si="16"/>
        <v>1</v>
      </c>
      <c r="AT14" s="4">
        <f t="shared" si="28"/>
        <v>-31.605488258492102</v>
      </c>
      <c r="AU14" s="4">
        <f t="shared" si="29"/>
        <v>-32.203658838994762</v>
      </c>
      <c r="AV14">
        <f t="shared" si="30"/>
        <v>1</v>
      </c>
      <c r="AW14">
        <f t="shared" si="31"/>
        <v>0</v>
      </c>
      <c r="AX14">
        <f t="shared" si="32"/>
        <v>0</v>
      </c>
      <c r="AY14" s="4">
        <f t="shared" si="36"/>
        <v>-3.9100000000000006</v>
      </c>
      <c r="AZ14" s="4">
        <f t="shared" si="34"/>
        <v>1015.5800000000104</v>
      </c>
      <c r="BA14" s="4">
        <f>(C14-$C$1240)*10/100*4</f>
        <v>532.54</v>
      </c>
      <c r="BC14" t="s">
        <v>19</v>
      </c>
      <c r="BD14" s="6">
        <f>SUM(AW:AW)</f>
        <v>267</v>
      </c>
      <c r="BE14" s="6"/>
      <c r="BK14">
        <f t="shared" si="33"/>
        <v>1</v>
      </c>
    </row>
    <row r="15" spans="1:66" x14ac:dyDescent="0.25">
      <c r="A15">
        <v>1244</v>
      </c>
      <c r="B15" s="1">
        <v>44810</v>
      </c>
      <c r="C15" s="2">
        <v>3930.89</v>
      </c>
      <c r="D15" s="2">
        <v>3942.55</v>
      </c>
      <c r="E15" s="2">
        <v>3886.75</v>
      </c>
      <c r="F15" s="2">
        <v>3908.19</v>
      </c>
      <c r="G15" s="2">
        <v>4127340000</v>
      </c>
      <c r="H15" s="2">
        <f t="shared" si="17"/>
        <v>93.168566802328812</v>
      </c>
      <c r="I15" s="2">
        <f t="shared" si="18"/>
        <v>4144.5860000000002</v>
      </c>
      <c r="J15" s="2">
        <f t="shared" si="35"/>
        <v>101.26554874242902</v>
      </c>
      <c r="K15" s="2">
        <f t="shared" si="19"/>
        <v>6.6299999999996544</v>
      </c>
      <c r="L15" s="20">
        <f>VLOOKUP(B15,'IV Calls'!A:B,2, FALSE)</f>
        <v>0.22259999999999999</v>
      </c>
      <c r="M15" s="2">
        <f t="shared" si="20"/>
        <v>28.637408904558171</v>
      </c>
      <c r="N15" s="2">
        <f>VLOOKUP(B15,'IV Puts'!A:B,2, FALSE)</f>
        <v>0.27660000000000001</v>
      </c>
      <c r="O15" s="21">
        <f t="shared" si="21"/>
        <v>36.927769657538327</v>
      </c>
      <c r="P15" s="4">
        <f t="shared" si="22"/>
        <v>55.800000000000182</v>
      </c>
      <c r="Q15" s="4">
        <f t="shared" si="23"/>
        <v>69.825999999999979</v>
      </c>
      <c r="R15" s="4">
        <f t="shared" si="0"/>
        <v>-18.698097744360904</v>
      </c>
      <c r="S15" s="4">
        <f t="shared" si="24"/>
        <v>-13.272345121177047</v>
      </c>
      <c r="T15" s="20">
        <f t="shared" si="1"/>
        <v>3908.9867218045115</v>
      </c>
      <c r="U15" s="2">
        <f t="shared" si="2"/>
        <v>0.79672180451143504</v>
      </c>
      <c r="V15" s="24">
        <f t="shared" si="3"/>
        <v>1</v>
      </c>
      <c r="W15" s="32">
        <f t="shared" si="4"/>
        <v>3922.9351992885372</v>
      </c>
      <c r="X15" s="33">
        <f t="shared" si="5"/>
        <v>14.745199288537151</v>
      </c>
      <c r="Y15" s="34">
        <f t="shared" si="6"/>
        <v>1</v>
      </c>
      <c r="Z15" s="39">
        <f t="shared" si="25"/>
        <v>3924.5130000000063</v>
      </c>
      <c r="AA15" s="33">
        <f t="shared" si="7"/>
        <v>16.323000000006232</v>
      </c>
      <c r="AB15" s="34">
        <f t="shared" si="8"/>
        <v>1</v>
      </c>
      <c r="AC15" s="32">
        <f t="shared" si="9"/>
        <v>3924.1816618505982</v>
      </c>
      <c r="AD15" s="33">
        <f t="shared" si="10"/>
        <v>15.991661850598121</v>
      </c>
      <c r="AE15" s="34">
        <f t="shared" si="11"/>
        <v>1</v>
      </c>
      <c r="AF15" s="36">
        <f t="shared" si="12"/>
        <v>1</v>
      </c>
      <c r="AG15" s="37">
        <f t="shared" si="26"/>
        <v>0</v>
      </c>
      <c r="AH15" s="37">
        <f>IF(COUNTIF(AF16:AF19, "&lt;0")&gt;=2,0,IF(AE15=1, 1, -1))</f>
        <v>0</v>
      </c>
      <c r="AI15" s="37">
        <f>IF(COUNTIF(AF16:AF18, "&lt;0")&gt;=1,0,IF(AE15=1, 1, -1))</f>
        <v>0</v>
      </c>
      <c r="AJ15" s="42">
        <f>IF(SUM(AE16:AE18)=0,0,IF(AE15=1, 1, -1))</f>
        <v>0</v>
      </c>
      <c r="AK15" s="37">
        <f>IF(COUNTIF(AF16:AF17, "&lt;0")&gt;=2,0,IF(AE15=1, 1, -1))</f>
        <v>0</v>
      </c>
      <c r="AL15" s="44">
        <f>IF(COUNTIF(AF16:AF19, "&lt;0")&gt;=3,0,IF(AE15=1, 1, -1))</f>
        <v>0</v>
      </c>
      <c r="AM15" s="49">
        <f>IF(COUNTIF(AF16:AF18, "&lt;0")&gt;=2,0,IF(AE15=1, 1, -1))</f>
        <v>0</v>
      </c>
      <c r="AN15" s="7">
        <v>35.584489231809485</v>
      </c>
      <c r="AO15" s="4">
        <f t="shared" si="13"/>
        <v>11.660000000000309</v>
      </c>
      <c r="AP15" s="4">
        <f t="shared" si="14"/>
        <v>-44.139999999999873</v>
      </c>
      <c r="AQ15" s="4">
        <f t="shared" si="15"/>
        <v>22.699999999999818</v>
      </c>
      <c r="AR15">
        <f t="shared" si="27"/>
        <v>44.139999999999873</v>
      </c>
      <c r="AS15" s="6">
        <f t="shared" si="16"/>
        <v>0</v>
      </c>
      <c r="AT15" s="4">
        <f t="shared" si="28"/>
        <v>9.2367338477143548</v>
      </c>
      <c r="AU15" s="4">
        <f t="shared" si="29"/>
        <v>19.884489231809667</v>
      </c>
      <c r="AV15">
        <f t="shared" si="30"/>
        <v>0</v>
      </c>
      <c r="AW15">
        <f t="shared" si="31"/>
        <v>0</v>
      </c>
      <c r="AX15">
        <f t="shared" si="32"/>
        <v>0</v>
      </c>
      <c r="AY15" s="4">
        <f t="shared" si="36"/>
        <v>6.94</v>
      </c>
      <c r="AZ15" s="4">
        <f t="shared" si="34"/>
        <v>1019.4900000000104</v>
      </c>
      <c r="BA15" s="4">
        <f>(C15-$C$1240)*10/100*4</f>
        <v>541.12399999999991</v>
      </c>
      <c r="BC15" t="s">
        <v>20</v>
      </c>
      <c r="BD15" s="6">
        <f>COUNTIF(AT2:AT1240, "&gt;0")</f>
        <v>562</v>
      </c>
      <c r="BE15" s="6"/>
      <c r="BK15">
        <f t="shared" si="33"/>
        <v>0</v>
      </c>
    </row>
    <row r="16" spans="1:66" x14ac:dyDescent="0.25">
      <c r="A16">
        <v>1243</v>
      </c>
      <c r="B16" s="1">
        <v>44806</v>
      </c>
      <c r="C16" s="2">
        <v>3994.66</v>
      </c>
      <c r="D16" s="2">
        <v>4018.43</v>
      </c>
      <c r="E16" s="2">
        <v>3906.21</v>
      </c>
      <c r="F16" s="2">
        <v>3924.26</v>
      </c>
      <c r="G16" s="2">
        <v>4134920000</v>
      </c>
      <c r="H16" s="2">
        <f t="shared" si="17"/>
        <v>91.494215536648369</v>
      </c>
      <c r="I16" s="2">
        <f t="shared" si="18"/>
        <v>4155.8380000000006</v>
      </c>
      <c r="J16" s="2">
        <f t="shared" si="35"/>
        <v>97.021480985561027</v>
      </c>
      <c r="K16" s="2">
        <f t="shared" si="19"/>
        <v>27.809999999999945</v>
      </c>
      <c r="L16" s="20">
        <f>VLOOKUP(B16,'IV Calls'!A:B,2, FALSE)</f>
        <v>0.2099</v>
      </c>
      <c r="M16" s="2">
        <f t="shared" si="20"/>
        <v>27.296628194838352</v>
      </c>
      <c r="N16" s="2">
        <f>VLOOKUP(B16,'IV Puts'!A:B,2, FALSE)</f>
        <v>0.2009</v>
      </c>
      <c r="O16" s="21">
        <f t="shared" si="21"/>
        <v>27.112454996936577</v>
      </c>
      <c r="P16" s="4">
        <f t="shared" si="22"/>
        <v>112.2199999999998</v>
      </c>
      <c r="Q16" s="4">
        <f t="shared" si="23"/>
        <v>74.107999999999947</v>
      </c>
      <c r="R16" s="4">
        <f t="shared" si="0"/>
        <v>-15.273278195488732</v>
      </c>
      <c r="S16" s="4">
        <f t="shared" si="24"/>
        <v>-11.203944664031626</v>
      </c>
      <c r="T16" s="20">
        <f t="shared" si="1"/>
        <v>3955.0231954887217</v>
      </c>
      <c r="U16" s="2">
        <f t="shared" si="2"/>
        <v>30.763195488721522</v>
      </c>
      <c r="V16" s="24">
        <f t="shared" si="3"/>
        <v>0</v>
      </c>
      <c r="W16" s="32">
        <f t="shared" si="4"/>
        <v>3988.6207897617955</v>
      </c>
      <c r="X16" s="33">
        <f t="shared" si="5"/>
        <v>64.360789761795331</v>
      </c>
      <c r="Y16" s="34">
        <f t="shared" si="6"/>
        <v>0</v>
      </c>
      <c r="Z16" s="39">
        <f t="shared" si="25"/>
        <v>4000.4530000000086</v>
      </c>
      <c r="AA16" s="33">
        <f t="shared" si="7"/>
        <v>76.193000000008396</v>
      </c>
      <c r="AB16" s="34">
        <f t="shared" si="8"/>
        <v>0</v>
      </c>
      <c r="AC16" s="32">
        <f t="shared" si="9"/>
        <v>3997.968235849984</v>
      </c>
      <c r="AD16" s="33">
        <f t="shared" si="10"/>
        <v>73.708235849983794</v>
      </c>
      <c r="AE16" s="34">
        <f t="shared" si="11"/>
        <v>0</v>
      </c>
      <c r="AF16" s="36">
        <f t="shared" si="12"/>
        <v>-1</v>
      </c>
      <c r="AG16" s="37">
        <f t="shared" si="26"/>
        <v>0</v>
      </c>
      <c r="AH16" s="37">
        <f>IF(COUNTIF(AF17:AF20, "&lt;0")&gt;=2,0,IF(AE16=1, 1, -1))</f>
        <v>0</v>
      </c>
      <c r="AI16" s="37">
        <f>IF(COUNTIF(AF17:AF19, "&lt;0")&gt;=1,0,IF(AE16=1, 1, -1))</f>
        <v>0</v>
      </c>
      <c r="AJ16" s="42">
        <f>IF(SUM(AE17:AE19)=0,0,IF(AE16=1, 1, -1))</f>
        <v>0</v>
      </c>
      <c r="AK16" s="37">
        <f>IF(COUNTIF(AF17:AF18, "&lt;0")&gt;=2,0,IF(AE16=1, 1, -1))</f>
        <v>0</v>
      </c>
      <c r="AL16" s="44">
        <f>IF(COUNTIF(AF17:AF20, "&lt;0")&gt;=3,0,IF(AE16=1, 1, -1))</f>
        <v>0</v>
      </c>
      <c r="AM16" s="49">
        <f>IF(COUNTIF(AF17:AF19, "&lt;0")&gt;=2,0,IF(AE16=1, 1, -1))</f>
        <v>0</v>
      </c>
      <c r="AN16" s="7">
        <v>26.126215361329322</v>
      </c>
      <c r="AO16" s="4">
        <f t="shared" si="13"/>
        <v>23.769999999999982</v>
      </c>
      <c r="AP16" s="4">
        <f t="shared" si="14"/>
        <v>-88.449999999999818</v>
      </c>
      <c r="AQ16" s="4">
        <f t="shared" si="15"/>
        <v>70.399999999999636</v>
      </c>
      <c r="AR16">
        <f t="shared" si="27"/>
        <v>88.449999999999818</v>
      </c>
      <c r="AS16" s="6">
        <f t="shared" si="16"/>
        <v>1</v>
      </c>
      <c r="AT16" s="4">
        <f t="shared" si="28"/>
        <v>-49.260676958005831</v>
      </c>
      <c r="AU16" s="4">
        <f t="shared" si="29"/>
        <v>-37.273784638670314</v>
      </c>
      <c r="AV16">
        <f t="shared" si="30"/>
        <v>1</v>
      </c>
      <c r="AW16">
        <f t="shared" si="31"/>
        <v>0</v>
      </c>
      <c r="AX16">
        <f t="shared" si="32"/>
        <v>0</v>
      </c>
      <c r="AY16" s="4">
        <f t="shared" si="36"/>
        <v>-3.9100000000000006</v>
      </c>
      <c r="AZ16" s="4">
        <f t="shared" si="34"/>
        <v>1012.5500000000103</v>
      </c>
      <c r="BA16" s="4">
        <f>(C16-$C$1240)*10/100*4</f>
        <v>566.63199999999995</v>
      </c>
      <c r="BC16"/>
      <c r="BE16" s="6"/>
      <c r="BK16">
        <f t="shared" si="33"/>
        <v>0</v>
      </c>
    </row>
    <row r="17" spans="1:63" x14ac:dyDescent="0.25">
      <c r="A17">
        <v>1242</v>
      </c>
      <c r="B17" s="1">
        <v>44805</v>
      </c>
      <c r="C17" s="2">
        <v>3936.73</v>
      </c>
      <c r="D17" s="2">
        <v>3970.23</v>
      </c>
      <c r="E17" s="2">
        <v>3903.65</v>
      </c>
      <c r="F17" s="2">
        <v>3966.85</v>
      </c>
      <c r="G17" s="2">
        <v>3754570000</v>
      </c>
      <c r="H17" s="2">
        <f t="shared" si="17"/>
        <v>102.52159135193592</v>
      </c>
      <c r="I17" s="2">
        <f t="shared" si="18"/>
        <v>4161.8985000000002</v>
      </c>
      <c r="J17" s="2">
        <f t="shared" si="35"/>
        <v>101.80971737692049</v>
      </c>
      <c r="K17" s="2">
        <f t="shared" si="19"/>
        <v>-18.269999999999982</v>
      </c>
      <c r="L17" s="20">
        <f>VLOOKUP(B17,'IV Calls'!A:B,2, FALSE)</f>
        <v>0.18410000000000001</v>
      </c>
      <c r="M17" s="2">
        <f t="shared" si="20"/>
        <v>23.869925492991033</v>
      </c>
      <c r="N17" s="2">
        <f>VLOOKUP(B17,'IV Puts'!A:B,2, FALSE)</f>
        <v>0.21379999999999999</v>
      </c>
      <c r="O17" s="21">
        <f t="shared" si="21"/>
        <v>28.767181766845233</v>
      </c>
      <c r="P17" s="4">
        <f t="shared" si="22"/>
        <v>66.579999999999927</v>
      </c>
      <c r="Q17" s="4">
        <f t="shared" si="23"/>
        <v>69.389999999999958</v>
      </c>
      <c r="R17" s="4">
        <f t="shared" si="0"/>
        <v>-11.826804511278199</v>
      </c>
      <c r="S17" s="4">
        <f t="shared" si="24"/>
        <v>-8.5059299129638113</v>
      </c>
      <c r="T17" s="20">
        <f t="shared" si="1"/>
        <v>3946.1829924812032</v>
      </c>
      <c r="U17" s="2">
        <f t="shared" si="2"/>
        <v>20.667007518796709</v>
      </c>
      <c r="V17" s="24">
        <f t="shared" si="3"/>
        <v>1</v>
      </c>
      <c r="W17" s="32">
        <f t="shared" si="4"/>
        <v>3932.2462759195314</v>
      </c>
      <c r="X17" s="33">
        <f t="shared" si="5"/>
        <v>34.60372408046851</v>
      </c>
      <c r="Y17" s="34">
        <f t="shared" si="6"/>
        <v>0</v>
      </c>
      <c r="Z17" s="39">
        <f t="shared" si="25"/>
        <v>3930.3359999999957</v>
      </c>
      <c r="AA17" s="33">
        <f t="shared" si="7"/>
        <v>36.514000000004216</v>
      </c>
      <c r="AB17" s="34">
        <f t="shared" si="8"/>
        <v>0</v>
      </c>
      <c r="AC17" s="32">
        <f t="shared" si="9"/>
        <v>3930.7371579430983</v>
      </c>
      <c r="AD17" s="33">
        <f t="shared" si="10"/>
        <v>36.112842056901627</v>
      </c>
      <c r="AE17" s="34">
        <f t="shared" si="11"/>
        <v>0</v>
      </c>
      <c r="AF17" s="36">
        <f t="shared" si="12"/>
        <v>-1</v>
      </c>
      <c r="AG17" s="37">
        <f t="shared" si="26"/>
        <v>0</v>
      </c>
      <c r="AH17" s="37">
        <f>IF(COUNTIF(AF18:AF21, "&lt;0")&gt;=2,0,IF(AE17=1, 1, -1))</f>
        <v>0</v>
      </c>
      <c r="AI17" s="37">
        <f>IF(COUNTIF(AF18:AF20, "&lt;0")&gt;=1,0,IF(AE17=1, 1, -1))</f>
        <v>0</v>
      </c>
      <c r="AJ17" s="42">
        <f>IF(SUM(AE18:AE20)=0,0,IF(AE17=1, 1, -1))</f>
        <v>-1</v>
      </c>
      <c r="AK17" s="37">
        <f>IF(COUNTIF(AF18:AF19, "&lt;0")&gt;=2,0,IF(AE17=1, 1, -1))</f>
        <v>0</v>
      </c>
      <c r="AL17" s="44">
        <f>IF(COUNTIF(AF18:AF21, "&lt;0")&gt;=3,0,IF(AE17=1, 1, -1))</f>
        <v>0</v>
      </c>
      <c r="AM17" s="49">
        <f>IF(COUNTIF(AF18:AF20, "&lt;0")&gt;=2,0,IF(AE17=1, 1, -1))</f>
        <v>0</v>
      </c>
      <c r="AN17" s="7">
        <v>27.720749975021633</v>
      </c>
      <c r="AO17" s="4">
        <f t="shared" si="13"/>
        <v>33.5</v>
      </c>
      <c r="AP17" s="4">
        <f t="shared" si="14"/>
        <v>-33.079999999999927</v>
      </c>
      <c r="AQ17" s="4">
        <f t="shared" si="15"/>
        <v>30.119999999999891</v>
      </c>
      <c r="AR17">
        <f t="shared" si="27"/>
        <v>33.5</v>
      </c>
      <c r="AS17" s="6">
        <f t="shared" si="16"/>
        <v>0</v>
      </c>
      <c r="AT17" s="4">
        <f t="shared" si="28"/>
        <v>8.0811249625324493</v>
      </c>
      <c r="AU17" s="4">
        <f t="shared" si="29"/>
        <v>4.600749975021742</v>
      </c>
      <c r="AV17">
        <f t="shared" si="30"/>
        <v>0</v>
      </c>
      <c r="AW17">
        <f t="shared" si="31"/>
        <v>0</v>
      </c>
      <c r="AX17">
        <f t="shared" si="32"/>
        <v>0</v>
      </c>
      <c r="AY17" s="4">
        <f t="shared" si="36"/>
        <v>6.94</v>
      </c>
      <c r="AZ17" s="4">
        <f t="shared" si="34"/>
        <v>1016.4600000000103</v>
      </c>
      <c r="BA17" s="4">
        <f>(C17-$C$1240)*10/100*4</f>
        <v>543.46</v>
      </c>
      <c r="BC17"/>
      <c r="BE17" s="6"/>
      <c r="BK17">
        <f t="shared" si="33"/>
        <v>0</v>
      </c>
    </row>
    <row r="18" spans="1:63" x14ac:dyDescent="0.25">
      <c r="A18">
        <v>1241</v>
      </c>
      <c r="B18" s="1">
        <v>44804</v>
      </c>
      <c r="C18" s="2">
        <v>4000.67</v>
      </c>
      <c r="D18" s="2">
        <v>4015.37</v>
      </c>
      <c r="E18" s="2">
        <v>3954.53</v>
      </c>
      <c r="F18" s="2">
        <v>3955</v>
      </c>
      <c r="G18" s="2">
        <v>3797860000</v>
      </c>
      <c r="H18" s="2">
        <f t="shared" si="17"/>
        <v>94.746987897006861</v>
      </c>
      <c r="I18" s="2">
        <f t="shared" si="18"/>
        <v>4172.8045000000002</v>
      </c>
      <c r="J18" s="2">
        <f t="shared" si="35"/>
        <v>99.360102307346224</v>
      </c>
      <c r="K18" s="2">
        <f t="shared" si="19"/>
        <v>14.510000000000218</v>
      </c>
      <c r="L18" s="20">
        <f>VLOOKUP(B18,'IV Calls'!A:B,2, FALSE)</f>
        <v>0.2162</v>
      </c>
      <c r="M18" s="2">
        <f t="shared" si="20"/>
        <v>28.252781027624209</v>
      </c>
      <c r="N18" s="2">
        <f>VLOOKUP(B18,'IV Puts'!A:B,2, FALSE)</f>
        <v>0.20519999999999999</v>
      </c>
      <c r="O18" s="21">
        <f t="shared" si="21"/>
        <v>27.82756539431389</v>
      </c>
      <c r="P18" s="4">
        <f t="shared" si="22"/>
        <v>60.839999999999691</v>
      </c>
      <c r="Q18" s="4">
        <f t="shared" si="23"/>
        <v>65.786999999999992</v>
      </c>
      <c r="R18" s="4">
        <f t="shared" si="0"/>
        <v>-8.8170075187969967</v>
      </c>
      <c r="S18" s="4">
        <f t="shared" si="24"/>
        <v>-6.3151043386878838</v>
      </c>
      <c r="T18" s="20">
        <f t="shared" si="1"/>
        <v>3980.7720827067669</v>
      </c>
      <c r="U18" s="2">
        <f t="shared" si="2"/>
        <v>25.772082706766923</v>
      </c>
      <c r="V18" s="24">
        <f t="shared" si="3"/>
        <v>1</v>
      </c>
      <c r="W18" s="32">
        <f t="shared" si="4"/>
        <v>3997.8877193439425</v>
      </c>
      <c r="X18" s="33">
        <f t="shared" si="5"/>
        <v>42.887719343942535</v>
      </c>
      <c r="Y18" s="34">
        <f t="shared" si="6"/>
        <v>0</v>
      </c>
      <c r="Z18" s="39">
        <f t="shared" si="25"/>
        <v>3996.612000000001</v>
      </c>
      <c r="AA18" s="33">
        <f t="shared" si="7"/>
        <v>41.61200000000099</v>
      </c>
      <c r="AB18" s="34">
        <f t="shared" si="8"/>
        <v>0</v>
      </c>
      <c r="AC18" s="32">
        <f t="shared" si="9"/>
        <v>3996.8799010622288</v>
      </c>
      <c r="AD18" s="33">
        <f t="shared" si="10"/>
        <v>41.879901062228782</v>
      </c>
      <c r="AE18" s="34">
        <f t="shared" si="11"/>
        <v>0</v>
      </c>
      <c r="AF18" s="36">
        <f t="shared" si="12"/>
        <v>-1</v>
      </c>
      <c r="AG18" s="37">
        <f t="shared" si="26"/>
        <v>0</v>
      </c>
      <c r="AH18" s="37">
        <f>IF(COUNTIF(AF19:AF22, "&lt;0")&gt;=2,0,IF(AE18=1, 1, -1))</f>
        <v>0</v>
      </c>
      <c r="AI18" s="37">
        <f>IF(COUNTIF(AF19:AF21, "&lt;0")&gt;=1,0,IF(AE18=1, 1, -1))</f>
        <v>0</v>
      </c>
      <c r="AJ18" s="42">
        <f>IF(SUM(AE19:AE21)=0,0,IF(AE18=1, 1, -1))</f>
        <v>-1</v>
      </c>
      <c r="AK18" s="37">
        <f>IF(COUNTIF(AF19:AF20, "&lt;0")&gt;=2,0,IF(AE18=1, 1, -1))</f>
        <v>-1</v>
      </c>
      <c r="AL18" s="44">
        <f>IF(COUNTIF(AF19:AF22, "&lt;0")&gt;=3,0,IF(AE18=1, 1, -1))</f>
        <v>0</v>
      </c>
      <c r="AM18" s="49">
        <f>IF(COUNTIF(AF19:AF21, "&lt;0")&gt;=2,0,IF(AE18=1, 1, -1))</f>
        <v>0</v>
      </c>
      <c r="AN18" s="7">
        <v>26.815312982740458</v>
      </c>
      <c r="AO18" s="4">
        <f t="shared" si="13"/>
        <v>14.699999999999818</v>
      </c>
      <c r="AP18" s="4">
        <f t="shared" si="14"/>
        <v>-46.139999999999873</v>
      </c>
      <c r="AQ18" s="4">
        <f t="shared" si="15"/>
        <v>45.670000000000073</v>
      </c>
      <c r="AR18">
        <f t="shared" si="27"/>
        <v>46.139999999999873</v>
      </c>
      <c r="AS18" s="6">
        <f t="shared" si="16"/>
        <v>1</v>
      </c>
      <c r="AT18" s="4">
        <f t="shared" si="28"/>
        <v>-5.9170305258891887</v>
      </c>
      <c r="AU18" s="4">
        <f t="shared" si="29"/>
        <v>-11.854687017259614</v>
      </c>
      <c r="AV18">
        <f t="shared" si="30"/>
        <v>1</v>
      </c>
      <c r="AW18">
        <f t="shared" si="31"/>
        <v>0</v>
      </c>
      <c r="AX18">
        <f t="shared" si="32"/>
        <v>0</v>
      </c>
      <c r="AY18" s="4">
        <f t="shared" si="36"/>
        <v>-3.9100000000000006</v>
      </c>
      <c r="AZ18" s="4">
        <f t="shared" si="34"/>
        <v>1009.5200000000102</v>
      </c>
      <c r="BA18" s="4">
        <f>(C18-$C$1240)*10/100*4</f>
        <v>569.03600000000006</v>
      </c>
      <c r="BC18"/>
      <c r="BD18" s="6" t="s">
        <v>47</v>
      </c>
      <c r="BE18" s="6"/>
      <c r="BK18">
        <f t="shared" si="33"/>
        <v>1</v>
      </c>
    </row>
    <row r="19" spans="1:63" x14ac:dyDescent="0.25">
      <c r="A19">
        <v>1240</v>
      </c>
      <c r="B19" s="1">
        <v>44803</v>
      </c>
      <c r="C19" s="2">
        <v>4041.25</v>
      </c>
      <c r="D19" s="2">
        <v>4044.98</v>
      </c>
      <c r="E19" s="2">
        <v>3965.21</v>
      </c>
      <c r="F19" s="2">
        <v>3986.16</v>
      </c>
      <c r="G19" s="2">
        <v>3190580000</v>
      </c>
      <c r="H19" s="2">
        <f t="shared" si="17"/>
        <v>89.442478654036506</v>
      </c>
      <c r="I19" s="2">
        <f t="shared" si="18"/>
        <v>4178.1690000000008</v>
      </c>
      <c r="J19" s="2">
        <f t="shared" si="35"/>
        <v>95.04927389185265</v>
      </c>
      <c r="K19" s="2">
        <f t="shared" si="19"/>
        <v>10.639999999999873</v>
      </c>
      <c r="L19" s="20">
        <f>VLOOKUP(B19,'IV Calls'!A:B,2, FALSE)</f>
        <v>0.22239999999999999</v>
      </c>
      <c r="M19" s="2">
        <f t="shared" si="20"/>
        <v>29.387074098856761</v>
      </c>
      <c r="N19" s="2">
        <f>VLOOKUP(B19,'IV Puts'!A:B,2, FALSE)</f>
        <v>0.2122</v>
      </c>
      <c r="O19" s="21">
        <f t="shared" si="21"/>
        <v>29.097741836502841</v>
      </c>
      <c r="P19" s="4">
        <f t="shared" si="22"/>
        <v>79.769999999999982</v>
      </c>
      <c r="Q19" s="4">
        <f t="shared" si="23"/>
        <v>64.915000000000006</v>
      </c>
      <c r="R19" s="4">
        <f t="shared" si="0"/>
        <v>-5.3879172932330857</v>
      </c>
      <c r="S19" s="4">
        <f t="shared" si="24"/>
        <v>-3.9187051493769722</v>
      </c>
      <c r="T19" s="20">
        <f t="shared" si="1"/>
        <v>4029.3741804511278</v>
      </c>
      <c r="U19" s="2">
        <f t="shared" si="2"/>
        <v>43.214180451127959</v>
      </c>
      <c r="V19" s="24">
        <f t="shared" si="3"/>
        <v>0</v>
      </c>
      <c r="W19" s="32">
        <f t="shared" si="4"/>
        <v>4040.5383282638572</v>
      </c>
      <c r="X19" s="33">
        <f t="shared" si="5"/>
        <v>54.378328263857384</v>
      </c>
      <c r="Y19" s="34">
        <f t="shared" si="6"/>
        <v>0</v>
      </c>
      <c r="Z19" s="39">
        <f t="shared" si="25"/>
        <v>4041.9169999999986</v>
      </c>
      <c r="AA19" s="33">
        <f t="shared" si="7"/>
        <v>55.756999999998698</v>
      </c>
      <c r="AB19" s="34">
        <f t="shared" si="8"/>
        <v>0</v>
      </c>
      <c r="AC19" s="32">
        <f t="shared" si="9"/>
        <v>4041.6274789354093</v>
      </c>
      <c r="AD19" s="33">
        <f t="shared" si="10"/>
        <v>55.467478935409417</v>
      </c>
      <c r="AE19" s="34">
        <f t="shared" si="11"/>
        <v>0</v>
      </c>
      <c r="AF19" s="36">
        <f t="shared" si="12"/>
        <v>-1</v>
      </c>
      <c r="AG19" s="37">
        <f t="shared" si="26"/>
        <v>-1</v>
      </c>
      <c r="AH19" s="37">
        <f>IF(COUNTIF(AF20:AF23, "&lt;0")&gt;=2,0,IF(AE19=1, 1, -1))</f>
        <v>0</v>
      </c>
      <c r="AI19" s="37">
        <f>IF(COUNTIF(AF20:AF22, "&lt;0")&gt;=1,0,IF(AE19=1, 1, -1))</f>
        <v>0</v>
      </c>
      <c r="AJ19" s="42">
        <f>IF(SUM(AE20:AE22)=0,0,IF(AE19=1, 1, -1))</f>
        <v>-1</v>
      </c>
      <c r="AK19" s="37">
        <f>IF(COUNTIF(AF20:AF21, "&lt;0")&gt;=2,0,IF(AE19=1, 1, -1))</f>
        <v>-1</v>
      </c>
      <c r="AL19" s="44">
        <f>IF(COUNTIF(AF20:AF23, "&lt;0")&gt;=3,0,IF(AE19=1, 1, -1))</f>
        <v>-1</v>
      </c>
      <c r="AM19" s="49">
        <f>IF(COUNTIF(AF20:AF22, "&lt;0")&gt;=2,0,IF(AE19=1, 1, -1))</f>
        <v>0</v>
      </c>
      <c r="AN19" s="7">
        <v>28.039285628495527</v>
      </c>
      <c r="AO19" s="4">
        <f t="shared" si="13"/>
        <v>3.7300000000000182</v>
      </c>
      <c r="AP19" s="4">
        <f t="shared" si="14"/>
        <v>-76.039999999999964</v>
      </c>
      <c r="AQ19" s="4">
        <f t="shared" si="15"/>
        <v>55.090000000000146</v>
      </c>
      <c r="AR19">
        <f t="shared" si="27"/>
        <v>76.039999999999964</v>
      </c>
      <c r="AS19" s="6">
        <f t="shared" si="16"/>
        <v>1</v>
      </c>
      <c r="AT19" s="4">
        <f t="shared" si="28"/>
        <v>-33.981071557256669</v>
      </c>
      <c r="AU19" s="4">
        <f t="shared" si="29"/>
        <v>-20.050714371504618</v>
      </c>
      <c r="AV19">
        <f t="shared" si="30"/>
        <v>1</v>
      </c>
      <c r="AW19">
        <f t="shared" si="31"/>
        <v>0</v>
      </c>
      <c r="AX19">
        <f t="shared" si="32"/>
        <v>0</v>
      </c>
      <c r="AY19" s="4">
        <f t="shared" si="36"/>
        <v>-3.9100000000000006</v>
      </c>
      <c r="AZ19" s="4">
        <f t="shared" si="34"/>
        <v>1013.4300000000102</v>
      </c>
      <c r="BA19" s="4">
        <f>(C19-$C$1240)*10/100*4</f>
        <v>585.26800000000003</v>
      </c>
      <c r="BC19" t="s">
        <v>21</v>
      </c>
      <c r="BD19" s="6">
        <f>COUNTIF(AU2:AU1240, "&gt;0")</f>
        <v>822</v>
      </c>
      <c r="BE19" s="6"/>
      <c r="BK19">
        <f t="shared" si="33"/>
        <v>1</v>
      </c>
    </row>
    <row r="20" spans="1:63" x14ac:dyDescent="0.25">
      <c r="A20">
        <v>1239</v>
      </c>
      <c r="B20" s="1">
        <v>44802</v>
      </c>
      <c r="C20" s="2">
        <v>4034.58</v>
      </c>
      <c r="D20" s="2">
        <v>4062.99</v>
      </c>
      <c r="E20" s="2">
        <v>4017.42</v>
      </c>
      <c r="F20" s="2">
        <v>4030.61</v>
      </c>
      <c r="G20" s="2">
        <v>2963020000</v>
      </c>
      <c r="H20" s="2">
        <f t="shared" si="17"/>
        <v>84.066096482338082</v>
      </c>
      <c r="I20" s="2">
        <f t="shared" si="18"/>
        <v>4181.3170000000009</v>
      </c>
      <c r="J20" s="2">
        <f t="shared" si="35"/>
        <v>87.452191877679823</v>
      </c>
      <c r="K20" s="2">
        <f t="shared" si="19"/>
        <v>-23.079999999999927</v>
      </c>
      <c r="L20" s="20">
        <f>VLOOKUP(B20,'IV Calls'!A:B,2, FALSE)</f>
        <v>0.2203</v>
      </c>
      <c r="M20" s="2">
        <f t="shared" si="20"/>
        <v>29.304946846013532</v>
      </c>
      <c r="N20" s="2">
        <f>VLOOKUP(B20,'IV Puts'!A:B,2, FALSE)</f>
        <v>0.22090000000000001</v>
      </c>
      <c r="O20" s="21">
        <f t="shared" si="21"/>
        <v>30.494007192070573</v>
      </c>
      <c r="P20" s="4">
        <f t="shared" si="22"/>
        <v>45.569999999999709</v>
      </c>
      <c r="Q20" s="4">
        <f t="shared" si="23"/>
        <v>61.688999999999943</v>
      </c>
      <c r="R20" s="4">
        <f t="shared" si="0"/>
        <v>-1.2358195488721844</v>
      </c>
      <c r="S20" s="4">
        <f t="shared" si="24"/>
        <v>-1.0023545579477791</v>
      </c>
      <c r="T20" s="20">
        <f t="shared" si="1"/>
        <v>4059.6403759398495</v>
      </c>
      <c r="U20" s="2">
        <f t="shared" si="2"/>
        <v>29.030375939849364</v>
      </c>
      <c r="V20" s="24">
        <f t="shared" si="3"/>
        <v>0</v>
      </c>
      <c r="W20" s="32">
        <f t="shared" si="4"/>
        <v>4035.5632293280632</v>
      </c>
      <c r="X20" s="33">
        <f t="shared" si="5"/>
        <v>4.9532293280631166</v>
      </c>
      <c r="Y20" s="34">
        <f t="shared" si="6"/>
        <v>1</v>
      </c>
      <c r="Z20" s="39">
        <f t="shared" si="25"/>
        <v>4018.1640000000189</v>
      </c>
      <c r="AA20" s="33">
        <f t="shared" si="7"/>
        <v>12.445999999981268</v>
      </c>
      <c r="AB20" s="34">
        <f t="shared" si="8"/>
        <v>1</v>
      </c>
      <c r="AC20" s="32">
        <f t="shared" si="9"/>
        <v>4021.8178381589082</v>
      </c>
      <c r="AD20" s="33">
        <f t="shared" si="10"/>
        <v>8.7921618410919109</v>
      </c>
      <c r="AE20" s="34">
        <f t="shared" si="11"/>
        <v>1</v>
      </c>
      <c r="AF20" s="36">
        <f t="shared" si="12"/>
        <v>1</v>
      </c>
      <c r="AG20" s="37">
        <f t="shared" si="26"/>
        <v>0</v>
      </c>
      <c r="AH20" s="37">
        <f>IF(COUNTIF(AF21:AF24, "&lt;0")&gt;=2,0,IF(AE20=1, 1, -1))</f>
        <v>0</v>
      </c>
      <c r="AI20" s="37">
        <f>IF(COUNTIF(AF21:AF23, "&lt;0")&gt;=1,0,IF(AE20=1, 1, -1))</f>
        <v>0</v>
      </c>
      <c r="AJ20" s="42">
        <f>IF(SUM(AE21:AE23)=0,0,IF(AE20=1, 1, -1))</f>
        <v>1</v>
      </c>
      <c r="AK20" s="37">
        <f>IF(COUNTIF(AF21:AF22, "&lt;0")&gt;=2,0,IF(AE20=1, 1, -1))</f>
        <v>0</v>
      </c>
      <c r="AL20" s="44">
        <f>IF(COUNTIF(AF21:AF24, "&lt;0")&gt;=3,0,IF(AE20=1, 1, -1))</f>
        <v>1</v>
      </c>
      <c r="AM20" s="49">
        <f>IF(COUNTIF(AF21:AF23, "&lt;0")&gt;=2,0,IF(AE20=1, 1, -1))</f>
        <v>0</v>
      </c>
      <c r="AN20" s="7">
        <v>29.384760591395324</v>
      </c>
      <c r="AO20" s="4">
        <f t="shared" si="13"/>
        <v>28.409999999999854</v>
      </c>
      <c r="AP20" s="4">
        <f t="shared" si="14"/>
        <v>-17.159999999999854</v>
      </c>
      <c r="AQ20" s="4">
        <f t="shared" si="15"/>
        <v>3.9699999999997999</v>
      </c>
      <c r="AR20">
        <f t="shared" si="27"/>
        <v>28.409999999999854</v>
      </c>
      <c r="AS20" s="6">
        <f t="shared" si="16"/>
        <v>0</v>
      </c>
      <c r="AT20" s="4">
        <f t="shared" si="28"/>
        <v>15.667140887093133</v>
      </c>
      <c r="AU20" s="4">
        <f t="shared" si="29"/>
        <v>32.41476059139552</v>
      </c>
      <c r="AV20">
        <f t="shared" si="30"/>
        <v>0</v>
      </c>
      <c r="AW20">
        <f t="shared" si="31"/>
        <v>0</v>
      </c>
      <c r="AX20">
        <f t="shared" si="32"/>
        <v>0</v>
      </c>
      <c r="AY20" s="4">
        <f t="shared" si="36"/>
        <v>6.94</v>
      </c>
      <c r="AZ20" s="4">
        <f t="shared" si="34"/>
        <v>1017.3400000000101</v>
      </c>
      <c r="BA20" s="4">
        <f>(C20-$C$1240)*10/100*4</f>
        <v>582.6</v>
      </c>
      <c r="BC20" s="5" t="s">
        <v>24</v>
      </c>
      <c r="BD20" s="6">
        <f>BD19-BD14</f>
        <v>555</v>
      </c>
      <c r="BE20" s="6"/>
      <c r="BK20">
        <f t="shared" si="33"/>
        <v>1</v>
      </c>
    </row>
    <row r="21" spans="1:63" x14ac:dyDescent="0.25">
      <c r="A21">
        <v>1238</v>
      </c>
      <c r="B21" s="1">
        <v>44799</v>
      </c>
      <c r="C21" s="2">
        <v>4198.74</v>
      </c>
      <c r="D21" s="2">
        <v>4203.04</v>
      </c>
      <c r="E21" s="2">
        <v>4057.66</v>
      </c>
      <c r="F21" s="2">
        <v>4057.66</v>
      </c>
      <c r="G21" s="2">
        <v>3175260000</v>
      </c>
      <c r="H21" s="2">
        <f t="shared" si="17"/>
        <v>64.818147741713972</v>
      </c>
      <c r="I21" s="2">
        <f t="shared" si="18"/>
        <v>4185.2070000000012</v>
      </c>
      <c r="J21" s="2">
        <f t="shared" si="35"/>
        <v>74.78121899739827</v>
      </c>
      <c r="K21" s="2">
        <f t="shared" si="19"/>
        <v>-0.38000000000010914</v>
      </c>
      <c r="L21" s="20">
        <f>VLOOKUP(B21,'IV Calls'!A:B,2, FALSE)</f>
        <v>0.1895</v>
      </c>
      <c r="M21" s="2">
        <f t="shared" si="20"/>
        <v>26.086648548336566</v>
      </c>
      <c r="N21" s="2">
        <f>VLOOKUP(B21,'IV Puts'!A:B,2, FALSE)</f>
        <v>0.19769999999999999</v>
      </c>
      <c r="O21" s="21">
        <f t="shared" si="21"/>
        <v>28.242821674931854</v>
      </c>
      <c r="P21" s="4">
        <f t="shared" si="22"/>
        <v>145.38000000000011</v>
      </c>
      <c r="Q21" s="4">
        <f t="shared" si="23"/>
        <v>61.621000000000002</v>
      </c>
      <c r="R21" s="4">
        <f t="shared" si="0"/>
        <v>1.9803759398496152</v>
      </c>
      <c r="S21" s="4">
        <f t="shared" si="24"/>
        <v>1.3848300395256865</v>
      </c>
      <c r="T21" s="20">
        <f t="shared" si="1"/>
        <v>4203.8552556390978</v>
      </c>
      <c r="U21" s="2">
        <f t="shared" si="2"/>
        <v>146.19525563909792</v>
      </c>
      <c r="V21" s="24">
        <f t="shared" si="3"/>
        <v>0</v>
      </c>
      <c r="W21" s="32">
        <f t="shared" si="4"/>
        <v>4201.0483938692932</v>
      </c>
      <c r="X21" s="33">
        <f t="shared" si="5"/>
        <v>143.3883938692934</v>
      </c>
      <c r="Y21" s="34">
        <f t="shared" si="6"/>
        <v>0</v>
      </c>
      <c r="Z21" s="39">
        <f t="shared" si="25"/>
        <v>4203.2879999999932</v>
      </c>
      <c r="AA21" s="33">
        <f t="shared" si="7"/>
        <v>145.62799999999334</v>
      </c>
      <c r="AB21" s="34">
        <f t="shared" si="8"/>
        <v>0</v>
      </c>
      <c r="AC21" s="32">
        <f t="shared" si="9"/>
        <v>4202.8176827125462</v>
      </c>
      <c r="AD21" s="33">
        <f t="shared" si="10"/>
        <v>145.15768271254638</v>
      </c>
      <c r="AE21" s="34">
        <f t="shared" si="11"/>
        <v>0</v>
      </c>
      <c r="AF21" s="36">
        <f t="shared" si="12"/>
        <v>-1</v>
      </c>
      <c r="AG21" s="37">
        <f t="shared" si="26"/>
        <v>0</v>
      </c>
      <c r="AH21" s="37">
        <f>IF(COUNTIF(AF22:AF25, "&lt;0")&gt;=2,0,IF(AE21=1, 1, -1))</f>
        <v>0</v>
      </c>
      <c r="AI21" s="37">
        <f>IF(COUNTIF(AF22:AF24, "&lt;0")&gt;=1,0,IF(AE21=1, 1, -1))</f>
        <v>0</v>
      </c>
      <c r="AJ21" s="42">
        <f>IF(SUM(AE22:AE24)=0,0,IF(AE21=1, 1, -1))</f>
        <v>-1</v>
      </c>
      <c r="AK21" s="37">
        <f>IF(COUNTIF(AF22:AF23, "&lt;0")&gt;=2,0,IF(AE21=1, 1, -1))</f>
        <v>-1</v>
      </c>
      <c r="AL21" s="44">
        <f>IF(COUNTIF(AF22:AF25, "&lt;0")&gt;=3,0,IF(AE21=1, 1, -1))</f>
        <v>-1</v>
      </c>
      <c r="AM21" s="49">
        <f>IF(COUNTIF(AF22:AF24, "&lt;0")&gt;=2,0,IF(AE21=1, 1, -1))</f>
        <v>-1</v>
      </c>
      <c r="AN21" s="7">
        <v>27.215463947261945</v>
      </c>
      <c r="AO21" s="4">
        <f t="shared" si="13"/>
        <v>4.3000000000001819</v>
      </c>
      <c r="AP21" s="4">
        <f t="shared" si="14"/>
        <v>-141.07999999999993</v>
      </c>
      <c r="AQ21" s="4">
        <f t="shared" si="15"/>
        <v>141.07999999999993</v>
      </c>
      <c r="AR21">
        <f t="shared" si="27"/>
        <v>141.07999999999993</v>
      </c>
      <c r="AS21" s="6">
        <f t="shared" si="16"/>
        <v>1</v>
      </c>
      <c r="AT21" s="4">
        <f t="shared" si="28"/>
        <v>-100.25680407910701</v>
      </c>
      <c r="AU21" s="4">
        <f t="shared" si="29"/>
        <v>-106.86453605273798</v>
      </c>
      <c r="AV21">
        <f t="shared" si="30"/>
        <v>1</v>
      </c>
      <c r="AW21">
        <f t="shared" si="31"/>
        <v>0</v>
      </c>
      <c r="AX21">
        <f t="shared" si="32"/>
        <v>0</v>
      </c>
      <c r="AY21" s="4">
        <f t="shared" si="36"/>
        <v>-3.9100000000000006</v>
      </c>
      <c r="AZ21" s="4">
        <f t="shared" si="34"/>
        <v>1010.4000000000101</v>
      </c>
      <c r="BA21" s="4">
        <f>(C21-$C$1240)*10/100*4</f>
        <v>648.2639999999999</v>
      </c>
      <c r="BC21" t="s">
        <v>30</v>
      </c>
      <c r="BD21" s="6">
        <f>SUM(AX:AX)</f>
        <v>7</v>
      </c>
      <c r="BE21" s="6"/>
      <c r="BK21">
        <f t="shared" si="33"/>
        <v>1</v>
      </c>
    </row>
    <row r="22" spans="1:63" x14ac:dyDescent="0.25">
      <c r="A22">
        <v>1237</v>
      </c>
      <c r="B22" s="1">
        <v>44798</v>
      </c>
      <c r="C22" s="2">
        <v>4153.26</v>
      </c>
      <c r="D22" s="2">
        <v>4200.54</v>
      </c>
      <c r="E22" s="2">
        <v>4147.59</v>
      </c>
      <c r="F22" s="2">
        <v>4199.12</v>
      </c>
      <c r="G22" s="2">
        <v>2976050000</v>
      </c>
      <c r="H22" s="2">
        <f t="shared" si="17"/>
        <v>64.453440223673525</v>
      </c>
      <c r="I22" s="2">
        <f t="shared" si="18"/>
        <v>4179.6365000000023</v>
      </c>
      <c r="J22" s="2">
        <f t="shared" si="35"/>
        <v>66.48162526316257</v>
      </c>
      <c r="K22" s="2">
        <f t="shared" si="19"/>
        <v>12.489999999999782</v>
      </c>
      <c r="L22" s="20">
        <f>VLOOKUP(B22,'IV Calls'!A:B,2, FALSE)</f>
        <v>0.15679999999999999</v>
      </c>
      <c r="M22" s="2">
        <f t="shared" si="20"/>
        <v>21.28521070208015</v>
      </c>
      <c r="N22" s="2">
        <f>VLOOKUP(B22,'IV Puts'!A:B,2, FALSE)</f>
        <v>0.1865</v>
      </c>
      <c r="O22" s="21">
        <f t="shared" si="21"/>
        <v>26.272601170483782</v>
      </c>
      <c r="P22" s="4">
        <f t="shared" si="22"/>
        <v>59.769999999999527</v>
      </c>
      <c r="Q22" s="4">
        <f t="shared" si="23"/>
        <v>54.402999999999977</v>
      </c>
      <c r="R22" s="4">
        <f t="shared" si="0"/>
        <v>4.7352556390977361</v>
      </c>
      <c r="S22" s="4">
        <f t="shared" si="24"/>
        <v>3.2512589708352357</v>
      </c>
      <c r="T22" s="20">
        <f t="shared" si="1"/>
        <v>4146.962345864662</v>
      </c>
      <c r="U22" s="2">
        <f t="shared" si="2"/>
        <v>52.157654135337907</v>
      </c>
      <c r="V22" s="24">
        <f t="shared" si="3"/>
        <v>0</v>
      </c>
      <c r="W22" s="32">
        <f t="shared" si="4"/>
        <v>4156.2795657258675</v>
      </c>
      <c r="X22" s="33">
        <f t="shared" si="5"/>
        <v>42.840434274132349</v>
      </c>
      <c r="Y22" s="34">
        <f t="shared" si="6"/>
        <v>0</v>
      </c>
      <c r="Z22" s="39">
        <f t="shared" si="25"/>
        <v>4155.9309999999969</v>
      </c>
      <c r="AA22" s="33">
        <f t="shared" si="7"/>
        <v>43.189000000003034</v>
      </c>
      <c r="AB22" s="34">
        <f t="shared" si="8"/>
        <v>0</v>
      </c>
      <c r="AC22" s="32">
        <f t="shared" si="9"/>
        <v>4156.0041988024295</v>
      </c>
      <c r="AD22" s="33">
        <f t="shared" si="10"/>
        <v>43.115801197570363</v>
      </c>
      <c r="AE22" s="34">
        <f t="shared" si="11"/>
        <v>0</v>
      </c>
      <c r="AF22" s="36">
        <f t="shared" si="12"/>
        <v>-1</v>
      </c>
      <c r="AG22" s="37">
        <f t="shared" si="26"/>
        <v>-1</v>
      </c>
      <c r="AH22" s="37">
        <f>IF(COUNTIF(AF23:AF26, "&lt;0")&gt;=2,0,IF(AE22=1, 1, -1))</f>
        <v>0</v>
      </c>
      <c r="AI22" s="37">
        <f>IF(COUNTIF(AF23:AF25, "&lt;0")&gt;=1,0,IF(AE22=1, 1, -1))</f>
        <v>0</v>
      </c>
      <c r="AJ22" s="42">
        <f>IF(SUM(AE23:AE25)=0,0,IF(AE22=1, 1, -1))</f>
        <v>-1</v>
      </c>
      <c r="AK22" s="37">
        <f>IF(COUNTIF(AF23:AF24, "&lt;0")&gt;=2,0,IF(AE22=1, 1, -1))</f>
        <v>-1</v>
      </c>
      <c r="AL22" s="44">
        <f>IF(COUNTIF(AF23:AF26, "&lt;0")&gt;=3,0,IF(AE22=1, 1, -1))</f>
        <v>-1</v>
      </c>
      <c r="AM22" s="49">
        <f>IF(COUNTIF(AF23:AF25, "&lt;0")&gt;=2,0,IF(AE22=1, 1, -1))</f>
        <v>-1</v>
      </c>
      <c r="AN22" s="7">
        <v>25.316911963889975</v>
      </c>
      <c r="AO22" s="4">
        <f t="shared" si="13"/>
        <v>47.279999999999745</v>
      </c>
      <c r="AP22" s="4">
        <f t="shared" si="14"/>
        <v>-5.6700000000000728</v>
      </c>
      <c r="AQ22" s="4">
        <f t="shared" si="15"/>
        <v>45.859999999999673</v>
      </c>
      <c r="AR22">
        <f t="shared" si="27"/>
        <v>47.279999999999745</v>
      </c>
      <c r="AS22" s="6">
        <f t="shared" si="16"/>
        <v>1</v>
      </c>
      <c r="AT22" s="4">
        <f t="shared" si="28"/>
        <v>-9.3046320541647844</v>
      </c>
      <c r="AU22" s="4">
        <f t="shared" si="29"/>
        <v>-13.543088036109697</v>
      </c>
      <c r="AV22">
        <f t="shared" si="30"/>
        <v>1</v>
      </c>
      <c r="AW22">
        <f t="shared" si="31"/>
        <v>0</v>
      </c>
      <c r="AX22">
        <f t="shared" si="32"/>
        <v>0</v>
      </c>
      <c r="AY22" s="4">
        <f t="shared" si="36"/>
        <v>-3.9100000000000006</v>
      </c>
      <c r="AZ22" s="4">
        <f t="shared" si="34"/>
        <v>1014.3100000000101</v>
      </c>
      <c r="BA22" s="4">
        <f>(C22-$C$1240)*10/100*4</f>
        <v>630.07200000000012</v>
      </c>
      <c r="BC22"/>
      <c r="BE22" s="6"/>
      <c r="BK22">
        <f t="shared" si="33"/>
        <v>1</v>
      </c>
    </row>
    <row r="23" spans="1:63" x14ac:dyDescent="0.25">
      <c r="A23">
        <v>1236</v>
      </c>
      <c r="B23" s="1">
        <v>44797</v>
      </c>
      <c r="C23" s="2">
        <v>4126.55</v>
      </c>
      <c r="D23" s="2">
        <v>4156.5600000000004</v>
      </c>
      <c r="E23" s="2">
        <v>4119.97</v>
      </c>
      <c r="F23" s="2">
        <v>4140.7700000000004</v>
      </c>
      <c r="G23" s="2">
        <v>3056910000</v>
      </c>
      <c r="H23" s="2">
        <f t="shared" si="17"/>
        <v>59.862064865822937</v>
      </c>
      <c r="I23" s="2">
        <f t="shared" si="18"/>
        <v>4173.2800000000007</v>
      </c>
      <c r="J23" s="2">
        <f t="shared" si="35"/>
        <v>64.284081241413332</v>
      </c>
      <c r="K23" s="2">
        <f t="shared" si="19"/>
        <v>-2.1799999999993815</v>
      </c>
      <c r="L23" s="20">
        <f>VLOOKUP(B23,'IV Calls'!A:B,2, FALSE)</f>
        <v>0.1898</v>
      </c>
      <c r="M23" s="2">
        <f t="shared" si="20"/>
        <v>25.689962960316691</v>
      </c>
      <c r="N23" s="2">
        <f>VLOOKUP(B23,'IV Puts'!A:B,2, FALSE)</f>
        <v>0.18179999999999999</v>
      </c>
      <c r="O23" s="21">
        <f t="shared" si="21"/>
        <v>25.536036508946005</v>
      </c>
      <c r="P23" s="4">
        <f t="shared" si="22"/>
        <v>36.590000000000146</v>
      </c>
      <c r="Q23" s="4">
        <f t="shared" si="23"/>
        <v>54.076000000000022</v>
      </c>
      <c r="R23" s="4">
        <f t="shared" si="0"/>
        <v>6.1923458646616494</v>
      </c>
      <c r="S23" s="4">
        <f t="shared" si="24"/>
        <v>4.2529094730520924</v>
      </c>
      <c r="T23" s="20">
        <f t="shared" si="1"/>
        <v>4137.807669172932</v>
      </c>
      <c r="U23" s="2">
        <f t="shared" si="2"/>
        <v>2.9623308270683992</v>
      </c>
      <c r="V23" s="24">
        <f t="shared" si="3"/>
        <v>1</v>
      </c>
      <c r="W23" s="32">
        <f t="shared" si="4"/>
        <v>4131.0012032877949</v>
      </c>
      <c r="X23" s="33">
        <f t="shared" si="5"/>
        <v>9.7687967122055852</v>
      </c>
      <c r="Y23" s="34">
        <f t="shared" si="6"/>
        <v>1</v>
      </c>
      <c r="Z23" s="39">
        <f t="shared" si="25"/>
        <v>4125.8959999999997</v>
      </c>
      <c r="AA23" s="33">
        <f t="shared" si="7"/>
        <v>14.874000000000706</v>
      </c>
      <c r="AB23" s="34">
        <f t="shared" si="8"/>
        <v>1</v>
      </c>
      <c r="AC23" s="32">
        <f t="shared" si="9"/>
        <v>4126.9680926904366</v>
      </c>
      <c r="AD23" s="33">
        <f t="shared" si="10"/>
        <v>13.80190730956383</v>
      </c>
      <c r="AE23" s="34">
        <f t="shared" si="11"/>
        <v>1</v>
      </c>
      <c r="AF23" s="36">
        <f t="shared" si="12"/>
        <v>1</v>
      </c>
      <c r="AG23" s="37">
        <f t="shared" si="26"/>
        <v>1</v>
      </c>
      <c r="AH23" s="37">
        <f>IF(COUNTIF(AF24:AF27, "&lt;0")&gt;=2,0,IF(AE23=1, 1, -1))</f>
        <v>0</v>
      </c>
      <c r="AI23" s="37">
        <f>IF(COUNTIF(AF24:AF26, "&lt;0")&gt;=1,0,IF(AE23=1, 1, -1))</f>
        <v>0</v>
      </c>
      <c r="AJ23" s="42">
        <f>IF(SUM(AE24:AE26)=0,0,IF(AE23=1, 1, -1))</f>
        <v>1</v>
      </c>
      <c r="AK23" s="37">
        <f>IF(COUNTIF(AF24:AF25, "&lt;0")&gt;=2,0,IF(AE23=1, 1, -1))</f>
        <v>1</v>
      </c>
      <c r="AL23" s="44">
        <f>IF(COUNTIF(AF24:AF27, "&lt;0")&gt;=3,0,IF(AE23=1, 1, -1))</f>
        <v>1</v>
      </c>
      <c r="AM23" s="49">
        <f>IF(COUNTIF(AF24:AF26, "&lt;0")&gt;=2,0,IF(AE23=1, 1, -1))</f>
        <v>0</v>
      </c>
      <c r="AN23" s="7">
        <v>24.607140496235903</v>
      </c>
      <c r="AO23" s="4">
        <f t="shared" si="13"/>
        <v>30.010000000000218</v>
      </c>
      <c r="AP23" s="4">
        <f t="shared" si="14"/>
        <v>-6.5799999999999272</v>
      </c>
      <c r="AQ23" s="4">
        <f t="shared" si="15"/>
        <v>14.220000000000255</v>
      </c>
      <c r="AR23">
        <f t="shared" si="27"/>
        <v>30.010000000000218</v>
      </c>
      <c r="AS23" s="6">
        <f t="shared" si="16"/>
        <v>0</v>
      </c>
      <c r="AT23" s="4">
        <f t="shared" si="28"/>
        <v>6.9007107443536384</v>
      </c>
      <c r="AU23" s="4">
        <f t="shared" si="29"/>
        <v>17.387140496235649</v>
      </c>
      <c r="AV23">
        <f t="shared" si="30"/>
        <v>0</v>
      </c>
      <c r="AW23">
        <f t="shared" si="31"/>
        <v>0</v>
      </c>
      <c r="AX23">
        <f t="shared" si="32"/>
        <v>0</v>
      </c>
      <c r="AY23" s="4">
        <f t="shared" si="36"/>
        <v>6.94</v>
      </c>
      <c r="AZ23" s="4">
        <f t="shared" si="34"/>
        <v>1018.22000000001</v>
      </c>
      <c r="BA23" s="4">
        <f>(C23-$C$1240)*10/100*4</f>
        <v>619.38800000000015</v>
      </c>
      <c r="BC23"/>
      <c r="BD23" s="8" t="s">
        <v>28</v>
      </c>
      <c r="BE23" s="8" t="s">
        <v>31</v>
      </c>
      <c r="BF23" s="9" t="s">
        <v>25</v>
      </c>
      <c r="BG23" s="9" t="s">
        <v>27</v>
      </c>
      <c r="BK23">
        <f t="shared" si="33"/>
        <v>1</v>
      </c>
    </row>
    <row r="24" spans="1:63" x14ac:dyDescent="0.25">
      <c r="A24">
        <v>1235</v>
      </c>
      <c r="B24" s="1">
        <v>44796</v>
      </c>
      <c r="C24" s="2">
        <v>4133.09</v>
      </c>
      <c r="D24" s="2">
        <v>4159.7700000000004</v>
      </c>
      <c r="E24" s="2">
        <v>4124.03</v>
      </c>
      <c r="F24" s="2">
        <v>4128.7299999999996</v>
      </c>
      <c r="G24" s="2">
        <v>3117800000</v>
      </c>
      <c r="H24" s="2">
        <f t="shared" si="17"/>
        <v>51.41911983342807</v>
      </c>
      <c r="I24" s="2">
        <f t="shared" si="18"/>
        <v>4164.5240000000003</v>
      </c>
      <c r="J24" s="2">
        <f t="shared" si="35"/>
        <v>57.819154848271737</v>
      </c>
      <c r="K24" s="2">
        <f t="shared" si="19"/>
        <v>-4.8999999999996362</v>
      </c>
      <c r="L24" s="20">
        <f>VLOOKUP(B24,'IV Calls'!A:B,2, FALSE)</f>
        <v>0.20039999999999999</v>
      </c>
      <c r="M24" s="2">
        <f t="shared" si="20"/>
        <v>27.185538562693267</v>
      </c>
      <c r="N24" s="2">
        <f>VLOOKUP(B24,'IV Puts'!A:B,2, FALSE)</f>
        <v>0.20680000000000001</v>
      </c>
      <c r="O24" s="21">
        <f t="shared" si="21"/>
        <v>29.112741218901391</v>
      </c>
      <c r="P24" s="4">
        <f t="shared" si="22"/>
        <v>35.740000000000691</v>
      </c>
      <c r="Q24" s="4">
        <f t="shared" si="23"/>
        <v>59.272999999999954</v>
      </c>
      <c r="R24" s="4">
        <f t="shared" si="0"/>
        <v>9.0776691729323158</v>
      </c>
      <c r="S24" s="4">
        <f t="shared" si="24"/>
        <v>6.2693004053445334</v>
      </c>
      <c r="T24" s="20">
        <f t="shared" si="1"/>
        <v>4151.4320601503759</v>
      </c>
      <c r="U24" s="2">
        <f t="shared" si="2"/>
        <v>22.702060150376383</v>
      </c>
      <c r="V24" s="24">
        <f t="shared" si="3"/>
        <v>1</v>
      </c>
      <c r="W24" s="32">
        <f t="shared" si="4"/>
        <v>4139.7748511070395</v>
      </c>
      <c r="X24" s="33">
        <f t="shared" si="5"/>
        <v>11.044851107039904</v>
      </c>
      <c r="Y24" s="34">
        <f t="shared" si="6"/>
        <v>1</v>
      </c>
      <c r="Z24" s="39">
        <f t="shared" si="25"/>
        <v>4126.8910000000178</v>
      </c>
      <c r="AA24" s="33">
        <f t="shared" si="7"/>
        <v>1.8389999999817519</v>
      </c>
      <c r="AB24" s="34">
        <f t="shared" si="8"/>
        <v>1</v>
      </c>
      <c r="AC24" s="32">
        <f t="shared" si="9"/>
        <v>4129.5966087324923</v>
      </c>
      <c r="AD24" s="33">
        <f t="shared" si="10"/>
        <v>0.86660873249275028</v>
      </c>
      <c r="AE24" s="34">
        <f t="shared" si="11"/>
        <v>1</v>
      </c>
      <c r="AF24" s="36">
        <f t="shared" si="12"/>
        <v>1</v>
      </c>
      <c r="AG24" s="37">
        <f t="shared" si="26"/>
        <v>0</v>
      </c>
      <c r="AH24" s="37">
        <f>IF(COUNTIF(AF25:AF28, "&lt;0")&gt;=2,0,IF(AE24=1, 1, -1))</f>
        <v>0</v>
      </c>
      <c r="AI24" s="37">
        <f>IF(COUNTIF(AF25:AF27, "&lt;0")&gt;=1,0,IF(AE24=1, 1, -1))</f>
        <v>0</v>
      </c>
      <c r="AJ24" s="42">
        <f>IF(SUM(AE25:AE27)=0,0,IF(AE24=1, 1, -1))</f>
        <v>1</v>
      </c>
      <c r="AK24" s="37">
        <f>IF(COUNTIF(AF25:AF26, "&lt;0")&gt;=2,0,IF(AE24=1, 1, -1))</f>
        <v>0</v>
      </c>
      <c r="AL24" s="44">
        <f>IF(COUNTIF(AF25:AF28, "&lt;0")&gt;=3,0,IF(AE24=1, 1, -1))</f>
        <v>1</v>
      </c>
      <c r="AM24" s="49">
        <f>IF(COUNTIF(AF25:AF27, "&lt;0")&gt;=2,0,IF(AE24=1, 1, -1))</f>
        <v>0</v>
      </c>
      <c r="AN24" s="7">
        <v>28.053739395034768</v>
      </c>
      <c r="AO24" s="4">
        <f t="shared" si="13"/>
        <v>26.680000000000291</v>
      </c>
      <c r="AP24" s="4">
        <f t="shared" si="14"/>
        <v>-9.0600000000004002</v>
      </c>
      <c r="AQ24" s="4">
        <f t="shared" si="15"/>
        <v>4.3600000000005821</v>
      </c>
      <c r="AR24">
        <f t="shared" si="27"/>
        <v>26.680000000000291</v>
      </c>
      <c r="AS24" s="6">
        <f t="shared" si="16"/>
        <v>0</v>
      </c>
      <c r="AT24" s="4">
        <f t="shared" si="28"/>
        <v>15.400609092551861</v>
      </c>
      <c r="AU24" s="4">
        <f t="shared" si="29"/>
        <v>30.693739395034186</v>
      </c>
      <c r="AV24">
        <f t="shared" si="30"/>
        <v>0</v>
      </c>
      <c r="AW24">
        <f t="shared" si="31"/>
        <v>0</v>
      </c>
      <c r="AX24">
        <f t="shared" si="32"/>
        <v>0</v>
      </c>
      <c r="AY24" s="4">
        <f t="shared" si="36"/>
        <v>6.94</v>
      </c>
      <c r="AZ24" s="4">
        <f t="shared" si="34"/>
        <v>1011.28000000001</v>
      </c>
      <c r="BA24" s="4">
        <f>(C24-$C$1240)*10/100*4</f>
        <v>622.00400000000013</v>
      </c>
      <c r="BC24" t="s">
        <v>22</v>
      </c>
      <c r="BD24" s="6">
        <f>BD20</f>
        <v>555</v>
      </c>
      <c r="BE24" s="10">
        <f>BD24/(BD24+BD25)</f>
        <v>0.44794188861985473</v>
      </c>
      <c r="BF24">
        <f>3.5*2-0.06</f>
        <v>6.94</v>
      </c>
      <c r="BG24">
        <f>BD24*BF24</f>
        <v>3851.7000000000003</v>
      </c>
      <c r="BK24">
        <f t="shared" si="33"/>
        <v>1</v>
      </c>
    </row>
    <row r="25" spans="1:63" x14ac:dyDescent="0.25">
      <c r="A25">
        <v>1234</v>
      </c>
      <c r="B25" s="1">
        <v>44795</v>
      </c>
      <c r="C25" s="2">
        <v>4195.08</v>
      </c>
      <c r="D25" s="2">
        <v>4195.08</v>
      </c>
      <c r="E25" s="2">
        <v>4129.8599999999997</v>
      </c>
      <c r="F25" s="2">
        <v>4137.99</v>
      </c>
      <c r="G25" s="2">
        <v>3365220000</v>
      </c>
      <c r="H25" s="2">
        <f t="shared" si="17"/>
        <v>51.4147533949806</v>
      </c>
      <c r="I25" s="2">
        <f t="shared" si="18"/>
        <v>4155.5304999999998</v>
      </c>
      <c r="J25" s="2">
        <f t="shared" si="35"/>
        <v>60.776660381311373</v>
      </c>
      <c r="K25" s="2">
        <f t="shared" si="19"/>
        <v>-33.399999999999636</v>
      </c>
      <c r="L25" s="20">
        <f>VLOOKUP(B25,'IV Calls'!A:B,2, FALSE)</f>
        <v>0.21229999999999999</v>
      </c>
      <c r="M25" s="2">
        <f t="shared" si="20"/>
        <v>29.429647619187278</v>
      </c>
      <c r="N25" s="2">
        <f>VLOOKUP(B25,'IV Puts'!A:B,2, FALSE)</f>
        <v>0.19969999999999999</v>
      </c>
      <c r="O25" s="21">
        <f t="shared" si="21"/>
        <v>28.728005444395738</v>
      </c>
      <c r="P25" s="4">
        <f t="shared" si="22"/>
        <v>98.619999999999891</v>
      </c>
      <c r="Q25" s="4">
        <f t="shared" si="23"/>
        <v>58.49599999999991</v>
      </c>
      <c r="R25" s="4">
        <f t="shared" si="0"/>
        <v>13.442060150375925</v>
      </c>
      <c r="S25" s="4">
        <f t="shared" si="24"/>
        <v>9.415283249351031</v>
      </c>
      <c r="T25" s="20">
        <f t="shared" si="1"/>
        <v>4245.1737969924807</v>
      </c>
      <c r="U25" s="2">
        <f t="shared" si="2"/>
        <v>107.18379699248089</v>
      </c>
      <c r="V25" s="24">
        <f t="shared" si="3"/>
        <v>0</v>
      </c>
      <c r="W25" s="32">
        <f t="shared" si="4"/>
        <v>4203.6239014624507</v>
      </c>
      <c r="X25" s="33">
        <f t="shared" si="5"/>
        <v>65.633901462450922</v>
      </c>
      <c r="Y25" s="34">
        <f t="shared" si="6"/>
        <v>0</v>
      </c>
      <c r="Z25" s="39">
        <f t="shared" si="25"/>
        <v>4187.9569999999949</v>
      </c>
      <c r="AA25" s="33">
        <f t="shared" si="7"/>
        <v>49.966999999995096</v>
      </c>
      <c r="AB25" s="34">
        <f t="shared" si="8"/>
        <v>0</v>
      </c>
      <c r="AC25" s="32">
        <f t="shared" si="9"/>
        <v>4191.2470493071105</v>
      </c>
      <c r="AD25" s="33">
        <f t="shared" si="10"/>
        <v>53.257049307110719</v>
      </c>
      <c r="AE25" s="34">
        <f t="shared" si="11"/>
        <v>0</v>
      </c>
      <c r="AF25" s="36">
        <f t="shared" si="12"/>
        <v>-1</v>
      </c>
      <c r="AG25" s="37">
        <f t="shared" si="26"/>
        <v>0</v>
      </c>
      <c r="AH25" s="37">
        <f>IF(COUNTIF(AF26:AF29, "&lt;0")&gt;=2,0,IF(AE25=1, 1, -1))</f>
        <v>-1</v>
      </c>
      <c r="AI25" s="37">
        <f>IF(COUNTIF(AF26:AF28, "&lt;0")&gt;=1,0,IF(AE25=1, 1, -1))</f>
        <v>0</v>
      </c>
      <c r="AJ25" s="42">
        <f>IF(SUM(AE26:AE28)=0,0,IF(AE25=1, 1, -1))</f>
        <v>-1</v>
      </c>
      <c r="AK25" s="37">
        <f>IF(COUNTIF(AF26:AF27, "&lt;0")&gt;=2,0,IF(AE25=1, 1, -1))</f>
        <v>-1</v>
      </c>
      <c r="AL25" s="44">
        <f>IF(COUNTIF(AF26:AF29, "&lt;0")&gt;=3,0,IF(AE25=1, 1, -1))</f>
        <v>-1</v>
      </c>
      <c r="AM25" s="49">
        <f>IF(COUNTIF(AF26:AF28, "&lt;0")&gt;=2,0,IF(AE25=1, 1, -1))</f>
        <v>-1</v>
      </c>
      <c r="AN25" s="7">
        <v>27.682998726103158</v>
      </c>
      <c r="AO25" s="4">
        <f t="shared" si="13"/>
        <v>0</v>
      </c>
      <c r="AP25" s="4">
        <f t="shared" si="14"/>
        <v>-65.220000000000255</v>
      </c>
      <c r="AQ25" s="4">
        <f t="shared" si="15"/>
        <v>57.090000000000146</v>
      </c>
      <c r="AR25">
        <f t="shared" si="27"/>
        <v>65.220000000000255</v>
      </c>
      <c r="AS25" s="6">
        <f t="shared" si="16"/>
        <v>1</v>
      </c>
      <c r="AT25" s="4">
        <f t="shared" si="28"/>
        <v>-23.695501910845522</v>
      </c>
      <c r="AU25" s="4">
        <f t="shared" si="29"/>
        <v>-22.407001273896988</v>
      </c>
      <c r="AV25">
        <f t="shared" si="30"/>
        <v>1</v>
      </c>
      <c r="AW25">
        <f t="shared" si="31"/>
        <v>0</v>
      </c>
      <c r="AX25">
        <f t="shared" si="32"/>
        <v>0</v>
      </c>
      <c r="AY25" s="4">
        <f t="shared" si="36"/>
        <v>-3.9100000000000006</v>
      </c>
      <c r="AZ25" s="4">
        <f t="shared" si="34"/>
        <v>1004.3400000000099</v>
      </c>
      <c r="BA25" s="4">
        <f>(C25-$C$1240)*10/100*4</f>
        <v>646.79999999999995</v>
      </c>
      <c r="BC25" t="s">
        <v>23</v>
      </c>
      <c r="BD25" s="6">
        <f>+BD12+BD21</f>
        <v>684</v>
      </c>
      <c r="BE25" s="10">
        <f>BD25/(BD24+BD25)</f>
        <v>0.55205811138014527</v>
      </c>
      <c r="BF25">
        <f>3.5-3.5*2.1-0.06</f>
        <v>-3.9100000000000006</v>
      </c>
      <c r="BG25">
        <f>BD25*BF25</f>
        <v>-2674.4400000000005</v>
      </c>
      <c r="BK25">
        <f t="shared" si="33"/>
        <v>1</v>
      </c>
    </row>
    <row r="26" spans="1:63" x14ac:dyDescent="0.25">
      <c r="A26">
        <v>1233</v>
      </c>
      <c r="B26" s="1">
        <v>44792</v>
      </c>
      <c r="C26" s="2">
        <v>4266.3100000000004</v>
      </c>
      <c r="D26" s="2">
        <v>4266.3100000000004</v>
      </c>
      <c r="E26" s="2">
        <v>4218.7</v>
      </c>
      <c r="F26" s="2">
        <v>4228.4799999999996</v>
      </c>
      <c r="G26" s="2">
        <v>3210680000</v>
      </c>
      <c r="H26" s="2">
        <f t="shared" si="17"/>
        <v>56.004322303431763</v>
      </c>
      <c r="I26" s="2">
        <f t="shared" si="18"/>
        <v>4144.0625</v>
      </c>
      <c r="J26" s="2">
        <f t="shared" si="35"/>
        <v>61.169707208715607</v>
      </c>
      <c r="K26" s="2">
        <f t="shared" si="19"/>
        <v>-17.429999999999382</v>
      </c>
      <c r="L26" s="20">
        <f>VLOOKUP(B26,'IV Calls'!A:B,2, FALSE)</f>
        <v>0.1588</v>
      </c>
      <c r="M26" s="2">
        <f t="shared" si="20"/>
        <v>22.301002623152026</v>
      </c>
      <c r="N26" s="2">
        <f>VLOOKUP(B26,'IV Puts'!A:B,2, FALSE)</f>
        <v>0.16059999999999999</v>
      </c>
      <c r="O26" s="21">
        <f t="shared" si="21"/>
        <v>23.405168567145161</v>
      </c>
      <c r="P26" s="4">
        <f t="shared" si="22"/>
        <v>65.039999999999964</v>
      </c>
      <c r="Q26" s="4">
        <f t="shared" si="23"/>
        <v>54.398999999999887</v>
      </c>
      <c r="R26" s="4">
        <f t="shared" si="0"/>
        <v>16.69379699248119</v>
      </c>
      <c r="S26" s="4">
        <f t="shared" si="24"/>
        <v>12.033664031620546</v>
      </c>
      <c r="T26" s="20">
        <f t="shared" si="1"/>
        <v>4302.0738045112776</v>
      </c>
      <c r="U26" s="2">
        <f t="shared" si="2"/>
        <v>73.593804511277995</v>
      </c>
      <c r="V26" s="24">
        <f t="shared" si="3"/>
        <v>0</v>
      </c>
      <c r="W26" s="32">
        <f t="shared" si="4"/>
        <v>4275.5050431516265</v>
      </c>
      <c r="X26" s="33">
        <f t="shared" si="5"/>
        <v>47.02504315162696</v>
      </c>
      <c r="Y26" s="34">
        <f t="shared" si="6"/>
        <v>0</v>
      </c>
      <c r="Z26" s="39">
        <f t="shared" si="25"/>
        <v>4265.6280000000024</v>
      </c>
      <c r="AA26" s="33">
        <f t="shared" si="7"/>
        <v>37.148000000002867</v>
      </c>
      <c r="AB26" s="34">
        <f t="shared" si="8"/>
        <v>0</v>
      </c>
      <c r="AC26" s="32">
        <f t="shared" si="9"/>
        <v>4267.7021790618437</v>
      </c>
      <c r="AD26" s="33">
        <f t="shared" si="10"/>
        <v>39.222179061844145</v>
      </c>
      <c r="AE26" s="34">
        <f t="shared" si="11"/>
        <v>0</v>
      </c>
      <c r="AF26" s="36">
        <f t="shared" si="12"/>
        <v>-1</v>
      </c>
      <c r="AG26" s="37">
        <f t="shared" si="26"/>
        <v>-1</v>
      </c>
      <c r="AH26" s="37">
        <f>IF(COUNTIF(AF27:AF30, "&lt;0")&gt;=2,0,IF(AE26=1, 1, -1))</f>
        <v>-1</v>
      </c>
      <c r="AI26" s="37">
        <f>IF(COUNTIF(AF27:AF29, "&lt;0")&gt;=1,0,IF(AE26=1, 1, -1))</f>
        <v>-1</v>
      </c>
      <c r="AJ26" s="42">
        <f>IF(SUM(AE27:AE29)=0,0,IF(AE26=1, 1, -1))</f>
        <v>-1</v>
      </c>
      <c r="AK26" s="37">
        <f>IF(COUNTIF(AF27:AF28, "&lt;0")&gt;=2,0,IF(AE26=1, 1, -1))</f>
        <v>-1</v>
      </c>
      <c r="AL26" s="44">
        <f>IF(COUNTIF(AF27:AF30, "&lt;0")&gt;=3,0,IF(AE26=1, 1, -1))</f>
        <v>-1</v>
      </c>
      <c r="AM26" s="49">
        <f>IF(COUNTIF(AF27:AF29, "&lt;0")&gt;=2,0,IF(AE26=1, 1, -1))</f>
        <v>-1</v>
      </c>
      <c r="AN26" s="7">
        <v>22.553784768754507</v>
      </c>
      <c r="AO26" s="4">
        <f t="shared" si="13"/>
        <v>0</v>
      </c>
      <c r="AP26" s="4">
        <f t="shared" si="14"/>
        <v>-47.610000000000582</v>
      </c>
      <c r="AQ26" s="4">
        <f t="shared" si="15"/>
        <v>37.830000000000837</v>
      </c>
      <c r="AR26">
        <f t="shared" si="27"/>
        <v>47.610000000000582</v>
      </c>
      <c r="AS26" s="6">
        <f t="shared" si="16"/>
        <v>1</v>
      </c>
      <c r="AT26" s="4">
        <f t="shared" si="28"/>
        <v>-13.779322846868823</v>
      </c>
      <c r="AU26" s="4">
        <f t="shared" si="29"/>
        <v>-8.2762152312463293</v>
      </c>
      <c r="AV26">
        <f t="shared" si="30"/>
        <v>1</v>
      </c>
      <c r="AW26">
        <f t="shared" si="31"/>
        <v>0</v>
      </c>
      <c r="AX26">
        <f t="shared" si="32"/>
        <v>0</v>
      </c>
      <c r="AY26" s="4">
        <f t="shared" si="36"/>
        <v>-3.9100000000000006</v>
      </c>
      <c r="AZ26" s="4">
        <f t="shared" si="34"/>
        <v>1008.2500000000099</v>
      </c>
      <c r="BA26" s="4">
        <f>(C26-$C$1240)*10/100*4</f>
        <v>675.29200000000014</v>
      </c>
      <c r="BC26" t="s">
        <v>45</v>
      </c>
      <c r="BD26" s="6">
        <f>SUM(AS:AS)-BD12</f>
        <v>20</v>
      </c>
      <c r="BE26" s="10">
        <f>BD26/(BD24+BD25)</f>
        <v>1.6142050040355124E-2</v>
      </c>
      <c r="BF26">
        <f>-3.5*3.15-0.06</f>
        <v>-11.085000000000001</v>
      </c>
      <c r="BG26">
        <f>BD26*BF26</f>
        <v>-221.70000000000002</v>
      </c>
      <c r="BK26">
        <f t="shared" si="33"/>
        <v>1</v>
      </c>
    </row>
    <row r="27" spans="1:63" x14ac:dyDescent="0.25">
      <c r="A27">
        <v>1232</v>
      </c>
      <c r="B27" s="1">
        <v>44791</v>
      </c>
      <c r="C27" s="2">
        <v>4273.13</v>
      </c>
      <c r="D27" s="2">
        <v>4292.53</v>
      </c>
      <c r="E27" s="2">
        <v>4261.9799999999996</v>
      </c>
      <c r="F27" s="2">
        <v>4283.74</v>
      </c>
      <c r="G27" s="2">
        <v>2871990000</v>
      </c>
      <c r="H27" s="2">
        <f t="shared" si="17"/>
        <v>64.753436365270275</v>
      </c>
      <c r="I27" s="2">
        <f t="shared" si="18"/>
        <v>4130.6684999999989</v>
      </c>
      <c r="J27" s="2">
        <f t="shared" si="35"/>
        <v>68.771632202452935</v>
      </c>
      <c r="K27" s="2">
        <f t="shared" si="19"/>
        <v>-0.90999999999985448</v>
      </c>
      <c r="L27" s="20">
        <f>VLOOKUP(B27,'IV Calls'!A:B,2, FALSE)</f>
        <v>0.14169999999999999</v>
      </c>
      <c r="M27" s="2">
        <f t="shared" si="20"/>
        <v>19.854512117062171</v>
      </c>
      <c r="N27" s="2">
        <f>VLOOKUP(B27,'IV Puts'!A:B,2, FALSE)</f>
        <v>0.15740000000000001</v>
      </c>
      <c r="O27" s="21">
        <f t="shared" si="21"/>
        <v>22.886871914924519</v>
      </c>
      <c r="P27" s="4">
        <f t="shared" si="22"/>
        <v>30.550000000000182</v>
      </c>
      <c r="Q27" s="4">
        <f t="shared" si="23"/>
        <v>52.357999999999812</v>
      </c>
      <c r="R27" s="4">
        <f t="shared" si="0"/>
        <v>18.333804511278188</v>
      </c>
      <c r="S27" s="4">
        <f t="shared" si="24"/>
        <v>12.950765002290412</v>
      </c>
      <c r="T27" s="20">
        <f t="shared" si="1"/>
        <v>4292.2068646616544</v>
      </c>
      <c r="U27" s="2">
        <f t="shared" si="2"/>
        <v>8.4668646616546539</v>
      </c>
      <c r="V27" s="24">
        <f t="shared" si="3"/>
        <v>1</v>
      </c>
      <c r="W27" s="32">
        <f t="shared" si="4"/>
        <v>4282.1483147950757</v>
      </c>
      <c r="X27" s="33">
        <f t="shared" si="5"/>
        <v>1.5916852049240333</v>
      </c>
      <c r="Y27" s="34">
        <f t="shared" si="6"/>
        <v>1</v>
      </c>
      <c r="Z27" s="39">
        <f t="shared" si="25"/>
        <v>4272.4030000000002</v>
      </c>
      <c r="AA27" s="33">
        <f t="shared" si="7"/>
        <v>11.336999999999534</v>
      </c>
      <c r="AB27" s="34">
        <f t="shared" si="8"/>
        <v>1</v>
      </c>
      <c r="AC27" s="32">
        <f t="shared" si="9"/>
        <v>4274.4495161069663</v>
      </c>
      <c r="AD27" s="33">
        <f t="shared" si="10"/>
        <v>9.2904838930335245</v>
      </c>
      <c r="AE27" s="34">
        <f t="shared" si="11"/>
        <v>1</v>
      </c>
      <c r="AF27" s="36">
        <f t="shared" si="12"/>
        <v>1</v>
      </c>
      <c r="AG27" s="37">
        <f t="shared" si="26"/>
        <v>1</v>
      </c>
      <c r="AH27" s="37">
        <f>IF(COUNTIF(AF28:AF31, "&lt;0")&gt;=2,0,IF(AE27=1, 1, -1))</f>
        <v>0</v>
      </c>
      <c r="AI27" s="37">
        <f>IF(COUNTIF(AF28:AF30, "&lt;0")&gt;=1,0,IF(AE27=1, 1, -1))</f>
        <v>0</v>
      </c>
      <c r="AJ27" s="42">
        <f>IF(SUM(AE28:AE30)=0,0,IF(AE27=1, 1, -1))</f>
        <v>1</v>
      </c>
      <c r="AK27" s="37">
        <f>IF(COUNTIF(AF28:AF29, "&lt;0")&gt;=2,0,IF(AE27=1, 1, -1))</f>
        <v>1</v>
      </c>
      <c r="AL27" s="44">
        <f>IF(COUNTIF(AF28:AF31, "&lt;0")&gt;=3,0,IF(AE27=1, 1, -1))</f>
        <v>1</v>
      </c>
      <c r="AM27" s="49">
        <f>IF(COUNTIF(AF28:AF30, "&lt;0")&gt;=2,0,IF(AE27=1, 1, -1))</f>
        <v>1</v>
      </c>
      <c r="AN27" s="7">
        <v>22.054341617682333</v>
      </c>
      <c r="AO27" s="4">
        <f t="shared" si="13"/>
        <v>19.399999999999636</v>
      </c>
      <c r="AP27" s="4">
        <f t="shared" si="14"/>
        <v>-11.150000000000546</v>
      </c>
      <c r="AQ27" s="4">
        <f t="shared" si="15"/>
        <v>10.609999999999673</v>
      </c>
      <c r="AR27">
        <f t="shared" si="27"/>
        <v>19.399999999999636</v>
      </c>
      <c r="AS27" s="6">
        <f t="shared" si="16"/>
        <v>0</v>
      </c>
      <c r="AT27" s="4">
        <f t="shared" si="28"/>
        <v>13.681512426523867</v>
      </c>
      <c r="AU27" s="4">
        <f t="shared" si="29"/>
        <v>18.44434161768266</v>
      </c>
      <c r="AV27">
        <f t="shared" si="30"/>
        <v>0</v>
      </c>
      <c r="AW27">
        <f t="shared" si="31"/>
        <v>0</v>
      </c>
      <c r="AX27">
        <f t="shared" si="32"/>
        <v>0</v>
      </c>
      <c r="AY27" s="4">
        <f t="shared" si="36"/>
        <v>6.94</v>
      </c>
      <c r="AZ27" s="4">
        <f t="shared" si="34"/>
        <v>1012.1600000000099</v>
      </c>
      <c r="BA27" s="4">
        <f>(C27-$C$1240)*10/100*4</f>
        <v>678.02</v>
      </c>
      <c r="BC27"/>
      <c r="BE27" s="6"/>
      <c r="BK27">
        <f t="shared" si="33"/>
        <v>1</v>
      </c>
    </row>
    <row r="28" spans="1:63" x14ac:dyDescent="0.25">
      <c r="A28">
        <v>1231</v>
      </c>
      <c r="B28" s="1">
        <v>44790</v>
      </c>
      <c r="C28" s="2">
        <v>4280.3999999999996</v>
      </c>
      <c r="D28" s="2">
        <v>4302.18</v>
      </c>
      <c r="E28" s="2">
        <v>4253.08</v>
      </c>
      <c r="F28" s="2">
        <v>4274.04</v>
      </c>
      <c r="G28" s="2">
        <v>3293430000</v>
      </c>
      <c r="H28" s="2">
        <f t="shared" si="17"/>
        <v>63.785603748459948</v>
      </c>
      <c r="I28" s="2">
        <f t="shared" si="18"/>
        <v>4114.7855</v>
      </c>
      <c r="J28" s="2">
        <f t="shared" si="35"/>
        <v>69.293659966687699</v>
      </c>
      <c r="K28" s="2">
        <f t="shared" si="19"/>
        <v>-24.800000000000182</v>
      </c>
      <c r="L28" s="20">
        <f>VLOOKUP(B28,'IV Calls'!A:B,2, FALSE)</f>
        <v>0.1711</v>
      </c>
      <c r="M28" s="2">
        <f t="shared" si="20"/>
        <v>24.148720681084139</v>
      </c>
      <c r="N28" s="2">
        <f>VLOOKUP(B28,'IV Puts'!A:B,2, FALSE)</f>
        <v>0.15870000000000001</v>
      </c>
      <c r="O28" s="21">
        <f t="shared" si="21"/>
        <v>23.24413489288893</v>
      </c>
      <c r="P28" s="4">
        <f t="shared" si="22"/>
        <v>52.119999999999891</v>
      </c>
      <c r="Q28" s="4">
        <f t="shared" si="23"/>
        <v>51.88999999999978</v>
      </c>
      <c r="R28" s="4">
        <f t="shared" si="0"/>
        <v>18.166864661654134</v>
      </c>
      <c r="S28" s="4">
        <f t="shared" si="24"/>
        <v>12.701851824050447</v>
      </c>
      <c r="T28" s="20">
        <f t="shared" si="1"/>
        <v>4323.4826842105258</v>
      </c>
      <c r="U28" s="2">
        <f t="shared" si="2"/>
        <v>49.44268421052584</v>
      </c>
      <c r="V28" s="24">
        <f t="shared" si="3"/>
        <v>0</v>
      </c>
      <c r="W28" s="32">
        <f t="shared" si="4"/>
        <v>4289.4757820522436</v>
      </c>
      <c r="X28" s="33">
        <f t="shared" si="5"/>
        <v>15.435782052243667</v>
      </c>
      <c r="Y28" s="34">
        <f t="shared" si="6"/>
        <v>1</v>
      </c>
      <c r="Z28" s="39">
        <f t="shared" si="25"/>
        <v>4279.3940000000021</v>
      </c>
      <c r="AA28" s="33">
        <f t="shared" si="7"/>
        <v>5.3540000000020882</v>
      </c>
      <c r="AB28" s="34">
        <f t="shared" si="8"/>
        <v>1</v>
      </c>
      <c r="AC28" s="32">
        <f t="shared" si="9"/>
        <v>4281.5111742309728</v>
      </c>
      <c r="AD28" s="33">
        <f t="shared" si="10"/>
        <v>7.4711742309727924</v>
      </c>
      <c r="AE28" s="34">
        <f t="shared" si="11"/>
        <v>1</v>
      </c>
      <c r="AF28" s="36">
        <f t="shared" si="12"/>
        <v>1</v>
      </c>
      <c r="AG28" s="37">
        <f t="shared" si="26"/>
        <v>1</v>
      </c>
      <c r="AH28" s="37">
        <f>IF(COUNTIF(AF29:AF32, "&lt;0")&gt;=2,0,IF(AE28=1, 1, -1))</f>
        <v>0</v>
      </c>
      <c r="AI28" s="37">
        <f>IF(COUNTIF(AF29:AF31, "&lt;0")&gt;=1,0,IF(AE28=1, 1, -1))</f>
        <v>0</v>
      </c>
      <c r="AJ28" s="42">
        <f>IF(SUM(AE29:AE31)=0,0,IF(AE28=1, 1, -1))</f>
        <v>1</v>
      </c>
      <c r="AK28" s="37">
        <f>IF(COUNTIF(AF29:AF30, "&lt;0")&gt;=2,0,IF(AE28=1, 1, -1))</f>
        <v>1</v>
      </c>
      <c r="AL28" s="44">
        <f>IF(COUNTIF(AF29:AF32, "&lt;0")&gt;=3,0,IF(AE28=1, 1, -1))</f>
        <v>0</v>
      </c>
      <c r="AM28" s="49">
        <f>IF(COUNTIF(AF29:AF31, "&lt;0")&gt;=2,0,IF(AE28=1, 1, -1))</f>
        <v>0</v>
      </c>
      <c r="AN28" s="7">
        <v>22.398608837452091</v>
      </c>
      <c r="AO28" s="4">
        <f t="shared" si="13"/>
        <v>21.780000000000655</v>
      </c>
      <c r="AP28" s="4">
        <f t="shared" si="14"/>
        <v>-27.319999999999709</v>
      </c>
      <c r="AQ28" s="4">
        <f t="shared" si="15"/>
        <v>6.3599999999996726</v>
      </c>
      <c r="AR28">
        <f t="shared" si="27"/>
        <v>27.319999999999709</v>
      </c>
      <c r="AS28" s="6">
        <f t="shared" si="16"/>
        <v>0</v>
      </c>
      <c r="AT28" s="4">
        <f t="shared" si="28"/>
        <v>6.2779132561784294</v>
      </c>
      <c r="AU28" s="4">
        <f t="shared" si="29"/>
        <v>23.038608837452418</v>
      </c>
      <c r="AV28">
        <f t="shared" si="30"/>
        <v>0</v>
      </c>
      <c r="AW28">
        <f t="shared" si="31"/>
        <v>0</v>
      </c>
      <c r="AX28">
        <f t="shared" si="32"/>
        <v>0</v>
      </c>
      <c r="AY28" s="4">
        <f t="shared" si="36"/>
        <v>6.94</v>
      </c>
      <c r="AZ28" s="4">
        <f t="shared" si="34"/>
        <v>1005.2200000000098</v>
      </c>
      <c r="BA28" s="4">
        <f>(C28-$C$1240)*10/100*4</f>
        <v>680.92799999999988</v>
      </c>
      <c r="BK28">
        <f t="shared" si="33"/>
        <v>1</v>
      </c>
    </row>
    <row r="29" spans="1:63" x14ac:dyDescent="0.25">
      <c r="A29">
        <v>1230</v>
      </c>
      <c r="B29" s="1">
        <v>44789</v>
      </c>
      <c r="C29" s="2">
        <v>4290.46</v>
      </c>
      <c r="D29" s="2">
        <v>4325.28</v>
      </c>
      <c r="E29" s="2">
        <v>4277.7700000000004</v>
      </c>
      <c r="F29" s="2">
        <v>4305.2</v>
      </c>
      <c r="G29" s="2">
        <v>3792010000</v>
      </c>
      <c r="H29" s="2">
        <f t="shared" si="17"/>
        <v>63.947903527446108</v>
      </c>
      <c r="I29" s="2">
        <f t="shared" si="18"/>
        <v>4097.5314999999991</v>
      </c>
      <c r="J29" s="2">
        <f t="shared" si="35"/>
        <v>68.351002379744074</v>
      </c>
      <c r="K29" s="2">
        <f t="shared" si="19"/>
        <v>-6.680000000000291</v>
      </c>
      <c r="L29" s="20">
        <f>VLOOKUP(B29,'IV Calls'!A:B,2, FALSE)</f>
        <v>0.15359999999999999</v>
      </c>
      <c r="M29" s="2">
        <f t="shared" si="20"/>
        <v>21.638218698573716</v>
      </c>
      <c r="N29" s="2">
        <f>VLOOKUP(B29,'IV Puts'!A:B,2, FALSE)</f>
        <v>0.16969999999999999</v>
      </c>
      <c r="O29" s="21">
        <f t="shared" si="21"/>
        <v>24.808726666049598</v>
      </c>
      <c r="P29" s="4">
        <f t="shared" si="22"/>
        <v>47.509999999999309</v>
      </c>
      <c r="Q29" s="4">
        <f t="shared" si="23"/>
        <v>54.324999999999775</v>
      </c>
      <c r="R29" s="4">
        <f t="shared" si="0"/>
        <v>18.282684210526316</v>
      </c>
      <c r="S29" s="4">
        <f t="shared" si="24"/>
        <v>12.782791622879449</v>
      </c>
      <c r="T29" s="20">
        <f t="shared" si="1"/>
        <v>4314.9056842105265</v>
      </c>
      <c r="U29" s="2">
        <f t="shared" si="2"/>
        <v>9.7056842105266696</v>
      </c>
      <c r="V29" s="24">
        <f t="shared" si="3"/>
        <v>1</v>
      </c>
      <c r="W29" s="32">
        <f t="shared" si="4"/>
        <v>4299.3501800580243</v>
      </c>
      <c r="X29" s="33">
        <f t="shared" si="5"/>
        <v>5.849819941975511</v>
      </c>
      <c r="Y29" s="34">
        <f t="shared" si="6"/>
        <v>1</v>
      </c>
      <c r="Z29" s="39">
        <f t="shared" si="25"/>
        <v>4292.5689999999959</v>
      </c>
      <c r="AA29" s="33">
        <f t="shared" si="7"/>
        <v>12.631000000003951</v>
      </c>
      <c r="AB29" s="34">
        <f t="shared" si="8"/>
        <v>1</v>
      </c>
      <c r="AC29" s="32">
        <f t="shared" si="9"/>
        <v>4293.9930478121823</v>
      </c>
      <c r="AD29" s="33">
        <f t="shared" si="10"/>
        <v>11.206952187817478</v>
      </c>
      <c r="AE29" s="34">
        <f t="shared" si="11"/>
        <v>1</v>
      </c>
      <c r="AF29" s="36">
        <f t="shared" si="12"/>
        <v>1</v>
      </c>
      <c r="AG29" s="37">
        <f t="shared" si="26"/>
        <v>0</v>
      </c>
      <c r="AH29" s="37">
        <f>IF(COUNTIF(AF30:AF33, "&lt;0")&gt;=2,0,IF(AE29=1, 1, -1))</f>
        <v>0</v>
      </c>
      <c r="AI29" s="37">
        <f>IF(COUNTIF(AF30:AF32, "&lt;0")&gt;=1,0,IF(AE29=1, 1, -1))</f>
        <v>0</v>
      </c>
      <c r="AJ29" s="42">
        <f>IF(SUM(AE30:AE32)=0,0,IF(AE29=1, 1, -1))</f>
        <v>0</v>
      </c>
      <c r="AK29" s="37">
        <f>IF(COUNTIF(AF30:AF31, "&lt;0")&gt;=2,0,IF(AE29=1, 1, -1))</f>
        <v>0</v>
      </c>
      <c r="AL29" s="44">
        <f>IF(COUNTIF(AF30:AF33, "&lt;0")&gt;=3,0,IF(AE29=1, 1, -1))</f>
        <v>0</v>
      </c>
      <c r="AM29" s="49">
        <f>IF(COUNTIF(AF30:AF32, "&lt;0")&gt;=2,0,IF(AE29=1, 1, -1))</f>
        <v>0</v>
      </c>
      <c r="AN29" s="7">
        <v>23.906287194973693</v>
      </c>
      <c r="AO29" s="4">
        <f t="shared" si="13"/>
        <v>34.819999999999709</v>
      </c>
      <c r="AP29" s="4">
        <f t="shared" si="14"/>
        <v>-12.6899999999996</v>
      </c>
      <c r="AQ29" s="4">
        <f t="shared" si="15"/>
        <v>14.739999999999782</v>
      </c>
      <c r="AR29">
        <f t="shared" si="27"/>
        <v>34.819999999999709</v>
      </c>
      <c r="AS29" s="6">
        <f t="shared" si="16"/>
        <v>0</v>
      </c>
      <c r="AT29" s="4">
        <f t="shared" si="28"/>
        <v>1.0394307924608341</v>
      </c>
      <c r="AU29" s="4">
        <f t="shared" si="29"/>
        <v>16.166287194973911</v>
      </c>
      <c r="AV29">
        <f t="shared" si="30"/>
        <v>0</v>
      </c>
      <c r="AW29">
        <f t="shared" si="31"/>
        <v>0</v>
      </c>
      <c r="AX29">
        <f t="shared" si="32"/>
        <v>0</v>
      </c>
      <c r="AY29" s="4">
        <f t="shared" si="36"/>
        <v>6.94</v>
      </c>
      <c r="AZ29" s="4">
        <f t="shared" si="34"/>
        <v>998.28000000000975</v>
      </c>
      <c r="BA29" s="4">
        <f>(C29-$C$1240)*10/100*4</f>
        <v>684.95200000000011</v>
      </c>
      <c r="BC29" t="s">
        <v>78</v>
      </c>
      <c r="BD29"/>
      <c r="BK29">
        <f t="shared" si="33"/>
        <v>0</v>
      </c>
    </row>
    <row r="30" spans="1:63" x14ac:dyDescent="0.25">
      <c r="A30">
        <v>1229</v>
      </c>
      <c r="B30" s="1">
        <v>44788</v>
      </c>
      <c r="C30" s="2">
        <v>4269.37</v>
      </c>
      <c r="D30" s="2">
        <v>4301.79</v>
      </c>
      <c r="E30" s="2">
        <v>4256.8999999999996</v>
      </c>
      <c r="F30" s="2">
        <v>4297.1400000000003</v>
      </c>
      <c r="G30" s="2">
        <v>3087740000</v>
      </c>
      <c r="H30" s="2">
        <f t="shared" si="17"/>
        <v>56.910937281178413</v>
      </c>
      <c r="I30" s="2">
        <f t="shared" si="18"/>
        <v>4076.0449999999996</v>
      </c>
      <c r="J30" s="2">
        <f t="shared" si="35"/>
        <v>62.441635761556853</v>
      </c>
      <c r="K30" s="2">
        <f t="shared" si="19"/>
        <v>-10.779999999999745</v>
      </c>
      <c r="L30" s="20">
        <f>VLOOKUP(B30,'IV Calls'!A:B,2, FALSE)</f>
        <v>0.15859999999999999</v>
      </c>
      <c r="M30" s="2">
        <f t="shared" si="20"/>
        <v>22.254249840270859</v>
      </c>
      <c r="N30" s="2">
        <f>VLOOKUP(B30,'IV Puts'!A:B,2, FALSE)</f>
        <v>0.17330000000000001</v>
      </c>
      <c r="O30" s="21">
        <f t="shared" si="21"/>
        <v>25.234847284194078</v>
      </c>
      <c r="P30" s="4">
        <f t="shared" si="22"/>
        <v>44.890000000000327</v>
      </c>
      <c r="Q30" s="4">
        <f t="shared" si="23"/>
        <v>55.639999999999873</v>
      </c>
      <c r="R30" s="4">
        <f t="shared" si="0"/>
        <v>17.765684210526317</v>
      </c>
      <c r="S30" s="4">
        <f t="shared" si="24"/>
        <v>12.521380363414254</v>
      </c>
      <c r="T30" s="20">
        <f t="shared" si="1"/>
        <v>4298.4837969924811</v>
      </c>
      <c r="U30" s="2">
        <f t="shared" si="2"/>
        <v>1.3437969924807476</v>
      </c>
      <c r="V30" s="24">
        <f t="shared" si="3"/>
        <v>1</v>
      </c>
      <c r="W30" s="32">
        <f t="shared" si="4"/>
        <v>4278.6625164822135</v>
      </c>
      <c r="X30" s="33">
        <f t="shared" si="5"/>
        <v>18.477483517786823</v>
      </c>
      <c r="Y30" s="34">
        <f t="shared" si="6"/>
        <v>1</v>
      </c>
      <c r="Z30" s="39">
        <f t="shared" si="25"/>
        <v>4273.804999999993</v>
      </c>
      <c r="AA30" s="33">
        <f t="shared" si="7"/>
        <v>23.335000000007312</v>
      </c>
      <c r="AB30" s="34">
        <f t="shared" si="8"/>
        <v>0</v>
      </c>
      <c r="AC30" s="32">
        <f t="shared" si="9"/>
        <v>4274.8250784612592</v>
      </c>
      <c r="AD30" s="33">
        <f t="shared" si="10"/>
        <v>22.314921538741146</v>
      </c>
      <c r="AE30" s="34">
        <f t="shared" si="11"/>
        <v>0</v>
      </c>
      <c r="AF30" s="36">
        <f t="shared" si="12"/>
        <v>-1</v>
      </c>
      <c r="AG30" s="37">
        <f t="shared" si="26"/>
        <v>0</v>
      </c>
      <c r="AH30" s="37">
        <f>IF(COUNTIF(AF31:AF34, "&lt;0")&gt;=2,0,IF(AE30=1, 1, -1))</f>
        <v>0</v>
      </c>
      <c r="AI30" s="37">
        <f>IF(COUNTIF(AF31:AF33, "&lt;0")&gt;=1,0,IF(AE30=1, 1, -1))</f>
        <v>0</v>
      </c>
      <c r="AJ30" s="42">
        <f>IF(SUM(AE31:AE33)=0,0,IF(AE30=1, 1, -1))</f>
        <v>-1</v>
      </c>
      <c r="AK30" s="37">
        <f>IF(COUNTIF(AF31:AF32, "&lt;0")&gt;=2,0,IF(AE30=1, 1, -1))</f>
        <v>0</v>
      </c>
      <c r="AL30" s="44">
        <f>IF(COUNTIF(AF31:AF34, "&lt;0")&gt;=3,0,IF(AE30=1, 1, -1))</f>
        <v>-1</v>
      </c>
      <c r="AM30" s="49">
        <f>IF(COUNTIF(AF31:AF33, "&lt;0")&gt;=2,0,IF(AE30=1, 1, -1))</f>
        <v>0</v>
      </c>
      <c r="AN30" s="7">
        <v>24.316907297092939</v>
      </c>
      <c r="AO30" s="4">
        <f t="shared" si="13"/>
        <v>32.420000000000073</v>
      </c>
      <c r="AP30" s="4">
        <f t="shared" si="14"/>
        <v>-12.470000000000255</v>
      </c>
      <c r="AQ30" s="4">
        <f t="shared" si="15"/>
        <v>27.770000000000437</v>
      </c>
      <c r="AR30">
        <f t="shared" si="27"/>
        <v>32.420000000000073</v>
      </c>
      <c r="AS30" s="6">
        <f t="shared" si="16"/>
        <v>0</v>
      </c>
      <c r="AT30" s="4">
        <f t="shared" si="28"/>
        <v>4.055360945639336</v>
      </c>
      <c r="AU30" s="4">
        <f t="shared" si="29"/>
        <v>3.5469072970925026</v>
      </c>
      <c r="AV30">
        <f t="shared" si="30"/>
        <v>0</v>
      </c>
      <c r="AW30">
        <f t="shared" si="31"/>
        <v>0</v>
      </c>
      <c r="AX30">
        <f t="shared" si="32"/>
        <v>0</v>
      </c>
      <c r="AY30" s="4">
        <f t="shared" si="36"/>
        <v>6.94</v>
      </c>
      <c r="AZ30" s="4">
        <f t="shared" si="34"/>
        <v>991.3400000000097</v>
      </c>
      <c r="BA30" s="4">
        <f>(C30-$C$1240)*10/100*4</f>
        <v>676.51600000000008</v>
      </c>
      <c r="BC30" s="9" t="s">
        <v>39</v>
      </c>
      <c r="BD30" s="9" t="s">
        <v>26</v>
      </c>
      <c r="BE30" s="9" t="s">
        <v>41</v>
      </c>
      <c r="BK30">
        <f t="shared" si="33"/>
        <v>1</v>
      </c>
    </row>
    <row r="31" spans="1:63" x14ac:dyDescent="0.25">
      <c r="A31">
        <v>1228</v>
      </c>
      <c r="B31" s="1">
        <v>44785</v>
      </c>
      <c r="C31" s="2">
        <v>4225.0200000000004</v>
      </c>
      <c r="D31" s="2">
        <v>4280.47</v>
      </c>
      <c r="E31" s="2">
        <v>4219.78</v>
      </c>
      <c r="F31" s="2">
        <v>4280.1499999999996</v>
      </c>
      <c r="G31" s="2">
        <v>3252290000</v>
      </c>
      <c r="H31" s="2">
        <f t="shared" si="17"/>
        <v>46.3533063066224</v>
      </c>
      <c r="I31" s="2">
        <f t="shared" si="18"/>
        <v>4056.7659999999996</v>
      </c>
      <c r="J31" s="2">
        <f t="shared" si="35"/>
        <v>53.371655051110487</v>
      </c>
      <c r="K31" s="2">
        <f t="shared" si="19"/>
        <v>17.75</v>
      </c>
      <c r="L31" s="20">
        <f>VLOOKUP(B31,'IV Calls'!A:B,2, FALSE)</f>
        <v>0.13120000000000001</v>
      </c>
      <c r="M31" s="2">
        <f t="shared" si="20"/>
        <v>18.096100758013268</v>
      </c>
      <c r="N31" s="2">
        <f>VLOOKUP(B31,'IV Puts'!A:B,2, FALSE)</f>
        <v>0.1467</v>
      </c>
      <c r="O31" s="21">
        <f t="shared" si="21"/>
        <v>20.997791846868243</v>
      </c>
      <c r="P31" s="4">
        <f t="shared" si="22"/>
        <v>73.199999999999818</v>
      </c>
      <c r="Q31" s="4">
        <f t="shared" si="23"/>
        <v>56.043999999999777</v>
      </c>
      <c r="R31" s="4">
        <f t="shared" si="0"/>
        <v>18.333796992481201</v>
      </c>
      <c r="S31" s="4">
        <f t="shared" si="24"/>
        <v>13.088051383399208</v>
      </c>
      <c r="T31" s="20">
        <f t="shared" si="1"/>
        <v>4225.277413533835</v>
      </c>
      <c r="U31" s="2">
        <f t="shared" si="2"/>
        <v>54.872586466164648</v>
      </c>
      <c r="V31" s="24">
        <f t="shared" si="3"/>
        <v>0</v>
      </c>
      <c r="W31" s="32">
        <f t="shared" si="4"/>
        <v>4234.0107932050696</v>
      </c>
      <c r="X31" s="33">
        <f t="shared" si="5"/>
        <v>46.139206794930033</v>
      </c>
      <c r="Y31" s="34">
        <f t="shared" si="6"/>
        <v>0</v>
      </c>
      <c r="Z31" s="39">
        <f t="shared" si="25"/>
        <v>4224.7820000000011</v>
      </c>
      <c r="AA31" s="33">
        <f t="shared" si="7"/>
        <v>55.367999999998574</v>
      </c>
      <c r="AB31" s="34">
        <f t="shared" si="8"/>
        <v>0</v>
      </c>
      <c r="AC31" s="32">
        <f t="shared" si="9"/>
        <v>4226.7200465730657</v>
      </c>
      <c r="AD31" s="33">
        <f t="shared" si="10"/>
        <v>53.429953426933935</v>
      </c>
      <c r="AE31" s="34">
        <f t="shared" si="11"/>
        <v>0</v>
      </c>
      <c r="AF31" s="36">
        <f t="shared" si="12"/>
        <v>-1</v>
      </c>
      <c r="AG31" s="37">
        <f t="shared" si="26"/>
        <v>0</v>
      </c>
      <c r="AH31" s="37">
        <f>IF(COUNTIF(AF32:AF35, "&lt;0")&gt;=2,0,IF(AE31=1, 1, -1))</f>
        <v>-1</v>
      </c>
      <c r="AI31" s="37">
        <f>IF(COUNTIF(AF32:AF34, "&lt;0")&gt;=1,0,IF(AE31=1, 1, -1))</f>
        <v>0</v>
      </c>
      <c r="AJ31" s="42">
        <f>IF(SUM(AE32:AE34)=0,0,IF(AE31=1, 1, -1))</f>
        <v>-1</v>
      </c>
      <c r="AK31" s="37">
        <f>IF(COUNTIF(AF32:AF33, "&lt;0")&gt;=2,0,IF(AE31=1, 1, -1))</f>
        <v>-1</v>
      </c>
      <c r="AL31" s="44">
        <f>IF(COUNTIF(AF32:AF35, "&lt;0")&gt;=3,0,IF(AE31=1, 1, -1))</f>
        <v>-1</v>
      </c>
      <c r="AM31" s="49">
        <f>IF(COUNTIF(AF32:AF34, "&lt;0")&gt;=2,0,IF(AE31=1, 1, -1))</f>
        <v>-1</v>
      </c>
      <c r="AN31" s="7">
        <v>20.233978515248065</v>
      </c>
      <c r="AO31" s="4">
        <f t="shared" si="13"/>
        <v>55.449999999999818</v>
      </c>
      <c r="AP31" s="4">
        <f t="shared" si="14"/>
        <v>-5.2400000000006912</v>
      </c>
      <c r="AQ31" s="4">
        <f t="shared" si="15"/>
        <v>55.1299999999992</v>
      </c>
      <c r="AR31">
        <f t="shared" si="27"/>
        <v>55.449999999999818</v>
      </c>
      <c r="AS31" s="6">
        <f t="shared" si="16"/>
        <v>1</v>
      </c>
      <c r="AT31" s="4">
        <f t="shared" si="28"/>
        <v>-25.099032227127722</v>
      </c>
      <c r="AU31" s="4">
        <f t="shared" si="29"/>
        <v>-27.896021484751131</v>
      </c>
      <c r="AV31">
        <f t="shared" si="30"/>
        <v>1</v>
      </c>
      <c r="AW31">
        <f t="shared" si="31"/>
        <v>0</v>
      </c>
      <c r="AX31">
        <f t="shared" si="32"/>
        <v>0</v>
      </c>
      <c r="AY31" s="4">
        <f t="shared" si="36"/>
        <v>-3.9100000000000006</v>
      </c>
      <c r="AZ31" s="4">
        <f t="shared" si="34"/>
        <v>984.40000000000964</v>
      </c>
      <c r="BA31" s="4">
        <f>(C31-$C$1240)*10/100*4</f>
        <v>658.77600000000018</v>
      </c>
      <c r="BC31">
        <f>SUM(BG24:BG26)</f>
        <v>955.55999999999972</v>
      </c>
      <c r="BD31">
        <f>BC31/1239</f>
        <v>0.77123486682808695</v>
      </c>
      <c r="BE31">
        <f>BD31*250</f>
        <v>192.80871670702174</v>
      </c>
      <c r="BK31">
        <f t="shared" si="33"/>
        <v>1</v>
      </c>
    </row>
    <row r="32" spans="1:63" x14ac:dyDescent="0.25">
      <c r="A32">
        <v>1227</v>
      </c>
      <c r="B32" s="1">
        <v>44784</v>
      </c>
      <c r="C32" s="2">
        <v>4227.3999999999996</v>
      </c>
      <c r="D32" s="2">
        <v>4257.91</v>
      </c>
      <c r="E32" s="2">
        <v>4201.41</v>
      </c>
      <c r="F32" s="2">
        <v>4207.2700000000004</v>
      </c>
      <c r="G32" s="2">
        <v>3925060000</v>
      </c>
      <c r="H32" s="2">
        <f t="shared" si="17"/>
        <v>42.46584959967506</v>
      </c>
      <c r="I32" s="2">
        <f t="shared" si="18"/>
        <v>4036.4149999999995</v>
      </c>
      <c r="J32" s="2">
        <f t="shared" si="35"/>
        <v>45.398451083593876</v>
      </c>
      <c r="K32" s="2">
        <f t="shared" si="19"/>
        <v>17.159999999999854</v>
      </c>
      <c r="L32" s="20">
        <f>VLOOKUP(B32,'IV Calls'!A:B,2, FALSE)</f>
        <v>0.15390000000000001</v>
      </c>
      <c r="M32" s="2">
        <f t="shared" si="20"/>
        <v>21.242041839599988</v>
      </c>
      <c r="N32" s="2">
        <f>VLOOKUP(B32,'IV Puts'!A:B,2, FALSE)</f>
        <v>0.14380000000000001</v>
      </c>
      <c r="O32" s="21">
        <f t="shared" si="21"/>
        <v>20.597232334603518</v>
      </c>
      <c r="P32" s="4">
        <f t="shared" si="22"/>
        <v>56.5</v>
      </c>
      <c r="Q32" s="4">
        <f t="shared" si="23"/>
        <v>55.495999999999775</v>
      </c>
      <c r="R32" s="4">
        <f t="shared" si="0"/>
        <v>18.007413533834594</v>
      </c>
      <c r="S32" s="4">
        <f t="shared" si="24"/>
        <v>12.663089021224613</v>
      </c>
      <c r="T32" s="20">
        <f t="shared" si="1"/>
        <v>4229.484428571428</v>
      </c>
      <c r="U32" s="2">
        <f t="shared" si="2"/>
        <v>22.214428571427561</v>
      </c>
      <c r="V32" s="24">
        <f t="shared" si="3"/>
        <v>0</v>
      </c>
      <c r="W32" s="32">
        <f t="shared" si="4"/>
        <v>4236.9422736901361</v>
      </c>
      <c r="X32" s="33">
        <f t="shared" si="5"/>
        <v>29.672273690135626</v>
      </c>
      <c r="Y32" s="34">
        <f t="shared" si="6"/>
        <v>0</v>
      </c>
      <c r="Z32" s="39">
        <f t="shared" si="25"/>
        <v>4232.0379999999932</v>
      </c>
      <c r="AA32" s="33">
        <f t="shared" si="7"/>
        <v>24.767999999992753</v>
      </c>
      <c r="AB32" s="34">
        <f t="shared" si="8"/>
        <v>0</v>
      </c>
      <c r="AC32" s="32">
        <f t="shared" si="9"/>
        <v>4233.0678974749235</v>
      </c>
      <c r="AD32" s="33">
        <f t="shared" si="10"/>
        <v>25.797897474923047</v>
      </c>
      <c r="AE32" s="34">
        <f t="shared" si="11"/>
        <v>0</v>
      </c>
      <c r="AF32" s="36">
        <f t="shared" si="12"/>
        <v>-1</v>
      </c>
      <c r="AG32" s="37">
        <f t="shared" si="26"/>
        <v>-1</v>
      </c>
      <c r="AH32" s="37">
        <f>IF(COUNTIF(AF33:AF36, "&lt;0")&gt;=2,0,IF(AE32=1, 1, -1))</f>
        <v>-1</v>
      </c>
      <c r="AI32" s="37">
        <f>IF(COUNTIF(AF33:AF35, "&lt;0")&gt;=1,0,IF(AE32=1, 1, -1))</f>
        <v>-1</v>
      </c>
      <c r="AJ32" s="42">
        <f>IF(SUM(AE33:AE35)=0,0,IF(AE32=1, 1, -1))</f>
        <v>-1</v>
      </c>
      <c r="AK32" s="37">
        <f>IF(COUNTIF(AF33:AF34, "&lt;0")&gt;=2,0,IF(AE32=1, 1, -1))</f>
        <v>-1</v>
      </c>
      <c r="AL32" s="44">
        <f>IF(COUNTIF(AF33:AF36, "&lt;0")&gt;=3,0,IF(AE32=1, 1, -1))</f>
        <v>-1</v>
      </c>
      <c r="AM32" s="49">
        <f>IF(COUNTIF(AF33:AF35, "&lt;0")&gt;=2,0,IF(AE32=1, 1, -1))</f>
        <v>-1</v>
      </c>
      <c r="AN32" s="7">
        <v>19.847989711075236</v>
      </c>
      <c r="AO32" s="4">
        <f t="shared" si="13"/>
        <v>30.510000000000218</v>
      </c>
      <c r="AP32" s="4">
        <f t="shared" si="14"/>
        <v>-25.989999999999782</v>
      </c>
      <c r="AQ32" s="4">
        <f t="shared" si="15"/>
        <v>20.1299999999992</v>
      </c>
      <c r="AR32">
        <f t="shared" si="27"/>
        <v>30.510000000000218</v>
      </c>
      <c r="AS32" s="6">
        <f t="shared" si="16"/>
        <v>1</v>
      </c>
      <c r="AT32" s="4">
        <f t="shared" si="28"/>
        <v>-0.73801543338736408</v>
      </c>
      <c r="AU32" s="4">
        <f t="shared" si="29"/>
        <v>6.7179897110760365</v>
      </c>
      <c r="AV32">
        <f t="shared" si="30"/>
        <v>0</v>
      </c>
      <c r="AW32">
        <f t="shared" si="31"/>
        <v>1</v>
      </c>
      <c r="AX32">
        <f t="shared" si="32"/>
        <v>0</v>
      </c>
      <c r="AY32" s="4">
        <f t="shared" si="36"/>
        <v>-3.9100000000000006</v>
      </c>
      <c r="AZ32" s="4">
        <f t="shared" si="34"/>
        <v>988.31000000000961</v>
      </c>
      <c r="BA32" s="4">
        <f>(C32-$C$1240)*10/100*4</f>
        <v>659.72799999999984</v>
      </c>
      <c r="BC32"/>
      <c r="BD32"/>
      <c r="BK32">
        <f t="shared" si="33"/>
        <v>1</v>
      </c>
    </row>
    <row r="33" spans="1:63" x14ac:dyDescent="0.25">
      <c r="A33">
        <v>1226</v>
      </c>
      <c r="B33" s="1">
        <v>44783</v>
      </c>
      <c r="C33" s="2">
        <v>4181.0200000000004</v>
      </c>
      <c r="D33" s="2">
        <v>4211.03</v>
      </c>
      <c r="E33" s="2">
        <v>4177.26</v>
      </c>
      <c r="F33" s="2">
        <v>4210.24</v>
      </c>
      <c r="G33" s="2">
        <v>3998590000</v>
      </c>
      <c r="H33" s="2">
        <f t="shared" si="17"/>
        <v>43.081481314158999</v>
      </c>
      <c r="I33" s="2">
        <f t="shared" si="18"/>
        <v>4013.2444999999998</v>
      </c>
      <c r="J33" s="2">
        <f t="shared" si="35"/>
        <v>48.202869130046821</v>
      </c>
      <c r="K33" s="2">
        <f t="shared" si="19"/>
        <v>58.550000000000182</v>
      </c>
      <c r="L33" s="20">
        <f>VLOOKUP(B33,'IV Calls'!A:B,2, FALSE)</f>
        <v>0.14410000000000001</v>
      </c>
      <c r="M33" s="2">
        <f t="shared" si="20"/>
        <v>19.474767062033123</v>
      </c>
      <c r="N33" s="2">
        <f>VLOOKUP(B33,'IV Puts'!A:B,2, FALSE)</f>
        <v>0.1583</v>
      </c>
      <c r="O33" s="21">
        <f t="shared" si="21"/>
        <v>22.201460628099106</v>
      </c>
      <c r="P33" s="4">
        <f t="shared" si="22"/>
        <v>88.559999999999491</v>
      </c>
      <c r="Q33" s="4">
        <f t="shared" si="23"/>
        <v>58.443999999999775</v>
      </c>
      <c r="R33" s="4">
        <f t="shared" si="0"/>
        <v>19.244428571428571</v>
      </c>
      <c r="S33" s="4">
        <f t="shared" si="24"/>
        <v>13.439822098783972</v>
      </c>
      <c r="T33" s="20">
        <f t="shared" si="1"/>
        <v>4142.1147894736841</v>
      </c>
      <c r="U33" s="2">
        <f t="shared" si="2"/>
        <v>68.125210526315641</v>
      </c>
      <c r="V33" s="24">
        <f t="shared" si="3"/>
        <v>0</v>
      </c>
      <c r="W33" s="32">
        <f t="shared" si="4"/>
        <v>4190.760924463294</v>
      </c>
      <c r="X33" s="33">
        <f t="shared" si="5"/>
        <v>19.47907553670575</v>
      </c>
      <c r="Y33" s="34">
        <f t="shared" si="6"/>
        <v>1</v>
      </c>
      <c r="Z33" s="39">
        <f t="shared" si="25"/>
        <v>4185.8110000000015</v>
      </c>
      <c r="AA33" s="33">
        <f t="shared" si="7"/>
        <v>24.428999999998268</v>
      </c>
      <c r="AB33" s="34">
        <f t="shared" si="8"/>
        <v>1</v>
      </c>
      <c r="AC33" s="32">
        <f t="shared" si="9"/>
        <v>4186.8504841372924</v>
      </c>
      <c r="AD33" s="33">
        <f t="shared" si="10"/>
        <v>23.389515862707412</v>
      </c>
      <c r="AE33" s="34">
        <f t="shared" si="11"/>
        <v>1</v>
      </c>
      <c r="AF33" s="36">
        <f t="shared" si="12"/>
        <v>1</v>
      </c>
      <c r="AG33" s="37">
        <f t="shared" si="26"/>
        <v>1</v>
      </c>
      <c r="AH33" s="37">
        <f>IF(COUNTIF(AF34:AF37, "&lt;0")&gt;=2,0,IF(AE33=1, 1, -1))</f>
        <v>1</v>
      </c>
      <c r="AI33" s="37">
        <f>IF(COUNTIF(AF34:AF36, "&lt;0")&gt;=1,0,IF(AE33=1, 1, -1))</f>
        <v>0</v>
      </c>
      <c r="AJ33" s="42">
        <f>IF(SUM(AE34:AE36)=0,0,IF(AE33=1, 1, -1))</f>
        <v>1</v>
      </c>
      <c r="AK33" s="37">
        <f>IF(COUNTIF(AF34:AF35, "&lt;0")&gt;=2,0,IF(AE33=1, 1, -1))</f>
        <v>1</v>
      </c>
      <c r="AL33" s="44">
        <f>IF(COUNTIF(AF34:AF37, "&lt;0")&gt;=3,0,IF(AE33=1, 1, -1))</f>
        <v>1</v>
      </c>
      <c r="AM33" s="49">
        <f>IF(COUNTIF(AF34:AF36, "&lt;0")&gt;=2,0,IF(AE33=1, 1, -1))</f>
        <v>1</v>
      </c>
      <c r="AN33" s="7">
        <v>21.393862775293844</v>
      </c>
      <c r="AO33" s="4">
        <f t="shared" si="13"/>
        <v>30.009999999999309</v>
      </c>
      <c r="AP33" s="4">
        <f t="shared" si="14"/>
        <v>-3.7600000000002183</v>
      </c>
      <c r="AQ33" s="4">
        <f t="shared" si="15"/>
        <v>29.219999999999345</v>
      </c>
      <c r="AR33">
        <f t="shared" si="27"/>
        <v>30.009999999999309</v>
      </c>
      <c r="AS33" s="6">
        <f t="shared" si="16"/>
        <v>0</v>
      </c>
      <c r="AT33" s="4">
        <f t="shared" si="28"/>
        <v>2.0807941629414586</v>
      </c>
      <c r="AU33" s="4">
        <f t="shared" si="29"/>
        <v>-0.82613722470550144</v>
      </c>
      <c r="AV33">
        <f t="shared" si="30"/>
        <v>0</v>
      </c>
      <c r="AW33">
        <f t="shared" si="31"/>
        <v>0</v>
      </c>
      <c r="AX33">
        <f t="shared" si="32"/>
        <v>1</v>
      </c>
      <c r="AY33" s="4">
        <f t="shared" si="36"/>
        <v>-3.9100000000000006</v>
      </c>
      <c r="AZ33" s="4">
        <f t="shared" si="34"/>
        <v>992.22000000000958</v>
      </c>
      <c r="BA33" s="4">
        <f>(C33-$C$1240)*10/100*4</f>
        <v>641.17600000000016</v>
      </c>
      <c r="BC33" t="s">
        <v>46</v>
      </c>
      <c r="BD33"/>
      <c r="BK33">
        <f t="shared" si="33"/>
        <v>1</v>
      </c>
    </row>
    <row r="34" spans="1:63" x14ac:dyDescent="0.25">
      <c r="A34">
        <v>1225</v>
      </c>
      <c r="B34" s="1">
        <v>44782</v>
      </c>
      <c r="C34" s="2">
        <v>4133.1099999999997</v>
      </c>
      <c r="D34" s="2">
        <v>4137.3</v>
      </c>
      <c r="E34" s="2">
        <v>4112.09</v>
      </c>
      <c r="F34" s="2">
        <v>4122.47</v>
      </c>
      <c r="G34" s="2">
        <v>3337150000</v>
      </c>
      <c r="H34" s="2">
        <f t="shared" si="17"/>
        <v>62.495736032326498</v>
      </c>
      <c r="I34" s="2">
        <f t="shared" si="18"/>
        <v>3993.1770000000006</v>
      </c>
      <c r="J34" s="2">
        <f t="shared" si="35"/>
        <v>58.498728126074887</v>
      </c>
      <c r="K34" s="2">
        <f t="shared" si="19"/>
        <v>-6.9500000000007276</v>
      </c>
      <c r="L34" s="20">
        <f>VLOOKUP(B34,'IV Calls'!A:B,2, FALSE)</f>
        <v>0.1885</v>
      </c>
      <c r="M34" s="2">
        <f t="shared" si="20"/>
        <v>25.584019464401734</v>
      </c>
      <c r="N34" s="2">
        <f>VLOOKUP(B34,'IV Puts'!A:B,2, FALSE)</f>
        <v>0.17979999999999999</v>
      </c>
      <c r="O34" s="21">
        <f t="shared" si="21"/>
        <v>25.324416720977013</v>
      </c>
      <c r="P34" s="4">
        <f t="shared" si="22"/>
        <v>27.970000000000255</v>
      </c>
      <c r="Q34" s="4">
        <f t="shared" si="23"/>
        <v>61.438999999999808</v>
      </c>
      <c r="R34" s="4">
        <f t="shared" si="0"/>
        <v>19.644789473684206</v>
      </c>
      <c r="S34" s="4">
        <f t="shared" si="24"/>
        <v>13.719611920132117</v>
      </c>
      <c r="T34" s="20">
        <f t="shared" si="1"/>
        <v>4160.6336240601504</v>
      </c>
      <c r="U34" s="2">
        <f t="shared" si="2"/>
        <v>38.163624060150141</v>
      </c>
      <c r="V34" s="24">
        <f t="shared" si="3"/>
        <v>0</v>
      </c>
      <c r="W34" s="32">
        <f t="shared" si="4"/>
        <v>4143.4204185677199</v>
      </c>
      <c r="X34" s="33">
        <f t="shared" si="5"/>
        <v>20.95041856771968</v>
      </c>
      <c r="Y34" s="34">
        <f t="shared" si="6"/>
        <v>1</v>
      </c>
      <c r="Z34" s="39">
        <f t="shared" si="25"/>
        <v>4130.8280000000013</v>
      </c>
      <c r="AA34" s="33">
        <f t="shared" si="7"/>
        <v>8.3580000000010841</v>
      </c>
      <c r="AB34" s="34">
        <f t="shared" si="8"/>
        <v>1</v>
      </c>
      <c r="AC34" s="32">
        <f t="shared" si="9"/>
        <v>4133.4724078992222</v>
      </c>
      <c r="AD34" s="33">
        <f t="shared" si="10"/>
        <v>11.002407899221907</v>
      </c>
      <c r="AE34" s="34">
        <f t="shared" si="11"/>
        <v>1</v>
      </c>
      <c r="AF34" s="36">
        <f t="shared" si="12"/>
        <v>1</v>
      </c>
      <c r="AG34" s="37">
        <f t="shared" si="26"/>
        <v>1</v>
      </c>
      <c r="AH34" s="37">
        <f>IF(COUNTIF(AF35:AF38, "&lt;0")&gt;=2,0,IF(AE34=1, 1, -1))</f>
        <v>0</v>
      </c>
      <c r="AI34" s="37">
        <f>IF(COUNTIF(AF35:AF37, "&lt;0")&gt;=1,0,IF(AE34=1, 1, -1))</f>
        <v>0</v>
      </c>
      <c r="AJ34" s="42">
        <f>IF(SUM(AE35:AE37)=0,0,IF(AE34=1, 1, -1))</f>
        <v>1</v>
      </c>
      <c r="AK34" s="37">
        <f>IF(COUNTIF(AF35:AF36, "&lt;0")&gt;=2,0,IF(AE34=1, 1, -1))</f>
        <v>1</v>
      </c>
      <c r="AL34" s="44">
        <f>IF(COUNTIF(AF35:AF38, "&lt;0")&gt;=3,0,IF(AE34=1, 1, -1))</f>
        <v>1</v>
      </c>
      <c r="AM34" s="49">
        <f>IF(COUNTIF(AF35:AF37, "&lt;0")&gt;=2,0,IF(AE34=1, 1, -1))</f>
        <v>1</v>
      </c>
      <c r="AN34" s="7">
        <v>24.403218566044728</v>
      </c>
      <c r="AO34" s="4">
        <f t="shared" si="13"/>
        <v>4.1900000000005093</v>
      </c>
      <c r="AP34" s="4">
        <f t="shared" si="14"/>
        <v>-21.019999999999527</v>
      </c>
      <c r="AQ34" s="4">
        <f t="shared" si="15"/>
        <v>10.639999999999418</v>
      </c>
      <c r="AR34">
        <f t="shared" si="27"/>
        <v>21.019999999999527</v>
      </c>
      <c r="AS34" s="6">
        <f t="shared" si="16"/>
        <v>0</v>
      </c>
      <c r="AT34" s="4">
        <f t="shared" si="28"/>
        <v>15.584827849067565</v>
      </c>
      <c r="AU34" s="4">
        <f t="shared" si="29"/>
        <v>20.76321856604531</v>
      </c>
      <c r="AV34">
        <f t="shared" si="30"/>
        <v>0</v>
      </c>
      <c r="AW34">
        <f t="shared" si="31"/>
        <v>0</v>
      </c>
      <c r="AX34">
        <f t="shared" si="32"/>
        <v>0</v>
      </c>
      <c r="AY34" s="4">
        <f t="shared" si="36"/>
        <v>6.94</v>
      </c>
      <c r="AZ34" s="4">
        <f t="shared" si="34"/>
        <v>996.13000000000955</v>
      </c>
      <c r="BA34" s="4">
        <f>(C34-$C$1240)*10/100*4</f>
        <v>622.01199999999994</v>
      </c>
      <c r="BC34" s="12">
        <v>5000</v>
      </c>
      <c r="BE34" s="6"/>
      <c r="BK34">
        <f t="shared" si="33"/>
        <v>1</v>
      </c>
    </row>
    <row r="35" spans="1:63" x14ac:dyDescent="0.25">
      <c r="A35">
        <v>1224</v>
      </c>
      <c r="B35" s="1">
        <v>44781</v>
      </c>
      <c r="C35" s="2">
        <v>4155.93</v>
      </c>
      <c r="D35" s="2">
        <v>4186.62</v>
      </c>
      <c r="E35" s="2">
        <v>4128.97</v>
      </c>
      <c r="F35" s="2">
        <v>4140.0600000000004</v>
      </c>
      <c r="G35" s="2">
        <v>3604650000</v>
      </c>
      <c r="H35" s="2">
        <f t="shared" si="17"/>
        <v>74.933915989727751</v>
      </c>
      <c r="I35" s="2">
        <f t="shared" si="18"/>
        <v>3979.1190000000001</v>
      </c>
      <c r="J35" s="2">
        <f t="shared" si="35"/>
        <v>79.074907757405029</v>
      </c>
      <c r="K35" s="2">
        <f t="shared" si="19"/>
        <v>10.740000000000691</v>
      </c>
      <c r="L35" s="20">
        <f>VLOOKUP(B35,'IV Calls'!A:B,2, FALSE)</f>
        <v>0.18459999999999999</v>
      </c>
      <c r="M35" s="2">
        <f t="shared" si="20"/>
        <v>25.085740508837141</v>
      </c>
      <c r="N35" s="2">
        <f>VLOOKUP(B35,'IV Puts'!A:B,2, FALSE)</f>
        <v>0.1736</v>
      </c>
      <c r="O35" s="21">
        <f t="shared" si="21"/>
        <v>24.48145871060629</v>
      </c>
      <c r="P35" s="4">
        <f t="shared" si="22"/>
        <v>57.649999999999636</v>
      </c>
      <c r="Q35" s="4">
        <f t="shared" si="23"/>
        <v>64.251999999999811</v>
      </c>
      <c r="R35" s="4">
        <f t="shared" si="0"/>
        <v>20.573624060150372</v>
      </c>
      <c r="S35" s="4">
        <f t="shared" si="24"/>
        <v>14.521716292563736</v>
      </c>
      <c r="T35" s="20">
        <f t="shared" si="1"/>
        <v>4165.4490751879694</v>
      </c>
      <c r="U35" s="2">
        <f t="shared" si="2"/>
        <v>25.389075187968956</v>
      </c>
      <c r="V35" s="24">
        <f t="shared" si="3"/>
        <v>0</v>
      </c>
      <c r="W35" s="32">
        <f t="shared" si="4"/>
        <v>4166.312947391305</v>
      </c>
      <c r="X35" s="33">
        <f t="shared" si="5"/>
        <v>26.252947391304588</v>
      </c>
      <c r="Y35" s="34">
        <f t="shared" si="6"/>
        <v>0</v>
      </c>
      <c r="Z35" s="39">
        <f t="shared" si="25"/>
        <v>4159.9359999999942</v>
      </c>
      <c r="AA35" s="33">
        <f t="shared" si="7"/>
        <v>19.875999999993837</v>
      </c>
      <c r="AB35" s="34">
        <f t="shared" si="8"/>
        <v>1</v>
      </c>
      <c r="AC35" s="32">
        <f t="shared" si="9"/>
        <v>4161.2751589521695</v>
      </c>
      <c r="AD35" s="33">
        <f t="shared" si="10"/>
        <v>21.215158952169077</v>
      </c>
      <c r="AE35" s="34">
        <f t="shared" si="11"/>
        <v>1</v>
      </c>
      <c r="AF35" s="36">
        <f t="shared" si="12"/>
        <v>1</v>
      </c>
      <c r="AG35" s="37">
        <f t="shared" si="26"/>
        <v>0</v>
      </c>
      <c r="AH35" s="37">
        <f>IF(COUNTIF(AF36:AF39, "&lt;0")&gt;=2,0,IF(AE35=1, 1, -1))</f>
        <v>0</v>
      </c>
      <c r="AI35" s="37">
        <f>IF(COUNTIF(AF36:AF38, "&lt;0")&gt;=1,0,IF(AE35=1, 1, -1))</f>
        <v>0</v>
      </c>
      <c r="AJ35" s="42">
        <f>IF(SUM(AE36:AE38)=0,0,IF(AE35=1, 1, -1))</f>
        <v>1</v>
      </c>
      <c r="AK35" s="37">
        <f>IF(COUNTIF(AF36:AF37, "&lt;0")&gt;=2,0,IF(AE35=1, 1, -1))</f>
        <v>1</v>
      </c>
      <c r="AL35" s="44">
        <f>IF(COUNTIF(AF36:AF39, "&lt;0")&gt;=3,0,IF(AE35=1, 1, -1))</f>
        <v>1</v>
      </c>
      <c r="AM35" s="49">
        <f>IF(COUNTIF(AF36:AF38, "&lt;0")&gt;=2,0,IF(AE35=1, 1, -1))</f>
        <v>0</v>
      </c>
      <c r="AN35" s="7">
        <v>23.590923902135039</v>
      </c>
      <c r="AO35" s="4">
        <f t="shared" si="13"/>
        <v>30.6899999999996</v>
      </c>
      <c r="AP35" s="4">
        <f t="shared" si="14"/>
        <v>-26.960000000000036</v>
      </c>
      <c r="AQ35" s="4">
        <f t="shared" si="15"/>
        <v>15.869999999999891</v>
      </c>
      <c r="AR35">
        <f t="shared" si="27"/>
        <v>30.6899999999996</v>
      </c>
      <c r="AS35" s="6">
        <f t="shared" si="16"/>
        <v>0</v>
      </c>
      <c r="AT35" s="4">
        <f t="shared" si="28"/>
        <v>4.6963858532029548</v>
      </c>
      <c r="AU35" s="4">
        <f t="shared" si="29"/>
        <v>14.720923902135148</v>
      </c>
      <c r="AV35">
        <f t="shared" si="30"/>
        <v>0</v>
      </c>
      <c r="AW35">
        <f t="shared" si="31"/>
        <v>0</v>
      </c>
      <c r="AX35">
        <f t="shared" si="32"/>
        <v>0</v>
      </c>
      <c r="AY35" s="4">
        <f t="shared" si="36"/>
        <v>6.94</v>
      </c>
      <c r="AZ35" s="4">
        <f t="shared" si="34"/>
        <v>989.19000000000949</v>
      </c>
      <c r="BA35" s="4">
        <f>(C35-$C$1240)*10/100*4</f>
        <v>631.1400000000001</v>
      </c>
      <c r="BC35"/>
      <c r="BE35" s="6"/>
      <c r="BK35">
        <f t="shared" si="33"/>
        <v>1</v>
      </c>
    </row>
    <row r="36" spans="1:63" x14ac:dyDescent="0.25">
      <c r="A36">
        <v>1223</v>
      </c>
      <c r="B36" s="1">
        <v>44778</v>
      </c>
      <c r="C36" s="2">
        <v>4115.87</v>
      </c>
      <c r="D36" s="2">
        <v>4151.58</v>
      </c>
      <c r="E36" s="2">
        <v>4107.3100000000004</v>
      </c>
      <c r="F36" s="2">
        <v>4145.1899999999996</v>
      </c>
      <c r="G36" s="2">
        <v>3540260000</v>
      </c>
      <c r="H36" s="2">
        <f t="shared" si="17"/>
        <v>76.771584731736795</v>
      </c>
      <c r="I36" s="2">
        <f t="shared" si="18"/>
        <v>3965.3694999999998</v>
      </c>
      <c r="J36" s="2">
        <f t="shared" si="35"/>
        <v>83.632259091749276</v>
      </c>
      <c r="K36" s="2">
        <f t="shared" si="19"/>
        <v>-36.069999999999709</v>
      </c>
      <c r="L36" s="20">
        <f>VLOOKUP(B36,'IV Calls'!A:B,2, FALSE)</f>
        <v>0.15310000000000001</v>
      </c>
      <c r="M36" s="2">
        <f t="shared" si="20"/>
        <v>20.839008251993846</v>
      </c>
      <c r="N36" s="2">
        <f>VLOOKUP(B36,'IV Puts'!A:B,2, FALSE)</f>
        <v>0.17519999999999999</v>
      </c>
      <c r="O36" s="21">
        <f t="shared" si="21"/>
        <v>24.747327143784556</v>
      </c>
      <c r="P36" s="4">
        <f t="shared" si="22"/>
        <v>44.6299999999992</v>
      </c>
      <c r="Q36" s="4">
        <f t="shared" si="23"/>
        <v>61.670999999999864</v>
      </c>
      <c r="R36" s="4">
        <f t="shared" si="0"/>
        <v>20.259075187969913</v>
      </c>
      <c r="S36" s="4">
        <f t="shared" si="24"/>
        <v>14.623869565217385</v>
      </c>
      <c r="T36" s="20">
        <f t="shared" si="1"/>
        <v>4170.7318646616541</v>
      </c>
      <c r="U36" s="2">
        <f t="shared" si="2"/>
        <v>25.541864661654472</v>
      </c>
      <c r="V36" s="24">
        <f t="shared" si="3"/>
        <v>0</v>
      </c>
      <c r="W36" s="32">
        <f t="shared" si="4"/>
        <v>4125.2639591540692</v>
      </c>
      <c r="X36" s="33">
        <f t="shared" si="5"/>
        <v>19.926040845930402</v>
      </c>
      <c r="Y36" s="34">
        <f t="shared" si="6"/>
        <v>1</v>
      </c>
      <c r="Z36" s="39">
        <f t="shared" si="25"/>
        <v>4111.9720000000016</v>
      </c>
      <c r="AA36" s="33">
        <f t="shared" si="7"/>
        <v>33.217999999998028</v>
      </c>
      <c r="AB36" s="34">
        <f t="shared" si="8"/>
        <v>0</v>
      </c>
      <c r="AC36" s="32">
        <f t="shared" si="9"/>
        <v>4114.7633114223554</v>
      </c>
      <c r="AD36" s="33">
        <f t="shared" si="10"/>
        <v>30.4266885776442</v>
      </c>
      <c r="AE36" s="34">
        <f t="shared" si="11"/>
        <v>0</v>
      </c>
      <c r="AF36" s="36">
        <f t="shared" si="12"/>
        <v>-1</v>
      </c>
      <c r="AG36" s="37">
        <f t="shared" si="26"/>
        <v>-1</v>
      </c>
      <c r="AH36" s="37">
        <f>IF(COUNTIF(AF37:AF40, "&lt;0")&gt;=2,0,IF(AE36=1, 1, -1))</f>
        <v>-1</v>
      </c>
      <c r="AI36" s="37">
        <f>IF(COUNTIF(AF37:AF39, "&lt;0")&gt;=1,0,IF(AE36=1, 1, -1))</f>
        <v>0</v>
      </c>
      <c r="AJ36" s="42">
        <f>IF(SUM(AE37:AE39)=0,0,IF(AE36=1, 1, -1))</f>
        <v>-1</v>
      </c>
      <c r="AK36" s="37">
        <f>IF(COUNTIF(AF37:AF38, "&lt;0")&gt;=2,0,IF(AE36=1, 1, -1))</f>
        <v>-1</v>
      </c>
      <c r="AL36" s="44">
        <f>IF(COUNTIF(AF37:AF40, "&lt;0")&gt;=3,0,IF(AE36=1, 1, -1))</f>
        <v>-1</v>
      </c>
      <c r="AM36" s="49">
        <f>IF(COUNTIF(AF37:AF39, "&lt;0")&gt;=2,0,IF(AE36=1, 1, -1))</f>
        <v>-1</v>
      </c>
      <c r="AN36" s="7">
        <v>23.84712113487473</v>
      </c>
      <c r="AO36" s="4">
        <f t="shared" si="13"/>
        <v>35.710000000000036</v>
      </c>
      <c r="AP36" s="4">
        <f t="shared" si="14"/>
        <v>-8.5599999999994907</v>
      </c>
      <c r="AQ36" s="4">
        <f t="shared" si="15"/>
        <v>29.319999999999709</v>
      </c>
      <c r="AR36">
        <f t="shared" si="27"/>
        <v>35.710000000000036</v>
      </c>
      <c r="AS36" s="6">
        <f t="shared" si="16"/>
        <v>0</v>
      </c>
      <c r="AT36" s="4">
        <f t="shared" si="28"/>
        <v>6.0681702312059826E-2</v>
      </c>
      <c r="AU36" s="4">
        <f t="shared" si="29"/>
        <v>1.5271211348750207</v>
      </c>
      <c r="AV36">
        <f t="shared" si="30"/>
        <v>0</v>
      </c>
      <c r="AW36">
        <f t="shared" si="31"/>
        <v>0</v>
      </c>
      <c r="AX36">
        <f t="shared" si="32"/>
        <v>0</v>
      </c>
      <c r="AY36" s="4">
        <f t="shared" si="36"/>
        <v>6.94</v>
      </c>
      <c r="AZ36" s="4">
        <f t="shared" si="34"/>
        <v>982.25000000000944</v>
      </c>
      <c r="BA36" s="4">
        <f>(C36-$C$1240)*10/100*4</f>
        <v>615.11599999999999</v>
      </c>
      <c r="BC36"/>
      <c r="BE36" s="6"/>
      <c r="BK36">
        <f t="shared" si="33"/>
        <v>1</v>
      </c>
    </row>
    <row r="37" spans="1:63" x14ac:dyDescent="0.25">
      <c r="A37">
        <v>1222</v>
      </c>
      <c r="B37" s="1">
        <v>44777</v>
      </c>
      <c r="C37" s="2">
        <v>4154.8500000000004</v>
      </c>
      <c r="D37" s="2">
        <v>4161.29</v>
      </c>
      <c r="E37" s="2">
        <v>4135.42</v>
      </c>
      <c r="F37" s="2">
        <v>4151.9399999999996</v>
      </c>
      <c r="G37" s="2">
        <v>3565810000</v>
      </c>
      <c r="H37" s="2">
        <f t="shared" si="17"/>
        <v>75.897723168895155</v>
      </c>
      <c r="I37" s="2">
        <f t="shared" si="18"/>
        <v>3953.989</v>
      </c>
      <c r="J37" s="2">
        <f t="shared" si="35"/>
        <v>85.630018248644333</v>
      </c>
      <c r="K37" s="2">
        <f t="shared" si="19"/>
        <v>-0.31999999999970896</v>
      </c>
      <c r="L37" s="20">
        <f>VLOOKUP(B37,'IV Calls'!A:B,2, FALSE)</f>
        <v>0.16389999999999999</v>
      </c>
      <c r="M37" s="2">
        <f t="shared" si="20"/>
        <v>22.326391572663432</v>
      </c>
      <c r="N37" s="2">
        <f>VLOOKUP(B37,'IV Puts'!A:B,2, FALSE)</f>
        <v>0.17080000000000001</v>
      </c>
      <c r="O37" s="21">
        <f t="shared" si="21"/>
        <v>24.144587598667787</v>
      </c>
      <c r="P37" s="4">
        <f t="shared" si="22"/>
        <v>25.869999999999891</v>
      </c>
      <c r="Q37" s="4">
        <f t="shared" si="23"/>
        <v>64.565999999999946</v>
      </c>
      <c r="R37" s="4">
        <f t="shared" si="0"/>
        <v>18.791864661654131</v>
      </c>
      <c r="S37" s="4">
        <f t="shared" si="24"/>
        <v>13.230928386013117</v>
      </c>
      <c r="T37" s="20">
        <f t="shared" si="1"/>
        <v>4171.9721503759401</v>
      </c>
      <c r="U37" s="2">
        <f t="shared" si="2"/>
        <v>20.032150375940546</v>
      </c>
      <c r="V37" s="24">
        <f t="shared" si="3"/>
        <v>1</v>
      </c>
      <c r="W37" s="32">
        <f t="shared" si="4"/>
        <v>4163.1519017715063</v>
      </c>
      <c r="X37" s="33">
        <f t="shared" si="5"/>
        <v>11.211901771506746</v>
      </c>
      <c r="Y37" s="34">
        <f t="shared" si="6"/>
        <v>1</v>
      </c>
      <c r="Z37" s="39">
        <f t="shared" si="25"/>
        <v>4159.5389999999898</v>
      </c>
      <c r="AA37" s="33">
        <f t="shared" si="7"/>
        <v>7.5989999999901556</v>
      </c>
      <c r="AB37" s="34">
        <f t="shared" si="8"/>
        <v>1</v>
      </c>
      <c r="AC37" s="32">
        <f t="shared" si="9"/>
        <v>4160.2977093720083</v>
      </c>
      <c r="AD37" s="33">
        <f t="shared" si="10"/>
        <v>8.357709372008685</v>
      </c>
      <c r="AE37" s="34">
        <f t="shared" si="11"/>
        <v>1</v>
      </c>
      <c r="AF37" s="36">
        <f t="shared" si="12"/>
        <v>1</v>
      </c>
      <c r="AG37" s="37">
        <f t="shared" si="26"/>
        <v>0</v>
      </c>
      <c r="AH37" s="37">
        <f>IF(COUNTIF(AF38:AF41, "&lt;0")&gt;=2,0,IF(AE37=1, 1, -1))</f>
        <v>0</v>
      </c>
      <c r="AI37" s="37">
        <f>IF(COUNTIF(AF38:AF40, "&lt;0")&gt;=1,0,IF(AE37=1, 1, -1))</f>
        <v>0</v>
      </c>
      <c r="AJ37" s="42">
        <f>IF(SUM(AE38:AE40)=0,0,IF(AE37=1, 1, -1))</f>
        <v>1</v>
      </c>
      <c r="AK37" s="37">
        <f>IF(COUNTIF(AF38:AF39, "&lt;0")&gt;=2,0,IF(AE37=1, 1, -1))</f>
        <v>1</v>
      </c>
      <c r="AL37" s="44">
        <f>IF(COUNTIF(AF38:AF41, "&lt;0")&gt;=3,0,IF(AE37=1, 1, -1))</f>
        <v>1</v>
      </c>
      <c r="AM37" s="49">
        <f>IF(COUNTIF(AF38:AF40, "&lt;0")&gt;=2,0,IF(AE37=1, 1, -1))</f>
        <v>1</v>
      </c>
      <c r="AN37" s="7">
        <v>23.266306776149573</v>
      </c>
      <c r="AO37" s="4">
        <f t="shared" si="13"/>
        <v>6.4399999999995998</v>
      </c>
      <c r="AP37" s="4">
        <f t="shared" si="14"/>
        <v>-19.430000000000291</v>
      </c>
      <c r="AQ37" s="4">
        <f t="shared" si="15"/>
        <v>2.910000000000764</v>
      </c>
      <c r="AR37">
        <f t="shared" si="27"/>
        <v>19.430000000000291</v>
      </c>
      <c r="AS37" s="6">
        <f t="shared" si="16"/>
        <v>0</v>
      </c>
      <c r="AT37" s="4">
        <f t="shared" si="28"/>
        <v>15.469460164224067</v>
      </c>
      <c r="AU37" s="4">
        <f t="shared" si="29"/>
        <v>27.356306776148809</v>
      </c>
      <c r="AV37">
        <f t="shared" si="30"/>
        <v>0</v>
      </c>
      <c r="AW37">
        <f t="shared" si="31"/>
        <v>0</v>
      </c>
      <c r="AX37">
        <f t="shared" si="32"/>
        <v>0</v>
      </c>
      <c r="AY37" s="4">
        <f t="shared" si="36"/>
        <v>6.94</v>
      </c>
      <c r="AZ37" s="4">
        <f t="shared" si="34"/>
        <v>975.31000000000938</v>
      </c>
      <c r="BA37" s="4">
        <f>(C37-$C$1240)*10/100*4</f>
        <v>630.7080000000002</v>
      </c>
      <c r="BC37"/>
      <c r="BE37" s="6"/>
      <c r="BK37">
        <f t="shared" si="33"/>
        <v>1</v>
      </c>
    </row>
    <row r="38" spans="1:63" x14ac:dyDescent="0.25">
      <c r="A38">
        <v>1221</v>
      </c>
      <c r="B38" s="1">
        <v>44776</v>
      </c>
      <c r="C38" s="2">
        <v>4107.96</v>
      </c>
      <c r="D38" s="2">
        <v>4167.66</v>
      </c>
      <c r="E38" s="2">
        <v>4107.96</v>
      </c>
      <c r="F38" s="2">
        <v>4155.17</v>
      </c>
      <c r="G38" s="2">
        <v>3544410000</v>
      </c>
      <c r="H38" s="2">
        <f t="shared" si="17"/>
        <v>70.144686628583898</v>
      </c>
      <c r="I38" s="2">
        <f t="shared" si="18"/>
        <v>3939.1889999999999</v>
      </c>
      <c r="J38" s="2">
        <f t="shared" si="35"/>
        <v>83.409747600246604</v>
      </c>
      <c r="K38" s="2">
        <f t="shared" si="19"/>
        <v>16.769999999999982</v>
      </c>
      <c r="L38" s="20">
        <f>VLOOKUP(B38,'IV Calls'!A:B,2, FALSE)</f>
        <v>0.16950000000000001</v>
      </c>
      <c r="M38" s="2">
        <f t="shared" si="20"/>
        <v>22.733700739738495</v>
      </c>
      <c r="N38" s="2">
        <f>VLOOKUP(B38,'IV Puts'!A:B,2, FALSE)</f>
        <v>0.1857</v>
      </c>
      <c r="O38" s="21">
        <f t="shared" si="21"/>
        <v>25.846674980587633</v>
      </c>
      <c r="P38" s="4">
        <f t="shared" si="22"/>
        <v>76.4699999999998</v>
      </c>
      <c r="Q38" s="4">
        <f t="shared" si="23"/>
        <v>69.143999999999963</v>
      </c>
      <c r="R38" s="4">
        <f t="shared" si="0"/>
        <v>16.802150375939853</v>
      </c>
      <c r="S38" s="4">
        <f t="shared" si="24"/>
        <v>11.692819396487019</v>
      </c>
      <c r="T38" s="20">
        <f t="shared" si="1"/>
        <v>4106.3985187969929</v>
      </c>
      <c r="U38" s="2">
        <f t="shared" si="2"/>
        <v>48.77148120300717</v>
      </c>
      <c r="V38" s="24">
        <f t="shared" si="3"/>
        <v>0</v>
      </c>
      <c r="W38" s="32">
        <f t="shared" si="4"/>
        <v>4115.4711748461195</v>
      </c>
      <c r="X38" s="33">
        <f t="shared" si="5"/>
        <v>39.698825153880534</v>
      </c>
      <c r="Y38" s="34">
        <f t="shared" si="6"/>
        <v>0</v>
      </c>
      <c r="Z38" s="39">
        <f t="shared" si="25"/>
        <v>4108.335</v>
      </c>
      <c r="AA38" s="33">
        <f t="shared" si="7"/>
        <v>46.835000000000036</v>
      </c>
      <c r="AB38" s="34">
        <f t="shared" si="8"/>
        <v>0</v>
      </c>
      <c r="AC38" s="32">
        <f t="shared" si="9"/>
        <v>4109.8335967176854</v>
      </c>
      <c r="AD38" s="33">
        <f t="shared" si="10"/>
        <v>45.336403282314677</v>
      </c>
      <c r="AE38" s="34">
        <f t="shared" si="11"/>
        <v>0</v>
      </c>
      <c r="AF38" s="36">
        <f t="shared" si="12"/>
        <v>-1</v>
      </c>
      <c r="AG38" s="37">
        <f t="shared" si="26"/>
        <v>-1</v>
      </c>
      <c r="AH38" s="37">
        <f>IF(COUNTIF(AF39:AF42, "&lt;0")&gt;=2,0,IF(AE38=1, 1, -1))</f>
        <v>0</v>
      </c>
      <c r="AI38" s="37">
        <f>IF(COUNTIF(AF39:AF41, "&lt;0")&gt;=1,0,IF(AE38=1, 1, -1))</f>
        <v>0</v>
      </c>
      <c r="AJ38" s="42">
        <f>IF(SUM(AE39:AE41)=0,0,IF(AE38=1, 1, -1))</f>
        <v>-1</v>
      </c>
      <c r="AK38" s="37">
        <f>IF(COUNTIF(AF39:AF40, "&lt;0")&gt;=2,0,IF(AE38=1, 1, -1))</f>
        <v>-1</v>
      </c>
      <c r="AL38" s="44">
        <f>IF(COUNTIF(AF39:AF42, "&lt;0")&gt;=3,0,IF(AE38=1, 1, -1))</f>
        <v>-1</v>
      </c>
      <c r="AM38" s="49">
        <f>IF(COUNTIF(AF39:AF41, "&lt;0")&gt;=2,0,IF(AE38=1, 1, -1))</f>
        <v>-1</v>
      </c>
      <c r="AN38" s="7">
        <v>24.906479217518815</v>
      </c>
      <c r="AO38" s="4">
        <f t="shared" si="13"/>
        <v>59.699999999999818</v>
      </c>
      <c r="AP38" s="4">
        <f t="shared" si="14"/>
        <v>0</v>
      </c>
      <c r="AQ38" s="4">
        <f t="shared" si="15"/>
        <v>47.210000000000036</v>
      </c>
      <c r="AR38">
        <f t="shared" si="27"/>
        <v>59.699999999999818</v>
      </c>
      <c r="AS38" s="6">
        <f t="shared" si="16"/>
        <v>1</v>
      </c>
      <c r="AT38" s="4">
        <f t="shared" si="28"/>
        <v>-22.340281173721593</v>
      </c>
      <c r="AU38" s="4">
        <f t="shared" si="29"/>
        <v>-15.303520782481222</v>
      </c>
      <c r="AV38">
        <f t="shared" si="30"/>
        <v>1</v>
      </c>
      <c r="AW38">
        <f t="shared" si="31"/>
        <v>0</v>
      </c>
      <c r="AX38">
        <f t="shared" si="32"/>
        <v>0</v>
      </c>
      <c r="AY38" s="4">
        <f t="shared" si="36"/>
        <v>-3.9100000000000006</v>
      </c>
      <c r="AZ38" s="4">
        <f t="shared" si="34"/>
        <v>968.37000000000933</v>
      </c>
      <c r="BA38" s="4">
        <f>(C38-$C$1240)*10/100*4</f>
        <v>611.952</v>
      </c>
      <c r="BC38"/>
      <c r="BE38" s="6"/>
      <c r="BK38">
        <f t="shared" si="33"/>
        <v>1</v>
      </c>
    </row>
    <row r="39" spans="1:63" x14ac:dyDescent="0.25">
      <c r="A39">
        <v>1220</v>
      </c>
      <c r="B39" s="1">
        <v>44775</v>
      </c>
      <c r="C39" s="2">
        <v>4104.21</v>
      </c>
      <c r="D39" s="2">
        <v>4140.47</v>
      </c>
      <c r="E39" s="2">
        <v>4079.81</v>
      </c>
      <c r="F39" s="2">
        <v>4091.19</v>
      </c>
      <c r="G39" s="2">
        <v>3880790000</v>
      </c>
      <c r="H39" s="2">
        <f t="shared" si="17"/>
        <v>69.029930094770478</v>
      </c>
      <c r="I39" s="2">
        <f t="shared" si="18"/>
        <v>3925.3899999999994</v>
      </c>
      <c r="J39" s="2">
        <f t="shared" si="35"/>
        <v>78.732543435287752</v>
      </c>
      <c r="K39" s="2">
        <f t="shared" si="19"/>
        <v>-14.420000000000073</v>
      </c>
      <c r="L39" s="20">
        <f>VLOOKUP(B39,'IV Calls'!A:B,2, FALSE)</f>
        <v>0.20330000000000001</v>
      </c>
      <c r="M39" s="2">
        <f t="shared" si="20"/>
        <v>27.449911226596722</v>
      </c>
      <c r="N39" s="2">
        <f>VLOOKUP(B39,'IV Puts'!A:B,2, FALSE)</f>
        <v>0.20680000000000001</v>
      </c>
      <c r="O39" s="21">
        <f t="shared" si="21"/>
        <v>28.976534347933139</v>
      </c>
      <c r="P39" s="4">
        <f t="shared" si="22"/>
        <v>60.660000000000309</v>
      </c>
      <c r="Q39" s="4">
        <f t="shared" si="23"/>
        <v>66.706999999999965</v>
      </c>
      <c r="R39" s="4">
        <f t="shared" si="0"/>
        <v>15.208518796992488</v>
      </c>
      <c r="S39" s="4">
        <f t="shared" si="24"/>
        <v>10.579119501576344</v>
      </c>
      <c r="T39" s="20">
        <f t="shared" si="1"/>
        <v>4132.9843684210527</v>
      </c>
      <c r="U39" s="2">
        <f t="shared" si="2"/>
        <v>41.794368421052695</v>
      </c>
      <c r="V39" s="24">
        <f t="shared" si="3"/>
        <v>0</v>
      </c>
      <c r="W39" s="32">
        <f t="shared" si="4"/>
        <v>4111.3622385020617</v>
      </c>
      <c r="X39" s="33">
        <f t="shared" si="5"/>
        <v>20.172238502061646</v>
      </c>
      <c r="Y39" s="34">
        <f t="shared" si="6"/>
        <v>1</v>
      </c>
      <c r="Z39" s="39">
        <f t="shared" si="25"/>
        <v>4103.3930000000018</v>
      </c>
      <c r="AA39" s="33">
        <f t="shared" si="7"/>
        <v>12.203000000001794</v>
      </c>
      <c r="AB39" s="34">
        <f t="shared" si="8"/>
        <v>1</v>
      </c>
      <c r="AC39" s="32">
        <f t="shared" si="9"/>
        <v>4105.0665400854341</v>
      </c>
      <c r="AD39" s="33">
        <f t="shared" si="10"/>
        <v>13.876540085434044</v>
      </c>
      <c r="AE39" s="34">
        <f t="shared" si="11"/>
        <v>1</v>
      </c>
      <c r="AF39" s="36">
        <f t="shared" si="12"/>
        <v>1</v>
      </c>
      <c r="AG39" s="37">
        <f t="shared" si="26"/>
        <v>1</v>
      </c>
      <c r="AH39" s="37">
        <f>IF(COUNTIF(AF40:AF43, "&lt;0")&gt;=2,0,IF(AE39=1, 1, -1))</f>
        <v>0</v>
      </c>
      <c r="AI39" s="37">
        <f>IF(COUNTIF(AF40:AF42, "&lt;0")&gt;=1,0,IF(AE39=1, 1, -1))</f>
        <v>0</v>
      </c>
      <c r="AJ39" s="42">
        <f>IF(SUM(AE40:AE42)=0,0,IF(AE39=1, 1, -1))</f>
        <v>1</v>
      </c>
      <c r="AK39" s="37">
        <f>IF(COUNTIF(AF40:AF41, "&lt;0")&gt;=2,0,IF(AE39=1, 1, -1))</f>
        <v>1</v>
      </c>
      <c r="AL39" s="44">
        <f>IF(COUNTIF(AF40:AF43, "&lt;0")&gt;=3,0,IF(AE39=1, 1, -1))</f>
        <v>0</v>
      </c>
      <c r="AM39" s="49">
        <f>IF(COUNTIF(AF40:AF42, "&lt;0")&gt;=2,0,IF(AE39=1, 1, -1))</f>
        <v>0</v>
      </c>
      <c r="AN39" s="7">
        <v>27.922487169996078</v>
      </c>
      <c r="AO39" s="4">
        <f t="shared" si="13"/>
        <v>36.260000000000218</v>
      </c>
      <c r="AP39" s="4">
        <f t="shared" si="14"/>
        <v>-24.400000000000091</v>
      </c>
      <c r="AQ39" s="4">
        <f t="shared" si="15"/>
        <v>13.019999999999982</v>
      </c>
      <c r="AR39">
        <f t="shared" si="27"/>
        <v>36.260000000000218</v>
      </c>
      <c r="AS39" s="6">
        <f t="shared" si="16"/>
        <v>0</v>
      </c>
      <c r="AT39" s="4">
        <f t="shared" si="28"/>
        <v>5.6237307549939004</v>
      </c>
      <c r="AU39" s="4">
        <f t="shared" si="29"/>
        <v>21.902487169996096</v>
      </c>
      <c r="AV39">
        <f t="shared" si="30"/>
        <v>0</v>
      </c>
      <c r="AW39">
        <f t="shared" si="31"/>
        <v>0</v>
      </c>
      <c r="AX39">
        <f t="shared" si="32"/>
        <v>0</v>
      </c>
      <c r="AY39" s="4">
        <f t="shared" si="36"/>
        <v>6.94</v>
      </c>
      <c r="AZ39" s="4">
        <f t="shared" si="34"/>
        <v>972.2800000000093</v>
      </c>
      <c r="BA39" s="4">
        <f>(C39-$C$1240)*10/100*4</f>
        <v>610.452</v>
      </c>
      <c r="BC39"/>
      <c r="BE39" s="6"/>
      <c r="BK39">
        <f t="shared" si="33"/>
        <v>1</v>
      </c>
    </row>
    <row r="40" spans="1:63" x14ac:dyDescent="0.25">
      <c r="A40">
        <v>1219</v>
      </c>
      <c r="B40" s="1">
        <v>44774</v>
      </c>
      <c r="C40" s="2">
        <v>4112.38</v>
      </c>
      <c r="D40" s="2">
        <v>4144.95</v>
      </c>
      <c r="E40" s="2">
        <v>4096.0200000000004</v>
      </c>
      <c r="F40" s="2">
        <v>4118.63</v>
      </c>
      <c r="G40" s="2">
        <v>3540960000</v>
      </c>
      <c r="H40" s="2">
        <f t="shared" si="17"/>
        <v>74.430764577260391</v>
      </c>
      <c r="I40" s="2">
        <f t="shared" si="18"/>
        <v>3909.8100000000004</v>
      </c>
      <c r="J40" s="2">
        <f t="shared" si="35"/>
        <v>78.975328092819055</v>
      </c>
      <c r="K40" s="2">
        <f t="shared" si="19"/>
        <v>-17.909999999999854</v>
      </c>
      <c r="L40" s="20">
        <f>VLOOKUP(B40,'IV Calls'!A:B,2, FALSE)</f>
        <v>0.19819999999999999</v>
      </c>
      <c r="M40" s="2">
        <f t="shared" si="20"/>
        <v>26.837062837795905</v>
      </c>
      <c r="N40" s="2">
        <f>VLOOKUP(B40,'IV Puts'!A:B,2, FALSE)</f>
        <v>0.19239999999999999</v>
      </c>
      <c r="O40" s="21">
        <f t="shared" si="21"/>
        <v>27.035147433640486</v>
      </c>
      <c r="P40" s="4">
        <f t="shared" si="22"/>
        <v>48.929999999999382</v>
      </c>
      <c r="Q40" s="4">
        <f t="shared" si="23"/>
        <v>71.536999999999949</v>
      </c>
      <c r="R40" s="4">
        <f t="shared" si="0"/>
        <v>14.354368421052635</v>
      </c>
      <c r="S40" s="4">
        <f t="shared" si="24"/>
        <v>10.073575355016029</v>
      </c>
      <c r="T40" s="20">
        <f t="shared" si="1"/>
        <v>4143.0528496240604</v>
      </c>
      <c r="U40" s="2">
        <f t="shared" si="2"/>
        <v>24.422849624060291</v>
      </c>
      <c r="V40" s="24">
        <f t="shared" si="3"/>
        <v>0</v>
      </c>
      <c r="W40" s="32">
        <f t="shared" si="4"/>
        <v>4118.5595474287202</v>
      </c>
      <c r="X40" s="33">
        <f t="shared" si="5"/>
        <v>7.0452571279929543E-2</v>
      </c>
      <c r="Y40" s="34">
        <f t="shared" si="6"/>
        <v>1</v>
      </c>
      <c r="Z40" s="39">
        <f t="shared" si="25"/>
        <v>4114.8849999999984</v>
      </c>
      <c r="AA40" s="33">
        <f t="shared" si="7"/>
        <v>3.7450000000017099</v>
      </c>
      <c r="AB40" s="34">
        <f t="shared" si="8"/>
        <v>1</v>
      </c>
      <c r="AC40" s="32">
        <f t="shared" si="9"/>
        <v>4115.6566549600302</v>
      </c>
      <c r="AD40" s="33">
        <f t="shared" si="10"/>
        <v>2.9733450399698995</v>
      </c>
      <c r="AE40" s="34">
        <f t="shared" si="11"/>
        <v>1</v>
      </c>
      <c r="AF40" s="36">
        <f t="shared" si="12"/>
        <v>1</v>
      </c>
      <c r="AG40" s="37">
        <f t="shared" si="26"/>
        <v>0</v>
      </c>
      <c r="AH40" s="37">
        <f>IF(COUNTIF(AF41:AF44, "&lt;0")&gt;=2,0,IF(AE40=1, 1, -1))</f>
        <v>0</v>
      </c>
      <c r="AI40" s="37">
        <f>IF(COUNTIF(AF41:AF43, "&lt;0")&gt;=1,0,IF(AE40=1, 1, -1))</f>
        <v>0</v>
      </c>
      <c r="AJ40" s="42">
        <f>IF(SUM(AE41:AE43)=0,0,IF(AE40=1, 1, -1))</f>
        <v>0</v>
      </c>
      <c r="AK40" s="37">
        <f>IF(COUNTIF(AF41:AF42, "&lt;0")&gt;=2,0,IF(AE40=1, 1, -1))</f>
        <v>0</v>
      </c>
      <c r="AL40" s="44">
        <f>IF(COUNTIF(AF41:AF44, "&lt;0")&gt;=3,0,IF(AE40=1, 1, -1))</f>
        <v>0</v>
      </c>
      <c r="AM40" s="49">
        <f>IF(COUNTIF(AF41:AF43, "&lt;0")&gt;=2,0,IF(AE40=1, 1, -1))</f>
        <v>0</v>
      </c>
      <c r="AN40" s="7">
        <v>26.051719929323571</v>
      </c>
      <c r="AO40" s="4">
        <f t="shared" si="13"/>
        <v>32.569999999999709</v>
      </c>
      <c r="AP40" s="4">
        <f t="shared" si="14"/>
        <v>-16.359999999999673</v>
      </c>
      <c r="AQ40" s="4">
        <f t="shared" si="15"/>
        <v>6.25</v>
      </c>
      <c r="AR40">
        <f t="shared" si="27"/>
        <v>32.569999999999709</v>
      </c>
      <c r="AS40" s="6">
        <f t="shared" si="16"/>
        <v>0</v>
      </c>
      <c r="AT40" s="4">
        <f t="shared" si="28"/>
        <v>6.5075798939856497</v>
      </c>
      <c r="AU40" s="4">
        <f t="shared" si="29"/>
        <v>26.801719929323571</v>
      </c>
      <c r="AV40">
        <f t="shared" si="30"/>
        <v>0</v>
      </c>
      <c r="AW40">
        <f t="shared" si="31"/>
        <v>0</v>
      </c>
      <c r="AX40">
        <f t="shared" si="32"/>
        <v>0</v>
      </c>
      <c r="AY40" s="4">
        <f t="shared" si="36"/>
        <v>6.94</v>
      </c>
      <c r="AZ40" s="4">
        <f t="shared" si="34"/>
        <v>965.34000000000924</v>
      </c>
      <c r="BA40" s="4">
        <f>(C40-$C$1240)*10/100*4</f>
        <v>613.72</v>
      </c>
      <c r="BC40"/>
      <c r="BE40" s="6"/>
      <c r="BK40">
        <f t="shared" si="33"/>
        <v>0</v>
      </c>
    </row>
    <row r="41" spans="1:63" x14ac:dyDescent="0.25">
      <c r="A41">
        <v>1218</v>
      </c>
      <c r="B41" s="1">
        <v>44771</v>
      </c>
      <c r="C41" s="2">
        <v>4087.33</v>
      </c>
      <c r="D41" s="2">
        <v>4140.1499999999996</v>
      </c>
      <c r="E41" s="2">
        <v>4079.22</v>
      </c>
      <c r="F41" s="2">
        <v>4130.29</v>
      </c>
      <c r="G41" s="2">
        <v>3817740000</v>
      </c>
      <c r="H41" s="2">
        <f t="shared" si="17"/>
        <v>65.384633099494835</v>
      </c>
      <c r="I41" s="2">
        <f t="shared" si="18"/>
        <v>3893.2409999999995</v>
      </c>
      <c r="J41" s="2">
        <f t="shared" si="35"/>
        <v>76.427063476094219</v>
      </c>
      <c r="K41" s="2">
        <f t="shared" si="19"/>
        <v>14.900000000000091</v>
      </c>
      <c r="L41" s="20">
        <f>VLOOKUP(B41,'IV Calls'!A:B,2, FALSE)</f>
        <v>0.15640000000000001</v>
      </c>
      <c r="M41" s="2">
        <f t="shared" si="20"/>
        <v>20.88051297580661</v>
      </c>
      <c r="N41" s="2">
        <f>VLOOKUP(B41,'IV Puts'!A:B,2, FALSE)</f>
        <v>0.1666</v>
      </c>
      <c r="O41" s="21">
        <f t="shared" si="21"/>
        <v>23.081910562493555</v>
      </c>
      <c r="P41" s="4">
        <f t="shared" si="22"/>
        <v>67.7199999999998</v>
      </c>
      <c r="Q41" s="4">
        <f t="shared" si="23"/>
        <v>75.025000000000006</v>
      </c>
      <c r="R41" s="4">
        <f t="shared" si="0"/>
        <v>12.762849624060156</v>
      </c>
      <c r="S41" s="4">
        <f t="shared" si="24"/>
        <v>8.703587927774274</v>
      </c>
      <c r="T41" s="20">
        <f t="shared" si="1"/>
        <v>4083.546887218045</v>
      </c>
      <c r="U41" s="2">
        <f t="shared" si="2"/>
        <v>46.743112781955006</v>
      </c>
      <c r="V41" s="24">
        <f t="shared" si="3"/>
        <v>0</v>
      </c>
      <c r="W41" s="32">
        <f t="shared" si="4"/>
        <v>4092.6221706606307</v>
      </c>
      <c r="X41" s="33">
        <f t="shared" si="5"/>
        <v>37.667829339369291</v>
      </c>
      <c r="Y41" s="34">
        <f t="shared" si="6"/>
        <v>0</v>
      </c>
      <c r="Z41" s="39">
        <f t="shared" si="25"/>
        <v>4093.4499999999825</v>
      </c>
      <c r="AA41" s="33">
        <f t="shared" si="7"/>
        <v>36.840000000017426</v>
      </c>
      <c r="AB41" s="34">
        <f t="shared" si="8"/>
        <v>0</v>
      </c>
      <c r="AC41" s="32">
        <f t="shared" si="9"/>
        <v>4093.2761558387183</v>
      </c>
      <c r="AD41" s="33">
        <f t="shared" si="10"/>
        <v>37.013844161281668</v>
      </c>
      <c r="AE41" s="34">
        <f t="shared" si="11"/>
        <v>0</v>
      </c>
      <c r="AF41" s="36">
        <f t="shared" si="12"/>
        <v>-1</v>
      </c>
      <c r="AG41" s="37">
        <f t="shared" si="26"/>
        <v>0</v>
      </c>
      <c r="AH41" s="37">
        <f>IF(COUNTIF(AF42:AF45, "&lt;0")&gt;=2,0,IF(AE41=1, 1, -1))</f>
        <v>0</v>
      </c>
      <c r="AI41" s="37">
        <f>IF(COUNTIF(AF42:AF44, "&lt;0")&gt;=1,0,IF(AE41=1, 1, -1))</f>
        <v>0</v>
      </c>
      <c r="AJ41" s="42">
        <f>IF(SUM(AE42:AE44)=0,0,IF(AE41=1, 1, -1))</f>
        <v>0</v>
      </c>
      <c r="AK41" s="37">
        <f>IF(COUNTIF(AF42:AF43, "&lt;0")&gt;=2,0,IF(AE41=1, 1, -1))</f>
        <v>0</v>
      </c>
      <c r="AL41" s="44">
        <f>IF(COUNTIF(AF42:AF45, "&lt;0")&gt;=3,0,IF(AE41=1, 1, -1))</f>
        <v>0</v>
      </c>
      <c r="AM41" s="49">
        <f>IF(COUNTIF(AF42:AF44, "&lt;0")&gt;=2,0,IF(AE41=1, 1, -1))</f>
        <v>0</v>
      </c>
      <c r="AN41" s="7">
        <v>22.242285561185302</v>
      </c>
      <c r="AO41" s="4">
        <f t="shared" si="13"/>
        <v>52.819999999999709</v>
      </c>
      <c r="AP41" s="4">
        <f t="shared" si="14"/>
        <v>-8.1100000000001273</v>
      </c>
      <c r="AQ41" s="4">
        <f t="shared" si="15"/>
        <v>42.960000000000036</v>
      </c>
      <c r="AR41">
        <f t="shared" si="27"/>
        <v>52.819999999999709</v>
      </c>
      <c r="AS41" s="6">
        <f t="shared" si="16"/>
        <v>1</v>
      </c>
      <c r="AT41" s="4">
        <f t="shared" si="28"/>
        <v>-19.456571658221755</v>
      </c>
      <c r="AU41" s="4">
        <f t="shared" si="29"/>
        <v>-13.717714438814735</v>
      </c>
      <c r="AV41">
        <f t="shared" si="30"/>
        <v>1</v>
      </c>
      <c r="AW41">
        <f t="shared" si="31"/>
        <v>0</v>
      </c>
      <c r="AX41">
        <f t="shared" si="32"/>
        <v>0</v>
      </c>
      <c r="AY41" s="4">
        <f t="shared" si="36"/>
        <v>-3.9100000000000006</v>
      </c>
      <c r="AZ41" s="4">
        <f t="shared" si="34"/>
        <v>958.40000000000919</v>
      </c>
      <c r="BA41" s="4">
        <f>(C41-$C$1240)*10/100*4</f>
        <v>603.70000000000005</v>
      </c>
      <c r="BC41"/>
      <c r="BE41" s="6"/>
      <c r="BK41">
        <f t="shared" si="33"/>
        <v>0</v>
      </c>
    </row>
    <row r="42" spans="1:63" x14ac:dyDescent="0.25">
      <c r="A42">
        <v>1217</v>
      </c>
      <c r="B42" s="1">
        <v>44770</v>
      </c>
      <c r="C42" s="2">
        <v>4026.13</v>
      </c>
      <c r="D42" s="2">
        <v>4078.95</v>
      </c>
      <c r="E42" s="2">
        <v>3992.97</v>
      </c>
      <c r="F42" s="2">
        <v>4072.43</v>
      </c>
      <c r="G42" s="2">
        <v>3882850000</v>
      </c>
      <c r="H42" s="2">
        <f t="shared" si="17"/>
        <v>63.350860767632796</v>
      </c>
      <c r="I42" s="2">
        <f t="shared" si="18"/>
        <v>3878.174</v>
      </c>
      <c r="J42" s="2">
        <f t="shared" si="35"/>
        <v>68.120692139992073</v>
      </c>
      <c r="K42" s="2">
        <f t="shared" si="19"/>
        <v>2.5199999999999818</v>
      </c>
      <c r="L42" s="20">
        <f>VLOOKUP(B42,'IV Calls'!A:B,2, FALSE)</f>
        <v>0.1802</v>
      </c>
      <c r="M42" s="2">
        <f t="shared" si="20"/>
        <v>23.769576967522639</v>
      </c>
      <c r="N42" s="2">
        <f>VLOOKUP(B42,'IV Puts'!A:B,2, FALSE)</f>
        <v>0.16139999999999999</v>
      </c>
      <c r="O42" s="21">
        <f t="shared" si="21"/>
        <v>22.093399108709939</v>
      </c>
      <c r="P42" s="4">
        <f t="shared" si="22"/>
        <v>85.980000000000018</v>
      </c>
      <c r="Q42" s="4">
        <f t="shared" si="23"/>
        <v>75.576999999999998</v>
      </c>
      <c r="R42" s="4">
        <f t="shared" si="0"/>
        <v>11.116887218045118</v>
      </c>
      <c r="S42" s="4">
        <f t="shared" si="24"/>
        <v>7.4537614938463674</v>
      </c>
      <c r="T42" s="20">
        <f t="shared" si="1"/>
        <v>4032.997984962406</v>
      </c>
      <c r="U42" s="2">
        <f t="shared" si="2"/>
        <v>39.432015037593828</v>
      </c>
      <c r="V42" s="24">
        <f t="shared" si="3"/>
        <v>0</v>
      </c>
      <c r="W42" s="32">
        <f t="shared" si="4"/>
        <v>4030.5485773357655</v>
      </c>
      <c r="X42" s="33">
        <f t="shared" si="5"/>
        <v>41.881422664234378</v>
      </c>
      <c r="Y42" s="34">
        <f t="shared" si="6"/>
        <v>0</v>
      </c>
      <c r="Z42" s="39">
        <f t="shared" si="25"/>
        <v>4033.5999999999913</v>
      </c>
      <c r="AA42" s="33">
        <f t="shared" si="7"/>
        <v>38.830000000008567</v>
      </c>
      <c r="AB42" s="34">
        <f t="shared" si="8"/>
        <v>0</v>
      </c>
      <c r="AC42" s="32">
        <f t="shared" si="9"/>
        <v>4032.9592012405037</v>
      </c>
      <c r="AD42" s="33">
        <f t="shared" si="10"/>
        <v>39.47079875949612</v>
      </c>
      <c r="AE42" s="34">
        <f t="shared" si="11"/>
        <v>0</v>
      </c>
      <c r="AF42" s="36">
        <f t="shared" si="12"/>
        <v>-1</v>
      </c>
      <c r="AG42" s="37">
        <f t="shared" si="26"/>
        <v>0</v>
      </c>
      <c r="AH42" s="37">
        <f>IF(COUNTIF(AF43:AF46, "&lt;0")&gt;=2,0,IF(AE42=1, 1, -1))</f>
        <v>0</v>
      </c>
      <c r="AI42" s="37">
        <f>IF(COUNTIF(AF43:AF45, "&lt;0")&gt;=1,0,IF(AE42=1, 1, -1))</f>
        <v>0</v>
      </c>
      <c r="AJ42" s="42">
        <f>IF(SUM(AE43:AE45)=0,0,IF(AE42=1, 1, -1))</f>
        <v>-1</v>
      </c>
      <c r="AK42" s="37">
        <f>IF(COUNTIF(AF43:AF44, "&lt;0")&gt;=2,0,IF(AE42=1, 1, -1))</f>
        <v>0</v>
      </c>
      <c r="AL42" s="44">
        <f>IF(COUNTIF(AF43:AF46, "&lt;0")&gt;=3,0,IF(AE42=1, 1, -1))</f>
        <v>0</v>
      </c>
      <c r="AM42" s="49">
        <f>IF(COUNTIF(AF43:AF45, "&lt;0")&gt;=2,0,IF(AE42=1, 1, -1))</f>
        <v>0</v>
      </c>
      <c r="AN42" s="7">
        <v>21.28973208966789</v>
      </c>
      <c r="AO42" s="4">
        <f t="shared" si="13"/>
        <v>52.819999999999709</v>
      </c>
      <c r="AP42" s="4">
        <f t="shared" si="14"/>
        <v>-33.160000000000309</v>
      </c>
      <c r="AQ42" s="4">
        <f t="shared" si="15"/>
        <v>46.299999999999727</v>
      </c>
      <c r="AR42">
        <f t="shared" si="27"/>
        <v>52.819999999999709</v>
      </c>
      <c r="AS42" s="6">
        <f t="shared" si="16"/>
        <v>2</v>
      </c>
      <c r="AT42" s="4">
        <f t="shared" si="28"/>
        <v>-20.885401865497876</v>
      </c>
      <c r="AU42" s="4">
        <f t="shared" si="29"/>
        <v>-18.010267910331837</v>
      </c>
      <c r="AV42">
        <f t="shared" si="30"/>
        <v>1</v>
      </c>
      <c r="AW42">
        <f t="shared" si="31"/>
        <v>0</v>
      </c>
      <c r="AX42">
        <f t="shared" si="32"/>
        <v>0</v>
      </c>
      <c r="AY42" s="4">
        <f t="shared" si="36"/>
        <v>-11.085000000000001</v>
      </c>
      <c r="AZ42" s="4">
        <f t="shared" si="34"/>
        <v>962.31000000000915</v>
      </c>
      <c r="BA42" s="4">
        <f>(C42-$C$1240)*10/100*4</f>
        <v>579.22</v>
      </c>
      <c r="BC42"/>
      <c r="BE42" s="6"/>
      <c r="BK42">
        <f t="shared" si="33"/>
        <v>0</v>
      </c>
    </row>
    <row r="43" spans="1:63" x14ac:dyDescent="0.25">
      <c r="A43">
        <v>1216</v>
      </c>
      <c r="B43" s="1">
        <v>44769</v>
      </c>
      <c r="C43" s="2">
        <v>3951.43</v>
      </c>
      <c r="D43" s="2">
        <v>4039.56</v>
      </c>
      <c r="E43" s="2">
        <v>3951.43</v>
      </c>
      <c r="F43" s="2">
        <v>4023.61</v>
      </c>
      <c r="G43" s="2">
        <v>3584170000</v>
      </c>
      <c r="H43" s="2">
        <f t="shared" si="17"/>
        <v>74.606907633721576</v>
      </c>
      <c r="I43" s="2">
        <f t="shared" si="18"/>
        <v>3868.1220000000003</v>
      </c>
      <c r="J43" s="2">
        <f t="shared" si="35"/>
        <v>79.567522890607648</v>
      </c>
      <c r="K43" s="2">
        <f t="shared" si="19"/>
        <v>30.379999999999654</v>
      </c>
      <c r="L43" s="20">
        <f>VLOOKUP(B43,'IV Calls'!A:B,2, FALSE)</f>
        <v>0.17369999999999999</v>
      </c>
      <c r="M43" s="2">
        <f t="shared" si="20"/>
        <v>22.328162584425968</v>
      </c>
      <c r="N43" s="2">
        <f>VLOOKUP(B43,'IV Puts'!A:B,2, FALSE)</f>
        <v>0.20519999999999999</v>
      </c>
      <c r="O43" s="21">
        <f t="shared" si="21"/>
        <v>27.373029504428946</v>
      </c>
      <c r="P43" s="4">
        <f t="shared" si="22"/>
        <v>118.50999999999976</v>
      </c>
      <c r="Q43" s="4">
        <f t="shared" si="23"/>
        <v>75.001000000000019</v>
      </c>
      <c r="R43" s="4">
        <f t="shared" si="0"/>
        <v>9.3879849624060228</v>
      </c>
      <c r="S43" s="4">
        <f t="shared" si="24"/>
        <v>6.2233483602326363</v>
      </c>
      <c r="T43" s="20">
        <f t="shared" si="1"/>
        <v>3929.0597142857146</v>
      </c>
      <c r="U43" s="2">
        <f t="shared" si="2"/>
        <v>94.550285714285565</v>
      </c>
      <c r="V43" s="24">
        <f t="shared" si="3"/>
        <v>0</v>
      </c>
      <c r="W43" s="32">
        <f t="shared" si="4"/>
        <v>3955.1876144611188</v>
      </c>
      <c r="X43" s="33">
        <f t="shared" si="5"/>
        <v>68.422385538881372</v>
      </c>
      <c r="Y43" s="34">
        <f t="shared" si="6"/>
        <v>0</v>
      </c>
      <c r="Z43" s="39">
        <f t="shared" si="25"/>
        <v>3951.2510000000007</v>
      </c>
      <c r="AA43" s="33">
        <f t="shared" si="7"/>
        <v>72.358999999999469</v>
      </c>
      <c r="AB43" s="34">
        <f t="shared" si="8"/>
        <v>0</v>
      </c>
      <c r="AC43" s="32">
        <f t="shared" si="9"/>
        <v>3952.0776890368356</v>
      </c>
      <c r="AD43" s="33">
        <f t="shared" si="10"/>
        <v>71.532310963164491</v>
      </c>
      <c r="AE43" s="34">
        <f t="shared" si="11"/>
        <v>0</v>
      </c>
      <c r="AF43" s="36">
        <f t="shared" si="12"/>
        <v>-1</v>
      </c>
      <c r="AG43" s="37">
        <f t="shared" si="26"/>
        <v>0</v>
      </c>
      <c r="AH43" s="37">
        <f>IF(COUNTIF(AF44:AF47, "&lt;0")&gt;=2,0,IF(AE43=1, 1, -1))</f>
        <v>0</v>
      </c>
      <c r="AI43" s="37">
        <f>IF(COUNTIF(AF44:AF46, "&lt;0")&gt;=1,0,IF(AE43=1, 1, -1))</f>
        <v>0</v>
      </c>
      <c r="AJ43" s="42">
        <f>IF(SUM(AE44:AE46)=0,0,IF(AE43=1, 1, -1))</f>
        <v>-1</v>
      </c>
      <c r="AK43" s="37">
        <f>IF(COUNTIF(AF44:AF45, "&lt;0")&gt;=2,0,IF(AE43=1, 1, -1))</f>
        <v>-1</v>
      </c>
      <c r="AL43" s="44">
        <f>IF(COUNTIF(AF44:AF47, "&lt;0")&gt;=3,0,IF(AE43=1, 1, -1))</f>
        <v>0</v>
      </c>
      <c r="AM43" s="49">
        <f>IF(COUNTIF(AF44:AF46, "&lt;0")&gt;=2,0,IF(AE43=1, 1, -1))</f>
        <v>0</v>
      </c>
      <c r="AN43" s="7">
        <v>26.37731123963275</v>
      </c>
      <c r="AO43" s="4">
        <f t="shared" si="13"/>
        <v>88.130000000000109</v>
      </c>
      <c r="AP43" s="4">
        <f t="shared" si="14"/>
        <v>0</v>
      </c>
      <c r="AQ43" s="4">
        <f t="shared" si="15"/>
        <v>72.180000000000291</v>
      </c>
      <c r="AR43">
        <f t="shared" si="27"/>
        <v>88.130000000000109</v>
      </c>
      <c r="AS43" s="6">
        <f t="shared" si="16"/>
        <v>1</v>
      </c>
      <c r="AT43" s="4">
        <f t="shared" si="28"/>
        <v>-48.564033140550983</v>
      </c>
      <c r="AU43" s="4">
        <f t="shared" si="29"/>
        <v>-38.802688760367545</v>
      </c>
      <c r="AV43">
        <f t="shared" si="30"/>
        <v>1</v>
      </c>
      <c r="AW43">
        <f t="shared" si="31"/>
        <v>0</v>
      </c>
      <c r="AX43">
        <f t="shared" si="32"/>
        <v>0</v>
      </c>
      <c r="AY43" s="4">
        <f t="shared" si="36"/>
        <v>-3.9100000000000006</v>
      </c>
      <c r="AZ43" s="4">
        <f t="shared" si="34"/>
        <v>973.39500000000919</v>
      </c>
      <c r="BA43" s="4">
        <f>(C43-$C$1240)*10/100*4</f>
        <v>549.34</v>
      </c>
      <c r="BC43"/>
      <c r="BE43" s="6"/>
      <c r="BK43">
        <f t="shared" si="33"/>
        <v>1</v>
      </c>
    </row>
    <row r="44" spans="1:63" x14ac:dyDescent="0.25">
      <c r="A44">
        <v>1215</v>
      </c>
      <c r="B44" s="1">
        <v>44768</v>
      </c>
      <c r="C44" s="2">
        <v>3953.22</v>
      </c>
      <c r="D44" s="2">
        <v>3953.22</v>
      </c>
      <c r="E44" s="2">
        <v>3910.74</v>
      </c>
      <c r="F44" s="2">
        <v>3921.05</v>
      </c>
      <c r="G44" s="2">
        <v>3083420000</v>
      </c>
      <c r="H44" s="2">
        <f t="shared" si="17"/>
        <v>82.957510838045494</v>
      </c>
      <c r="I44" s="2">
        <f t="shared" si="18"/>
        <v>3866.2004999999999</v>
      </c>
      <c r="J44" s="2">
        <f t="shared" si="35"/>
        <v>81.34172192863754</v>
      </c>
      <c r="K44" s="2">
        <f t="shared" si="19"/>
        <v>-13.620000000000346</v>
      </c>
      <c r="L44" s="20">
        <f>VLOOKUP(B44,'IV Calls'!A:B,2, FALSE)</f>
        <v>0.2389</v>
      </c>
      <c r="M44" s="2">
        <f t="shared" si="20"/>
        <v>31.067880117180717</v>
      </c>
      <c r="N44" s="2">
        <f>VLOOKUP(B44,'IV Puts'!A:B,2, FALSE)</f>
        <v>0.2084</v>
      </c>
      <c r="O44" s="21">
        <f t="shared" si="21"/>
        <v>28.12454642970841</v>
      </c>
      <c r="P44" s="4">
        <f t="shared" si="22"/>
        <v>56.100000000000364</v>
      </c>
      <c r="Q44" s="4">
        <f t="shared" si="23"/>
        <v>70.18700000000004</v>
      </c>
      <c r="R44" s="4">
        <f t="shared" si="0"/>
        <v>8.0097142857142885</v>
      </c>
      <c r="S44" s="4">
        <f t="shared" si="24"/>
        <v>5.2924147339699887</v>
      </c>
      <c r="T44" s="20">
        <f t="shared" si="1"/>
        <v>3973.6646766917293</v>
      </c>
      <c r="U44" s="2">
        <f t="shared" si="2"/>
        <v>52.614676691729073</v>
      </c>
      <c r="V44" s="24">
        <f t="shared" si="3"/>
        <v>0</v>
      </c>
      <c r="W44" s="32">
        <f t="shared" si="4"/>
        <v>3956.4506825148833</v>
      </c>
      <c r="X44" s="33">
        <f t="shared" si="5"/>
        <v>35.400682514883101</v>
      </c>
      <c r="Y44" s="34">
        <f t="shared" si="6"/>
        <v>0</v>
      </c>
      <c r="Z44" s="39">
        <f t="shared" si="25"/>
        <v>3951.970000000003</v>
      </c>
      <c r="AA44" s="33">
        <f t="shared" si="7"/>
        <v>30.920000000002801</v>
      </c>
      <c r="AB44" s="34">
        <f t="shared" si="8"/>
        <v>0</v>
      </c>
      <c r="AC44" s="32">
        <f t="shared" si="9"/>
        <v>3952.9109433281278</v>
      </c>
      <c r="AD44" s="33">
        <f t="shared" si="10"/>
        <v>31.860943328127632</v>
      </c>
      <c r="AE44" s="34">
        <f t="shared" si="11"/>
        <v>0</v>
      </c>
      <c r="AF44" s="36">
        <f t="shared" si="12"/>
        <v>-1</v>
      </c>
      <c r="AG44" s="37">
        <f t="shared" si="26"/>
        <v>-1</v>
      </c>
      <c r="AH44" s="37">
        <f>IF(COUNTIF(AF45:AF48, "&lt;0")&gt;=2,0,IF(AE44=1, 1, -1))</f>
        <v>0</v>
      </c>
      <c r="AI44" s="37">
        <f>IF(COUNTIF(AF45:AF47, "&lt;0")&gt;=1,0,IF(AE44=1, 1, -1))</f>
        <v>0</v>
      </c>
      <c r="AJ44" s="42">
        <f>IF(SUM(AE45:AE47)=0,0,IF(AE44=1, 1, -1))</f>
        <v>-1</v>
      </c>
      <c r="AK44" s="37">
        <f>IF(COUNTIF(AF45:AF46, "&lt;0")&gt;=2,0,IF(AE44=1, 1, -1))</f>
        <v>-1</v>
      </c>
      <c r="AL44" s="44">
        <f>IF(COUNTIF(AF45:AF48, "&lt;0")&gt;=3,0,IF(AE44=1, 1, -1))</f>
        <v>-1</v>
      </c>
      <c r="AM44" s="49">
        <f>IF(COUNTIF(AF45:AF47, "&lt;0")&gt;=2,0,IF(AE44=1, 1, -1))</f>
        <v>0</v>
      </c>
      <c r="AN44" s="7">
        <v>27.101491069152203</v>
      </c>
      <c r="AO44" s="4">
        <f t="shared" si="13"/>
        <v>0</v>
      </c>
      <c r="AP44" s="4">
        <f t="shared" si="14"/>
        <v>-42.480000000000018</v>
      </c>
      <c r="AQ44" s="4">
        <f t="shared" si="15"/>
        <v>32.169999999999618</v>
      </c>
      <c r="AR44">
        <f t="shared" si="27"/>
        <v>42.480000000000018</v>
      </c>
      <c r="AS44" s="6">
        <f t="shared" si="16"/>
        <v>1</v>
      </c>
      <c r="AT44" s="4">
        <f t="shared" si="28"/>
        <v>-1.8277633962717132</v>
      </c>
      <c r="AU44" s="4">
        <f t="shared" si="29"/>
        <v>1.9314910691525853</v>
      </c>
      <c r="AV44">
        <f t="shared" si="30"/>
        <v>0</v>
      </c>
      <c r="AW44">
        <f t="shared" si="31"/>
        <v>1</v>
      </c>
      <c r="AX44">
        <f t="shared" si="32"/>
        <v>0</v>
      </c>
      <c r="AY44" s="4">
        <f t="shared" si="36"/>
        <v>-3.9100000000000006</v>
      </c>
      <c r="AZ44" s="4">
        <f t="shared" si="34"/>
        <v>977.30500000000916</v>
      </c>
      <c r="BA44" s="4">
        <f>(C44-$C$1240)*10/100*4</f>
        <v>550.05599999999993</v>
      </c>
      <c r="BC44"/>
      <c r="BE44" s="6"/>
      <c r="BK44">
        <f t="shared" si="33"/>
        <v>1</v>
      </c>
    </row>
    <row r="45" spans="1:63" x14ac:dyDescent="0.25">
      <c r="A45">
        <v>1214</v>
      </c>
      <c r="B45" s="1">
        <v>44767</v>
      </c>
      <c r="C45" s="2">
        <v>3965.72</v>
      </c>
      <c r="D45" s="2">
        <v>3975.3</v>
      </c>
      <c r="E45" s="2">
        <v>3943.46</v>
      </c>
      <c r="F45" s="2">
        <v>3966.84</v>
      </c>
      <c r="G45" s="2">
        <v>2988650000</v>
      </c>
      <c r="H45" s="2">
        <f t="shared" si="17"/>
        <v>80.728249640382984</v>
      </c>
      <c r="I45" s="2">
        <f t="shared" si="18"/>
        <v>3864.5774999999994</v>
      </c>
      <c r="J45" s="2">
        <f t="shared" si="35"/>
        <v>82.306679621177537</v>
      </c>
      <c r="K45" s="2">
        <f t="shared" si="19"/>
        <v>4.0899999999996908</v>
      </c>
      <c r="L45" s="20">
        <f>VLOOKUP(B45,'IV Calls'!A:B,2, FALSE)</f>
        <v>0.2142</v>
      </c>
      <c r="M45" s="2">
        <f t="shared" si="20"/>
        <v>27.819169801737427</v>
      </c>
      <c r="N45" s="2">
        <f>VLOOKUP(B45,'IV Puts'!A:B,2, FALSE)</f>
        <v>0.20300000000000001</v>
      </c>
      <c r="O45" s="21">
        <f t="shared" si="21"/>
        <v>27.359810084576818</v>
      </c>
      <c r="P45" s="4">
        <f t="shared" si="22"/>
        <v>31.840000000000146</v>
      </c>
      <c r="Q45" s="4">
        <f t="shared" si="23"/>
        <v>71.681999999999974</v>
      </c>
      <c r="R45" s="4">
        <f t="shared" si="0"/>
        <v>6.8246766917293256</v>
      </c>
      <c r="S45" s="4">
        <f t="shared" si="24"/>
        <v>4.5502570632162165</v>
      </c>
      <c r="T45" s="20">
        <f t="shared" si="1"/>
        <v>3966.349007518797</v>
      </c>
      <c r="U45" s="2">
        <f t="shared" si="2"/>
        <v>0.49099248120319317</v>
      </c>
      <c r="V45" s="24">
        <f t="shared" si="3"/>
        <v>1</v>
      </c>
      <c r="W45" s="32">
        <f t="shared" si="4"/>
        <v>3967.8722321768705</v>
      </c>
      <c r="X45" s="33">
        <f t="shared" si="5"/>
        <v>1.0322321768703659</v>
      </c>
      <c r="Y45" s="34">
        <f t="shared" si="6"/>
        <v>1</v>
      </c>
      <c r="Z45" s="39">
        <f t="shared" si="25"/>
        <v>3962.4490000000005</v>
      </c>
      <c r="AA45" s="33">
        <f t="shared" si="7"/>
        <v>4.3909999999996217</v>
      </c>
      <c r="AB45" s="34">
        <f t="shared" si="8"/>
        <v>1</v>
      </c>
      <c r="AC45" s="32">
        <f t="shared" si="9"/>
        <v>3963.5878787571432</v>
      </c>
      <c r="AD45" s="33">
        <f t="shared" si="10"/>
        <v>3.2521212428569015</v>
      </c>
      <c r="AE45" s="34">
        <f t="shared" si="11"/>
        <v>1</v>
      </c>
      <c r="AF45" s="36">
        <f t="shared" si="12"/>
        <v>1</v>
      </c>
      <c r="AG45" s="37">
        <f t="shared" si="26"/>
        <v>0</v>
      </c>
      <c r="AH45" s="37">
        <f>IF(COUNTIF(AF46:AF49, "&lt;0")&gt;=2,0,IF(AE45=1, 1, -1))</f>
        <v>0</v>
      </c>
      <c r="AI45" s="37">
        <f>IF(COUNTIF(AF46:AF48, "&lt;0")&gt;=1,0,IF(AE45=1, 1, -1))</f>
        <v>0</v>
      </c>
      <c r="AJ45" s="42">
        <f>IF(SUM(AE46:AE48)=0,0,IF(AE45=1, 1, -1))</f>
        <v>1</v>
      </c>
      <c r="AK45" s="37">
        <f>IF(COUNTIF(AF46:AF47, "&lt;0")&gt;=2,0,IF(AE45=1, 1, -1))</f>
        <v>0</v>
      </c>
      <c r="AL45" s="44">
        <f>IF(COUNTIF(AF46:AF49, "&lt;0")&gt;=3,0,IF(AE45=1, 1, -1))</f>
        <v>0</v>
      </c>
      <c r="AM45" s="49">
        <f>IF(COUNTIF(AF46:AF48, "&lt;0")&gt;=2,0,IF(AE45=1, 1, -1))</f>
        <v>0</v>
      </c>
      <c r="AN45" s="7">
        <v>26.364572687921093</v>
      </c>
      <c r="AO45" s="4">
        <f t="shared" si="13"/>
        <v>9.580000000000382</v>
      </c>
      <c r="AP45" s="4">
        <f t="shared" si="14"/>
        <v>-22.259999999999764</v>
      </c>
      <c r="AQ45" s="4">
        <f t="shared" si="15"/>
        <v>1.1200000000003456</v>
      </c>
      <c r="AR45">
        <f t="shared" si="27"/>
        <v>22.259999999999764</v>
      </c>
      <c r="AS45" s="6">
        <f t="shared" si="16"/>
        <v>0</v>
      </c>
      <c r="AT45" s="4">
        <f t="shared" si="28"/>
        <v>17.286859031881875</v>
      </c>
      <c r="AU45" s="4">
        <f t="shared" si="29"/>
        <v>32.244572687920751</v>
      </c>
      <c r="AV45">
        <f t="shared" si="30"/>
        <v>0</v>
      </c>
      <c r="AW45">
        <f t="shared" si="31"/>
        <v>0</v>
      </c>
      <c r="AX45">
        <f t="shared" si="32"/>
        <v>0</v>
      </c>
      <c r="AY45" s="4">
        <f t="shared" si="36"/>
        <v>6.94</v>
      </c>
      <c r="AZ45" s="4">
        <f t="shared" si="34"/>
        <v>981.21500000000913</v>
      </c>
      <c r="BA45" s="4">
        <f>(C45-$C$1240)*10/100*4</f>
        <v>555.05599999999993</v>
      </c>
      <c r="BC45"/>
      <c r="BE45" s="6"/>
      <c r="BK45">
        <f t="shared" si="33"/>
        <v>0</v>
      </c>
    </row>
    <row r="46" spans="1:63" x14ac:dyDescent="0.25">
      <c r="A46">
        <v>1213</v>
      </c>
      <c r="B46" s="1">
        <v>44764</v>
      </c>
      <c r="C46" s="2">
        <v>3998.43</v>
      </c>
      <c r="D46" s="2">
        <v>4012.44</v>
      </c>
      <c r="E46" s="2">
        <v>3938.86</v>
      </c>
      <c r="F46" s="2">
        <v>3961.63</v>
      </c>
      <c r="G46" s="2">
        <v>3246220000</v>
      </c>
      <c r="H46" s="2">
        <f t="shared" si="17"/>
        <v>75.136370753450677</v>
      </c>
      <c r="I46" s="2">
        <f t="shared" si="18"/>
        <v>3857.3789999999995</v>
      </c>
      <c r="J46" s="2">
        <f t="shared" si="35"/>
        <v>78.252691796647198</v>
      </c>
      <c r="K46" s="2">
        <f t="shared" si="19"/>
        <v>-0.51999999999998181</v>
      </c>
      <c r="L46" s="20">
        <f>VLOOKUP(B46,'IV Calls'!A:B,2, FALSE)</f>
        <v>0.18529999999999999</v>
      </c>
      <c r="M46" s="2">
        <f t="shared" si="20"/>
        <v>24.292498268957893</v>
      </c>
      <c r="N46" s="2">
        <f>VLOOKUP(B46,'IV Puts'!A:B,2, FALSE)</f>
        <v>0.1986</v>
      </c>
      <c r="O46" s="21">
        <f t="shared" si="21"/>
        <v>27.018942494040196</v>
      </c>
      <c r="P46" s="4">
        <f t="shared" si="22"/>
        <v>73.579999999999927</v>
      </c>
      <c r="Q46" s="4">
        <f t="shared" si="23"/>
        <v>73.713999999999984</v>
      </c>
      <c r="R46" s="4">
        <f t="shared" si="0"/>
        <v>4.7190075187969933</v>
      </c>
      <c r="S46" s="4">
        <f t="shared" si="24"/>
        <v>3.0313129251700692</v>
      </c>
      <c r="T46" s="20">
        <f t="shared" si="1"/>
        <v>4003.2200300751879</v>
      </c>
      <c r="U46" s="2">
        <f t="shared" si="2"/>
        <v>41.590030075187769</v>
      </c>
      <c r="V46" s="24">
        <f t="shared" si="3"/>
        <v>0</v>
      </c>
      <c r="W46" s="32">
        <f t="shared" si="4"/>
        <v>4000.3757341562427</v>
      </c>
      <c r="X46" s="33">
        <f t="shared" si="5"/>
        <v>38.745734156242634</v>
      </c>
      <c r="Y46" s="34">
        <f t="shared" si="6"/>
        <v>0</v>
      </c>
      <c r="Z46" s="39">
        <f t="shared" si="25"/>
        <v>4002.7259999999951</v>
      </c>
      <c r="AA46" s="33">
        <f t="shared" si="7"/>
        <v>41.095999999995001</v>
      </c>
      <c r="AB46" s="34">
        <f t="shared" si="8"/>
        <v>0</v>
      </c>
      <c r="AC46" s="32">
        <f t="shared" si="9"/>
        <v>4002.2324441728069</v>
      </c>
      <c r="AD46" s="33">
        <f t="shared" si="10"/>
        <v>40.602444172806827</v>
      </c>
      <c r="AE46" s="34">
        <f t="shared" si="11"/>
        <v>0</v>
      </c>
      <c r="AF46" s="36">
        <f t="shared" si="12"/>
        <v>-1</v>
      </c>
      <c r="AG46" s="37">
        <f t="shared" si="26"/>
        <v>0</v>
      </c>
      <c r="AH46" s="37">
        <f>IF(COUNTIF(AF47:AF50, "&lt;0")&gt;=2,0,IF(AE46=1, 1, -1))</f>
        <v>0</v>
      </c>
      <c r="AI46" s="37">
        <f>IF(COUNTIF(AF47:AF49, "&lt;0")&gt;=1,0,IF(AE46=1, 1, -1))</f>
        <v>0</v>
      </c>
      <c r="AJ46" s="42">
        <f>IF(SUM(AE47:AE49)=0,0,IF(AE46=1, 1, -1))</f>
        <v>-1</v>
      </c>
      <c r="AK46" s="37">
        <f>IF(COUNTIF(AF47:AF48, "&lt;0")&gt;=2,0,IF(AE46=1, 1, -1))</f>
        <v>-1</v>
      </c>
      <c r="AL46" s="44">
        <f>IF(COUNTIF(AF47:AF50, "&lt;0")&gt;=3,0,IF(AE46=1, 1, -1))</f>
        <v>0</v>
      </c>
      <c r="AM46" s="49">
        <f>IF(COUNTIF(AF47:AF49, "&lt;0")&gt;=2,0,IF(AE46=1, 1, -1))</f>
        <v>0</v>
      </c>
      <c r="AN46" s="7">
        <v>26.03610445879675</v>
      </c>
      <c r="AO46" s="4">
        <f t="shared" si="13"/>
        <v>14.010000000000218</v>
      </c>
      <c r="AP46" s="4">
        <f t="shared" si="14"/>
        <v>-59.569999999999709</v>
      </c>
      <c r="AQ46" s="4">
        <f t="shared" si="15"/>
        <v>36.799999999999727</v>
      </c>
      <c r="AR46">
        <f t="shared" si="27"/>
        <v>59.569999999999709</v>
      </c>
      <c r="AS46" s="6">
        <f t="shared" si="16"/>
        <v>1</v>
      </c>
      <c r="AT46" s="4">
        <f t="shared" si="28"/>
        <v>-20.515843311804588</v>
      </c>
      <c r="AU46" s="4">
        <f t="shared" si="29"/>
        <v>-3.7638955412029773</v>
      </c>
      <c r="AV46">
        <f t="shared" si="30"/>
        <v>1</v>
      </c>
      <c r="AW46">
        <f t="shared" si="31"/>
        <v>0</v>
      </c>
      <c r="AX46">
        <f t="shared" si="32"/>
        <v>0</v>
      </c>
      <c r="AY46" s="4">
        <f t="shared" si="36"/>
        <v>-3.9100000000000006</v>
      </c>
      <c r="AZ46" s="4">
        <f t="shared" si="34"/>
        <v>974.27500000000907</v>
      </c>
      <c r="BA46" s="4">
        <f>(C46-$C$1240)*10/100*4</f>
        <v>568.14</v>
      </c>
      <c r="BC46"/>
      <c r="BE46" s="6"/>
      <c r="BK46">
        <f t="shared" si="33"/>
        <v>1</v>
      </c>
    </row>
    <row r="47" spans="1:63" x14ac:dyDescent="0.25">
      <c r="A47">
        <v>1212</v>
      </c>
      <c r="B47" s="1">
        <v>44763</v>
      </c>
      <c r="C47" s="2">
        <v>3955.47</v>
      </c>
      <c r="D47" s="2">
        <v>3999.29</v>
      </c>
      <c r="E47" s="2">
        <v>3927.64</v>
      </c>
      <c r="F47" s="2">
        <v>3998.95</v>
      </c>
      <c r="G47" s="2">
        <v>3586030000</v>
      </c>
      <c r="H47" s="2">
        <f t="shared" si="17"/>
        <v>61.516058933149075</v>
      </c>
      <c r="I47" s="2">
        <f t="shared" si="18"/>
        <v>3846.1930000000002</v>
      </c>
      <c r="J47" s="2">
        <f t="shared" si="35"/>
        <v>70.246783097351269</v>
      </c>
      <c r="K47" s="2">
        <f t="shared" si="19"/>
        <v>-4.430000000000291</v>
      </c>
      <c r="L47" s="20">
        <f>VLOOKUP(B47,'IV Calls'!A:B,2, FALSE)</f>
        <v>0.17119999999999999</v>
      </c>
      <c r="M47" s="2">
        <f t="shared" si="20"/>
        <v>22.224846298011535</v>
      </c>
      <c r="N47" s="2">
        <f>VLOOKUP(B47,'IV Puts'!A:B,2, FALSE)</f>
        <v>0.21879999999999999</v>
      </c>
      <c r="O47" s="21">
        <f t="shared" si="21"/>
        <v>29.476415191936486</v>
      </c>
      <c r="P47" s="4">
        <f t="shared" si="22"/>
        <v>71.650000000000091</v>
      </c>
      <c r="Q47" s="4">
        <f t="shared" si="23"/>
        <v>71.271999999999977</v>
      </c>
      <c r="R47" s="4">
        <f t="shared" si="0"/>
        <v>4.2700300751879698</v>
      </c>
      <c r="S47" s="4">
        <f t="shared" si="24"/>
        <v>2.7404706425954659</v>
      </c>
      <c r="T47" s="20">
        <f t="shared" si="1"/>
        <v>3963.3943157894737</v>
      </c>
      <c r="U47" s="2">
        <f t="shared" si="2"/>
        <v>35.555684210526124</v>
      </c>
      <c r="V47" s="24">
        <f t="shared" si="3"/>
        <v>0</v>
      </c>
      <c r="W47" s="32">
        <f t="shared" si="4"/>
        <v>3957.0815435389227</v>
      </c>
      <c r="X47" s="33">
        <f t="shared" si="5"/>
        <v>41.86845646107713</v>
      </c>
      <c r="Y47" s="34">
        <f t="shared" si="6"/>
        <v>0</v>
      </c>
      <c r="Z47" s="39">
        <f t="shared" si="25"/>
        <v>3957.4850000000006</v>
      </c>
      <c r="AA47" s="33">
        <f t="shared" si="7"/>
        <v>41.464999999999236</v>
      </c>
      <c r="AB47" s="34">
        <f t="shared" si="8"/>
        <v>0</v>
      </c>
      <c r="AC47" s="32">
        <f t="shared" si="9"/>
        <v>3957.4002741431746</v>
      </c>
      <c r="AD47" s="33">
        <f t="shared" si="10"/>
        <v>41.549725856825262</v>
      </c>
      <c r="AE47" s="34">
        <f t="shared" si="11"/>
        <v>0</v>
      </c>
      <c r="AF47" s="36">
        <f t="shared" si="12"/>
        <v>-1</v>
      </c>
      <c r="AG47" s="37">
        <f t="shared" si="26"/>
        <v>-1</v>
      </c>
      <c r="AH47" s="37">
        <f>IF(COUNTIF(AF48:AF51, "&lt;0")&gt;=2,0,IF(AE47=1, 1, -1))</f>
        <v>0</v>
      </c>
      <c r="AI47" s="37">
        <f>IF(COUNTIF(AF48:AF50, "&lt;0")&gt;=1,0,IF(AE47=1, 1, -1))</f>
        <v>0</v>
      </c>
      <c r="AJ47" s="42">
        <f>IF(SUM(AE48:AE50)=0,0,IF(AE47=1, 1, -1))</f>
        <v>-1</v>
      </c>
      <c r="AK47" s="37">
        <f>IF(COUNTIF(AF48:AF49, "&lt;0")&gt;=2,0,IF(AE47=1, 1, -1))</f>
        <v>-1</v>
      </c>
      <c r="AL47" s="44">
        <f>IF(COUNTIF(AF48:AF51, "&lt;0")&gt;=3,0,IF(AE47=1, 1, -1))</f>
        <v>0</v>
      </c>
      <c r="AM47" s="49">
        <f>IF(COUNTIF(AF48:AF50, "&lt;0")&gt;=2,0,IF(AE47=1, 1, -1))</f>
        <v>0</v>
      </c>
      <c r="AN47" s="7">
        <v>28.404184404234368</v>
      </c>
      <c r="AO47" s="4">
        <f t="shared" si="13"/>
        <v>43.820000000000164</v>
      </c>
      <c r="AP47" s="4">
        <f t="shared" si="14"/>
        <v>-27.829999999999927</v>
      </c>
      <c r="AQ47" s="4">
        <f t="shared" si="15"/>
        <v>43.480000000000018</v>
      </c>
      <c r="AR47">
        <f t="shared" si="27"/>
        <v>43.820000000000164</v>
      </c>
      <c r="AS47" s="6">
        <f t="shared" si="16"/>
        <v>1</v>
      </c>
      <c r="AT47" s="4">
        <f t="shared" si="28"/>
        <v>-1.213723393648614</v>
      </c>
      <c r="AU47" s="4">
        <f t="shared" si="29"/>
        <v>-8.0758155957656506</v>
      </c>
      <c r="AV47">
        <f t="shared" si="30"/>
        <v>1</v>
      </c>
      <c r="AW47">
        <f t="shared" si="31"/>
        <v>0</v>
      </c>
      <c r="AX47">
        <f t="shared" si="32"/>
        <v>0</v>
      </c>
      <c r="AY47" s="4">
        <f t="shared" si="36"/>
        <v>-3.9100000000000006</v>
      </c>
      <c r="AZ47" s="4">
        <f t="shared" si="34"/>
        <v>978.18500000000904</v>
      </c>
      <c r="BA47" s="4">
        <f>(C47-$C$1240)*10/100*4</f>
        <v>550.9559999999999</v>
      </c>
      <c r="BC47"/>
      <c r="BE47" s="6"/>
      <c r="BK47">
        <f t="shared" si="33"/>
        <v>1</v>
      </c>
    </row>
    <row r="48" spans="1:63" x14ac:dyDescent="0.25">
      <c r="A48">
        <v>1211</v>
      </c>
      <c r="B48" s="1">
        <v>44762</v>
      </c>
      <c r="C48" s="2">
        <v>3935.32</v>
      </c>
      <c r="D48" s="2">
        <v>3974.13</v>
      </c>
      <c r="E48" s="2">
        <v>3922.03</v>
      </c>
      <c r="F48" s="2">
        <v>3959.9</v>
      </c>
      <c r="G48" s="2">
        <v>3452150000</v>
      </c>
      <c r="H48" s="2">
        <f t="shared" si="17"/>
        <v>52.027171960642164</v>
      </c>
      <c r="I48" s="2">
        <f t="shared" si="18"/>
        <v>3835.114</v>
      </c>
      <c r="J48" s="2">
        <f t="shared" si="35"/>
        <v>62.007794289359957</v>
      </c>
      <c r="K48" s="2">
        <f t="shared" si="19"/>
        <v>-1.3699999999998909</v>
      </c>
      <c r="L48" s="20">
        <f>VLOOKUP(B48,'IV Calls'!A:B,2, FALSE)</f>
        <v>0.21440000000000001</v>
      </c>
      <c r="M48" s="2">
        <f t="shared" si="20"/>
        <v>27.669848745758355</v>
      </c>
      <c r="N48" s="2">
        <f>VLOOKUP(B48,'IV Puts'!A:B,2, FALSE)</f>
        <v>0.22770000000000001</v>
      </c>
      <c r="O48" s="21">
        <f t="shared" si="21"/>
        <v>30.495613615072859</v>
      </c>
      <c r="P48" s="4">
        <f t="shared" si="22"/>
        <v>52.099999999999909</v>
      </c>
      <c r="Q48" s="4">
        <f t="shared" si="23"/>
        <v>70.661999999999992</v>
      </c>
      <c r="R48" s="4">
        <f t="shared" si="0"/>
        <v>3.4943157894736885</v>
      </c>
      <c r="S48" s="4">
        <f t="shared" si="24"/>
        <v>2.2697796322858275</v>
      </c>
      <c r="T48" s="20">
        <f t="shared" si="1"/>
        <v>3939.5956917293233</v>
      </c>
      <c r="U48" s="2">
        <f t="shared" si="2"/>
        <v>20.304308270676756</v>
      </c>
      <c r="V48" s="24">
        <f t="shared" si="3"/>
        <v>1</v>
      </c>
      <c r="W48" s="32">
        <f t="shared" si="4"/>
        <v>3936.6638715633294</v>
      </c>
      <c r="X48" s="33">
        <f t="shared" si="5"/>
        <v>23.236128436670697</v>
      </c>
      <c r="Y48" s="34">
        <f t="shared" si="6"/>
        <v>1</v>
      </c>
      <c r="Z48" s="39">
        <f t="shared" si="25"/>
        <v>3942.7789999999804</v>
      </c>
      <c r="AA48" s="33">
        <f t="shared" si="7"/>
        <v>17.121000000019649</v>
      </c>
      <c r="AB48" s="34">
        <f t="shared" si="8"/>
        <v>1</v>
      </c>
      <c r="AC48" s="32">
        <f t="shared" si="9"/>
        <v>3941.4948230282835</v>
      </c>
      <c r="AD48" s="33">
        <f t="shared" si="10"/>
        <v>18.405176971716628</v>
      </c>
      <c r="AE48" s="34">
        <f t="shared" si="11"/>
        <v>1</v>
      </c>
      <c r="AF48" s="36">
        <f t="shared" si="12"/>
        <v>1</v>
      </c>
      <c r="AG48" s="37">
        <f t="shared" si="26"/>
        <v>0</v>
      </c>
      <c r="AH48" s="37">
        <f>IF(COUNTIF(AF49:AF52, "&lt;0")&gt;=2,0,IF(AE48=1, 1, -1))</f>
        <v>0</v>
      </c>
      <c r="AI48" s="37">
        <f>IF(COUNTIF(AF49:AF51, "&lt;0")&gt;=1,0,IF(AE48=1, 1, -1))</f>
        <v>0</v>
      </c>
      <c r="AJ48" s="42">
        <f>IF(SUM(AE49:AE51)=0,0,IF(AE48=1, 1, -1))</f>
        <v>0</v>
      </c>
      <c r="AK48" s="37">
        <f>IF(COUNTIF(AF49:AF50, "&lt;0")&gt;=2,0,IF(AE48=1, 1, -1))</f>
        <v>0</v>
      </c>
      <c r="AL48" s="44">
        <f>IF(COUNTIF(AF49:AF52, "&lt;0")&gt;=3,0,IF(AE48=1, 1, -1))</f>
        <v>0</v>
      </c>
      <c r="AM48" s="49">
        <f>IF(COUNTIF(AF49:AF51, "&lt;0")&gt;=2,0,IF(AE48=1, 1, -1))</f>
        <v>0</v>
      </c>
      <c r="AN48" s="7">
        <v>29.38630857933385</v>
      </c>
      <c r="AO48" s="4">
        <f t="shared" si="13"/>
        <v>38.809999999999945</v>
      </c>
      <c r="AP48" s="4">
        <f t="shared" si="14"/>
        <v>-13.289999999999964</v>
      </c>
      <c r="AQ48" s="4">
        <f t="shared" si="15"/>
        <v>24.579999999999927</v>
      </c>
      <c r="AR48">
        <f t="shared" si="27"/>
        <v>38.809999999999945</v>
      </c>
      <c r="AS48" s="6">
        <f t="shared" si="16"/>
        <v>0</v>
      </c>
      <c r="AT48" s="4">
        <f t="shared" si="28"/>
        <v>5.2694628690008329</v>
      </c>
      <c r="AU48" s="4">
        <f t="shared" si="29"/>
        <v>11.806308579333923</v>
      </c>
      <c r="AV48">
        <f t="shared" si="30"/>
        <v>0</v>
      </c>
      <c r="AW48">
        <f t="shared" si="31"/>
        <v>0</v>
      </c>
      <c r="AX48">
        <f t="shared" si="32"/>
        <v>0</v>
      </c>
      <c r="AY48" s="4">
        <f t="shared" si="36"/>
        <v>6.94</v>
      </c>
      <c r="AZ48" s="4">
        <f t="shared" si="34"/>
        <v>982.09500000000901</v>
      </c>
      <c r="BA48" s="4">
        <f>(C48-$C$1240)*10/100*4</f>
        <v>542.89600000000007</v>
      </c>
      <c r="BC48"/>
      <c r="BE48" s="6"/>
      <c r="BK48">
        <f t="shared" si="33"/>
        <v>0</v>
      </c>
    </row>
    <row r="49" spans="1:63" x14ac:dyDescent="0.25">
      <c r="A49">
        <v>1210</v>
      </c>
      <c r="B49" s="1">
        <v>44761</v>
      </c>
      <c r="C49" s="2">
        <v>3860.73</v>
      </c>
      <c r="D49" s="2">
        <v>3939.81</v>
      </c>
      <c r="E49" s="2">
        <v>3860.73</v>
      </c>
      <c r="F49" s="2">
        <v>3936.69</v>
      </c>
      <c r="G49" s="2">
        <v>3160350000</v>
      </c>
      <c r="H49" s="2">
        <f t="shared" si="17"/>
        <v>43.183206663907924</v>
      </c>
      <c r="I49" s="2">
        <f t="shared" si="18"/>
        <v>3824.1135000000004</v>
      </c>
      <c r="J49" s="2">
        <f t="shared" si="35"/>
        <v>54.195400552561942</v>
      </c>
      <c r="K49" s="2">
        <f t="shared" si="19"/>
        <v>29.880000000000109</v>
      </c>
      <c r="L49" s="20">
        <f>VLOOKUP(B49,'IV Calls'!A:B,2, FALSE)</f>
        <v>0.24560000000000001</v>
      </c>
      <c r="M49" s="2">
        <f t="shared" si="20"/>
        <v>30.84425583685136</v>
      </c>
      <c r="N49" s="2">
        <f>VLOOKUP(B49,'IV Puts'!A:B,2, FALSE)</f>
        <v>0.22919999999999999</v>
      </c>
      <c r="O49" s="21">
        <f t="shared" si="21"/>
        <v>29.871215103298649</v>
      </c>
      <c r="P49" s="4">
        <f t="shared" si="22"/>
        <v>108.96000000000004</v>
      </c>
      <c r="Q49" s="4">
        <f t="shared" si="23"/>
        <v>71.605999999999995</v>
      </c>
      <c r="R49" s="4">
        <f t="shared" si="0"/>
        <v>2.9056917293233115</v>
      </c>
      <c r="S49" s="4">
        <f t="shared" si="24"/>
        <v>1.8927768497592623</v>
      </c>
      <c r="T49" s="20">
        <f t="shared" si="1"/>
        <v>3834.5251428571428</v>
      </c>
      <c r="U49" s="2">
        <f t="shared" si="2"/>
        <v>102.16485714285727</v>
      </c>
      <c r="V49" s="24">
        <f t="shared" si="3"/>
        <v>0</v>
      </c>
      <c r="W49" s="32">
        <f t="shared" si="4"/>
        <v>3862.4952599829217</v>
      </c>
      <c r="X49" s="33">
        <f t="shared" si="5"/>
        <v>74.194740017078402</v>
      </c>
      <c r="Y49" s="34">
        <f t="shared" si="6"/>
        <v>0</v>
      </c>
      <c r="Z49" s="39">
        <f t="shared" si="25"/>
        <v>3858.4240000000027</v>
      </c>
      <c r="AA49" s="33">
        <f t="shared" si="7"/>
        <v>78.265999999997348</v>
      </c>
      <c r="AB49" s="34">
        <f t="shared" si="8"/>
        <v>0</v>
      </c>
      <c r="AC49" s="32">
        <f t="shared" si="9"/>
        <v>3859.2789645964158</v>
      </c>
      <c r="AD49" s="33">
        <f t="shared" si="10"/>
        <v>77.411035403584265</v>
      </c>
      <c r="AE49" s="34">
        <f t="shared" si="11"/>
        <v>0</v>
      </c>
      <c r="AF49" s="36">
        <f t="shared" si="12"/>
        <v>-1</v>
      </c>
      <c r="AG49" s="37">
        <f t="shared" si="26"/>
        <v>0</v>
      </c>
      <c r="AH49" s="37">
        <f>IF(COUNTIF(AF50:AF53, "&lt;0")&gt;=2,0,IF(AE49=1, 1, -1))</f>
        <v>0</v>
      </c>
      <c r="AI49" s="37">
        <f>IF(COUNTIF(AF50:AF52, "&lt;0")&gt;=1,0,IF(AE49=1, 1, -1))</f>
        <v>0</v>
      </c>
      <c r="AJ49" s="42">
        <f>IF(SUM(AE50:AE52)=0,0,IF(AE49=1, 1, -1))</f>
        <v>-1</v>
      </c>
      <c r="AK49" s="37">
        <f>IF(COUNTIF(AF50:AF51, "&lt;0")&gt;=2,0,IF(AE49=1, 1, -1))</f>
        <v>0</v>
      </c>
      <c r="AL49" s="44">
        <f>IF(COUNTIF(AF50:AF53, "&lt;0")&gt;=3,0,IF(AE49=1, 1, -1))</f>
        <v>-1</v>
      </c>
      <c r="AM49" s="49">
        <f>IF(COUNTIF(AF50:AF52, "&lt;0")&gt;=2,0,IF(AE49=1, 1, -1))</f>
        <v>0</v>
      </c>
      <c r="AN49" s="7">
        <v>28.784623118103955</v>
      </c>
      <c r="AO49" s="4">
        <f t="shared" si="13"/>
        <v>79.079999999999927</v>
      </c>
      <c r="AP49" s="4">
        <f t="shared" si="14"/>
        <v>0</v>
      </c>
      <c r="AQ49" s="4">
        <f t="shared" si="15"/>
        <v>75.960000000000036</v>
      </c>
      <c r="AR49">
        <f t="shared" si="27"/>
        <v>79.079999999999927</v>
      </c>
      <c r="AS49" s="6">
        <f t="shared" si="16"/>
        <v>1</v>
      </c>
      <c r="AT49" s="4">
        <f t="shared" si="28"/>
        <v>-35.903065322843993</v>
      </c>
      <c r="AU49" s="4">
        <f t="shared" si="29"/>
        <v>-40.175376881896085</v>
      </c>
      <c r="AV49">
        <f t="shared" si="30"/>
        <v>1</v>
      </c>
      <c r="AW49">
        <f t="shared" si="31"/>
        <v>0</v>
      </c>
      <c r="AX49">
        <f t="shared" si="32"/>
        <v>0</v>
      </c>
      <c r="AY49" s="4">
        <f t="shared" si="36"/>
        <v>-3.9100000000000006</v>
      </c>
      <c r="AZ49" s="4">
        <f t="shared" si="34"/>
        <v>975.15500000000895</v>
      </c>
      <c r="BA49" s="4">
        <f>(C49-$C$1240)*10/100*4</f>
        <v>513.05999999999995</v>
      </c>
      <c r="BC49"/>
      <c r="BE49" s="6"/>
      <c r="BK49">
        <f t="shared" si="33"/>
        <v>1</v>
      </c>
    </row>
    <row r="50" spans="1:63" x14ac:dyDescent="0.25">
      <c r="A50">
        <v>1209</v>
      </c>
      <c r="B50" s="1">
        <v>44760</v>
      </c>
      <c r="C50" s="2">
        <v>3883.79</v>
      </c>
      <c r="D50" s="2">
        <v>3902.44</v>
      </c>
      <c r="E50" s="2">
        <v>3818.63</v>
      </c>
      <c r="F50" s="2">
        <v>3830.85</v>
      </c>
      <c r="G50" s="2">
        <v>3414470000</v>
      </c>
      <c r="H50" s="2">
        <f t="shared" si="17"/>
        <v>45.194101925902807</v>
      </c>
      <c r="I50" s="2">
        <f t="shared" si="18"/>
        <v>3814.3719999999994</v>
      </c>
      <c r="J50" s="2">
        <f t="shared" si="35"/>
        <v>54.24634552571019</v>
      </c>
      <c r="K50" s="2">
        <f t="shared" si="19"/>
        <v>20.630000000000109</v>
      </c>
      <c r="L50" s="20">
        <f>VLOOKUP(B50,'IV Calls'!A:B,2, FALSE)</f>
        <v>0.25069999999999998</v>
      </c>
      <c r="M50" s="2">
        <f t="shared" si="20"/>
        <v>31.750298793025365</v>
      </c>
      <c r="N50" s="2">
        <f>VLOOKUP(B50,'IV Puts'!A:B,2, FALSE)</f>
        <v>0.23860000000000001</v>
      </c>
      <c r="O50" s="21">
        <f t="shared" si="21"/>
        <v>31.358570994758896</v>
      </c>
      <c r="P50" s="4">
        <f t="shared" si="22"/>
        <v>83.809999999999945</v>
      </c>
      <c r="Q50" s="4">
        <f t="shared" si="23"/>
        <v>69.722999999999999</v>
      </c>
      <c r="R50" s="4">
        <f t="shared" si="0"/>
        <v>3.6751428571428577</v>
      </c>
      <c r="S50" s="4">
        <f t="shared" si="24"/>
        <v>2.4862816660868465</v>
      </c>
      <c r="T50" s="20">
        <f t="shared" si="1"/>
        <v>3868.9972781954884</v>
      </c>
      <c r="U50" s="2">
        <f t="shared" si="2"/>
        <v>38.147278195488525</v>
      </c>
      <c r="V50" s="24">
        <f t="shared" si="3"/>
        <v>0</v>
      </c>
      <c r="W50" s="32">
        <f t="shared" si="4"/>
        <v>3886.578612974733</v>
      </c>
      <c r="X50" s="33">
        <f t="shared" si="5"/>
        <v>55.728612974733096</v>
      </c>
      <c r="Y50" s="34">
        <f t="shared" si="6"/>
        <v>0</v>
      </c>
      <c r="Z50" s="39">
        <f t="shared" si="25"/>
        <v>3890.3690000000061</v>
      </c>
      <c r="AA50" s="33">
        <f t="shared" si="7"/>
        <v>59.519000000006145</v>
      </c>
      <c r="AB50" s="34">
        <f t="shared" si="8"/>
        <v>0</v>
      </c>
      <c r="AC50" s="32">
        <f t="shared" si="9"/>
        <v>3889.5730187246986</v>
      </c>
      <c r="AD50" s="33">
        <f t="shared" si="10"/>
        <v>58.723018724698704</v>
      </c>
      <c r="AE50" s="34">
        <f t="shared" si="11"/>
        <v>0</v>
      </c>
      <c r="AF50" s="36">
        <f t="shared" si="12"/>
        <v>-1</v>
      </c>
      <c r="AG50" s="37">
        <f t="shared" si="26"/>
        <v>0</v>
      </c>
      <c r="AH50" s="37">
        <f>IF(COUNTIF(AF51:AF54, "&lt;0")&gt;=2,0,IF(AE50=1, 1, -1))</f>
        <v>0</v>
      </c>
      <c r="AI50" s="37">
        <f>IF(COUNTIF(AF51:AF53, "&lt;0")&gt;=1,0,IF(AE50=1, 1, -1))</f>
        <v>0</v>
      </c>
      <c r="AJ50" s="42">
        <f>IF(SUM(AE51:AE53)=0,0,IF(AE50=1, 1, -1))</f>
        <v>-1</v>
      </c>
      <c r="AK50" s="37">
        <f>IF(COUNTIF(AF51:AF52, "&lt;0")&gt;=2,0,IF(AE50=1, 1, -1))</f>
        <v>-1</v>
      </c>
      <c r="AL50" s="44">
        <f>IF(COUNTIF(AF51:AF54, "&lt;0")&gt;=3,0,IF(AE50=1, 1, -1))</f>
        <v>-1</v>
      </c>
      <c r="AM50" s="49">
        <f>IF(COUNTIF(AF51:AF53, "&lt;0")&gt;=2,0,IF(AE50=1, 1, -1))</f>
        <v>-1</v>
      </c>
      <c r="AN50" s="7">
        <v>30.217875117733758</v>
      </c>
      <c r="AO50" s="4">
        <f t="shared" si="13"/>
        <v>18.650000000000091</v>
      </c>
      <c r="AP50" s="4">
        <f t="shared" si="14"/>
        <v>-65.159999999999854</v>
      </c>
      <c r="AQ50" s="4">
        <f t="shared" si="15"/>
        <v>52.940000000000055</v>
      </c>
      <c r="AR50">
        <f t="shared" si="27"/>
        <v>65.159999999999854</v>
      </c>
      <c r="AS50" s="6">
        <f t="shared" si="16"/>
        <v>1</v>
      </c>
      <c r="AT50" s="4">
        <f t="shared" si="28"/>
        <v>-19.833187323399216</v>
      </c>
      <c r="AU50" s="4">
        <f t="shared" si="29"/>
        <v>-15.722124882266296</v>
      </c>
      <c r="AV50">
        <f t="shared" si="30"/>
        <v>1</v>
      </c>
      <c r="AW50">
        <f t="shared" si="31"/>
        <v>0</v>
      </c>
      <c r="AX50">
        <f t="shared" si="32"/>
        <v>0</v>
      </c>
      <c r="AY50" s="4">
        <f t="shared" si="36"/>
        <v>-3.9100000000000006</v>
      </c>
      <c r="AZ50" s="4">
        <f t="shared" si="34"/>
        <v>979.06500000000892</v>
      </c>
      <c r="BA50" s="4">
        <f>(C50-$C$1240)*10/100*4</f>
        <v>522.28399999999999</v>
      </c>
      <c r="BC50"/>
      <c r="BE50" s="6"/>
      <c r="BK50">
        <f t="shared" si="33"/>
        <v>1</v>
      </c>
    </row>
    <row r="51" spans="1:63" x14ac:dyDescent="0.25">
      <c r="A51">
        <v>1208</v>
      </c>
      <c r="B51" s="1">
        <v>44757</v>
      </c>
      <c r="C51" s="2">
        <v>3818</v>
      </c>
      <c r="D51" s="2">
        <v>3863.62</v>
      </c>
      <c r="E51" s="2">
        <v>3817.18</v>
      </c>
      <c r="F51" s="2">
        <v>3863.16</v>
      </c>
      <c r="G51" s="2">
        <v>3537130000</v>
      </c>
      <c r="H51" s="2">
        <f t="shared" si="17"/>
        <v>44.55002363136925</v>
      </c>
      <c r="I51" s="2">
        <f t="shared" si="18"/>
        <v>3806.5914999999986</v>
      </c>
      <c r="J51" s="2">
        <f t="shared" si="35"/>
        <v>54.945618464269316</v>
      </c>
      <c r="K51" s="2">
        <f t="shared" si="19"/>
        <v>27.619999999999891</v>
      </c>
      <c r="L51" s="20">
        <f>VLOOKUP(B51,'IV Calls'!A:B,2, FALSE)</f>
        <v>0.19259999999999999</v>
      </c>
      <c r="M51" s="2">
        <f t="shared" si="20"/>
        <v>23.932596662779133</v>
      </c>
      <c r="N51" s="2">
        <f>VLOOKUP(B51,'IV Puts'!A:B,2, FALSE)</f>
        <v>0.2031</v>
      </c>
      <c r="O51" s="21">
        <f t="shared" si="21"/>
        <v>26.190018426902462</v>
      </c>
      <c r="P51" s="4">
        <f t="shared" si="22"/>
        <v>73.239999999999782</v>
      </c>
      <c r="Q51" s="4">
        <f t="shared" si="23"/>
        <v>69.114000000000033</v>
      </c>
      <c r="R51" s="4">
        <f t="shared" si="0"/>
        <v>5.8372781954887234</v>
      </c>
      <c r="S51" s="4">
        <f t="shared" si="24"/>
        <v>3.9276239080747684</v>
      </c>
      <c r="T51" s="20">
        <f t="shared" si="1"/>
        <v>3795.862233082707</v>
      </c>
      <c r="U51" s="2">
        <f t="shared" si="2"/>
        <v>67.297766917292847</v>
      </c>
      <c r="V51" s="24">
        <f t="shared" si="3"/>
        <v>0</v>
      </c>
      <c r="W51" s="32">
        <f t="shared" si="4"/>
        <v>3820.5859172976602</v>
      </c>
      <c r="X51" s="33">
        <f t="shared" si="5"/>
        <v>42.574082702339638</v>
      </c>
      <c r="Y51" s="34">
        <f t="shared" si="6"/>
        <v>0</v>
      </c>
      <c r="Z51" s="39">
        <f t="shared" si="25"/>
        <v>3823.400999999998</v>
      </c>
      <c r="AA51" s="33">
        <f t="shared" si="7"/>
        <v>39.759000000001834</v>
      </c>
      <c r="AB51" s="34">
        <f t="shared" si="8"/>
        <v>0</v>
      </c>
      <c r="AC51" s="32">
        <f t="shared" si="9"/>
        <v>3822.8098326325071</v>
      </c>
      <c r="AD51" s="33">
        <f t="shared" si="10"/>
        <v>40.350167367492759</v>
      </c>
      <c r="AE51" s="34">
        <f t="shared" si="11"/>
        <v>0</v>
      </c>
      <c r="AF51" s="36">
        <f t="shared" si="12"/>
        <v>-1</v>
      </c>
      <c r="AG51" s="37">
        <f t="shared" si="26"/>
        <v>-1</v>
      </c>
      <c r="AH51" s="37">
        <f>IF(COUNTIF(AF52:AF55, "&lt;0")&gt;=2,0,IF(AE51=1, 1, -1))</f>
        <v>0</v>
      </c>
      <c r="AI51" s="37">
        <f>IF(COUNTIF(AF52:AF54, "&lt;0")&gt;=1,0,IF(AE51=1, 1, -1))</f>
        <v>0</v>
      </c>
      <c r="AJ51" s="42">
        <f>IF(SUM(AE52:AE54)=0,0,IF(AE51=1, 1, -1))</f>
        <v>-1</v>
      </c>
      <c r="AK51" s="37">
        <f>IF(COUNTIF(AF52:AF53, "&lt;0")&gt;=2,0,IF(AE51=1, 1, -1))</f>
        <v>-1</v>
      </c>
      <c r="AL51" s="44">
        <f>IF(COUNTIF(AF52:AF55, "&lt;0")&gt;=3,0,IF(AE51=1, 1, -1))</f>
        <v>-1</v>
      </c>
      <c r="AM51" s="49">
        <f>IF(COUNTIF(AF52:AF54, "&lt;0")&gt;=2,0,IF(AE51=1, 1, -1))</f>
        <v>-1</v>
      </c>
      <c r="AN51" s="7">
        <v>25.237333240968027</v>
      </c>
      <c r="AO51" s="4">
        <f t="shared" si="13"/>
        <v>45.619999999999891</v>
      </c>
      <c r="AP51" s="4">
        <f t="shared" si="14"/>
        <v>-0.82000000000016371</v>
      </c>
      <c r="AQ51" s="4">
        <f t="shared" si="15"/>
        <v>45.159999999999854</v>
      </c>
      <c r="AR51">
        <f t="shared" si="27"/>
        <v>45.619999999999891</v>
      </c>
      <c r="AS51" s="6">
        <f t="shared" si="16"/>
        <v>1</v>
      </c>
      <c r="AT51" s="4">
        <f t="shared" si="28"/>
        <v>-7.7640001385478499</v>
      </c>
      <c r="AU51" s="4">
        <f t="shared" si="29"/>
        <v>-12.922666759031827</v>
      </c>
      <c r="AV51">
        <f t="shared" si="30"/>
        <v>1</v>
      </c>
      <c r="AW51">
        <f t="shared" si="31"/>
        <v>0</v>
      </c>
      <c r="AX51">
        <f t="shared" si="32"/>
        <v>0</v>
      </c>
      <c r="AY51" s="4">
        <f t="shared" si="36"/>
        <v>-3.9100000000000006</v>
      </c>
      <c r="AZ51" s="4">
        <f t="shared" si="34"/>
        <v>982.97500000000889</v>
      </c>
      <c r="BA51" s="4">
        <f>(C51-$C$1240)*10/100*4</f>
        <v>495.96800000000002</v>
      </c>
      <c r="BC51"/>
      <c r="BE51" s="6"/>
      <c r="BK51">
        <f t="shared" si="33"/>
        <v>1</v>
      </c>
    </row>
    <row r="52" spans="1:63" x14ac:dyDescent="0.25">
      <c r="A52">
        <v>1207</v>
      </c>
      <c r="B52" s="1">
        <v>44756</v>
      </c>
      <c r="C52" s="2">
        <v>3763.99</v>
      </c>
      <c r="D52" s="2">
        <v>3796.41</v>
      </c>
      <c r="E52" s="2">
        <v>3721.56</v>
      </c>
      <c r="F52" s="2">
        <v>3790.38</v>
      </c>
      <c r="G52" s="2">
        <v>3447500000</v>
      </c>
      <c r="H52" s="2">
        <f t="shared" si="17"/>
        <v>46.206122778504444</v>
      </c>
      <c r="I52" s="2">
        <f t="shared" si="18"/>
        <v>3803.8939999999993</v>
      </c>
      <c r="J52" s="2">
        <f t="shared" si="35"/>
        <v>57.850079252095114</v>
      </c>
      <c r="K52" s="2">
        <f t="shared" si="19"/>
        <v>-37.790000000000418</v>
      </c>
      <c r="L52" s="20">
        <f>VLOOKUP(B52,'IV Calls'!A:B,2, FALSE)</f>
        <v>0.2225</v>
      </c>
      <c r="M52" s="2">
        <f t="shared" si="20"/>
        <v>27.731143875271741</v>
      </c>
      <c r="N52" s="2">
        <f>VLOOKUP(B52,'IV Puts'!A:B,2, FALSE)</f>
        <v>0.2122</v>
      </c>
      <c r="O52" s="21">
        <f t="shared" si="21"/>
        <v>27.445774450810124</v>
      </c>
      <c r="P52" s="4">
        <f t="shared" si="22"/>
        <v>80.220000000000255</v>
      </c>
      <c r="Q52" s="4">
        <f t="shared" si="23"/>
        <v>69.822000000000031</v>
      </c>
      <c r="R52" s="4">
        <f t="shared" si="0"/>
        <v>5.4822330827067747</v>
      </c>
      <c r="S52" s="4">
        <f t="shared" si="24"/>
        <v>3.6421370389578747</v>
      </c>
      <c r="T52" s="20">
        <f t="shared" si="1"/>
        <v>3808.725030075188</v>
      </c>
      <c r="U52" s="2">
        <f t="shared" si="2"/>
        <v>18.345030075187879</v>
      </c>
      <c r="V52" s="24">
        <f t="shared" si="3"/>
        <v>1</v>
      </c>
      <c r="W52" s="32">
        <f t="shared" si="4"/>
        <v>3767.1893545261819</v>
      </c>
      <c r="X52" s="33">
        <f t="shared" si="5"/>
        <v>23.190645473818222</v>
      </c>
      <c r="Y52" s="34">
        <f t="shared" si="6"/>
        <v>1</v>
      </c>
      <c r="Z52" s="39">
        <f t="shared" si="25"/>
        <v>3762.4219999999987</v>
      </c>
      <c r="AA52" s="33">
        <f t="shared" si="7"/>
        <v>27.958000000001448</v>
      </c>
      <c r="AB52" s="34">
        <f t="shared" si="8"/>
        <v>1</v>
      </c>
      <c r="AC52" s="32">
        <f t="shared" si="9"/>
        <v>3763.4231444504971</v>
      </c>
      <c r="AD52" s="33">
        <f t="shared" si="10"/>
        <v>26.956855549502961</v>
      </c>
      <c r="AE52" s="34">
        <f t="shared" si="11"/>
        <v>1</v>
      </c>
      <c r="AF52" s="36">
        <f t="shared" si="12"/>
        <v>1</v>
      </c>
      <c r="AG52" s="37">
        <f t="shared" si="26"/>
        <v>1</v>
      </c>
      <c r="AH52" s="37">
        <f>IF(COUNTIF(AF53:AF56, "&lt;0")&gt;=2,0,IF(AE52=1, 1, -1))</f>
        <v>0</v>
      </c>
      <c r="AI52" s="37">
        <f>IF(COUNTIF(AF53:AF55, "&lt;0")&gt;=1,0,IF(AE52=1, 1, -1))</f>
        <v>0</v>
      </c>
      <c r="AJ52" s="42">
        <f>IF(SUM(AE53:AE55)=0,0,IF(AE52=1, 1, -1))</f>
        <v>1</v>
      </c>
      <c r="AK52" s="37">
        <f>IF(COUNTIF(AF53:AF54, "&lt;0")&gt;=2,0,IF(AE52=1, 1, -1))</f>
        <v>1</v>
      </c>
      <c r="AL52" s="44">
        <f>IF(COUNTIF(AF53:AF56, "&lt;0")&gt;=3,0,IF(AE52=1, 1, -1))</f>
        <v>1</v>
      </c>
      <c r="AM52" s="49">
        <f>IF(COUNTIF(AF53:AF55, "&lt;0")&gt;=2,0,IF(AE52=1, 1, -1))</f>
        <v>0</v>
      </c>
      <c r="AN52" s="7">
        <v>26.447410023967027</v>
      </c>
      <c r="AO52" s="4">
        <f t="shared" si="13"/>
        <v>32.420000000000073</v>
      </c>
      <c r="AP52" s="4">
        <f t="shared" si="14"/>
        <v>-42.429999999999836</v>
      </c>
      <c r="AQ52" s="4">
        <f t="shared" si="15"/>
        <v>26.390000000000327</v>
      </c>
      <c r="AR52">
        <f t="shared" si="27"/>
        <v>42.429999999999836</v>
      </c>
      <c r="AS52" s="6">
        <f t="shared" si="16"/>
        <v>1</v>
      </c>
      <c r="AT52" s="4">
        <f t="shared" si="28"/>
        <v>-2.7588849640492938</v>
      </c>
      <c r="AU52" s="4">
        <f t="shared" si="29"/>
        <v>7.0574100239666997</v>
      </c>
      <c r="AV52">
        <f t="shared" si="30"/>
        <v>0</v>
      </c>
      <c r="AW52">
        <f t="shared" si="31"/>
        <v>1</v>
      </c>
      <c r="AX52">
        <f t="shared" si="32"/>
        <v>0</v>
      </c>
      <c r="AY52" s="4">
        <f t="shared" si="36"/>
        <v>-3.9100000000000006</v>
      </c>
      <c r="AZ52" s="4">
        <f t="shared" si="34"/>
        <v>986.88500000000886</v>
      </c>
      <c r="BA52" s="4">
        <f>(C52-$C$1240)*10/100*4</f>
        <v>474.36399999999992</v>
      </c>
      <c r="BC52"/>
      <c r="BE52" s="6"/>
      <c r="BK52">
        <f t="shared" si="33"/>
        <v>1</v>
      </c>
    </row>
    <row r="53" spans="1:63" x14ac:dyDescent="0.25">
      <c r="A53">
        <v>1206</v>
      </c>
      <c r="B53" s="1">
        <v>44755</v>
      </c>
      <c r="C53" s="2">
        <v>3779.67</v>
      </c>
      <c r="D53" s="2">
        <v>3829.44</v>
      </c>
      <c r="E53" s="2">
        <v>3759.07</v>
      </c>
      <c r="F53" s="2">
        <v>3801.78</v>
      </c>
      <c r="G53" s="2">
        <v>3166580000</v>
      </c>
      <c r="H53" s="2">
        <f t="shared" si="17"/>
        <v>41.558908979369967</v>
      </c>
      <c r="I53" s="2">
        <f t="shared" si="18"/>
        <v>3803.8705</v>
      </c>
      <c r="J53" s="2">
        <f t="shared" si="35"/>
        <v>52.632620010887983</v>
      </c>
      <c r="K53" s="2">
        <f t="shared" si="19"/>
        <v>-39.130000000000109</v>
      </c>
      <c r="L53" s="20">
        <f>VLOOKUP(B53,'IV Calls'!A:B,2, FALSE)</f>
        <v>0.2225</v>
      </c>
      <c r="M53" s="2">
        <f t="shared" si="20"/>
        <v>27.855292055533916</v>
      </c>
      <c r="N53" s="2">
        <f>VLOOKUP(B53,'IV Puts'!A:B,2, FALSE)</f>
        <v>0.24060000000000001</v>
      </c>
      <c r="O53" s="21">
        <f t="shared" si="21"/>
        <v>31.258322361049174</v>
      </c>
      <c r="P53" s="4">
        <f t="shared" si="22"/>
        <v>70.369999999999891</v>
      </c>
      <c r="Q53" s="4">
        <f t="shared" si="23"/>
        <v>65.548000000000002</v>
      </c>
      <c r="R53" s="4">
        <f t="shared" si="0"/>
        <v>6.945030075187975</v>
      </c>
      <c r="S53" s="4">
        <f t="shared" si="24"/>
        <v>4.5061331354674614</v>
      </c>
      <c r="T53" s="20">
        <f t="shared" si="1"/>
        <v>3826.743127819549</v>
      </c>
      <c r="U53" s="2">
        <f t="shared" si="2"/>
        <v>24.963127819548845</v>
      </c>
      <c r="V53" s="24">
        <f t="shared" si="3"/>
        <v>1</v>
      </c>
      <c r="W53" s="32">
        <f t="shared" si="4"/>
        <v>3783.3307025199792</v>
      </c>
      <c r="X53" s="33">
        <f t="shared" si="5"/>
        <v>18.449297480020959</v>
      </c>
      <c r="Y53" s="34">
        <f t="shared" si="6"/>
        <v>1</v>
      </c>
      <c r="Z53" s="39">
        <f t="shared" si="25"/>
        <v>3772.4419999999955</v>
      </c>
      <c r="AA53" s="33">
        <f t="shared" si="7"/>
        <v>29.33800000000474</v>
      </c>
      <c r="AB53" s="34">
        <f t="shared" si="8"/>
        <v>1</v>
      </c>
      <c r="AC53" s="32">
        <f t="shared" si="9"/>
        <v>3774.7286275291922</v>
      </c>
      <c r="AD53" s="33">
        <f t="shared" si="10"/>
        <v>27.051372470808019</v>
      </c>
      <c r="AE53" s="34">
        <f t="shared" si="11"/>
        <v>1</v>
      </c>
      <c r="AF53" s="36">
        <f t="shared" si="12"/>
        <v>1</v>
      </c>
      <c r="AG53" s="37">
        <f t="shared" si="26"/>
        <v>0</v>
      </c>
      <c r="AH53" s="37">
        <f>IF(COUNTIF(AF54:AF57, "&lt;0")&gt;=2,0,IF(AE53=1, 1, -1))</f>
        <v>0</v>
      </c>
      <c r="AI53" s="37">
        <f>IF(COUNTIF(AF54:AF56, "&lt;0")&gt;=1,0,IF(AE53=1, 1, -1))</f>
        <v>0</v>
      </c>
      <c r="AJ53" s="42">
        <f>IF(SUM(AE54:AE56)=0,0,IF(AE53=1, 1, -1))</f>
        <v>1</v>
      </c>
      <c r="AK53" s="37">
        <f>IF(COUNTIF(AF54:AF55, "&lt;0")&gt;=2,0,IF(AE53=1, 1, -1))</f>
        <v>0</v>
      </c>
      <c r="AL53" s="44">
        <f>IF(COUNTIF(AF54:AF57, "&lt;0")&gt;=3,0,IF(AE53=1, 1, -1))</f>
        <v>0</v>
      </c>
      <c r="AM53" s="49">
        <f>IF(COUNTIF(AF54:AF56, "&lt;0")&gt;=2,0,IF(AE53=1, 1, -1))</f>
        <v>0</v>
      </c>
      <c r="AN53" s="7">
        <v>30.121273117130155</v>
      </c>
      <c r="AO53" s="4">
        <f t="shared" si="13"/>
        <v>49.769999999999982</v>
      </c>
      <c r="AP53" s="4">
        <f t="shared" si="14"/>
        <v>-20.599999999999909</v>
      </c>
      <c r="AQ53" s="4">
        <f t="shared" si="15"/>
        <v>22.110000000000127</v>
      </c>
      <c r="AR53">
        <f t="shared" si="27"/>
        <v>49.769999999999982</v>
      </c>
      <c r="AS53" s="6">
        <f t="shared" si="16"/>
        <v>1</v>
      </c>
      <c r="AT53" s="4">
        <f t="shared" si="28"/>
        <v>-4.5880903243047513</v>
      </c>
      <c r="AU53" s="4">
        <f t="shared" si="29"/>
        <v>15.011273117130028</v>
      </c>
      <c r="AV53">
        <f t="shared" si="30"/>
        <v>0</v>
      </c>
      <c r="AW53">
        <f t="shared" si="31"/>
        <v>1</v>
      </c>
      <c r="AX53">
        <f t="shared" si="32"/>
        <v>0</v>
      </c>
      <c r="AY53" s="4">
        <f t="shared" si="36"/>
        <v>-3.9100000000000006</v>
      </c>
      <c r="AZ53" s="4">
        <f t="shared" si="34"/>
        <v>990.79500000000883</v>
      </c>
      <c r="BA53" s="4">
        <f>(C53-$C$1240)*10/100*4</f>
        <v>480.63600000000008</v>
      </c>
      <c r="BC53"/>
      <c r="BE53" s="6"/>
      <c r="BK53">
        <f t="shared" si="33"/>
        <v>0</v>
      </c>
    </row>
    <row r="54" spans="1:63" x14ac:dyDescent="0.25">
      <c r="A54">
        <v>1205</v>
      </c>
      <c r="B54" s="1">
        <v>44754</v>
      </c>
      <c r="C54" s="2">
        <v>3851.95</v>
      </c>
      <c r="D54" s="2">
        <v>3873.41</v>
      </c>
      <c r="E54" s="2">
        <v>3802.36</v>
      </c>
      <c r="F54" s="2">
        <v>3818.8</v>
      </c>
      <c r="G54" s="2">
        <v>3138460000</v>
      </c>
      <c r="H54" s="2">
        <f t="shared" si="17"/>
        <v>45.647691933863335</v>
      </c>
      <c r="I54" s="2">
        <f t="shared" si="18"/>
        <v>3806.7945</v>
      </c>
      <c r="J54" s="2">
        <f t="shared" si="35"/>
        <v>56.154726885445271</v>
      </c>
      <c r="K54" s="2">
        <f t="shared" si="19"/>
        <v>-2.4800000000000182</v>
      </c>
      <c r="L54" s="20">
        <f>VLOOKUP(B54,'IV Calls'!A:B,2, FALSE)</f>
        <v>0.23910000000000001</v>
      </c>
      <c r="M54" s="2">
        <f t="shared" si="20"/>
        <v>30.212768714691155</v>
      </c>
      <c r="N54" s="2">
        <f>VLOOKUP(B54,'IV Puts'!A:B,2, FALSE)</f>
        <v>0.24629999999999999</v>
      </c>
      <c r="O54" s="21">
        <f t="shared" si="21"/>
        <v>32.297410504814181</v>
      </c>
      <c r="P54" s="4">
        <f t="shared" si="22"/>
        <v>71.049999999999727</v>
      </c>
      <c r="Q54" s="4">
        <f t="shared" si="23"/>
        <v>71.083000000000041</v>
      </c>
      <c r="R54" s="4">
        <f t="shared" si="0"/>
        <v>7.9431278195488728</v>
      </c>
      <c r="S54" s="4">
        <f t="shared" si="24"/>
        <v>5.1559190422241965</v>
      </c>
      <c r="T54" s="20">
        <f t="shared" si="1"/>
        <v>3860.863639097744</v>
      </c>
      <c r="U54" s="2">
        <f t="shared" si="2"/>
        <v>42.063639097743817</v>
      </c>
      <c r="V54" s="24">
        <f t="shared" si="3"/>
        <v>0</v>
      </c>
      <c r="W54" s="32">
        <f t="shared" si="4"/>
        <v>3854.8897440747614</v>
      </c>
      <c r="X54" s="33">
        <f t="shared" si="5"/>
        <v>36.089744074761256</v>
      </c>
      <c r="Y54" s="34">
        <f t="shared" si="6"/>
        <v>0</v>
      </c>
      <c r="Z54" s="39">
        <f t="shared" si="25"/>
        <v>3849.0509999999995</v>
      </c>
      <c r="AA54" s="33">
        <f t="shared" si="7"/>
        <v>30.250999999999294</v>
      </c>
      <c r="AB54" s="34">
        <f t="shared" si="8"/>
        <v>0</v>
      </c>
      <c r="AC54" s="32">
        <f t="shared" si="9"/>
        <v>3850.2771362556996</v>
      </c>
      <c r="AD54" s="33">
        <f t="shared" si="10"/>
        <v>31.477136255699406</v>
      </c>
      <c r="AE54" s="34">
        <f t="shared" si="11"/>
        <v>0</v>
      </c>
      <c r="AF54" s="36">
        <f t="shared" si="12"/>
        <v>-1</v>
      </c>
      <c r="AG54" s="37">
        <f t="shared" si="26"/>
        <v>0</v>
      </c>
      <c r="AH54" s="37">
        <f>IF(COUNTIF(AF55:AF58, "&lt;0")&gt;=2,0,IF(AE54=1, 1, -1))</f>
        <v>0</v>
      </c>
      <c r="AI54" s="37">
        <f>IF(COUNTIF(AF55:AF57, "&lt;0")&gt;=1,0,IF(AE54=1, 1, -1))</f>
        <v>0</v>
      </c>
      <c r="AJ54" s="42">
        <f>IF(SUM(AE55:AE57)=0,0,IF(AE54=1, 1, -1))</f>
        <v>-1</v>
      </c>
      <c r="AK54" s="37">
        <f>IF(COUNTIF(AF55:AF56, "&lt;0")&gt;=2,0,IF(AE54=1, 1, -1))</f>
        <v>-1</v>
      </c>
      <c r="AL54" s="44">
        <f>IF(COUNTIF(AF55:AF58, "&lt;0")&gt;=3,0,IF(AE54=1, 1, -1))</f>
        <v>-1</v>
      </c>
      <c r="AM54" s="49">
        <f>IF(COUNTIF(AF55:AF57, "&lt;0")&gt;=2,0,IF(AE54=1, 1, -1))</f>
        <v>0</v>
      </c>
      <c r="AN54" s="7">
        <v>31.122563506601555</v>
      </c>
      <c r="AO54" s="4">
        <f t="shared" si="13"/>
        <v>21.460000000000036</v>
      </c>
      <c r="AP54" s="4">
        <f t="shared" si="14"/>
        <v>-49.589999999999691</v>
      </c>
      <c r="AQ54" s="4">
        <f t="shared" si="15"/>
        <v>33.149999999999636</v>
      </c>
      <c r="AR54">
        <f t="shared" si="27"/>
        <v>49.589999999999691</v>
      </c>
      <c r="AS54" s="6">
        <f t="shared" si="16"/>
        <v>1</v>
      </c>
      <c r="AT54" s="4">
        <f t="shared" si="28"/>
        <v>-2.9061547400973566</v>
      </c>
      <c r="AU54" s="4">
        <f t="shared" si="29"/>
        <v>4.9725635066019187</v>
      </c>
      <c r="AV54">
        <f t="shared" si="30"/>
        <v>0</v>
      </c>
      <c r="AW54">
        <f t="shared" si="31"/>
        <v>1</v>
      </c>
      <c r="AX54">
        <f t="shared" si="32"/>
        <v>0</v>
      </c>
      <c r="AY54" s="4">
        <f t="shared" si="36"/>
        <v>-3.9100000000000006</v>
      </c>
      <c r="AZ54" s="4">
        <f t="shared" si="34"/>
        <v>994.70500000000879</v>
      </c>
      <c r="BA54" s="4">
        <f>(C54-$C$1240)*10/100*4</f>
        <v>509.54799999999994</v>
      </c>
      <c r="BC54"/>
      <c r="BE54" s="6"/>
      <c r="BK54">
        <f t="shared" si="33"/>
        <v>1</v>
      </c>
    </row>
    <row r="55" spans="1:63" x14ac:dyDescent="0.25">
      <c r="A55">
        <v>1204</v>
      </c>
      <c r="B55" s="1">
        <v>44753</v>
      </c>
      <c r="C55" s="2">
        <v>3880.94</v>
      </c>
      <c r="D55" s="2">
        <v>3880.94</v>
      </c>
      <c r="E55" s="2">
        <v>3847.22</v>
      </c>
      <c r="F55" s="2">
        <v>3854.43</v>
      </c>
      <c r="G55" s="2">
        <v>3023830000</v>
      </c>
      <c r="H55" s="2">
        <f t="shared" si="17"/>
        <v>52.202831936804238</v>
      </c>
      <c r="I55" s="2">
        <f t="shared" si="18"/>
        <v>3812.9165000000003</v>
      </c>
      <c r="J55" s="2">
        <f t="shared" si="35"/>
        <v>59.449041732350388</v>
      </c>
      <c r="K55" s="2">
        <f t="shared" si="19"/>
        <v>-18.440000000000055</v>
      </c>
      <c r="L55" s="20">
        <f>VLOOKUP(B55,'IV Calls'!A:B,2, FALSE)</f>
        <v>0.2384</v>
      </c>
      <c r="M55" s="2">
        <f t="shared" si="20"/>
        <v>30.475623387245673</v>
      </c>
      <c r="N55" s="2">
        <f>VLOOKUP(B55,'IV Puts'!A:B,2, FALSE)</f>
        <v>0.2213</v>
      </c>
      <c r="O55" s="21">
        <f t="shared" si="21"/>
        <v>29.357569827975407</v>
      </c>
      <c r="P55" s="4">
        <f t="shared" si="22"/>
        <v>52.160000000000309</v>
      </c>
      <c r="Q55" s="4">
        <f t="shared" si="23"/>
        <v>67.784000000000063</v>
      </c>
      <c r="R55" s="4">
        <f t="shared" si="0"/>
        <v>6.4336390977443569</v>
      </c>
      <c r="S55" s="4">
        <f t="shared" si="24"/>
        <v>4.140484612340563</v>
      </c>
      <c r="T55" s="20">
        <f t="shared" si="1"/>
        <v>3902.194112781955</v>
      </c>
      <c r="U55" s="2">
        <f t="shared" si="2"/>
        <v>47.764112781955191</v>
      </c>
      <c r="V55" s="24">
        <f t="shared" si="3"/>
        <v>0</v>
      </c>
      <c r="W55" s="32">
        <f t="shared" si="4"/>
        <v>3882.270159426801</v>
      </c>
      <c r="X55" s="33">
        <f t="shared" si="5"/>
        <v>27.840159426801165</v>
      </c>
      <c r="Y55" s="34">
        <f t="shared" si="6"/>
        <v>0</v>
      </c>
      <c r="Z55" s="39">
        <f t="shared" si="25"/>
        <v>3880.2080000000005</v>
      </c>
      <c r="AA55" s="33">
        <f t="shared" si="7"/>
        <v>25.778000000000702</v>
      </c>
      <c r="AB55" s="34">
        <f t="shared" si="8"/>
        <v>0</v>
      </c>
      <c r="AC55" s="32">
        <f t="shared" si="9"/>
        <v>3880.6410534796287</v>
      </c>
      <c r="AD55" s="33">
        <f t="shared" si="10"/>
        <v>26.211053479628845</v>
      </c>
      <c r="AE55" s="34">
        <f t="shared" si="11"/>
        <v>0</v>
      </c>
      <c r="AF55" s="36">
        <f t="shared" si="12"/>
        <v>-1</v>
      </c>
      <c r="AG55" s="37">
        <f t="shared" si="26"/>
        <v>-1</v>
      </c>
      <c r="AH55" s="37">
        <f>IF(COUNTIF(AF56:AF59, "&lt;0")&gt;=2,0,IF(AE55=1, 1, -1))</f>
        <v>0</v>
      </c>
      <c r="AI55" s="37">
        <f>IF(COUNTIF(AF56:AF58, "&lt;0")&gt;=1,0,IF(AE55=1, 1, -1))</f>
        <v>0</v>
      </c>
      <c r="AJ55" s="42">
        <f>IF(SUM(AE56:AE58)=0,0,IF(AE55=1, 1, -1))</f>
        <v>-1</v>
      </c>
      <c r="AK55" s="37">
        <f>IF(COUNTIF(AF56:AF57, "&lt;0")&gt;=2,0,IF(AE55=1, 1, -1))</f>
        <v>-1</v>
      </c>
      <c r="AL55" s="44">
        <f>IF(COUNTIF(AF56:AF59, "&lt;0")&gt;=3,0,IF(AE55=1, 1, -1))</f>
        <v>-1</v>
      </c>
      <c r="AM55" s="49">
        <f>IF(COUNTIF(AF56:AF58, "&lt;0")&gt;=2,0,IF(AE55=1, 1, -1))</f>
        <v>-1</v>
      </c>
      <c r="AN55" s="7">
        <v>28.289662145962531</v>
      </c>
      <c r="AO55" s="4">
        <f t="shared" si="13"/>
        <v>0</v>
      </c>
      <c r="AP55" s="4">
        <f t="shared" si="14"/>
        <v>-33.720000000000255</v>
      </c>
      <c r="AQ55" s="4">
        <f t="shared" si="15"/>
        <v>26.510000000000218</v>
      </c>
      <c r="AR55">
        <f t="shared" si="27"/>
        <v>33.720000000000255</v>
      </c>
      <c r="AS55" s="6">
        <f t="shared" si="16"/>
        <v>0</v>
      </c>
      <c r="AT55" s="4">
        <f t="shared" si="28"/>
        <v>8.7144932189435451</v>
      </c>
      <c r="AU55" s="4">
        <f t="shared" si="29"/>
        <v>8.7796621459623125</v>
      </c>
      <c r="AV55">
        <f t="shared" si="30"/>
        <v>0</v>
      </c>
      <c r="AW55">
        <f t="shared" si="31"/>
        <v>0</v>
      </c>
      <c r="AX55">
        <f t="shared" si="32"/>
        <v>0</v>
      </c>
      <c r="AY55" s="4">
        <f t="shared" si="36"/>
        <v>6.94</v>
      </c>
      <c r="AZ55" s="4">
        <f t="shared" si="34"/>
        <v>998.61500000000876</v>
      </c>
      <c r="BA55" s="4">
        <f>(C55-$C$1240)*10/100*4</f>
        <v>521.14400000000012</v>
      </c>
      <c r="BC55"/>
      <c r="BE55" s="6"/>
      <c r="BK55">
        <f t="shared" si="33"/>
        <v>1</v>
      </c>
    </row>
    <row r="56" spans="1:63" x14ac:dyDescent="0.25">
      <c r="A56">
        <v>1203</v>
      </c>
      <c r="B56" s="1">
        <v>44750</v>
      </c>
      <c r="C56" s="2">
        <v>3888.26</v>
      </c>
      <c r="D56" s="2">
        <v>3918.5</v>
      </c>
      <c r="E56" s="2">
        <v>3869.34</v>
      </c>
      <c r="F56" s="2">
        <v>3899.38</v>
      </c>
      <c r="G56" s="2">
        <v>2844620000</v>
      </c>
      <c r="H56" s="2">
        <f t="shared" si="17"/>
        <v>51.382985175596424</v>
      </c>
      <c r="I56" s="2">
        <f t="shared" si="18"/>
        <v>3823.9519999999998</v>
      </c>
      <c r="J56" s="2">
        <f t="shared" si="35"/>
        <v>61.174826287581666</v>
      </c>
      <c r="K56" s="2">
        <f t="shared" si="19"/>
        <v>-14.359999999999673</v>
      </c>
      <c r="L56" s="20">
        <f>VLOOKUP(B56,'IV Calls'!A:B,2, FALSE)</f>
        <v>0.2006</v>
      </c>
      <c r="M56" s="2">
        <f t="shared" si="20"/>
        <v>25.664805754949327</v>
      </c>
      <c r="N56" s="2">
        <f>VLOOKUP(B56,'IV Puts'!A:B,2, FALSE)</f>
        <v>0.19239999999999999</v>
      </c>
      <c r="O56" s="21">
        <f t="shared" si="21"/>
        <v>25.544915024725629</v>
      </c>
      <c r="P56" s="4">
        <f t="shared" si="22"/>
        <v>49.159999999999854</v>
      </c>
      <c r="Q56" s="4">
        <f t="shared" si="23"/>
        <v>74.360000000000042</v>
      </c>
      <c r="R56" s="4">
        <f t="shared" si="0"/>
        <v>2.8141127819548815</v>
      </c>
      <c r="S56" s="4">
        <f t="shared" si="24"/>
        <v>1.8734639814097576</v>
      </c>
      <c r="T56" s="20">
        <f t="shared" si="1"/>
        <v>3899.9512631578946</v>
      </c>
      <c r="U56" s="2">
        <f t="shared" si="2"/>
        <v>0.5712631578944638</v>
      </c>
      <c r="V56" s="24">
        <f t="shared" si="3"/>
        <v>1</v>
      </c>
      <c r="W56" s="32">
        <f t="shared" si="4"/>
        <v>3887.1839061812552</v>
      </c>
      <c r="X56" s="33">
        <f t="shared" si="5"/>
        <v>12.196093818744885</v>
      </c>
      <c r="Y56" s="34">
        <f t="shared" si="6"/>
        <v>1</v>
      </c>
      <c r="Z56" s="39">
        <f t="shared" si="25"/>
        <v>3891.2009999999937</v>
      </c>
      <c r="AA56" s="33">
        <f t="shared" si="7"/>
        <v>8.1790000000064538</v>
      </c>
      <c r="AB56" s="34">
        <f t="shared" si="8"/>
        <v>1</v>
      </c>
      <c r="AC56" s="32">
        <f t="shared" si="9"/>
        <v>3890.3574102980588</v>
      </c>
      <c r="AD56" s="33">
        <f t="shared" si="10"/>
        <v>9.0225897019413424</v>
      </c>
      <c r="AE56" s="34">
        <f t="shared" si="11"/>
        <v>1</v>
      </c>
      <c r="AF56" s="36">
        <f t="shared" si="12"/>
        <v>1</v>
      </c>
      <c r="AG56" s="37">
        <f t="shared" si="26"/>
        <v>0</v>
      </c>
      <c r="AH56" s="37">
        <f>IF(COUNTIF(AF57:AF60, "&lt;0")&gt;=2,0,IF(AE56=1, 1, -1))</f>
        <v>0</v>
      </c>
      <c r="AI56" s="37">
        <f>IF(COUNTIF(AF57:AF59, "&lt;0")&gt;=1,0,IF(AE56=1, 1, -1))</f>
        <v>0</v>
      </c>
      <c r="AJ56" s="42">
        <f>IF(SUM(AE57:AE59)=0,0,IF(AE56=1, 1, -1))</f>
        <v>1</v>
      </c>
      <c r="AK56" s="37">
        <f>IF(COUNTIF(AF57:AF58, "&lt;0")&gt;=2,0,IF(AE56=1, 1, -1))</f>
        <v>1</v>
      </c>
      <c r="AL56" s="44">
        <f>IF(COUNTIF(AF57:AF60, "&lt;0")&gt;=3,0,IF(AE56=1, 1, -1))</f>
        <v>0</v>
      </c>
      <c r="AM56" s="49">
        <f>IF(COUNTIF(AF57:AF59, "&lt;0")&gt;=2,0,IF(AE56=1, 1, -1))</f>
        <v>0</v>
      </c>
      <c r="AN56" s="7">
        <v>24.615696048116902</v>
      </c>
      <c r="AO56" s="4">
        <f t="shared" si="13"/>
        <v>30.239999999999782</v>
      </c>
      <c r="AP56" s="4">
        <f t="shared" si="14"/>
        <v>-18.920000000000073</v>
      </c>
      <c r="AQ56" s="4">
        <f t="shared" si="15"/>
        <v>11.119999999999891</v>
      </c>
      <c r="AR56">
        <f t="shared" si="27"/>
        <v>30.239999999999782</v>
      </c>
      <c r="AS56" s="6">
        <f t="shared" si="16"/>
        <v>0</v>
      </c>
      <c r="AT56" s="4">
        <f t="shared" si="28"/>
        <v>6.6835440721755717</v>
      </c>
      <c r="AU56" s="4">
        <f t="shared" si="29"/>
        <v>20.495696048117011</v>
      </c>
      <c r="AV56">
        <f t="shared" si="30"/>
        <v>0</v>
      </c>
      <c r="AW56">
        <f t="shared" si="31"/>
        <v>0</v>
      </c>
      <c r="AX56">
        <f t="shared" si="32"/>
        <v>0</v>
      </c>
      <c r="AY56" s="4">
        <f t="shared" si="36"/>
        <v>6.94</v>
      </c>
      <c r="AZ56" s="4">
        <f t="shared" si="34"/>
        <v>991.67500000000871</v>
      </c>
      <c r="BA56" s="4">
        <f>(C56-$C$1240)*10/100*4</f>
        <v>524.07200000000012</v>
      </c>
      <c r="BC56"/>
      <c r="BE56" s="6"/>
      <c r="BK56">
        <f t="shared" si="33"/>
        <v>1</v>
      </c>
    </row>
    <row r="57" spans="1:63" x14ac:dyDescent="0.25">
      <c r="A57">
        <v>1202</v>
      </c>
      <c r="B57" s="1">
        <v>44749</v>
      </c>
      <c r="C57" s="2">
        <v>3858.85</v>
      </c>
      <c r="D57" s="2">
        <v>3910.63</v>
      </c>
      <c r="E57" s="2">
        <v>3858.85</v>
      </c>
      <c r="F57" s="2">
        <v>3902.62</v>
      </c>
      <c r="G57" s="2">
        <v>3337710000</v>
      </c>
      <c r="H57" s="2">
        <f t="shared" si="17"/>
        <v>52.540325930554459</v>
      </c>
      <c r="I57" s="2">
        <f t="shared" si="18"/>
        <v>3836.8949999999995</v>
      </c>
      <c r="J57" s="2">
        <f t="shared" si="35"/>
        <v>62.586527428243834</v>
      </c>
      <c r="K57" s="2">
        <f t="shared" si="19"/>
        <v>13.769999999999982</v>
      </c>
      <c r="L57" s="20">
        <f>VLOOKUP(B57,'IV Calls'!A:B,2, FALSE)</f>
        <v>0.20219999999999999</v>
      </c>
      <c r="M57" s="2">
        <f t="shared" si="20"/>
        <v>25.488091551093323</v>
      </c>
      <c r="N57" s="2">
        <f>VLOOKUP(B57,'IV Puts'!A:B,2, FALSE)</f>
        <v>0.2243</v>
      </c>
      <c r="O57" s="21">
        <f t="shared" si="21"/>
        <v>29.341193968424175</v>
      </c>
      <c r="P57" s="4">
        <f t="shared" si="22"/>
        <v>65.550000000000182</v>
      </c>
      <c r="Q57" s="4">
        <f t="shared" si="23"/>
        <v>75.350000000000051</v>
      </c>
      <c r="R57" s="4">
        <f t="shared" si="0"/>
        <v>-2.6687368421052757</v>
      </c>
      <c r="S57" s="4">
        <f t="shared" si="24"/>
        <v>-1.5156250968241762</v>
      </c>
      <c r="T57" s="20">
        <f t="shared" si="1"/>
        <v>3836.5610827067667</v>
      </c>
      <c r="U57" s="2">
        <f t="shared" si="2"/>
        <v>66.058917293233208</v>
      </c>
      <c r="V57" s="24">
        <f t="shared" si="3"/>
        <v>0</v>
      </c>
      <c r="W57" s="32">
        <f t="shared" si="4"/>
        <v>3855.195269676401</v>
      </c>
      <c r="X57" s="33">
        <f t="shared" si="5"/>
        <v>47.424730323598851</v>
      </c>
      <c r="Y57" s="34">
        <f t="shared" si="6"/>
        <v>0</v>
      </c>
      <c r="Z57" s="39">
        <f t="shared" si="25"/>
        <v>3861.5369999999966</v>
      </c>
      <c r="AA57" s="33">
        <f t="shared" si="7"/>
        <v>41.083000000003267</v>
      </c>
      <c r="AB57" s="34">
        <f t="shared" si="8"/>
        <v>0</v>
      </c>
      <c r="AC57" s="32">
        <f t="shared" si="9"/>
        <v>3860.2052366320413</v>
      </c>
      <c r="AD57" s="33">
        <f t="shared" si="10"/>
        <v>42.414763367958585</v>
      </c>
      <c r="AE57" s="34">
        <f t="shared" si="11"/>
        <v>0</v>
      </c>
      <c r="AF57" s="36">
        <f t="shared" si="12"/>
        <v>-1</v>
      </c>
      <c r="AG57" s="37">
        <f t="shared" si="26"/>
        <v>-1</v>
      </c>
      <c r="AH57" s="37">
        <f>IF(COUNTIF(AF58:AF61, "&lt;0")&gt;=2,0,IF(AE57=1, 1, -1))</f>
        <v>0</v>
      </c>
      <c r="AI57" s="37">
        <f>IF(COUNTIF(AF58:AF60, "&lt;0")&gt;=1,0,IF(AE57=1, 1, -1))</f>
        <v>0</v>
      </c>
      <c r="AJ57" s="42">
        <f>IF(SUM(AE58:AE60)=0,0,IF(AE57=1, 1, -1))</f>
        <v>-1</v>
      </c>
      <c r="AK57" s="37">
        <f>IF(COUNTIF(AF58:AF59, "&lt;0")&gt;=2,0,IF(AE57=1, 1, -1))</f>
        <v>-1</v>
      </c>
      <c r="AL57" s="44">
        <f>IF(COUNTIF(AF58:AF61, "&lt;0")&gt;=3,0,IF(AE57=1, 1, -1))</f>
        <v>-1</v>
      </c>
      <c r="AM57" s="49">
        <f>IF(COUNTIF(AF58:AF60, "&lt;0")&gt;=2,0,IF(AE57=1, 1, -1))</f>
        <v>0</v>
      </c>
      <c r="AN57" s="7">
        <v>28.273881972849818</v>
      </c>
      <c r="AO57" s="4">
        <f t="shared" si="13"/>
        <v>51.7800000000002</v>
      </c>
      <c r="AP57" s="4">
        <f t="shared" si="14"/>
        <v>0</v>
      </c>
      <c r="AQ57" s="4">
        <f t="shared" si="15"/>
        <v>43.769999999999982</v>
      </c>
      <c r="AR57">
        <f t="shared" si="27"/>
        <v>51.7800000000002</v>
      </c>
      <c r="AS57" s="6">
        <f t="shared" si="16"/>
        <v>1</v>
      </c>
      <c r="AT57" s="4">
        <f t="shared" si="28"/>
        <v>-9.3691770407254751</v>
      </c>
      <c r="AU57" s="4">
        <f t="shared" si="29"/>
        <v>-8.496118027150164</v>
      </c>
      <c r="AV57">
        <f t="shared" si="30"/>
        <v>1</v>
      </c>
      <c r="AW57">
        <f t="shared" si="31"/>
        <v>0</v>
      </c>
      <c r="AX57">
        <f t="shared" si="32"/>
        <v>0</v>
      </c>
      <c r="AY57" s="4">
        <f t="shared" si="36"/>
        <v>-3.9100000000000006</v>
      </c>
      <c r="AZ57" s="4">
        <f t="shared" si="34"/>
        <v>984.73500000000865</v>
      </c>
      <c r="BA57" s="4">
        <f>(C57-$C$1240)*10/100*4</f>
        <v>512.30799999999999</v>
      </c>
      <c r="BC57"/>
      <c r="BE57" s="6"/>
      <c r="BK57">
        <f t="shared" si="33"/>
        <v>1</v>
      </c>
    </row>
    <row r="58" spans="1:63" x14ac:dyDescent="0.25">
      <c r="A58">
        <v>1201</v>
      </c>
      <c r="B58" s="1">
        <v>44748</v>
      </c>
      <c r="C58" s="2">
        <v>3831.98</v>
      </c>
      <c r="D58" s="2">
        <v>3870.91</v>
      </c>
      <c r="E58" s="2">
        <v>3809.37</v>
      </c>
      <c r="F58" s="2">
        <v>3845.08</v>
      </c>
      <c r="G58" s="2">
        <v>3613120000</v>
      </c>
      <c r="H58" s="2">
        <f t="shared" si="17"/>
        <v>59.470941699847621</v>
      </c>
      <c r="I58" s="2">
        <f t="shared" si="18"/>
        <v>3848.7759999999994</v>
      </c>
      <c r="J58" s="2">
        <f t="shared" si="35"/>
        <v>64.471521944515189</v>
      </c>
      <c r="K58" s="2">
        <f t="shared" si="19"/>
        <v>0.59000000000014552</v>
      </c>
      <c r="L58" s="20">
        <f>VLOOKUP(B58,'IV Calls'!A:B,2, FALSE)</f>
        <v>0.2419</v>
      </c>
      <c r="M58" s="2">
        <f t="shared" si="20"/>
        <v>30.383864934323665</v>
      </c>
      <c r="N58" s="2">
        <f>VLOOKUP(B58,'IV Puts'!A:B,2, FALSE)</f>
        <v>0.23100000000000001</v>
      </c>
      <c r="O58" s="21">
        <f t="shared" si="21"/>
        <v>30.11004953880655</v>
      </c>
      <c r="P58" s="4">
        <f t="shared" si="22"/>
        <v>61.539999999999964</v>
      </c>
      <c r="Q58" s="4">
        <f t="shared" si="23"/>
        <v>77.205000000000013</v>
      </c>
      <c r="R58" s="4">
        <f t="shared" si="0"/>
        <v>-8.5189172932330983</v>
      </c>
      <c r="S58" s="4">
        <f t="shared" si="24"/>
        <v>-5.1475074980268438</v>
      </c>
      <c r="T58" s="20">
        <f t="shared" si="1"/>
        <v>3818.8782030075186</v>
      </c>
      <c r="U58" s="2">
        <f t="shared" si="2"/>
        <v>26.201796992481377</v>
      </c>
      <c r="V58" s="24">
        <f t="shared" si="3"/>
        <v>1</v>
      </c>
      <c r="W58" s="32">
        <f t="shared" si="4"/>
        <v>3826.4542721082853</v>
      </c>
      <c r="X58" s="33">
        <f t="shared" si="5"/>
        <v>18.625727891714632</v>
      </c>
      <c r="Y58" s="34">
        <f t="shared" si="6"/>
        <v>1</v>
      </c>
      <c r="Z58" s="39">
        <f t="shared" si="25"/>
        <v>3835.916999999994</v>
      </c>
      <c r="AA58" s="33">
        <f t="shared" si="7"/>
        <v>9.1630000000059226</v>
      </c>
      <c r="AB58" s="34">
        <f t="shared" si="8"/>
        <v>1</v>
      </c>
      <c r="AC58" s="32">
        <f t="shared" si="9"/>
        <v>3833.9298271427351</v>
      </c>
      <c r="AD58" s="33">
        <f t="shared" si="10"/>
        <v>11.150172857264806</v>
      </c>
      <c r="AE58" s="34">
        <f t="shared" si="11"/>
        <v>1</v>
      </c>
      <c r="AF58" s="36">
        <f t="shared" si="12"/>
        <v>1</v>
      </c>
      <c r="AG58" s="37">
        <f t="shared" si="26"/>
        <v>0</v>
      </c>
      <c r="AH58" s="37">
        <f>IF(COUNTIF(AF59:AF62, "&lt;0")&gt;=2,0,IF(AE58=1, 1, -1))</f>
        <v>0</v>
      </c>
      <c r="AI58" s="37">
        <f>IF(COUNTIF(AF59:AF61, "&lt;0")&gt;=1,0,IF(AE58=1, 1, -1))</f>
        <v>0</v>
      </c>
      <c r="AJ58" s="42">
        <f>IF(SUM(AE59:AE61)=0,0,IF(AE58=1, 1, -1))</f>
        <v>1</v>
      </c>
      <c r="AK58" s="37">
        <f>IF(COUNTIF(AF59:AF60, "&lt;0")&gt;=2,0,IF(AE58=1, 1, -1))</f>
        <v>0</v>
      </c>
      <c r="AL58" s="44">
        <f>IF(COUNTIF(AF59:AF62, "&lt;0")&gt;=3,0,IF(AE58=1, 1, -1))</f>
        <v>1</v>
      </c>
      <c r="AM58" s="49">
        <f>IF(COUNTIF(AF59:AF61, "&lt;0")&gt;=2,0,IF(AE58=1, 1, -1))</f>
        <v>0</v>
      </c>
      <c r="AN58" s="7">
        <v>29.014769738853936</v>
      </c>
      <c r="AO58" s="4">
        <f t="shared" si="13"/>
        <v>38.929999999999836</v>
      </c>
      <c r="AP58" s="4">
        <f t="shared" si="14"/>
        <v>-22.610000000000127</v>
      </c>
      <c r="AQ58" s="4">
        <f t="shared" si="15"/>
        <v>13.099999999999909</v>
      </c>
      <c r="AR58">
        <f t="shared" si="27"/>
        <v>38.929999999999836</v>
      </c>
      <c r="AS58" s="6">
        <f t="shared" si="16"/>
        <v>0</v>
      </c>
      <c r="AT58" s="4">
        <f t="shared" si="28"/>
        <v>4.5921546082810636</v>
      </c>
      <c r="AU58" s="4">
        <f t="shared" si="29"/>
        <v>22.914769738854027</v>
      </c>
      <c r="AV58">
        <f t="shared" si="30"/>
        <v>0</v>
      </c>
      <c r="AW58">
        <f t="shared" si="31"/>
        <v>0</v>
      </c>
      <c r="AX58">
        <f t="shared" si="32"/>
        <v>0</v>
      </c>
      <c r="AY58" s="4">
        <f t="shared" si="36"/>
        <v>6.94</v>
      </c>
      <c r="AZ58" s="4">
        <f t="shared" si="34"/>
        <v>988.64500000000862</v>
      </c>
      <c r="BA58" s="4">
        <f>(C58-$C$1240)*10/100*4</f>
        <v>501.56</v>
      </c>
      <c r="BC58"/>
      <c r="BE58" s="6"/>
      <c r="BK58">
        <f t="shared" si="33"/>
        <v>1</v>
      </c>
    </row>
    <row r="59" spans="1:63" x14ac:dyDescent="0.25">
      <c r="A59">
        <v>1200</v>
      </c>
      <c r="B59" s="1">
        <v>44747</v>
      </c>
      <c r="C59" s="2">
        <v>3792.61</v>
      </c>
      <c r="D59" s="2">
        <v>3832.19</v>
      </c>
      <c r="E59" s="2">
        <v>3742.06</v>
      </c>
      <c r="F59" s="2">
        <v>3831.39</v>
      </c>
      <c r="G59" s="2">
        <v>4427900000</v>
      </c>
      <c r="H59" s="2">
        <f t="shared" si="17"/>
        <v>67.361333691270374</v>
      </c>
      <c r="I59" s="2">
        <f t="shared" si="18"/>
        <v>3863.9130000000005</v>
      </c>
      <c r="J59" s="2">
        <f t="shared" si="35"/>
        <v>67.823434412644687</v>
      </c>
      <c r="K59" s="2">
        <f t="shared" si="19"/>
        <v>-32.7199999999998</v>
      </c>
      <c r="L59" s="20">
        <f>VLOOKUP(B59,'IV Calls'!A:B,2, FALSE)</f>
        <v>0.2409</v>
      </c>
      <c r="M59" s="2">
        <f t="shared" si="20"/>
        <v>30.210401246151616</v>
      </c>
      <c r="N59" s="2">
        <f>VLOOKUP(B59,'IV Puts'!A:B,2, FALSE)</f>
        <v>0.2601</v>
      </c>
      <c r="O59" s="21">
        <f t="shared" si="21"/>
        <v>33.849510084410802</v>
      </c>
      <c r="P59" s="4">
        <f t="shared" si="22"/>
        <v>90.130000000000109</v>
      </c>
      <c r="Q59" s="4">
        <f t="shared" si="23"/>
        <v>81.532000000000011</v>
      </c>
      <c r="R59" s="4">
        <f t="shared" si="0"/>
        <v>-12.511796992481221</v>
      </c>
      <c r="S59" s="4">
        <f t="shared" si="24"/>
        <v>-7.782715340442997</v>
      </c>
      <c r="T59" s="20">
        <f t="shared" si="1"/>
        <v>3809.6411879699249</v>
      </c>
      <c r="U59" s="2">
        <f t="shared" si="2"/>
        <v>21.748812030074987</v>
      </c>
      <c r="V59" s="24">
        <f t="shared" si="3"/>
        <v>1</v>
      </c>
      <c r="W59" s="32">
        <f t="shared" si="4"/>
        <v>3785.413973638776</v>
      </c>
      <c r="X59" s="33">
        <f t="shared" si="5"/>
        <v>45.97602636122383</v>
      </c>
      <c r="Y59" s="34">
        <f t="shared" si="6"/>
        <v>0</v>
      </c>
      <c r="Z59" s="39">
        <f t="shared" si="25"/>
        <v>3793.7709999999988</v>
      </c>
      <c r="AA59" s="33">
        <f t="shared" si="7"/>
        <v>37.619000000001051</v>
      </c>
      <c r="AB59" s="34">
        <f t="shared" si="8"/>
        <v>0</v>
      </c>
      <c r="AC59" s="32">
        <f t="shared" si="9"/>
        <v>3792.016024464142</v>
      </c>
      <c r="AD59" s="33">
        <f t="shared" si="10"/>
        <v>39.37397553585788</v>
      </c>
      <c r="AE59" s="34">
        <f t="shared" si="11"/>
        <v>0</v>
      </c>
      <c r="AF59" s="36">
        <f t="shared" si="12"/>
        <v>-1</v>
      </c>
      <c r="AG59" s="37">
        <f t="shared" si="26"/>
        <v>0</v>
      </c>
      <c r="AH59" s="37">
        <f>IF(COUNTIF(AF60:AF63, "&lt;0")&gt;=2,0,IF(AE59=1, 1, -1))</f>
        <v>0</v>
      </c>
      <c r="AI59" s="37">
        <f>IF(COUNTIF(AF60:AF62, "&lt;0")&gt;=1,0,IF(AE59=1, 1, -1))</f>
        <v>0</v>
      </c>
      <c r="AJ59" s="42">
        <f>IF(SUM(AE60:AE62)=0,0,IF(AE59=1, 1, -1))</f>
        <v>-1</v>
      </c>
      <c r="AK59" s="37">
        <f>IF(COUNTIF(AF60:AF61, "&lt;0")&gt;=2,0,IF(AE59=1, 1, -1))</f>
        <v>-1</v>
      </c>
      <c r="AL59" s="44">
        <f>IF(COUNTIF(AF60:AF63, "&lt;0")&gt;=3,0,IF(AE59=1, 1, -1))</f>
        <v>-1</v>
      </c>
      <c r="AM59" s="49">
        <f>IF(COUNTIF(AF60:AF62, "&lt;0")&gt;=2,0,IF(AE59=1, 1, -1))</f>
        <v>-1</v>
      </c>
      <c r="AN59" s="7">
        <v>32.618204085197327</v>
      </c>
      <c r="AO59" s="4">
        <f t="shared" si="13"/>
        <v>39.579999999999927</v>
      </c>
      <c r="AP59" s="4">
        <f t="shared" si="14"/>
        <v>-50.550000000000182</v>
      </c>
      <c r="AQ59" s="4">
        <f t="shared" si="15"/>
        <v>38.779999999999745</v>
      </c>
      <c r="AR59">
        <f t="shared" si="27"/>
        <v>50.550000000000182</v>
      </c>
      <c r="AS59" s="6">
        <f t="shared" si="16"/>
        <v>1</v>
      </c>
      <c r="AT59" s="4">
        <f t="shared" si="28"/>
        <v>-1.622693872204195</v>
      </c>
      <c r="AU59" s="4">
        <f t="shared" si="29"/>
        <v>0.83820408519758161</v>
      </c>
      <c r="AV59">
        <f t="shared" si="30"/>
        <v>0</v>
      </c>
      <c r="AW59">
        <f t="shared" si="31"/>
        <v>1</v>
      </c>
      <c r="AX59">
        <f t="shared" si="32"/>
        <v>0</v>
      </c>
      <c r="AY59" s="4">
        <f t="shared" si="36"/>
        <v>-3.9100000000000006</v>
      </c>
      <c r="AZ59" s="4">
        <f t="shared" si="34"/>
        <v>981.70500000000857</v>
      </c>
      <c r="BA59" s="4">
        <f>(C59-$C$1240)*10/100*4</f>
        <v>485.81200000000013</v>
      </c>
      <c r="BC59"/>
      <c r="BE59" s="6"/>
      <c r="BK59">
        <f t="shared" si="33"/>
        <v>1</v>
      </c>
    </row>
    <row r="60" spans="1:63" x14ac:dyDescent="0.25">
      <c r="A60">
        <v>1199</v>
      </c>
      <c r="B60" s="1">
        <v>44743</v>
      </c>
      <c r="C60" s="2">
        <v>3781</v>
      </c>
      <c r="D60" s="2">
        <v>3829.82</v>
      </c>
      <c r="E60" s="2">
        <v>3752.1</v>
      </c>
      <c r="F60" s="2">
        <v>3825.33</v>
      </c>
      <c r="G60" s="2">
        <v>3268240000</v>
      </c>
      <c r="H60" s="2">
        <f t="shared" si="17"/>
        <v>80.818915965124063</v>
      </c>
      <c r="I60" s="2">
        <f t="shared" si="18"/>
        <v>3881.1610000000001</v>
      </c>
      <c r="J60" s="2">
        <f t="shared" si="35"/>
        <v>79.720035320984067</v>
      </c>
      <c r="K60" s="2">
        <f t="shared" si="19"/>
        <v>-4.3800000000001091</v>
      </c>
      <c r="L60" s="20">
        <f>VLOOKUP(B60,'IV Calls'!A:B,2, FALSE)</f>
        <v>0.20580000000000001</v>
      </c>
      <c r="M60" s="2">
        <f t="shared" si="20"/>
        <v>25.539103062900189</v>
      </c>
      <c r="N60" s="2">
        <f>VLOOKUP(B60,'IV Puts'!A:B,2, FALSE)</f>
        <v>0.21920000000000001</v>
      </c>
      <c r="O60" s="21">
        <f t="shared" si="21"/>
        <v>28.228848424611389</v>
      </c>
      <c r="P60" s="4">
        <f t="shared" si="22"/>
        <v>77.720000000000255</v>
      </c>
      <c r="Q60" s="4">
        <f t="shared" si="23"/>
        <v>79.603000000000023</v>
      </c>
      <c r="R60" s="4">
        <f t="shared" si="0"/>
        <v>-15.688812030075201</v>
      </c>
      <c r="S60" s="4">
        <f t="shared" si="24"/>
        <v>-10.135248396090157</v>
      </c>
      <c r="T60" s="20">
        <f t="shared" si="1"/>
        <v>3766.051195488722</v>
      </c>
      <c r="U60" s="2">
        <f t="shared" si="2"/>
        <v>59.27880451127794</v>
      </c>
      <c r="V60" s="24">
        <f t="shared" si="3"/>
        <v>0</v>
      </c>
      <c r="W60" s="32">
        <f t="shared" si="4"/>
        <v>3772.2042626883426</v>
      </c>
      <c r="X60" s="33">
        <f t="shared" si="5"/>
        <v>53.125737311657304</v>
      </c>
      <c r="Y60" s="34">
        <f t="shared" si="6"/>
        <v>0</v>
      </c>
      <c r="Z60" s="39">
        <f t="shared" si="25"/>
        <v>3780.5010000000002</v>
      </c>
      <c r="AA60" s="33">
        <f t="shared" si="7"/>
        <v>44.828999999999724</v>
      </c>
      <c r="AB60" s="34">
        <f t="shared" si="8"/>
        <v>0</v>
      </c>
      <c r="AC60" s="32">
        <f t="shared" si="9"/>
        <v>3778.7586851645519</v>
      </c>
      <c r="AD60" s="33">
        <f t="shared" si="10"/>
        <v>46.571314835447993</v>
      </c>
      <c r="AE60" s="34">
        <f t="shared" si="11"/>
        <v>0</v>
      </c>
      <c r="AF60" s="36">
        <f t="shared" si="12"/>
        <v>-1</v>
      </c>
      <c r="AG60" s="37">
        <f t="shared" si="26"/>
        <v>-1</v>
      </c>
      <c r="AH60" s="37">
        <f>IF(COUNTIF(AF61:AF64, "&lt;0")&gt;=2,0,IF(AE60=1, 1, -1))</f>
        <v>-1</v>
      </c>
      <c r="AI60" s="37">
        <f>IF(COUNTIF(AF61:AF63, "&lt;0")&gt;=1,0,IF(AE60=1, 1, -1))</f>
        <v>0</v>
      </c>
      <c r="AJ60" s="42">
        <f>IF(SUM(AE61:AE63)=0,0,IF(AE60=1, 1, -1))</f>
        <v>-1</v>
      </c>
      <c r="AK60" s="37">
        <f>IF(COUNTIF(AF61:AF62, "&lt;0")&gt;=2,0,IF(AE60=1, 1, -1))</f>
        <v>-1</v>
      </c>
      <c r="AL60" s="44">
        <f>IF(COUNTIF(AF61:AF64, "&lt;0")&gt;=3,0,IF(AE60=1, 1, -1))</f>
        <v>-1</v>
      </c>
      <c r="AM60" s="49">
        <f>IF(COUNTIF(AF61:AF63, "&lt;0")&gt;=2,0,IF(AE60=1, 1, -1))</f>
        <v>-1</v>
      </c>
      <c r="AN60" s="7">
        <v>27.201998986334893</v>
      </c>
      <c r="AO60" s="4">
        <f t="shared" si="13"/>
        <v>48.820000000000164</v>
      </c>
      <c r="AP60" s="4">
        <f t="shared" si="14"/>
        <v>-28.900000000000091</v>
      </c>
      <c r="AQ60" s="4">
        <f t="shared" si="15"/>
        <v>44.329999999999927</v>
      </c>
      <c r="AR60">
        <f t="shared" si="27"/>
        <v>48.820000000000164</v>
      </c>
      <c r="AS60" s="6">
        <f t="shared" si="16"/>
        <v>1</v>
      </c>
      <c r="AT60" s="4">
        <f t="shared" si="28"/>
        <v>-8.0170015204978284</v>
      </c>
      <c r="AU60" s="4">
        <f t="shared" si="29"/>
        <v>-10.128001013665035</v>
      </c>
      <c r="AV60">
        <f t="shared" si="30"/>
        <v>1</v>
      </c>
      <c r="AW60">
        <f t="shared" si="31"/>
        <v>0</v>
      </c>
      <c r="AX60">
        <f t="shared" si="32"/>
        <v>0</v>
      </c>
      <c r="AY60" s="4">
        <f t="shared" si="36"/>
        <v>-3.9100000000000006</v>
      </c>
      <c r="AZ60" s="4">
        <f t="shared" si="34"/>
        <v>985.61500000000854</v>
      </c>
      <c r="BA60" s="4">
        <f>(C60-$C$1240)*10/100*4</f>
        <v>481.16800000000001</v>
      </c>
      <c r="BC60"/>
      <c r="BE60" s="6"/>
      <c r="BK60">
        <f t="shared" si="33"/>
        <v>1</v>
      </c>
    </row>
    <row r="61" spans="1:63" x14ac:dyDescent="0.25">
      <c r="A61">
        <v>1198</v>
      </c>
      <c r="B61" s="1">
        <v>44742</v>
      </c>
      <c r="C61" s="2">
        <v>3785.99</v>
      </c>
      <c r="D61" s="2">
        <v>3818.99</v>
      </c>
      <c r="E61" s="2">
        <v>3738.67</v>
      </c>
      <c r="F61" s="2">
        <v>3785.38</v>
      </c>
      <c r="G61" s="2">
        <v>4032260000</v>
      </c>
      <c r="H61" s="2">
        <f t="shared" si="17"/>
        <v>83.428003132441546</v>
      </c>
      <c r="I61" s="2">
        <f t="shared" si="18"/>
        <v>3896.8815000000004</v>
      </c>
      <c r="J61" s="2">
        <f t="shared" si="35"/>
        <v>87.686032151498821</v>
      </c>
      <c r="K61" s="2">
        <f t="shared" si="19"/>
        <v>-32.840000000000146</v>
      </c>
      <c r="L61" s="20">
        <f>VLOOKUP(B61,'IV Calls'!A:B,2, FALSE)</f>
        <v>0.2074</v>
      </c>
      <c r="M61" s="2">
        <f t="shared" si="20"/>
        <v>25.965091942282157</v>
      </c>
      <c r="N61" s="2">
        <f>VLOOKUP(B61,'IV Puts'!A:B,2, FALSE)</f>
        <v>0.24340000000000001</v>
      </c>
      <c r="O61" s="21">
        <f t="shared" si="21"/>
        <v>31.622341780179379</v>
      </c>
      <c r="P61" s="4">
        <f t="shared" si="22"/>
        <v>80.319999999999709</v>
      </c>
      <c r="Q61" s="4">
        <f t="shared" si="23"/>
        <v>86.85299999999998</v>
      </c>
      <c r="R61" s="4">
        <f t="shared" si="0"/>
        <v>-19.328804511278204</v>
      </c>
      <c r="S61" s="4">
        <f t="shared" si="24"/>
        <v>-12.388362410785097</v>
      </c>
      <c r="T61" s="20">
        <f t="shared" si="1"/>
        <v>3798.1004060150376</v>
      </c>
      <c r="U61" s="2">
        <f t="shared" si="2"/>
        <v>12.720406015037497</v>
      </c>
      <c r="V61" s="24">
        <f t="shared" si="3"/>
        <v>1</v>
      </c>
      <c r="W61" s="32">
        <f t="shared" si="4"/>
        <v>3776.5551672895649</v>
      </c>
      <c r="X61" s="33">
        <f t="shared" si="5"/>
        <v>8.8248327104352029</v>
      </c>
      <c r="Y61" s="34">
        <f t="shared" si="6"/>
        <v>1</v>
      </c>
      <c r="Z61" s="39">
        <f t="shared" si="25"/>
        <v>3782.0800000000017</v>
      </c>
      <c r="AA61" s="33">
        <f t="shared" si="7"/>
        <v>3.2999999999983629</v>
      </c>
      <c r="AB61" s="34">
        <f t="shared" si="8"/>
        <v>1</v>
      </c>
      <c r="AC61" s="32">
        <f t="shared" si="9"/>
        <v>3780.9197851308099</v>
      </c>
      <c r="AD61" s="33">
        <f t="shared" si="10"/>
        <v>4.4602148691901675</v>
      </c>
      <c r="AE61" s="34">
        <f t="shared" si="11"/>
        <v>1</v>
      </c>
      <c r="AF61" s="36">
        <f t="shared" si="12"/>
        <v>1</v>
      </c>
      <c r="AG61" s="37">
        <f t="shared" si="26"/>
        <v>1</v>
      </c>
      <c r="AH61" s="37">
        <f>IF(COUNTIF(AF62:AF65, "&lt;0")&gt;=2,0,IF(AE61=1, 1, -1))</f>
        <v>0</v>
      </c>
      <c r="AI61" s="37">
        <f>IF(COUNTIF(AF62:AF64, "&lt;0")&gt;=1,0,IF(AE61=1, 1, -1))</f>
        <v>0</v>
      </c>
      <c r="AJ61" s="42">
        <f>IF(SUM(AE62:AE64)=0,0,IF(AE61=1, 1, -1))</f>
        <v>1</v>
      </c>
      <c r="AK61" s="37">
        <f>IF(COUNTIF(AF62:AF63, "&lt;0")&gt;=2,0,IF(AE61=1, 1, -1))</f>
        <v>1</v>
      </c>
      <c r="AL61" s="44">
        <f>IF(COUNTIF(AF62:AF65, "&lt;0")&gt;=3,0,IF(AE61=1, 1, -1))</f>
        <v>1</v>
      </c>
      <c r="AM61" s="49">
        <f>IF(COUNTIF(AF62:AF64, "&lt;0")&gt;=2,0,IF(AE61=1, 1, -1))</f>
        <v>1</v>
      </c>
      <c r="AN61" s="7">
        <v>30.472051006516281</v>
      </c>
      <c r="AO61" s="4">
        <f t="shared" si="13"/>
        <v>33</v>
      </c>
      <c r="AP61" s="4">
        <f t="shared" si="14"/>
        <v>-47.319999999999709</v>
      </c>
      <c r="AQ61" s="4">
        <f t="shared" si="15"/>
        <v>0.60999999999967258</v>
      </c>
      <c r="AR61">
        <f t="shared" si="27"/>
        <v>47.319999999999709</v>
      </c>
      <c r="AS61" s="6">
        <f t="shared" si="16"/>
        <v>1</v>
      </c>
      <c r="AT61" s="4">
        <f t="shared" si="28"/>
        <v>-1.611923490225287</v>
      </c>
      <c r="AU61" s="4">
        <f t="shared" si="29"/>
        <v>36.862051006516609</v>
      </c>
      <c r="AV61">
        <f t="shared" si="30"/>
        <v>0</v>
      </c>
      <c r="AW61">
        <f t="shared" si="31"/>
        <v>1</v>
      </c>
      <c r="AX61">
        <f t="shared" si="32"/>
        <v>0</v>
      </c>
      <c r="AY61" s="4">
        <f t="shared" si="36"/>
        <v>-3.9100000000000006</v>
      </c>
      <c r="AZ61" s="4">
        <f t="shared" si="34"/>
        <v>989.5250000000085</v>
      </c>
      <c r="BA61" s="4">
        <f>(C61-$C$1240)*10/100*4</f>
        <v>483.16399999999993</v>
      </c>
      <c r="BC61"/>
      <c r="BE61" s="6"/>
      <c r="BK61">
        <f t="shared" si="33"/>
        <v>1</v>
      </c>
    </row>
    <row r="62" spans="1:63" x14ac:dyDescent="0.25">
      <c r="A62">
        <v>1197</v>
      </c>
      <c r="B62" s="1">
        <v>44741</v>
      </c>
      <c r="C62" s="2">
        <v>3825.09</v>
      </c>
      <c r="D62" s="2">
        <v>3836.5</v>
      </c>
      <c r="E62" s="2">
        <v>3799.02</v>
      </c>
      <c r="F62" s="2">
        <v>3818.83</v>
      </c>
      <c r="G62" s="2">
        <v>3458850000</v>
      </c>
      <c r="H62" s="2">
        <f t="shared" si="17"/>
        <v>83.787832874336758</v>
      </c>
      <c r="I62" s="2">
        <f t="shared" si="18"/>
        <v>3915.0710000000008</v>
      </c>
      <c r="J62" s="2">
        <f t="shared" si="35"/>
        <v>88.692570879474033</v>
      </c>
      <c r="K62" s="2">
        <f t="shared" si="19"/>
        <v>3.5399999999999636</v>
      </c>
      <c r="L62" s="20">
        <f>VLOOKUP(B62,'IV Calls'!A:B,2, FALSE)</f>
        <v>0.22950000000000001</v>
      </c>
      <c r="M62" s="2">
        <f t="shared" si="20"/>
        <v>28.752328593054681</v>
      </c>
      <c r="N62" s="2">
        <f>VLOOKUP(B62,'IV Puts'!A:B,2, FALSE)</f>
        <v>0.23899999999999999</v>
      </c>
      <c r="O62" s="21">
        <f t="shared" si="21"/>
        <v>31.072813317241668</v>
      </c>
      <c r="P62" s="4">
        <f t="shared" si="22"/>
        <v>37.480000000000018</v>
      </c>
      <c r="Q62" s="4">
        <f t="shared" si="23"/>
        <v>90.34699999999998</v>
      </c>
      <c r="R62" s="4">
        <f t="shared" si="0"/>
        <v>-20.729593984962406</v>
      </c>
      <c r="S62" s="4">
        <f t="shared" si="24"/>
        <v>-13.288496775260459</v>
      </c>
      <c r="T62" s="20">
        <f t="shared" si="1"/>
        <v>3798.9247067669176</v>
      </c>
      <c r="U62" s="2">
        <f t="shared" si="2"/>
        <v>19.905293233082375</v>
      </c>
      <c r="V62" s="24">
        <f t="shared" si="3"/>
        <v>1</v>
      </c>
      <c r="W62" s="32">
        <f t="shared" si="4"/>
        <v>3814.6768009297939</v>
      </c>
      <c r="X62" s="33">
        <f t="shared" si="5"/>
        <v>4.1531990702060284</v>
      </c>
      <c r="Y62" s="34">
        <f t="shared" si="6"/>
        <v>1</v>
      </c>
      <c r="Z62" s="39">
        <f t="shared" si="25"/>
        <v>3816.2990000000136</v>
      </c>
      <c r="AA62" s="33">
        <f t="shared" si="7"/>
        <v>2.5309999999863066</v>
      </c>
      <c r="AB62" s="34">
        <f t="shared" si="8"/>
        <v>1</v>
      </c>
      <c r="AC62" s="32">
        <f t="shared" si="9"/>
        <v>3815.9583381952675</v>
      </c>
      <c r="AD62" s="33">
        <f t="shared" si="10"/>
        <v>2.8716618047324118</v>
      </c>
      <c r="AE62" s="34">
        <f t="shared" si="11"/>
        <v>1</v>
      </c>
      <c r="AF62" s="36">
        <f t="shared" si="12"/>
        <v>1</v>
      </c>
      <c r="AG62" s="37">
        <f t="shared" si="26"/>
        <v>0</v>
      </c>
      <c r="AH62" s="37">
        <f>IF(COUNTIF(AF63:AF66, "&lt;0")&gt;=2,0,IF(AE62=1, 1, -1))</f>
        <v>0</v>
      </c>
      <c r="AI62" s="37">
        <f>IF(COUNTIF(AF63:AF65, "&lt;0")&gt;=1,0,IF(AE62=1, 1, -1))</f>
        <v>0</v>
      </c>
      <c r="AJ62" s="42">
        <f>IF(SUM(AE63:AE65)=0,0,IF(AE62=1, 1, -1))</f>
        <v>1</v>
      </c>
      <c r="AK62" s="37">
        <f>IF(COUNTIF(AF63:AF64, "&lt;0")&gt;=2,0,IF(AE62=1, 1, -1))</f>
        <v>1</v>
      </c>
      <c r="AL62" s="44">
        <f>IF(COUNTIF(AF63:AF66, "&lt;0")&gt;=3,0,IF(AE62=1, 1, -1))</f>
        <v>1</v>
      </c>
      <c r="AM62" s="49">
        <f>IF(COUNTIF(AF63:AF65, "&lt;0")&gt;=2,0,IF(AE62=1, 1, -1))</f>
        <v>0</v>
      </c>
      <c r="AN62" s="7">
        <v>29.942512129586355</v>
      </c>
      <c r="AO62" s="4">
        <f t="shared" si="13"/>
        <v>11.409999999999854</v>
      </c>
      <c r="AP62" s="4">
        <f t="shared" si="14"/>
        <v>-26.070000000000164</v>
      </c>
      <c r="AQ62" s="4">
        <f t="shared" si="15"/>
        <v>6.2600000000002183</v>
      </c>
      <c r="AR62">
        <f t="shared" si="27"/>
        <v>26.070000000000164</v>
      </c>
      <c r="AS62" s="6">
        <f t="shared" si="16"/>
        <v>0</v>
      </c>
      <c r="AT62" s="4">
        <f t="shared" si="28"/>
        <v>18.843768194379365</v>
      </c>
      <c r="AU62" s="4">
        <f t="shared" si="29"/>
        <v>30.682512129586136</v>
      </c>
      <c r="AV62">
        <f t="shared" si="30"/>
        <v>0</v>
      </c>
      <c r="AW62">
        <f t="shared" si="31"/>
        <v>0</v>
      </c>
      <c r="AX62">
        <f t="shared" si="32"/>
        <v>0</v>
      </c>
      <c r="AY62" s="4">
        <f t="shared" si="36"/>
        <v>6.94</v>
      </c>
      <c r="AZ62" s="4">
        <f t="shared" si="34"/>
        <v>993.43500000000847</v>
      </c>
      <c r="BA62" s="4">
        <f>(C62-$C$1240)*10/100*4</f>
        <v>498.80400000000009</v>
      </c>
      <c r="BC62"/>
      <c r="BE62" s="6"/>
      <c r="BK62">
        <f t="shared" si="33"/>
        <v>1</v>
      </c>
    </row>
    <row r="63" spans="1:63" x14ac:dyDescent="0.25">
      <c r="A63">
        <v>1196</v>
      </c>
      <c r="B63" s="1">
        <v>44740</v>
      </c>
      <c r="C63" s="2">
        <v>3913</v>
      </c>
      <c r="D63" s="2">
        <v>3945.86</v>
      </c>
      <c r="E63" s="2">
        <v>3820.14</v>
      </c>
      <c r="F63" s="2">
        <v>3821.55</v>
      </c>
      <c r="G63" s="2">
        <v>3590980000</v>
      </c>
      <c r="H63" s="2">
        <f t="shared" si="17"/>
        <v>82.874974918715878</v>
      </c>
      <c r="I63" s="2">
        <f t="shared" si="18"/>
        <v>3931.3710000000005</v>
      </c>
      <c r="J63" s="2">
        <f t="shared" si="35"/>
        <v>89.772615463209405</v>
      </c>
      <c r="K63" s="2">
        <f t="shared" si="19"/>
        <v>12.889999999999873</v>
      </c>
      <c r="L63" s="20">
        <f>VLOOKUP(B63,'IV Calls'!A:B,2, FALSE)</f>
        <v>0.24260000000000001</v>
      </c>
      <c r="M63" s="2">
        <f t="shared" si="20"/>
        <v>31.018331979981532</v>
      </c>
      <c r="N63" s="2">
        <f>VLOOKUP(B63,'IV Puts'!A:B,2, FALSE)</f>
        <v>0.23760000000000001</v>
      </c>
      <c r="O63" s="21">
        <f t="shared" si="21"/>
        <v>31.525822154396135</v>
      </c>
      <c r="P63" s="4">
        <f t="shared" si="22"/>
        <v>125.72000000000025</v>
      </c>
      <c r="Q63" s="4">
        <f t="shared" si="23"/>
        <v>93.848999999999975</v>
      </c>
      <c r="R63" s="4">
        <f t="shared" si="0"/>
        <v>-22.625293233082704</v>
      </c>
      <c r="S63" s="4">
        <f t="shared" si="24"/>
        <v>-14.666477563670659</v>
      </c>
      <c r="T63" s="20">
        <f t="shared" si="1"/>
        <v>3875.6445037593985</v>
      </c>
      <c r="U63" s="2">
        <f t="shared" si="2"/>
        <v>54.094503759398322</v>
      </c>
      <c r="V63" s="24">
        <f t="shared" si="3"/>
        <v>0</v>
      </c>
      <c r="W63" s="32">
        <f t="shared" si="4"/>
        <v>3901.810870617333</v>
      </c>
      <c r="X63" s="33">
        <f t="shared" si="5"/>
        <v>80.260870617332785</v>
      </c>
      <c r="Y63" s="34">
        <f t="shared" si="6"/>
        <v>0</v>
      </c>
      <c r="Z63" s="39">
        <f t="shared" si="25"/>
        <v>3912.2240000000002</v>
      </c>
      <c r="AA63" s="33">
        <f t="shared" si="7"/>
        <v>90.673999999999978</v>
      </c>
      <c r="AB63" s="34">
        <f t="shared" si="8"/>
        <v>0</v>
      </c>
      <c r="AC63" s="32">
        <f t="shared" si="9"/>
        <v>3910.03724282964</v>
      </c>
      <c r="AD63" s="33">
        <f t="shared" si="10"/>
        <v>88.487242829639854</v>
      </c>
      <c r="AE63" s="34">
        <f t="shared" si="11"/>
        <v>0</v>
      </c>
      <c r="AF63" s="36">
        <f t="shared" si="12"/>
        <v>-1</v>
      </c>
      <c r="AG63" s="37">
        <f t="shared" si="26"/>
        <v>-1</v>
      </c>
      <c r="AH63" s="37">
        <f>IF(COUNTIF(AF64:AF67, "&lt;0")&gt;=2,0,IF(AE63=1, 1, -1))</f>
        <v>-1</v>
      </c>
      <c r="AI63" s="37">
        <f>IF(COUNTIF(AF64:AF66, "&lt;0")&gt;=1,0,IF(AE63=1, 1, -1))</f>
        <v>0</v>
      </c>
      <c r="AJ63" s="42">
        <f>IF(SUM(AE64:AE66)=0,0,IF(AE63=1, 1, -1))</f>
        <v>-1</v>
      </c>
      <c r="AK63" s="37">
        <f>IF(COUNTIF(AF64:AF65, "&lt;0")&gt;=2,0,IF(AE63=1, 1, -1))</f>
        <v>-1</v>
      </c>
      <c r="AL63" s="44">
        <f>IF(COUNTIF(AF64:AF67, "&lt;0")&gt;=3,0,IF(AE63=1, 1, -1))</f>
        <v>-1</v>
      </c>
      <c r="AM63" s="49">
        <f>IF(COUNTIF(AF64:AF66, "&lt;0")&gt;=2,0,IF(AE63=1, 1, -1))</f>
        <v>-1</v>
      </c>
      <c r="AN63" s="7">
        <v>30.3790423678632</v>
      </c>
      <c r="AO63" s="4">
        <f t="shared" si="13"/>
        <v>32.860000000000127</v>
      </c>
      <c r="AP63" s="4">
        <f t="shared" si="14"/>
        <v>-92.860000000000127</v>
      </c>
      <c r="AQ63" s="4">
        <f t="shared" si="15"/>
        <v>91.449999999999818</v>
      </c>
      <c r="AR63">
        <f t="shared" si="27"/>
        <v>92.860000000000127</v>
      </c>
      <c r="AS63" s="6">
        <f t="shared" si="16"/>
        <v>1</v>
      </c>
      <c r="AT63" s="4">
        <f t="shared" si="28"/>
        <v>-47.291436448205332</v>
      </c>
      <c r="AU63" s="4">
        <f t="shared" si="29"/>
        <v>-54.070957632136619</v>
      </c>
      <c r="AV63">
        <f t="shared" si="30"/>
        <v>1</v>
      </c>
      <c r="AW63">
        <f t="shared" si="31"/>
        <v>0</v>
      </c>
      <c r="AX63">
        <f t="shared" si="32"/>
        <v>0</v>
      </c>
      <c r="AY63" s="4">
        <f t="shared" si="36"/>
        <v>-3.9100000000000006</v>
      </c>
      <c r="AZ63" s="4">
        <f t="shared" si="34"/>
        <v>986.49500000000842</v>
      </c>
      <c r="BA63" s="4">
        <f>(C63-$C$1240)*10/100*4</f>
        <v>533.96800000000007</v>
      </c>
      <c r="BC63"/>
      <c r="BE63" s="6"/>
      <c r="BK63">
        <f t="shared" si="33"/>
        <v>1</v>
      </c>
    </row>
    <row r="64" spans="1:63" x14ac:dyDescent="0.25">
      <c r="A64">
        <v>1195</v>
      </c>
      <c r="B64" s="1">
        <v>44739</v>
      </c>
      <c r="C64" s="2">
        <v>3920.76</v>
      </c>
      <c r="D64" s="2">
        <v>3927.72</v>
      </c>
      <c r="E64" s="2">
        <v>3889.66</v>
      </c>
      <c r="F64" s="2">
        <v>3900.11</v>
      </c>
      <c r="G64" s="2">
        <v>3385120000</v>
      </c>
      <c r="H64" s="2">
        <f t="shared" si="17"/>
        <v>72.23614158515889</v>
      </c>
      <c r="I64" s="2">
        <f t="shared" si="18"/>
        <v>3939.5924999999997</v>
      </c>
      <c r="J64" s="2">
        <f t="shared" si="35"/>
        <v>82.170508789570235</v>
      </c>
      <c r="K64" s="2">
        <f t="shared" si="19"/>
        <v>9.0200000000004366</v>
      </c>
      <c r="L64" s="20">
        <f>VLOOKUP(B64,'IV Calls'!A:B,2, FALSE)</f>
        <v>0.2379</v>
      </c>
      <c r="M64" s="2">
        <f t="shared" si="20"/>
        <v>30.508103432186182</v>
      </c>
      <c r="N64" s="2">
        <f>VLOOKUP(B64,'IV Puts'!A:B,2, FALSE)</f>
        <v>0.22420000000000001</v>
      </c>
      <c r="O64" s="21">
        <f t="shared" si="21"/>
        <v>29.836557817259067</v>
      </c>
      <c r="P64" s="4">
        <f t="shared" si="22"/>
        <v>38.059999999999945</v>
      </c>
      <c r="Q64" s="4">
        <f t="shared" si="23"/>
        <v>97.93299999999995</v>
      </c>
      <c r="R64" s="4">
        <f t="shared" si="0"/>
        <v>-24.465496240601492</v>
      </c>
      <c r="S64" s="4">
        <f t="shared" si="24"/>
        <v>-15.759337158686183</v>
      </c>
      <c r="T64" s="20">
        <f t="shared" si="1"/>
        <v>3886.1344661654134</v>
      </c>
      <c r="U64" s="2">
        <f t="shared" si="2"/>
        <v>13.975533834586713</v>
      </c>
      <c r="V64" s="24">
        <f t="shared" si="3"/>
        <v>1</v>
      </c>
      <c r="W64" s="32">
        <f t="shared" si="4"/>
        <v>3908.9604310902109</v>
      </c>
      <c r="X64" s="33">
        <f t="shared" si="5"/>
        <v>8.8504310902108045</v>
      </c>
      <c r="Y64" s="34">
        <f t="shared" si="6"/>
        <v>1</v>
      </c>
      <c r="Z64" s="39">
        <f t="shared" si="25"/>
        <v>3930.6610000000073</v>
      </c>
      <c r="AA64" s="33">
        <f t="shared" si="7"/>
        <v>30.551000000007207</v>
      </c>
      <c r="AB64" s="34">
        <f t="shared" si="8"/>
        <v>0</v>
      </c>
      <c r="AC64" s="32">
        <f t="shared" si="9"/>
        <v>3926.10388052895</v>
      </c>
      <c r="AD64" s="33">
        <f t="shared" si="10"/>
        <v>25.99388052894983</v>
      </c>
      <c r="AE64" s="34">
        <f t="shared" si="11"/>
        <v>1</v>
      </c>
      <c r="AF64" s="36">
        <f t="shared" si="12"/>
        <v>1</v>
      </c>
      <c r="AG64" s="37">
        <f t="shared" si="26"/>
        <v>0</v>
      </c>
      <c r="AH64" s="37">
        <f>IF(COUNTIF(AF65:AF68, "&lt;0")&gt;=2,0,IF(AE64=1, 1, -1))</f>
        <v>0</v>
      </c>
      <c r="AI64" s="37">
        <f>IF(COUNTIF(AF65:AF67, "&lt;0")&gt;=1,0,IF(AE64=1, 1, -1))</f>
        <v>0</v>
      </c>
      <c r="AJ64" s="42">
        <f>IF(SUM(AE65:AE67)=0,0,IF(AE64=1, 1, -1))</f>
        <v>1</v>
      </c>
      <c r="AK64" s="37">
        <f>IF(COUNTIF(AF65:AF66, "&lt;0")&gt;=2,0,IF(AE64=1, 1, -1))</f>
        <v>1</v>
      </c>
      <c r="AL64" s="44">
        <f>IF(COUNTIF(AF65:AF68, "&lt;0")&gt;=3,0,IF(AE64=1, 1, -1))</f>
        <v>1</v>
      </c>
      <c r="AM64" s="49">
        <f>IF(COUNTIF(AF65:AF67, "&lt;0")&gt;=2,0,IF(AE64=1, 1, -1))</f>
        <v>1</v>
      </c>
      <c r="AN64" s="7">
        <v>28.751226521631537</v>
      </c>
      <c r="AO64" s="4">
        <f t="shared" si="13"/>
        <v>6.9599999999995816</v>
      </c>
      <c r="AP64" s="4">
        <f t="shared" si="14"/>
        <v>-31.100000000000364</v>
      </c>
      <c r="AQ64" s="4">
        <f t="shared" si="15"/>
        <v>20.650000000000091</v>
      </c>
      <c r="AR64">
        <f t="shared" si="27"/>
        <v>31.100000000000364</v>
      </c>
      <c r="AS64" s="6">
        <f t="shared" si="16"/>
        <v>0</v>
      </c>
      <c r="AT64" s="4">
        <f t="shared" si="28"/>
        <v>12.026839782446942</v>
      </c>
      <c r="AU64" s="4">
        <f t="shared" si="29"/>
        <v>15.101226521631446</v>
      </c>
      <c r="AV64">
        <f t="shared" si="30"/>
        <v>0</v>
      </c>
      <c r="AW64">
        <f t="shared" si="31"/>
        <v>0</v>
      </c>
      <c r="AX64">
        <f t="shared" si="32"/>
        <v>0</v>
      </c>
      <c r="AY64" s="4">
        <f t="shared" si="36"/>
        <v>6.94</v>
      </c>
      <c r="AZ64" s="4">
        <f t="shared" si="34"/>
        <v>990.40500000000839</v>
      </c>
      <c r="BA64" s="4">
        <f>(C64-$C$1240)*10/100*4</f>
        <v>537.07200000000012</v>
      </c>
      <c r="BC64"/>
      <c r="BE64" s="6"/>
      <c r="BK64">
        <f t="shared" si="33"/>
        <v>1</v>
      </c>
    </row>
    <row r="65" spans="1:63" x14ac:dyDescent="0.25">
      <c r="A65">
        <v>1194</v>
      </c>
      <c r="B65" s="1">
        <v>44736</v>
      </c>
      <c r="C65" s="2">
        <v>3821.75</v>
      </c>
      <c r="D65" s="2">
        <v>3913.65</v>
      </c>
      <c r="E65" s="2">
        <v>3821.75</v>
      </c>
      <c r="F65" s="2">
        <v>3911.74</v>
      </c>
      <c r="G65" s="2">
        <v>6742870000</v>
      </c>
      <c r="H65" s="2">
        <f t="shared" si="17"/>
        <v>85.271059601458873</v>
      </c>
      <c r="I65" s="2">
        <f t="shared" si="18"/>
        <v>3942.7845000000002</v>
      </c>
      <c r="J65" s="2">
        <f t="shared" si="35"/>
        <v>88.081001205827874</v>
      </c>
      <c r="K65" s="2">
        <f t="shared" si="19"/>
        <v>26.019999999999982</v>
      </c>
      <c r="L65" s="20">
        <f>VLOOKUP(B65,'IV Calls'!A:B,2, FALSE)</f>
        <v>0.1938</v>
      </c>
      <c r="M65" s="2">
        <f t="shared" si="20"/>
        <v>24.11569997630157</v>
      </c>
      <c r="N65" s="2">
        <f>VLOOKUP(B65,'IV Puts'!A:B,2, FALSE)</f>
        <v>0.23430000000000001</v>
      </c>
      <c r="O65" s="21">
        <f t="shared" si="21"/>
        <v>30.255945536555839</v>
      </c>
      <c r="P65" s="4">
        <f t="shared" si="22"/>
        <v>117.92000000000007</v>
      </c>
      <c r="Q65" s="4">
        <f t="shared" si="23"/>
        <v>105.89299999999999</v>
      </c>
      <c r="R65" s="4">
        <f t="shared" si="0"/>
        <v>-25.605533834586467</v>
      </c>
      <c r="S65" s="4">
        <f t="shared" si="24"/>
        <v>-16.619111140548409</v>
      </c>
      <c r="T65" s="20">
        <f t="shared" si="1"/>
        <v>3770.1681278195488</v>
      </c>
      <c r="U65" s="2">
        <f t="shared" si="2"/>
        <v>141.57187218045101</v>
      </c>
      <c r="V65" s="24">
        <f t="shared" si="3"/>
        <v>0</v>
      </c>
      <c r="W65" s="32">
        <f t="shared" si="4"/>
        <v>3810.1216266788606</v>
      </c>
      <c r="X65" s="33">
        <f t="shared" si="5"/>
        <v>101.61837332113919</v>
      </c>
      <c r="Y65" s="34">
        <f t="shared" si="6"/>
        <v>0</v>
      </c>
      <c r="Z65" s="39">
        <f t="shared" si="25"/>
        <v>3826.4539999999979</v>
      </c>
      <c r="AA65" s="33">
        <f t="shared" si="7"/>
        <v>85.286000000001877</v>
      </c>
      <c r="AB65" s="34">
        <f t="shared" si="8"/>
        <v>0</v>
      </c>
      <c r="AC65" s="32">
        <f t="shared" si="9"/>
        <v>3823.0242016025591</v>
      </c>
      <c r="AD65" s="33">
        <f t="shared" si="10"/>
        <v>88.715798397440722</v>
      </c>
      <c r="AE65" s="34">
        <f t="shared" si="11"/>
        <v>0</v>
      </c>
      <c r="AF65" s="36">
        <f t="shared" si="12"/>
        <v>-1</v>
      </c>
      <c r="AG65" s="37">
        <f t="shared" si="26"/>
        <v>-1</v>
      </c>
      <c r="AH65" s="37">
        <f>IF(COUNTIF(AF66:AF69, "&lt;0")&gt;=2,0,IF(AE65=1, 1, -1))</f>
        <v>-1</v>
      </c>
      <c r="AI65" s="37">
        <f>IF(COUNTIF(AF66:AF68, "&lt;0")&gt;=1,0,IF(AE65=1, 1, -1))</f>
        <v>0</v>
      </c>
      <c r="AJ65" s="42">
        <f>IF(SUM(AE66:AE68)=0,0,IF(AE65=1, 1, -1))</f>
        <v>-1</v>
      </c>
      <c r="AK65" s="37">
        <f>IF(COUNTIF(AF66:AF67, "&lt;0")&gt;=2,0,IF(AE65=1, 1, -1))</f>
        <v>-1</v>
      </c>
      <c r="AL65" s="44">
        <f>IF(COUNTIF(AF66:AF69, "&lt;0")&gt;=3,0,IF(AE65=1, 1, -1))</f>
        <v>-1</v>
      </c>
      <c r="AM65" s="49">
        <f>IF(COUNTIF(AF66:AF68, "&lt;0")&gt;=2,0,IF(AE65=1, 1, -1))</f>
        <v>-1</v>
      </c>
      <c r="AN65" s="7">
        <v>29.155358640079761</v>
      </c>
      <c r="AO65" s="4">
        <f t="shared" si="13"/>
        <v>91.900000000000091</v>
      </c>
      <c r="AP65" s="4">
        <f t="shared" si="14"/>
        <v>0</v>
      </c>
      <c r="AQ65" s="4">
        <f t="shared" si="15"/>
        <v>89.989999999999782</v>
      </c>
      <c r="AR65">
        <f t="shared" si="27"/>
        <v>91.900000000000091</v>
      </c>
      <c r="AS65" s="6">
        <f t="shared" si="16"/>
        <v>1</v>
      </c>
      <c r="AT65" s="4">
        <f t="shared" si="28"/>
        <v>-48.166962039880445</v>
      </c>
      <c r="AU65" s="4">
        <f t="shared" si="29"/>
        <v>-53.83464135992002</v>
      </c>
      <c r="AV65">
        <f t="shared" si="30"/>
        <v>1</v>
      </c>
      <c r="AW65">
        <f t="shared" si="31"/>
        <v>0</v>
      </c>
      <c r="AX65">
        <f t="shared" si="32"/>
        <v>0</v>
      </c>
      <c r="AY65" s="4">
        <f t="shared" si="36"/>
        <v>-3.9100000000000006</v>
      </c>
      <c r="AZ65" s="4">
        <f t="shared" si="34"/>
        <v>983.46500000000833</v>
      </c>
      <c r="BA65" s="4">
        <f>(C65-$C$1240)*10/100*4</f>
        <v>497.46800000000002</v>
      </c>
      <c r="BC65"/>
      <c r="BE65" s="6"/>
      <c r="BK65">
        <f t="shared" si="33"/>
        <v>1</v>
      </c>
    </row>
    <row r="66" spans="1:63" x14ac:dyDescent="0.25">
      <c r="A66">
        <v>1193</v>
      </c>
      <c r="B66" s="1">
        <v>44735</v>
      </c>
      <c r="C66" s="2">
        <v>3774.71</v>
      </c>
      <c r="D66" s="2">
        <v>3802.58</v>
      </c>
      <c r="E66" s="2">
        <v>3743.52</v>
      </c>
      <c r="F66" s="2">
        <v>3795.73</v>
      </c>
      <c r="G66" s="2">
        <v>4078100000</v>
      </c>
      <c r="H66" s="2">
        <f t="shared" si="17"/>
        <v>133.5205512479466</v>
      </c>
      <c r="I66" s="2">
        <f t="shared" si="18"/>
        <v>3948.1765</v>
      </c>
      <c r="J66" s="2">
        <f t="shared" si="35"/>
        <v>124.61442833163849</v>
      </c>
      <c r="K66" s="2">
        <f t="shared" si="19"/>
        <v>14.820000000000164</v>
      </c>
      <c r="L66" s="20">
        <f>VLOOKUP(B66,'IV Calls'!A:B,2, FALSE)</f>
        <v>0.2235</v>
      </c>
      <c r="M66" s="2">
        <f t="shared" si="20"/>
        <v>27.54884869937764</v>
      </c>
      <c r="N66" s="2">
        <f>VLOOKUP(B66,'IV Puts'!A:B,2, FALSE)</f>
        <v>0.25740000000000002</v>
      </c>
      <c r="O66" s="21">
        <f t="shared" si="21"/>
        <v>32.925077860650134</v>
      </c>
      <c r="P66" s="4">
        <f t="shared" si="22"/>
        <v>59.059999999999945</v>
      </c>
      <c r="Q66" s="4">
        <f t="shared" si="23"/>
        <v>104.29400000000001</v>
      </c>
      <c r="R66" s="4">
        <f t="shared" si="0"/>
        <v>-25.561872180451118</v>
      </c>
      <c r="S66" s="4">
        <f t="shared" si="24"/>
        <v>-16.377990593153893</v>
      </c>
      <c r="T66" s="20">
        <f t="shared" ref="T66:T129" si="37">F67+R67</f>
        <v>3736.8364060150375</v>
      </c>
      <c r="U66" s="2">
        <f t="shared" ref="U66:U129" si="38">ABS(T66-F66)</f>
        <v>58.893593984962536</v>
      </c>
      <c r="V66" s="24">
        <f t="shared" ref="V66:V129" si="39">IF(U66&gt;O67, 0, 1)</f>
        <v>0</v>
      </c>
      <c r="W66" s="32">
        <f t="shared" ref="W66:W129" si="40">C66+S67*$BI$6</f>
        <v>3764.1903744381652</v>
      </c>
      <c r="X66" s="33">
        <f t="shared" ref="X66:X129" si="41">ABS(W66-F66)</f>
        <v>31.539625561834782</v>
      </c>
      <c r="Y66" s="34">
        <f t="shared" ref="Y66:Y129" si="42">IF(X66&gt;O67, 0, 1)</f>
        <v>0</v>
      </c>
      <c r="Z66" s="39">
        <f t="shared" si="25"/>
        <v>3778.7920000000013</v>
      </c>
      <c r="AA66" s="33">
        <f t="shared" ref="AA66:AA129" si="43">ABS(Z66-F66)</f>
        <v>16.937999999998738</v>
      </c>
      <c r="AB66" s="34">
        <f t="shared" ref="AB66:AB129" si="44">IF(AA66&gt;O67, 0, 1)</f>
        <v>1</v>
      </c>
      <c r="AC66" s="32">
        <f t="shared" ref="AC66:AC129" si="45">$BI$8*Z66+(1-$BI$8)*W66</f>
        <v>3775.7256586320159</v>
      </c>
      <c r="AD66" s="33">
        <f t="shared" ref="AD66:AD129" si="46">ABS(AC66-F66)</f>
        <v>20.004341367984125</v>
      </c>
      <c r="AE66" s="34">
        <f t="shared" ref="AE66:AE129" si="47">IF(AD66&gt;O67, 0, 1)</f>
        <v>1</v>
      </c>
      <c r="AF66" s="36">
        <f t="shared" ref="AF66:AF129" si="48">IF(AE66=1, 1, -1)</f>
        <v>1</v>
      </c>
      <c r="AG66" s="37">
        <f t="shared" ref="AG66:AG129" si="49">IF(AE67=0,0,IF(0=AE66,-1,AE66))</f>
        <v>1</v>
      </c>
      <c r="AH66" s="37">
        <f>IF(COUNTIF(AF67:AF70, "&lt;0")&gt;=2,0,IF(AE66=1, 1, -1))</f>
        <v>0</v>
      </c>
      <c r="AI66" s="37">
        <f>IF(COUNTIF(AF67:AF69, "&lt;0")&gt;=1,0,IF(AE66=1, 1, -1))</f>
        <v>0</v>
      </c>
      <c r="AJ66" s="42">
        <f>IF(SUM(AE67:AE69)=0,0,IF(AE66=1, 1, -1))</f>
        <v>1</v>
      </c>
      <c r="AK66" s="37">
        <f>IF(COUNTIF(AF67:AF68, "&lt;0")&gt;=2,0,IF(AE66=1, 1, -1))</f>
        <v>1</v>
      </c>
      <c r="AL66" s="44">
        <f>IF(COUNTIF(AF67:AF70, "&lt;0")&gt;=3,0,IF(AE66=1, 1, -1))</f>
        <v>1</v>
      </c>
      <c r="AM66" s="49">
        <f>IF(COUNTIF(AF67:AF69, "&lt;0")&gt;=2,0,IF(AE66=1, 1, -1))</f>
        <v>1</v>
      </c>
      <c r="AN66" s="7">
        <v>31.7273989047866</v>
      </c>
      <c r="AO66" s="4">
        <f t="shared" ref="AO66:AO129" si="50">D66-C66</f>
        <v>27.869999999999891</v>
      </c>
      <c r="AP66" s="4">
        <f t="shared" ref="AP66:AP129" si="51">E66-C66</f>
        <v>-31.190000000000055</v>
      </c>
      <c r="AQ66" s="4">
        <f t="shared" ref="AQ66:AQ129" si="52">ABS(C66-F66)</f>
        <v>21.019999999999982</v>
      </c>
      <c r="AR66">
        <f t="shared" si="27"/>
        <v>31.190000000000055</v>
      </c>
      <c r="AS66" s="6">
        <f t="shared" ref="AS66:AS129" si="53">IF(AO66&gt;AN66*$BI$4,1,0)+IF(-AP66&gt;AN66*$BI$4,1,0)</f>
        <v>0</v>
      </c>
      <c r="AT66" s="4">
        <f t="shared" ref="AT66:AT129" si="54">$BI$4*AN66-AR66</f>
        <v>16.401098357179848</v>
      </c>
      <c r="AU66" s="4">
        <f t="shared" si="29"/>
        <v>17.707398904786618</v>
      </c>
      <c r="AV66">
        <f t="shared" si="30"/>
        <v>0</v>
      </c>
      <c r="AW66">
        <f t="shared" si="31"/>
        <v>0</v>
      </c>
      <c r="AX66">
        <f t="shared" si="32"/>
        <v>0</v>
      </c>
      <c r="AY66" s="4">
        <f t="shared" ref="AY66:AY129" si="55">IF(OR(AS66=1,AX66=1),$BF$25,IF(AS66=0,$BF$24,$BF$26))</f>
        <v>6.94</v>
      </c>
      <c r="AZ66" s="4">
        <f t="shared" ref="AZ66:AZ129" si="56">AY66+AZ67</f>
        <v>987.3750000000083</v>
      </c>
      <c r="BA66" s="4">
        <f>(C66-$C$1240)*10/100*4</f>
        <v>478.65200000000004</v>
      </c>
      <c r="BC66"/>
      <c r="BE66" s="6"/>
      <c r="BK66">
        <f t="shared" si="33"/>
        <v>1</v>
      </c>
    </row>
    <row r="67" spans="1:63" x14ac:dyDescent="0.25">
      <c r="A67">
        <v>1192</v>
      </c>
      <c r="B67" s="1">
        <v>44734</v>
      </c>
      <c r="C67" s="2">
        <v>3733.89</v>
      </c>
      <c r="D67" s="2">
        <v>3801.79</v>
      </c>
      <c r="E67" s="2">
        <v>3717.69</v>
      </c>
      <c r="F67" s="2">
        <v>3759.89</v>
      </c>
      <c r="G67" s="2">
        <v>4342270000</v>
      </c>
      <c r="H67" s="2">
        <f t="shared" ref="H67:H130" si="57">_xlfn.STDEV.S(C67:C76)</f>
        <v>170.61429158582615</v>
      </c>
      <c r="I67" s="2">
        <f t="shared" ref="I67:I130" si="58">AVERAGE(C67:C86)</f>
        <v>3956.5879999999997</v>
      </c>
      <c r="J67" s="2">
        <f t="shared" ref="J67:J130" si="59">_xlfn.STDEV.S(D67:E76)</f>
        <v>161.75372568718234</v>
      </c>
      <c r="K67" s="2">
        <f t="shared" ref="K67:K130" si="60">C67-F68</f>
        <v>-30.900000000000091</v>
      </c>
      <c r="L67" s="20">
        <f>VLOOKUP(B67,'IV Calls'!A:B,2, FALSE)</f>
        <v>0.25919999999999999</v>
      </c>
      <c r="M67" s="2">
        <f t="shared" ref="M67:M130" si="61">L67*F68*SQRT((6.5/24)/252)</f>
        <v>31.990906060535174</v>
      </c>
      <c r="N67" s="2">
        <f>VLOOKUP(B67,'IV Puts'!A:B,2, FALSE)</f>
        <v>0.24060000000000001</v>
      </c>
      <c r="O67" s="21">
        <f t="shared" ref="O67:O130" si="62">N67*F68*SQRT((7/24)/252)</f>
        <v>30.816230083181711</v>
      </c>
      <c r="P67" s="4">
        <f t="shared" ref="P67:P130" si="63">MAX(D67-E67, ABS(D67-F68), ABS(E67-F68))</f>
        <v>84.099999999999909</v>
      </c>
      <c r="Q67" s="4">
        <f t="shared" ref="Q67:Q130" si="64">AVERAGE(P67:P76)</f>
        <v>103.73600000000006</v>
      </c>
      <c r="R67" s="4">
        <f t="shared" ref="R67:R130" si="65">SLOPE(F67:F86,A67:A86)</f>
        <v>-23.053593984962397</v>
      </c>
      <c r="S67" s="4">
        <f t="shared" ref="S67:S130" si="66">SLOPE(F67:F86,B67:B86)*1</f>
        <v>-14.816374030753042</v>
      </c>
      <c r="T67" s="20">
        <f t="shared" si="37"/>
        <v>3744.5687518796994</v>
      </c>
      <c r="U67" s="2">
        <f t="shared" si="38"/>
        <v>15.321248120300424</v>
      </c>
      <c r="V67" s="24">
        <f t="shared" si="39"/>
        <v>1</v>
      </c>
      <c r="W67" s="32">
        <f t="shared" si="40"/>
        <v>3724.5130566226057</v>
      </c>
      <c r="X67" s="33">
        <f t="shared" si="41"/>
        <v>35.376943377394127</v>
      </c>
      <c r="Y67" s="34">
        <f t="shared" si="42"/>
        <v>0</v>
      </c>
      <c r="Z67" s="39">
        <f t="shared" ref="Z67:Z130" si="67">_xlfn.FORECAST.LINEAR(A67+$BI$7,C67:C68,A67:A68)</f>
        <v>3735.747999999996</v>
      </c>
      <c r="AA67" s="33">
        <f t="shared" si="43"/>
        <v>24.142000000003918</v>
      </c>
      <c r="AB67" s="34">
        <f t="shared" si="44"/>
        <v>1</v>
      </c>
      <c r="AC67" s="32">
        <f t="shared" si="45"/>
        <v>3733.3886618907441</v>
      </c>
      <c r="AD67" s="33">
        <f t="shared" si="46"/>
        <v>26.501338109255812</v>
      </c>
      <c r="AE67" s="34">
        <f t="shared" si="47"/>
        <v>1</v>
      </c>
      <c r="AF67" s="36">
        <f t="shared" si="48"/>
        <v>1</v>
      </c>
      <c r="AG67" s="37">
        <f t="shared" si="49"/>
        <v>0</v>
      </c>
      <c r="AH67" s="37">
        <f>IF(COUNTIF(AF68:AF71, "&lt;0")&gt;=2,0,IF(AE67=1, 1, -1))</f>
        <v>0</v>
      </c>
      <c r="AI67" s="37">
        <f>IF(COUNTIF(AF68:AF70, "&lt;0")&gt;=1,0,IF(AE67=1, 1, -1))</f>
        <v>0</v>
      </c>
      <c r="AJ67" s="42">
        <f>IF(SUM(AE68:AE70)=0,0,IF(AE67=1, 1, -1))</f>
        <v>1</v>
      </c>
      <c r="AK67" s="37">
        <f>IF(COUNTIF(AF68:AF69, "&lt;0")&gt;=2,0,IF(AE67=1, 1, -1))</f>
        <v>1</v>
      </c>
      <c r="AL67" s="44">
        <f>IF(COUNTIF(AF68:AF71, "&lt;0")&gt;=3,0,IF(AE67=1, 1, -1))</f>
        <v>1</v>
      </c>
      <c r="AM67" s="49">
        <f>IF(COUNTIF(AF68:AF70, "&lt;0")&gt;=2,0,IF(AE67=1, 1, -1))</f>
        <v>0</v>
      </c>
      <c r="AN67" s="7">
        <v>29.695262338598624</v>
      </c>
      <c r="AO67" s="4">
        <f t="shared" si="50"/>
        <v>67.900000000000091</v>
      </c>
      <c r="AP67" s="4">
        <f t="shared" si="51"/>
        <v>-16.199999999999818</v>
      </c>
      <c r="AQ67" s="4">
        <f t="shared" si="52"/>
        <v>26</v>
      </c>
      <c r="AR67">
        <f t="shared" ref="AR67:AR130" si="68">IF(AO67&gt;(-AP67), AO67, -AP67)</f>
        <v>67.900000000000091</v>
      </c>
      <c r="AS67" s="6">
        <f t="shared" si="53"/>
        <v>1</v>
      </c>
      <c r="AT67" s="4">
        <f t="shared" si="54"/>
        <v>-23.357106492102155</v>
      </c>
      <c r="AU67" s="4">
        <f t="shared" ref="AU67:AU130" si="69">AN67-AQ67+7</f>
        <v>10.695262338598624</v>
      </c>
      <c r="AV67">
        <f t="shared" ref="AV67:AV130" si="70">IF(AND(AT67&lt;0,AU67&lt;0), 1, 0)</f>
        <v>0</v>
      </c>
      <c r="AW67">
        <f t="shared" ref="AW67:AW130" si="71">IF(AND(AT67&lt;0,AU67&gt;0), 1, 0)</f>
        <v>1</v>
      </c>
      <c r="AX67">
        <f t="shared" ref="AX67:AX130" si="72">IF(AND(AT67&gt;0,AU67&lt;0), 1, 0)</f>
        <v>0</v>
      </c>
      <c r="AY67" s="4">
        <f t="shared" si="55"/>
        <v>-3.9100000000000006</v>
      </c>
      <c r="AZ67" s="4">
        <f t="shared" si="56"/>
        <v>980.43500000000824</v>
      </c>
      <c r="BA67" s="4">
        <f>(C67-$C$1240)*10/100*4</f>
        <v>462.32399999999996</v>
      </c>
      <c r="BC67"/>
      <c r="BE67" s="6"/>
      <c r="BK67">
        <f t="shared" ref="BK67:BK130" si="73">IF(AND(AM67=0,AL67=0,AK67=0),0,1)</f>
        <v>1</v>
      </c>
    </row>
    <row r="68" spans="1:63" x14ac:dyDescent="0.25">
      <c r="A68">
        <v>1191</v>
      </c>
      <c r="B68" s="1">
        <v>44733</v>
      </c>
      <c r="C68" s="2">
        <v>3715.31</v>
      </c>
      <c r="D68" s="2">
        <v>3779.65</v>
      </c>
      <c r="E68" s="2">
        <v>3715.31</v>
      </c>
      <c r="F68" s="2">
        <v>3764.79</v>
      </c>
      <c r="G68" s="2">
        <v>4124600000</v>
      </c>
      <c r="H68" s="2">
        <f t="shared" si="57"/>
        <v>182.88494168009927</v>
      </c>
      <c r="I68" s="2">
        <f t="shared" si="58"/>
        <v>3965.8644999999997</v>
      </c>
      <c r="J68" s="2">
        <f t="shared" si="59"/>
        <v>182.17544289055107</v>
      </c>
      <c r="K68" s="2">
        <f t="shared" si="60"/>
        <v>40.4699999999998</v>
      </c>
      <c r="L68" s="20">
        <f>VLOOKUP(B68,'IV Calls'!A:B,2, FALSE)</f>
        <v>0.26819999999999999</v>
      </c>
      <c r="M68" s="2">
        <f t="shared" si="61"/>
        <v>32.310821163732214</v>
      </c>
      <c r="N68" s="2">
        <f>VLOOKUP(B68,'IV Puts'!A:B,2, FALSE)</f>
        <v>0.27250000000000002</v>
      </c>
      <c r="O68" s="21">
        <f t="shared" si="62"/>
        <v>34.068112312995055</v>
      </c>
      <c r="P68" s="4">
        <f t="shared" si="63"/>
        <v>104.80999999999995</v>
      </c>
      <c r="Q68" s="4">
        <f t="shared" si="64"/>
        <v>103.79300000000003</v>
      </c>
      <c r="R68" s="4">
        <f t="shared" si="65"/>
        <v>-20.221248120300743</v>
      </c>
      <c r="S68" s="4">
        <f t="shared" si="66"/>
        <v>-13.206962503371988</v>
      </c>
      <c r="T68" s="20">
        <f t="shared" si="37"/>
        <v>3658.7294661654137</v>
      </c>
      <c r="U68" s="2">
        <f t="shared" si="38"/>
        <v>106.06053383458629</v>
      </c>
      <c r="V68" s="24">
        <f t="shared" si="39"/>
        <v>0</v>
      </c>
      <c r="W68" s="32">
        <f t="shared" si="40"/>
        <v>3707.9771151700679</v>
      </c>
      <c r="X68" s="33">
        <f t="shared" si="41"/>
        <v>56.812884829932045</v>
      </c>
      <c r="Y68" s="34">
        <f t="shared" si="42"/>
        <v>0</v>
      </c>
      <c r="Z68" s="39">
        <f t="shared" si="67"/>
        <v>3720.2509999999966</v>
      </c>
      <c r="AA68" s="33">
        <f t="shared" si="43"/>
        <v>44.539000000003398</v>
      </c>
      <c r="AB68" s="34">
        <f t="shared" si="44"/>
        <v>0</v>
      </c>
      <c r="AC68" s="32">
        <f t="shared" si="45"/>
        <v>3717.6734841857115</v>
      </c>
      <c r="AD68" s="33">
        <f t="shared" si="46"/>
        <v>47.116515814288505</v>
      </c>
      <c r="AE68" s="34">
        <f t="shared" si="47"/>
        <v>0</v>
      </c>
      <c r="AF68" s="36">
        <f t="shared" si="48"/>
        <v>-1</v>
      </c>
      <c r="AG68" s="37">
        <f t="shared" si="49"/>
        <v>-1</v>
      </c>
      <c r="AH68" s="37">
        <f>IF(COUNTIF(AF69:AF72, "&lt;0")&gt;=2,0,IF(AE68=1, 1, -1))</f>
        <v>-1</v>
      </c>
      <c r="AI68" s="37">
        <f>IF(COUNTIF(AF69:AF71, "&lt;0")&gt;=1,0,IF(AE68=1, 1, -1))</f>
        <v>0</v>
      </c>
      <c r="AJ68" s="42">
        <f>IF(SUM(AE69:AE71)=0,0,IF(AE68=1, 1, -1))</f>
        <v>-1</v>
      </c>
      <c r="AK68" s="37">
        <f>IF(COUNTIF(AF69:AF70, "&lt;0")&gt;=2,0,IF(AE68=1, 1, -1))</f>
        <v>-1</v>
      </c>
      <c r="AL68" s="44">
        <f>IF(COUNTIF(AF69:AF72, "&lt;0")&gt;=3,0,IF(AE68=1, 1, -1))</f>
        <v>-1</v>
      </c>
      <c r="AM68" s="49">
        <f>IF(COUNTIF(AF69:AF71, "&lt;0")&gt;=2,0,IF(AE68=1, 1, -1))</f>
        <v>-1</v>
      </c>
      <c r="AN68" s="7">
        <v>32.828854463523598</v>
      </c>
      <c r="AO68" s="4">
        <f t="shared" si="50"/>
        <v>64.340000000000146</v>
      </c>
      <c r="AP68" s="4">
        <f t="shared" si="51"/>
        <v>0</v>
      </c>
      <c r="AQ68" s="4">
        <f t="shared" si="52"/>
        <v>49.480000000000018</v>
      </c>
      <c r="AR68">
        <f t="shared" si="68"/>
        <v>64.340000000000146</v>
      </c>
      <c r="AS68" s="6">
        <f t="shared" si="53"/>
        <v>1</v>
      </c>
      <c r="AT68" s="4">
        <f t="shared" si="54"/>
        <v>-15.096718304714749</v>
      </c>
      <c r="AU68" s="4">
        <f t="shared" si="69"/>
        <v>-9.6511455364764203</v>
      </c>
      <c r="AV68">
        <f t="shared" si="70"/>
        <v>1</v>
      </c>
      <c r="AW68">
        <f t="shared" si="71"/>
        <v>0</v>
      </c>
      <c r="AX68">
        <f t="shared" si="72"/>
        <v>0</v>
      </c>
      <c r="AY68" s="4">
        <f t="shared" si="55"/>
        <v>-3.9100000000000006</v>
      </c>
      <c r="AZ68" s="4">
        <f t="shared" si="56"/>
        <v>984.34500000000821</v>
      </c>
      <c r="BA68" s="4">
        <f>(C68-$C$1240)*10/100*4</f>
        <v>454.892</v>
      </c>
      <c r="BC68"/>
      <c r="BE68" s="6"/>
      <c r="BK68">
        <f t="shared" si="73"/>
        <v>1</v>
      </c>
    </row>
    <row r="69" spans="1:63" x14ac:dyDescent="0.25">
      <c r="A69">
        <v>1190</v>
      </c>
      <c r="B69" s="1">
        <v>44729</v>
      </c>
      <c r="C69" s="2">
        <v>3665.9</v>
      </c>
      <c r="D69" s="2">
        <v>3707.71</v>
      </c>
      <c r="E69" s="2">
        <v>3636.87</v>
      </c>
      <c r="F69" s="2">
        <v>3674.84</v>
      </c>
      <c r="G69" s="2">
        <v>6954110000</v>
      </c>
      <c r="H69" s="2">
        <f t="shared" si="57"/>
        <v>189.04213047478183</v>
      </c>
      <c r="I69" s="2">
        <f t="shared" si="58"/>
        <v>3976.4869999999996</v>
      </c>
      <c r="J69" s="2">
        <f t="shared" si="59"/>
        <v>194.45741233859167</v>
      </c>
      <c r="K69" s="2">
        <f t="shared" si="60"/>
        <v>-0.86999999999989086</v>
      </c>
      <c r="L69" s="20">
        <f>VLOOKUP(B69,'IV Calls'!A:B,2, FALSE)</f>
        <v>0.26479999999999998</v>
      </c>
      <c r="M69" s="2">
        <f t="shared" si="61"/>
        <v>31.83115792775008</v>
      </c>
      <c r="N69" s="2">
        <f>VLOOKUP(B69,'IV Puts'!A:B,2, FALSE)</f>
        <v>0.254</v>
      </c>
      <c r="O69" s="21">
        <f t="shared" si="62"/>
        <v>31.685496361845125</v>
      </c>
      <c r="P69" s="4">
        <f t="shared" si="63"/>
        <v>70.840000000000146</v>
      </c>
      <c r="Q69" s="4">
        <f t="shared" si="64"/>
        <v>99.336000000000013</v>
      </c>
      <c r="R69" s="4">
        <f t="shared" si="65"/>
        <v>-16.110533834586459</v>
      </c>
      <c r="S69" s="4">
        <f t="shared" si="66"/>
        <v>-10.328006802721083</v>
      </c>
      <c r="T69" s="20">
        <f t="shared" si="37"/>
        <v>3656.4039548872179</v>
      </c>
      <c r="U69" s="2">
        <f t="shared" si="38"/>
        <v>18.436045112782267</v>
      </c>
      <c r="V69" s="24">
        <f t="shared" si="39"/>
        <v>1</v>
      </c>
      <c r="W69" s="32">
        <f t="shared" si="40"/>
        <v>3661.2985991748906</v>
      </c>
      <c r="X69" s="33">
        <f t="shared" si="41"/>
        <v>13.541400825109577</v>
      </c>
      <c r="Y69" s="34">
        <f t="shared" si="42"/>
        <v>1</v>
      </c>
      <c r="Z69" s="39">
        <f t="shared" si="67"/>
        <v>3659.6719999999914</v>
      </c>
      <c r="AA69" s="33">
        <f t="shared" si="43"/>
        <v>15.16800000000876</v>
      </c>
      <c r="AB69" s="34">
        <f t="shared" si="44"/>
        <v>1</v>
      </c>
      <c r="AC69" s="32">
        <f t="shared" si="45"/>
        <v>3660.0135858267199</v>
      </c>
      <c r="AD69" s="33">
        <f t="shared" si="46"/>
        <v>14.826414173280227</v>
      </c>
      <c r="AE69" s="34">
        <f t="shared" si="47"/>
        <v>1</v>
      </c>
      <c r="AF69" s="36">
        <f t="shared" si="48"/>
        <v>1</v>
      </c>
      <c r="AG69" s="37">
        <f t="shared" si="49"/>
        <v>0</v>
      </c>
      <c r="AH69" s="37">
        <f>IF(COUNTIF(AF70:AF73, "&lt;0")&gt;=2,0,IF(AE69=1, 1, -1))</f>
        <v>0</v>
      </c>
      <c r="AI69" s="37">
        <f>IF(COUNTIF(AF70:AF72, "&lt;0")&gt;=1,0,IF(AE69=1, 1, -1))</f>
        <v>0</v>
      </c>
      <c r="AJ69" s="42">
        <f>IF(SUM(AE70:AE72)=0,0,IF(AE69=1, 1, -1))</f>
        <v>1</v>
      </c>
      <c r="AK69" s="37">
        <f>IF(COUNTIF(AF70:AF71, "&lt;0")&gt;=2,0,IF(AE69=1, 1, -1))</f>
        <v>1</v>
      </c>
      <c r="AL69" s="44">
        <f>IF(COUNTIF(AF70:AF73, "&lt;0")&gt;=3,0,IF(AE69=1, 1, -1))</f>
        <v>1</v>
      </c>
      <c r="AM69" s="49">
        <f>IF(COUNTIF(AF70:AF72, "&lt;0")&gt;=2,0,IF(AE69=1, 1, -1))</f>
        <v>1</v>
      </c>
      <c r="AN69" s="7">
        <v>30.532908284171157</v>
      </c>
      <c r="AO69" s="4">
        <f t="shared" si="50"/>
        <v>41.809999999999945</v>
      </c>
      <c r="AP69" s="4">
        <f t="shared" si="51"/>
        <v>-29.0300000000002</v>
      </c>
      <c r="AQ69" s="4">
        <f t="shared" si="52"/>
        <v>8.9400000000000546</v>
      </c>
      <c r="AR69">
        <f t="shared" si="68"/>
        <v>41.809999999999945</v>
      </c>
      <c r="AS69" s="6">
        <f t="shared" si="53"/>
        <v>0</v>
      </c>
      <c r="AT69" s="4">
        <f t="shared" si="54"/>
        <v>3.9893624262567897</v>
      </c>
      <c r="AU69" s="4">
        <f t="shared" si="69"/>
        <v>28.592908284171102</v>
      </c>
      <c r="AV69">
        <f t="shared" si="70"/>
        <v>0</v>
      </c>
      <c r="AW69">
        <f t="shared" si="71"/>
        <v>0</v>
      </c>
      <c r="AX69">
        <f t="shared" si="72"/>
        <v>0</v>
      </c>
      <c r="AY69" s="4">
        <f t="shared" si="55"/>
        <v>6.94</v>
      </c>
      <c r="AZ69" s="4">
        <f t="shared" si="56"/>
        <v>988.25500000000818</v>
      </c>
      <c r="BA69" s="4">
        <f>(C69-$C$1240)*10/100*4</f>
        <v>435.12800000000004</v>
      </c>
      <c r="BC69"/>
      <c r="BE69" s="6"/>
      <c r="BK69">
        <f t="shared" si="73"/>
        <v>1</v>
      </c>
    </row>
    <row r="70" spans="1:63" x14ac:dyDescent="0.25">
      <c r="A70">
        <v>1189</v>
      </c>
      <c r="B70" s="1">
        <v>44728</v>
      </c>
      <c r="C70" s="2">
        <v>3728.18</v>
      </c>
      <c r="D70" s="2">
        <v>3728.18</v>
      </c>
      <c r="E70" s="2">
        <v>3639.77</v>
      </c>
      <c r="F70" s="2">
        <v>3666.77</v>
      </c>
      <c r="G70" s="2">
        <v>4511200000</v>
      </c>
      <c r="H70" s="2">
        <f t="shared" si="57"/>
        <v>176.64155600160075</v>
      </c>
      <c r="I70" s="2">
        <f t="shared" si="58"/>
        <v>3988.1419999999989</v>
      </c>
      <c r="J70" s="2">
        <f t="shared" si="59"/>
        <v>186.20171982571119</v>
      </c>
      <c r="K70" s="2">
        <f t="shared" si="60"/>
        <v>-61.809999999999945</v>
      </c>
      <c r="L70" s="20">
        <f>VLOOKUP(B70,'IV Calls'!A:B,2, FALSE)</f>
        <v>0.28089999999999998</v>
      </c>
      <c r="M70" s="2">
        <f t="shared" si="61"/>
        <v>34.90121855447105</v>
      </c>
      <c r="N70" s="2">
        <f>VLOOKUP(B70,'IV Puts'!A:B,2, FALSE)</f>
        <v>0.30330000000000001</v>
      </c>
      <c r="O70" s="21">
        <f t="shared" si="62"/>
        <v>39.106919117431566</v>
      </c>
      <c r="P70" s="4">
        <f t="shared" si="63"/>
        <v>150.2199999999998</v>
      </c>
      <c r="Q70" s="4">
        <f t="shared" si="64"/>
        <v>100.06699999999996</v>
      </c>
      <c r="R70" s="4">
        <f t="shared" si="65"/>
        <v>-10.366045112781949</v>
      </c>
      <c r="S70" s="4">
        <f t="shared" si="66"/>
        <v>-6.4808462325489247</v>
      </c>
      <c r="T70" s="20">
        <f t="shared" si="37"/>
        <v>3785.508639097744</v>
      </c>
      <c r="U70" s="2">
        <f t="shared" si="38"/>
        <v>118.738639097744</v>
      </c>
      <c r="V70" s="24">
        <f t="shared" si="39"/>
        <v>0</v>
      </c>
      <c r="W70" s="32">
        <f t="shared" si="40"/>
        <v>3726.2231501043161</v>
      </c>
      <c r="X70" s="33">
        <f t="shared" si="41"/>
        <v>59.453150104316137</v>
      </c>
      <c r="Y70" s="34">
        <f t="shared" si="42"/>
        <v>0</v>
      </c>
      <c r="Z70" s="39">
        <f t="shared" si="67"/>
        <v>3724.5930000000008</v>
      </c>
      <c r="AA70" s="33">
        <f t="shared" si="43"/>
        <v>57.823000000000775</v>
      </c>
      <c r="AB70" s="34">
        <f t="shared" si="44"/>
        <v>0</v>
      </c>
      <c r="AC70" s="32">
        <f t="shared" si="45"/>
        <v>3724.9353315219068</v>
      </c>
      <c r="AD70" s="33">
        <f t="shared" si="46"/>
        <v>58.165331521906865</v>
      </c>
      <c r="AE70" s="34">
        <f t="shared" si="47"/>
        <v>0</v>
      </c>
      <c r="AF70" s="36">
        <f t="shared" si="48"/>
        <v>-1</v>
      </c>
      <c r="AG70" s="37">
        <f t="shared" si="49"/>
        <v>-1</v>
      </c>
      <c r="AH70" s="37">
        <f>IF(COUNTIF(AF71:AF74, "&lt;0")&gt;=2,0,IF(AE70=1, 1, -1))</f>
        <v>0</v>
      </c>
      <c r="AI70" s="37">
        <f>IF(COUNTIF(AF71:AF73, "&lt;0")&gt;=1,0,IF(AE70=1, 1, -1))</f>
        <v>0</v>
      </c>
      <c r="AJ70" s="42">
        <f>IF(SUM(AE71:AE73)=0,0,IF(AE70=1, 1, -1))</f>
        <v>-1</v>
      </c>
      <c r="AK70" s="37">
        <f>IF(COUNTIF(AF71:AF72, "&lt;0")&gt;=2,0,IF(AE70=1, 1, -1))</f>
        <v>-1</v>
      </c>
      <c r="AL70" s="44">
        <f>IF(COUNTIF(AF71:AF74, "&lt;0")&gt;=3,0,IF(AE70=1, 1, -1))</f>
        <v>-1</v>
      </c>
      <c r="AM70" s="49">
        <f>IF(COUNTIF(AF71:AF73, "&lt;0")&gt;=2,0,IF(AE70=1, 1, -1))</f>
        <v>-1</v>
      </c>
      <c r="AN70" s="7">
        <v>37.684370194272233</v>
      </c>
      <c r="AO70" s="4">
        <f t="shared" si="50"/>
        <v>0</v>
      </c>
      <c r="AP70" s="4">
        <f t="shared" si="51"/>
        <v>-88.409999999999854</v>
      </c>
      <c r="AQ70" s="4">
        <f t="shared" si="52"/>
        <v>61.409999999999854</v>
      </c>
      <c r="AR70">
        <f t="shared" si="68"/>
        <v>88.409999999999854</v>
      </c>
      <c r="AS70" s="6">
        <f t="shared" si="53"/>
        <v>1</v>
      </c>
      <c r="AT70" s="4">
        <f t="shared" si="54"/>
        <v>-31.883444708591504</v>
      </c>
      <c r="AU70" s="4">
        <f t="shared" si="69"/>
        <v>-16.725629805727621</v>
      </c>
      <c r="AV70">
        <f t="shared" si="70"/>
        <v>1</v>
      </c>
      <c r="AW70">
        <f t="shared" si="71"/>
        <v>0</v>
      </c>
      <c r="AX70">
        <f t="shared" si="72"/>
        <v>0</v>
      </c>
      <c r="AY70" s="4">
        <f t="shared" si="55"/>
        <v>-3.9100000000000006</v>
      </c>
      <c r="AZ70" s="4">
        <f t="shared" si="56"/>
        <v>981.31500000000813</v>
      </c>
      <c r="BA70" s="4">
        <f>(C70-$C$1240)*10/100*4</f>
        <v>460.04</v>
      </c>
      <c r="BC70"/>
      <c r="BE70" s="6"/>
      <c r="BK70">
        <f t="shared" si="73"/>
        <v>1</v>
      </c>
    </row>
    <row r="71" spans="1:63" x14ac:dyDescent="0.25">
      <c r="A71">
        <v>1188</v>
      </c>
      <c r="B71" s="1">
        <v>44727</v>
      </c>
      <c r="C71" s="2">
        <v>3764.05</v>
      </c>
      <c r="D71" s="2">
        <v>3837.56</v>
      </c>
      <c r="E71" s="2">
        <v>3722.3</v>
      </c>
      <c r="F71" s="2">
        <v>3789.99</v>
      </c>
      <c r="G71" s="2">
        <v>4474610000</v>
      </c>
      <c r="H71" s="2">
        <f t="shared" si="57"/>
        <v>158.33388998147757</v>
      </c>
      <c r="I71" s="2">
        <f t="shared" si="58"/>
        <v>4004.3319999999994</v>
      </c>
      <c r="J71" s="2">
        <f t="shared" si="59"/>
        <v>168.44676540301046</v>
      </c>
      <c r="K71" s="2">
        <f t="shared" si="60"/>
        <v>28.570000000000164</v>
      </c>
      <c r="L71" s="20">
        <f>VLOOKUP(B71,'IV Calls'!A:B,2, FALSE)</f>
        <v>0.2432</v>
      </c>
      <c r="M71" s="2">
        <f t="shared" si="61"/>
        <v>29.782474128118057</v>
      </c>
      <c r="N71" s="2">
        <f>VLOOKUP(B71,'IV Puts'!A:B,2, FALSE)</f>
        <v>0.32169999999999999</v>
      </c>
      <c r="O71" s="21">
        <f t="shared" si="62"/>
        <v>40.882797445894134</v>
      </c>
      <c r="P71" s="4">
        <f t="shared" si="63"/>
        <v>115.25999999999976</v>
      </c>
      <c r="Q71" s="4">
        <f t="shared" si="64"/>
        <v>95.359000000000009</v>
      </c>
      <c r="R71" s="4">
        <f t="shared" si="65"/>
        <v>-4.4813609022556316</v>
      </c>
      <c r="S71" s="4">
        <f t="shared" si="66"/>
        <v>-2.7561266136393194</v>
      </c>
      <c r="T71" s="20">
        <f t="shared" si="37"/>
        <v>3732.9645037593987</v>
      </c>
      <c r="U71" s="2">
        <f t="shared" si="38"/>
        <v>57.025496240601115</v>
      </c>
      <c r="V71" s="24">
        <f t="shared" si="39"/>
        <v>0</v>
      </c>
      <c r="W71" s="32">
        <f t="shared" si="40"/>
        <v>3762.9828700697653</v>
      </c>
      <c r="X71" s="33">
        <f t="shared" si="41"/>
        <v>27.007129930234441</v>
      </c>
      <c r="Y71" s="34">
        <f t="shared" si="42"/>
        <v>1</v>
      </c>
      <c r="Z71" s="39">
        <f t="shared" si="67"/>
        <v>3764.1030000000001</v>
      </c>
      <c r="AA71" s="33">
        <f t="shared" si="43"/>
        <v>25.886999999999716</v>
      </c>
      <c r="AB71" s="34">
        <f t="shared" si="44"/>
        <v>1</v>
      </c>
      <c r="AC71" s="32">
        <f t="shared" si="45"/>
        <v>3763.867772714651</v>
      </c>
      <c r="AD71" s="33">
        <f t="shared" si="46"/>
        <v>26.122227285348799</v>
      </c>
      <c r="AE71" s="34">
        <f t="shared" si="47"/>
        <v>1</v>
      </c>
      <c r="AF71" s="36">
        <f t="shared" si="48"/>
        <v>1</v>
      </c>
      <c r="AG71" s="37">
        <f t="shared" si="49"/>
        <v>1</v>
      </c>
      <c r="AH71" s="37">
        <f>IF(COUNTIF(AF72:AF75, "&lt;0")&gt;=2,0,IF(AE71=1, 1, -1))</f>
        <v>0</v>
      </c>
      <c r="AI71" s="37">
        <f>IF(COUNTIF(AF72:AF74, "&lt;0")&gt;=1,0,IF(AE71=1, 1, -1))</f>
        <v>0</v>
      </c>
      <c r="AJ71" s="42">
        <f>IF(SUM(AE72:AE74)=0,0,IF(AE71=1, 1, -1))</f>
        <v>1</v>
      </c>
      <c r="AK71" s="37">
        <f>IF(COUNTIF(AF72:AF73, "&lt;0")&gt;=2,0,IF(AE71=1, 1, -1))</f>
        <v>1</v>
      </c>
      <c r="AL71" s="44">
        <f>IF(COUNTIF(AF72:AF75, "&lt;0")&gt;=3,0,IF(AE71=1, 1, -1))</f>
        <v>0</v>
      </c>
      <c r="AM71" s="49">
        <f>IF(COUNTIF(AF72:AF74, "&lt;0")&gt;=2,0,IF(AE71=1, 1, -1))</f>
        <v>0</v>
      </c>
      <c r="AN71" s="7">
        <v>39.395649370952214</v>
      </c>
      <c r="AO71" s="4">
        <f t="shared" si="50"/>
        <v>73.509999999999764</v>
      </c>
      <c r="AP71" s="4">
        <f t="shared" si="51"/>
        <v>-41.75</v>
      </c>
      <c r="AQ71" s="4">
        <f t="shared" si="52"/>
        <v>25.9399999999996</v>
      </c>
      <c r="AR71">
        <f t="shared" si="68"/>
        <v>73.509999999999764</v>
      </c>
      <c r="AS71" s="6">
        <f t="shared" si="53"/>
        <v>1</v>
      </c>
      <c r="AT71" s="4">
        <f t="shared" si="54"/>
        <v>-14.416525943571443</v>
      </c>
      <c r="AU71" s="4">
        <f t="shared" si="69"/>
        <v>20.455649370952614</v>
      </c>
      <c r="AV71">
        <f t="shared" si="70"/>
        <v>0</v>
      </c>
      <c r="AW71">
        <f t="shared" si="71"/>
        <v>1</v>
      </c>
      <c r="AX71">
        <f t="shared" si="72"/>
        <v>0</v>
      </c>
      <c r="AY71" s="4">
        <f t="shared" si="55"/>
        <v>-3.9100000000000006</v>
      </c>
      <c r="AZ71" s="4">
        <f t="shared" si="56"/>
        <v>985.22500000000809</v>
      </c>
      <c r="BA71" s="4">
        <f>(C71-$C$1240)*10/100*4</f>
        <v>474.38800000000009</v>
      </c>
      <c r="BC71"/>
      <c r="BE71" s="6"/>
      <c r="BK71">
        <f t="shared" si="73"/>
        <v>1</v>
      </c>
    </row>
    <row r="72" spans="1:63" x14ac:dyDescent="0.25">
      <c r="A72">
        <v>1187</v>
      </c>
      <c r="B72" s="1">
        <v>44726</v>
      </c>
      <c r="C72" s="2">
        <v>3763.52</v>
      </c>
      <c r="D72" s="2">
        <v>3778.18</v>
      </c>
      <c r="E72" s="2">
        <v>3705.68</v>
      </c>
      <c r="F72" s="2">
        <v>3735.48</v>
      </c>
      <c r="G72" s="2">
        <v>4126400000</v>
      </c>
      <c r="H72" s="2">
        <f t="shared" si="57"/>
        <v>138.8111722048657</v>
      </c>
      <c r="I72" s="2">
        <f t="shared" si="58"/>
        <v>4018.729499999999</v>
      </c>
      <c r="J72" s="2">
        <f t="shared" si="59"/>
        <v>154.19193430591633</v>
      </c>
      <c r="K72" s="2">
        <f t="shared" si="60"/>
        <v>13.889999999999873</v>
      </c>
      <c r="L72" s="20">
        <f>VLOOKUP(B72,'IV Calls'!A:B,2, FALSE)</f>
        <v>0.27150000000000002</v>
      </c>
      <c r="M72" s="2">
        <f t="shared" si="61"/>
        <v>33.374059526525805</v>
      </c>
      <c r="N72" s="2">
        <f>VLOOKUP(B72,'IV Puts'!A:B,2, FALSE)</f>
        <v>0.35460000000000003</v>
      </c>
      <c r="O72" s="21">
        <f t="shared" si="62"/>
        <v>45.234550104343043</v>
      </c>
      <c r="P72" s="4">
        <f t="shared" si="63"/>
        <v>72.5</v>
      </c>
      <c r="Q72" s="4">
        <f t="shared" si="64"/>
        <v>93.102000000000046</v>
      </c>
      <c r="R72" s="4">
        <f t="shared" si="65"/>
        <v>-2.5154962406014914</v>
      </c>
      <c r="S72" s="4">
        <f t="shared" si="66"/>
        <v>-1.5029999017392059</v>
      </c>
      <c r="T72" s="20">
        <f t="shared" si="37"/>
        <v>3751.5453233082708</v>
      </c>
      <c r="U72" s="2">
        <f t="shared" si="38"/>
        <v>16.065323308270763</v>
      </c>
      <c r="V72" s="24">
        <f t="shared" si="39"/>
        <v>1</v>
      </c>
      <c r="W72" s="32">
        <f t="shared" si="40"/>
        <v>3764.5350346772034</v>
      </c>
      <c r="X72" s="33">
        <f t="shared" si="41"/>
        <v>29.055034677203366</v>
      </c>
      <c r="Y72" s="34">
        <f t="shared" si="42"/>
        <v>1</v>
      </c>
      <c r="Z72" s="39">
        <f t="shared" si="67"/>
        <v>3756.0570000000153</v>
      </c>
      <c r="AA72" s="33">
        <f t="shared" si="43"/>
        <v>20.577000000015232</v>
      </c>
      <c r="AB72" s="34">
        <f t="shared" si="44"/>
        <v>1</v>
      </c>
      <c r="AC72" s="32">
        <f t="shared" si="45"/>
        <v>3757.8373872822249</v>
      </c>
      <c r="AD72" s="33">
        <f t="shared" si="46"/>
        <v>22.357387282224863</v>
      </c>
      <c r="AE72" s="34">
        <f t="shared" si="47"/>
        <v>1</v>
      </c>
      <c r="AF72" s="36">
        <f t="shared" si="48"/>
        <v>1</v>
      </c>
      <c r="AG72" s="37">
        <f t="shared" si="49"/>
        <v>0</v>
      </c>
      <c r="AH72" s="37">
        <f>IF(COUNTIF(AF73:AF76, "&lt;0")&gt;=2,0,IF(AE72=1, 1, -1))</f>
        <v>0</v>
      </c>
      <c r="AI72" s="37">
        <f>IF(COUNTIF(AF73:AF75, "&lt;0")&gt;=1,0,IF(AE72=1, 1, -1))</f>
        <v>0</v>
      </c>
      <c r="AJ72" s="42">
        <f>IF(SUM(AE73:AE75)=0,0,IF(AE72=1, 1, -1))</f>
        <v>0</v>
      </c>
      <c r="AK72" s="37">
        <f>IF(COUNTIF(AF73:AF74, "&lt;0")&gt;=2,0,IF(AE72=1, 1, -1))</f>
        <v>0</v>
      </c>
      <c r="AL72" s="44">
        <f>IF(COUNTIF(AF73:AF76, "&lt;0")&gt;=3,0,IF(AE72=1, 1, -1))</f>
        <v>0</v>
      </c>
      <c r="AM72" s="49">
        <f>IF(COUNTIF(AF73:AF75, "&lt;0")&gt;=2,0,IF(AE72=1, 1, -1))</f>
        <v>0</v>
      </c>
      <c r="AN72" s="7">
        <v>43.589103160611607</v>
      </c>
      <c r="AO72" s="4">
        <f t="shared" si="50"/>
        <v>14.659999999999854</v>
      </c>
      <c r="AP72" s="4">
        <f t="shared" si="51"/>
        <v>-57.840000000000146</v>
      </c>
      <c r="AQ72" s="4">
        <f t="shared" si="52"/>
        <v>28.039999999999964</v>
      </c>
      <c r="AR72">
        <f t="shared" si="68"/>
        <v>57.840000000000146</v>
      </c>
      <c r="AS72" s="6">
        <f t="shared" si="53"/>
        <v>0</v>
      </c>
      <c r="AT72" s="4">
        <f t="shared" si="54"/>
        <v>7.5436547409172618</v>
      </c>
      <c r="AU72" s="4">
        <f t="shared" si="69"/>
        <v>22.549103160611644</v>
      </c>
      <c r="AV72">
        <f t="shared" si="70"/>
        <v>0</v>
      </c>
      <c r="AW72">
        <f t="shared" si="71"/>
        <v>0</v>
      </c>
      <c r="AX72">
        <f t="shared" si="72"/>
        <v>0</v>
      </c>
      <c r="AY72" s="4">
        <f t="shared" si="55"/>
        <v>6.94</v>
      </c>
      <c r="AZ72" s="4">
        <f t="shared" si="56"/>
        <v>989.13500000000806</v>
      </c>
      <c r="BA72" s="4">
        <f>(C72-$C$1240)*10/100*4</f>
        <v>474.17600000000004</v>
      </c>
      <c r="BC72"/>
      <c r="BE72" s="6"/>
      <c r="BK72">
        <f t="shared" si="73"/>
        <v>0</v>
      </c>
    </row>
    <row r="73" spans="1:63" x14ac:dyDescent="0.25">
      <c r="A73">
        <v>1186</v>
      </c>
      <c r="B73" s="1">
        <v>44725</v>
      </c>
      <c r="C73" s="2">
        <v>3838.15</v>
      </c>
      <c r="D73" s="2">
        <v>3838.15</v>
      </c>
      <c r="E73" s="2">
        <v>3734.3</v>
      </c>
      <c r="F73" s="2">
        <v>3749.63</v>
      </c>
      <c r="G73" s="2">
        <v>4572820000</v>
      </c>
      <c r="H73" s="2">
        <f t="shared" si="57"/>
        <v>100.7139116783553</v>
      </c>
      <c r="I73" s="2">
        <f t="shared" si="58"/>
        <v>4031.2044999999998</v>
      </c>
      <c r="J73" s="2">
        <f t="shared" si="59"/>
        <v>120.83589436547925</v>
      </c>
      <c r="K73" s="2">
        <f t="shared" si="60"/>
        <v>-62.710000000000036</v>
      </c>
      <c r="L73" s="20">
        <f>VLOOKUP(B73,'IV Calls'!A:B,2, FALSE)</f>
        <v>0.31319999999999998</v>
      </c>
      <c r="M73" s="2">
        <f t="shared" si="61"/>
        <v>40.052802066911198</v>
      </c>
      <c r="N73" s="2">
        <f>VLOOKUP(B73,'IV Puts'!A:B,2, FALSE)</f>
        <v>0.35730000000000001</v>
      </c>
      <c r="O73" s="21">
        <f t="shared" si="62"/>
        <v>47.417265919239696</v>
      </c>
      <c r="P73" s="4">
        <f t="shared" si="63"/>
        <v>166.55999999999995</v>
      </c>
      <c r="Q73" s="4">
        <f t="shared" si="64"/>
        <v>92.19800000000005</v>
      </c>
      <c r="R73" s="4">
        <f t="shared" si="65"/>
        <v>1.9153233082706871</v>
      </c>
      <c r="S73" s="4">
        <f t="shared" si="66"/>
        <v>1.4296263059201777</v>
      </c>
      <c r="T73" s="20">
        <f t="shared" si="37"/>
        <v>3907.1656842105263</v>
      </c>
      <c r="U73" s="2">
        <f t="shared" si="38"/>
        <v>157.53568421052614</v>
      </c>
      <c r="V73" s="24">
        <f t="shared" si="39"/>
        <v>0</v>
      </c>
      <c r="W73" s="32">
        <f t="shared" si="40"/>
        <v>3841.3364988881799</v>
      </c>
      <c r="X73" s="33">
        <f t="shared" si="41"/>
        <v>91.706498888179794</v>
      </c>
      <c r="Y73" s="34">
        <f t="shared" si="42"/>
        <v>0</v>
      </c>
      <c r="Z73" s="39">
        <f t="shared" si="67"/>
        <v>3824.5259999999835</v>
      </c>
      <c r="AA73" s="33">
        <f t="shared" si="43"/>
        <v>74.89599999998336</v>
      </c>
      <c r="AB73" s="34">
        <f t="shared" si="44"/>
        <v>0</v>
      </c>
      <c r="AC73" s="32">
        <f t="shared" si="45"/>
        <v>3828.0562047665048</v>
      </c>
      <c r="AD73" s="33">
        <f t="shared" si="46"/>
        <v>78.426204766504725</v>
      </c>
      <c r="AE73" s="34">
        <f t="shared" si="47"/>
        <v>0</v>
      </c>
      <c r="AF73" s="36">
        <f t="shared" si="48"/>
        <v>-1</v>
      </c>
      <c r="AG73" s="37">
        <f t="shared" si="49"/>
        <v>0</v>
      </c>
      <c r="AH73" s="37">
        <f>IF(COUNTIF(AF74:AF77, "&lt;0")&gt;=2,0,IF(AE73=1, 1, -1))</f>
        <v>0</v>
      </c>
      <c r="AI73" s="37">
        <f>IF(COUNTIF(AF74:AF76, "&lt;0")&gt;=1,0,IF(AE73=1, 1, -1))</f>
        <v>0</v>
      </c>
      <c r="AJ73" s="42">
        <f>IF(SUM(AE74:AE76)=0,0,IF(AE73=1, 1, -1))</f>
        <v>0</v>
      </c>
      <c r="AK73" s="37">
        <f>IF(COUNTIF(AF74:AF75, "&lt;0")&gt;=2,0,IF(AE73=1, 1, -1))</f>
        <v>0</v>
      </c>
      <c r="AL73" s="44">
        <f>IF(COUNTIF(AF74:AF77, "&lt;0")&gt;=3,0,IF(AE73=1, 1, -1))</f>
        <v>0</v>
      </c>
      <c r="AM73" s="49">
        <f>IF(COUNTIF(AF74:AF76, "&lt;0")&gt;=2,0,IF(AE73=1, 1, -1))</f>
        <v>0</v>
      </c>
      <c r="AN73" s="7">
        <v>45.692420748746393</v>
      </c>
      <c r="AO73" s="4">
        <f t="shared" si="50"/>
        <v>0</v>
      </c>
      <c r="AP73" s="4">
        <f t="shared" si="51"/>
        <v>-103.84999999999991</v>
      </c>
      <c r="AQ73" s="4">
        <f t="shared" si="52"/>
        <v>88.519999999999982</v>
      </c>
      <c r="AR73">
        <f t="shared" si="68"/>
        <v>103.84999999999991</v>
      </c>
      <c r="AS73" s="6">
        <f t="shared" si="53"/>
        <v>1</v>
      </c>
      <c r="AT73" s="4">
        <f t="shared" si="54"/>
        <v>-35.311368876880323</v>
      </c>
      <c r="AU73" s="4">
        <f t="shared" si="69"/>
        <v>-35.827579251253589</v>
      </c>
      <c r="AV73">
        <f t="shared" si="70"/>
        <v>1</v>
      </c>
      <c r="AW73">
        <f t="shared" si="71"/>
        <v>0</v>
      </c>
      <c r="AX73">
        <f t="shared" si="72"/>
        <v>0</v>
      </c>
      <c r="AY73" s="4">
        <f t="shared" si="55"/>
        <v>-3.9100000000000006</v>
      </c>
      <c r="AZ73" s="4">
        <f t="shared" si="56"/>
        <v>982.19500000000801</v>
      </c>
      <c r="BA73" s="4">
        <f>(C73-$C$1240)*10/100*4</f>
        <v>504.02800000000002</v>
      </c>
      <c r="BC73"/>
      <c r="BE73" s="6"/>
      <c r="BK73">
        <f t="shared" si="73"/>
        <v>0</v>
      </c>
    </row>
    <row r="74" spans="1:63" x14ac:dyDescent="0.25">
      <c r="A74">
        <v>1185</v>
      </c>
      <c r="B74" s="1">
        <v>44722</v>
      </c>
      <c r="C74" s="2">
        <v>3974.39</v>
      </c>
      <c r="D74" s="2">
        <v>3974.39</v>
      </c>
      <c r="E74" s="2">
        <v>3900.16</v>
      </c>
      <c r="F74" s="2">
        <v>3900.86</v>
      </c>
      <c r="G74" s="2">
        <v>3936120000</v>
      </c>
      <c r="H74" s="2">
        <f t="shared" si="57"/>
        <v>53.560259946676496</v>
      </c>
      <c r="I74" s="2">
        <f t="shared" si="58"/>
        <v>4037.4919999999997</v>
      </c>
      <c r="J74" s="2">
        <f t="shared" si="59"/>
        <v>71.873129551863499</v>
      </c>
      <c r="K74" s="2">
        <f t="shared" si="60"/>
        <v>-43.430000000000291</v>
      </c>
      <c r="L74" s="20">
        <f>VLOOKUP(B74,'IV Calls'!A:B,2, FALSE)</f>
        <v>0.2472</v>
      </c>
      <c r="M74" s="2">
        <f t="shared" si="61"/>
        <v>32.560399870265655</v>
      </c>
      <c r="N74" s="2">
        <f>VLOOKUP(B74,'IV Puts'!A:B,2, FALSE)</f>
        <v>0.25890000000000002</v>
      </c>
      <c r="O74" s="21">
        <f t="shared" si="62"/>
        <v>35.388785258397007</v>
      </c>
      <c r="P74" s="4">
        <f t="shared" si="63"/>
        <v>117.66000000000031</v>
      </c>
      <c r="Q74" s="4">
        <f t="shared" si="64"/>
        <v>85.607000000000014</v>
      </c>
      <c r="R74" s="4">
        <f t="shared" si="65"/>
        <v>6.3056842105263264</v>
      </c>
      <c r="S74" s="4">
        <f t="shared" si="66"/>
        <v>4.4880266030701055</v>
      </c>
      <c r="T74" s="20">
        <f t="shared" si="37"/>
        <v>4027.8807669172934</v>
      </c>
      <c r="U74" s="2">
        <f t="shared" si="38"/>
        <v>127.02076691729326</v>
      </c>
      <c r="V74" s="24">
        <f t="shared" si="39"/>
        <v>0</v>
      </c>
      <c r="W74" s="32">
        <f t="shared" si="40"/>
        <v>3979.2176771874174</v>
      </c>
      <c r="X74" s="33">
        <f t="shared" si="41"/>
        <v>78.357677187417266</v>
      </c>
      <c r="Y74" s="34">
        <f t="shared" si="42"/>
        <v>0</v>
      </c>
      <c r="Z74" s="39">
        <f t="shared" si="67"/>
        <v>3961.6639999999898</v>
      </c>
      <c r="AA74" s="33">
        <f t="shared" si="43"/>
        <v>60.803999999989628</v>
      </c>
      <c r="AB74" s="34">
        <f t="shared" si="44"/>
        <v>0</v>
      </c>
      <c r="AC74" s="32">
        <f t="shared" si="45"/>
        <v>3965.3502722093499</v>
      </c>
      <c r="AD74" s="33">
        <f t="shared" si="46"/>
        <v>64.490272209349769</v>
      </c>
      <c r="AE74" s="34">
        <f t="shared" si="47"/>
        <v>0</v>
      </c>
      <c r="AF74" s="36">
        <f t="shared" si="48"/>
        <v>-1</v>
      </c>
      <c r="AG74" s="37">
        <f t="shared" si="49"/>
        <v>0</v>
      </c>
      <c r="AH74" s="37">
        <f>IF(COUNTIF(AF75:AF78, "&lt;0")&gt;=2,0,IF(AE74=1, 1, -1))</f>
        <v>0</v>
      </c>
      <c r="AI74" s="37">
        <f>IF(COUNTIF(AF75:AF77, "&lt;0")&gt;=1,0,IF(AE74=1, 1, -1))</f>
        <v>0</v>
      </c>
      <c r="AJ74" s="42">
        <f>IF(SUM(AE75:AE77)=0,0,IF(AE74=1, 1, -1))</f>
        <v>0</v>
      </c>
      <c r="AK74" s="37">
        <f>IF(COUNTIF(AF75:AF76, "&lt;0")&gt;=2,0,IF(AE74=1, 1, -1))</f>
        <v>0</v>
      </c>
      <c r="AL74" s="44">
        <f>IF(COUNTIF(AF75:AF78, "&lt;0")&gt;=3,0,IF(AE74=1, 1, -1))</f>
        <v>0</v>
      </c>
      <c r="AM74" s="49">
        <f>IF(COUNTIF(AF75:AF77, "&lt;0")&gt;=2,0,IF(AE74=1, 1, -1))</f>
        <v>0</v>
      </c>
      <c r="AN74" s="7">
        <v>34.101486757329198</v>
      </c>
      <c r="AO74" s="4">
        <f t="shared" si="50"/>
        <v>0</v>
      </c>
      <c r="AP74" s="4">
        <f t="shared" si="51"/>
        <v>-74.230000000000018</v>
      </c>
      <c r="AQ74" s="4">
        <f t="shared" si="52"/>
        <v>73.529999999999745</v>
      </c>
      <c r="AR74">
        <f t="shared" si="68"/>
        <v>74.230000000000018</v>
      </c>
      <c r="AS74" s="6">
        <f t="shared" si="53"/>
        <v>1</v>
      </c>
      <c r="AT74" s="4">
        <f t="shared" si="54"/>
        <v>-23.077769864006221</v>
      </c>
      <c r="AU74" s="4">
        <f t="shared" si="69"/>
        <v>-32.428513242670547</v>
      </c>
      <c r="AV74">
        <f t="shared" si="70"/>
        <v>1</v>
      </c>
      <c r="AW74">
        <f t="shared" si="71"/>
        <v>0</v>
      </c>
      <c r="AX74">
        <f t="shared" si="72"/>
        <v>0</v>
      </c>
      <c r="AY74" s="4">
        <f t="shared" si="55"/>
        <v>-3.9100000000000006</v>
      </c>
      <c r="AZ74" s="4">
        <f t="shared" si="56"/>
        <v>986.10500000000798</v>
      </c>
      <c r="BA74" s="4">
        <f>(C74-$C$1240)*10/100*4</f>
        <v>558.52399999999989</v>
      </c>
      <c r="BC74"/>
      <c r="BE74" s="6"/>
      <c r="BK74">
        <f t="shared" si="73"/>
        <v>0</v>
      </c>
    </row>
    <row r="75" spans="1:63" x14ac:dyDescent="0.25">
      <c r="A75">
        <v>1184</v>
      </c>
      <c r="B75" s="1">
        <v>44721</v>
      </c>
      <c r="C75" s="2">
        <v>4101.6499999999996</v>
      </c>
      <c r="D75" s="2">
        <v>4119.1000000000004</v>
      </c>
      <c r="E75" s="2">
        <v>4017.17</v>
      </c>
      <c r="F75" s="2">
        <v>4017.82</v>
      </c>
      <c r="G75" s="2">
        <v>3192330000</v>
      </c>
      <c r="H75" s="2">
        <f t="shared" si="57"/>
        <v>50.786218646838101</v>
      </c>
      <c r="I75" s="2">
        <f t="shared" si="58"/>
        <v>4033.97</v>
      </c>
      <c r="J75" s="2">
        <f t="shared" si="59"/>
        <v>53.233521737519396</v>
      </c>
      <c r="K75" s="2">
        <f t="shared" si="60"/>
        <v>-14.1200000000008</v>
      </c>
      <c r="L75" s="20">
        <f>VLOOKUP(B75,'IV Calls'!A:B,2, FALSE)</f>
        <v>0.2384</v>
      </c>
      <c r="M75" s="2">
        <f t="shared" si="61"/>
        <v>32.16682048646814</v>
      </c>
      <c r="N75" s="2">
        <f>VLOOKUP(B75,'IV Puts'!A:B,2, FALSE)</f>
        <v>0.26529999999999998</v>
      </c>
      <c r="O75" s="21">
        <f t="shared" si="62"/>
        <v>37.14766120226524</v>
      </c>
      <c r="P75" s="4">
        <f t="shared" si="63"/>
        <v>101.93000000000029</v>
      </c>
      <c r="Q75" s="4">
        <f t="shared" si="64"/>
        <v>83.481999999999971</v>
      </c>
      <c r="R75" s="4">
        <f t="shared" si="65"/>
        <v>10.060766917293243</v>
      </c>
      <c r="S75" s="4">
        <f t="shared" si="66"/>
        <v>6.7995453343907037</v>
      </c>
      <c r="T75" s="20">
        <f t="shared" si="37"/>
        <v>4127.7101954887221</v>
      </c>
      <c r="U75" s="2">
        <f t="shared" si="38"/>
        <v>109.89019548872193</v>
      </c>
      <c r="V75" s="24">
        <f t="shared" si="39"/>
        <v>0</v>
      </c>
      <c r="W75" s="32">
        <f t="shared" si="40"/>
        <v>4107.3324633371913</v>
      </c>
      <c r="X75" s="33">
        <f t="shared" si="41"/>
        <v>89.512463337191093</v>
      </c>
      <c r="Y75" s="34">
        <f t="shared" si="42"/>
        <v>0</v>
      </c>
      <c r="Z75" s="39">
        <f t="shared" si="67"/>
        <v>4097.1030000000028</v>
      </c>
      <c r="AA75" s="33">
        <f t="shared" si="43"/>
        <v>79.28300000000263</v>
      </c>
      <c r="AB75" s="34">
        <f t="shared" si="44"/>
        <v>0</v>
      </c>
      <c r="AC75" s="32">
        <f t="shared" si="45"/>
        <v>4099.2511873008125</v>
      </c>
      <c r="AD75" s="33">
        <f t="shared" si="46"/>
        <v>81.431187300812326</v>
      </c>
      <c r="AE75" s="34">
        <f t="shared" si="47"/>
        <v>0</v>
      </c>
      <c r="AF75" s="36">
        <f t="shared" si="48"/>
        <v>-1</v>
      </c>
      <c r="AG75" s="37">
        <f t="shared" si="49"/>
        <v>0</v>
      </c>
      <c r="AH75" s="37">
        <f>IF(COUNTIF(AF76:AF79, "&lt;0")&gt;=2,0,IF(AE75=1, 1, -1))</f>
        <v>0</v>
      </c>
      <c r="AI75" s="37">
        <f>IF(COUNTIF(AF76:AF78, "&lt;0")&gt;=1,0,IF(AE75=1, 1, -1))</f>
        <v>0</v>
      </c>
      <c r="AJ75" s="42">
        <f>IF(SUM(AE76:AE78)=0,0,IF(AE75=1, 1, -1))</f>
        <v>-1</v>
      </c>
      <c r="AK75" s="37">
        <f>IF(COUNTIF(AF76:AF77, "&lt;0")&gt;=2,0,IF(AE75=1, 1, -1))</f>
        <v>0</v>
      </c>
      <c r="AL75" s="44">
        <f>IF(COUNTIF(AF76:AF79, "&lt;0")&gt;=3,0,IF(AE75=1, 1, -1))</f>
        <v>0</v>
      </c>
      <c r="AM75" s="49">
        <f>IF(COUNTIF(AF76:AF78, "&lt;0")&gt;=2,0,IF(AE75=1, 1, -1))</f>
        <v>0</v>
      </c>
      <c r="AN75" s="7">
        <v>35.796382026258371</v>
      </c>
      <c r="AO75" s="4">
        <f t="shared" si="50"/>
        <v>17.450000000000728</v>
      </c>
      <c r="AP75" s="4">
        <f t="shared" si="51"/>
        <v>-84.479999999999563</v>
      </c>
      <c r="AQ75" s="4">
        <f t="shared" si="52"/>
        <v>83.829999999999472</v>
      </c>
      <c r="AR75">
        <f t="shared" si="68"/>
        <v>84.479999999999563</v>
      </c>
      <c r="AS75" s="6">
        <f t="shared" si="53"/>
        <v>1</v>
      </c>
      <c r="AT75" s="4">
        <f t="shared" si="54"/>
        <v>-30.785426960612007</v>
      </c>
      <c r="AU75" s="4">
        <f t="shared" si="69"/>
        <v>-41.033617973741102</v>
      </c>
      <c r="AV75">
        <f t="shared" si="70"/>
        <v>1</v>
      </c>
      <c r="AW75">
        <f t="shared" si="71"/>
        <v>0</v>
      </c>
      <c r="AX75">
        <f t="shared" si="72"/>
        <v>0</v>
      </c>
      <c r="AY75" s="4">
        <f t="shared" si="55"/>
        <v>-3.9100000000000006</v>
      </c>
      <c r="AZ75" s="4">
        <f t="shared" si="56"/>
        <v>990.01500000000794</v>
      </c>
      <c r="BA75" s="4">
        <f>(C75-$C$1240)*10/100*4</f>
        <v>609.42799999999988</v>
      </c>
      <c r="BC75"/>
      <c r="BE75" s="6"/>
      <c r="BK75">
        <f t="shared" si="73"/>
        <v>0</v>
      </c>
    </row>
    <row r="76" spans="1:63" x14ac:dyDescent="0.25">
      <c r="A76">
        <v>1183</v>
      </c>
      <c r="B76" s="1">
        <v>44720</v>
      </c>
      <c r="C76" s="2">
        <v>4147.12</v>
      </c>
      <c r="D76" s="2">
        <v>4160.1400000000003</v>
      </c>
      <c r="E76" s="2">
        <v>4107.2</v>
      </c>
      <c r="F76" s="2">
        <v>4115.7700000000004</v>
      </c>
      <c r="G76" s="2">
        <v>3090180000</v>
      </c>
      <c r="H76" s="2">
        <f t="shared" si="57"/>
        <v>75.938094202521995</v>
      </c>
      <c r="I76" s="2">
        <f t="shared" si="58"/>
        <v>4028.3915000000002</v>
      </c>
      <c r="J76" s="2">
        <f t="shared" si="59"/>
        <v>68.815335423680693</v>
      </c>
      <c r="K76" s="2">
        <f t="shared" si="60"/>
        <v>-13.5600000000004</v>
      </c>
      <c r="L76" s="20">
        <f>VLOOKUP(B76,'IV Calls'!A:B,2, FALSE)</f>
        <v>0.2094</v>
      </c>
      <c r="M76" s="2">
        <f t="shared" si="61"/>
        <v>28.562208142907632</v>
      </c>
      <c r="N76" s="2">
        <f>VLOOKUP(B76,'IV Puts'!A:B,2, FALSE)</f>
        <v>0.23599999999999999</v>
      </c>
      <c r="O76" s="21">
        <f t="shared" si="62"/>
        <v>33.405613110954647</v>
      </c>
      <c r="P76" s="4">
        <f t="shared" si="63"/>
        <v>53.480000000000473</v>
      </c>
      <c r="Q76" s="4">
        <f t="shared" si="64"/>
        <v>80.718999999999909</v>
      </c>
      <c r="R76" s="4">
        <f t="shared" si="65"/>
        <v>11.940195488721814</v>
      </c>
      <c r="S76" s="4">
        <f t="shared" si="66"/>
        <v>8.0034694890028195</v>
      </c>
      <c r="T76" s="20">
        <f t="shared" si="37"/>
        <v>4171.8877744360907</v>
      </c>
      <c r="U76" s="2">
        <f t="shared" si="38"/>
        <v>56.117774436090258</v>
      </c>
      <c r="V76" s="24">
        <f t="shared" si="39"/>
        <v>0</v>
      </c>
      <c r="W76" s="32">
        <f t="shared" si="40"/>
        <v>4152.5440306966711</v>
      </c>
      <c r="X76" s="33">
        <f t="shared" si="41"/>
        <v>36.774030696670707</v>
      </c>
      <c r="Y76" s="34">
        <f t="shared" si="42"/>
        <v>0</v>
      </c>
      <c r="Z76" s="39">
        <f t="shared" si="67"/>
        <v>4152.1849999999904</v>
      </c>
      <c r="AA76" s="33">
        <f t="shared" si="43"/>
        <v>36.414999999989959</v>
      </c>
      <c r="AB76" s="34">
        <f t="shared" si="44"/>
        <v>0</v>
      </c>
      <c r="AC76" s="32">
        <f t="shared" si="45"/>
        <v>4152.2603964462933</v>
      </c>
      <c r="AD76" s="33">
        <f t="shared" si="46"/>
        <v>36.490396446292834</v>
      </c>
      <c r="AE76" s="34">
        <f t="shared" si="47"/>
        <v>0</v>
      </c>
      <c r="AF76" s="36">
        <f t="shared" si="48"/>
        <v>-1</v>
      </c>
      <c r="AG76" s="37">
        <f t="shared" si="49"/>
        <v>0</v>
      </c>
      <c r="AH76" s="37">
        <f>IF(COUNTIF(AF77:AF80, "&lt;0")&gt;=2,0,IF(AE76=1, 1, -1))</f>
        <v>0</v>
      </c>
      <c r="AI76" s="37">
        <f>IF(COUNTIF(AF77:AF79, "&lt;0")&gt;=1,0,IF(AE76=1, 1, -1))</f>
        <v>0</v>
      </c>
      <c r="AJ76" s="42">
        <f>IF(SUM(AE77:AE79)=0,0,IF(AE76=1, 1, -1))</f>
        <v>-1</v>
      </c>
      <c r="AK76" s="37">
        <f>IF(COUNTIF(AF77:AF78, "&lt;0")&gt;=2,0,IF(AE76=1, 1, -1))</f>
        <v>-1</v>
      </c>
      <c r="AL76" s="44">
        <f>IF(COUNTIF(AF77:AF80, "&lt;0")&gt;=3,0,IF(AE76=1, 1, -1))</f>
        <v>0</v>
      </c>
      <c r="AM76" s="49">
        <f>IF(COUNTIF(AF77:AF79, "&lt;0")&gt;=2,0,IF(AE76=1, 1, -1))</f>
        <v>0</v>
      </c>
      <c r="AN76" s="7">
        <v>32.190454258482333</v>
      </c>
      <c r="AO76" s="4">
        <f t="shared" si="50"/>
        <v>13.020000000000437</v>
      </c>
      <c r="AP76" s="4">
        <f t="shared" si="51"/>
        <v>-39.920000000000073</v>
      </c>
      <c r="AQ76" s="4">
        <f t="shared" si="52"/>
        <v>31.349999999999454</v>
      </c>
      <c r="AR76">
        <f t="shared" si="68"/>
        <v>39.920000000000073</v>
      </c>
      <c r="AS76" s="6">
        <f t="shared" si="53"/>
        <v>0</v>
      </c>
      <c r="AT76" s="4">
        <f t="shared" si="54"/>
        <v>8.3656813877234271</v>
      </c>
      <c r="AU76" s="4">
        <f t="shared" si="69"/>
        <v>7.8404542584828789</v>
      </c>
      <c r="AV76">
        <f t="shared" si="70"/>
        <v>0</v>
      </c>
      <c r="AW76">
        <f t="shared" si="71"/>
        <v>0</v>
      </c>
      <c r="AX76">
        <f t="shared" si="72"/>
        <v>0</v>
      </c>
      <c r="AY76" s="4">
        <f t="shared" si="55"/>
        <v>6.94</v>
      </c>
      <c r="AZ76" s="4">
        <f t="shared" si="56"/>
        <v>993.92500000000791</v>
      </c>
      <c r="BA76" s="4">
        <f>(C76-$C$1240)*10/100*4</f>
        <v>627.61599999999999</v>
      </c>
      <c r="BC76"/>
      <c r="BE76" s="6"/>
      <c r="BK76">
        <f t="shared" si="73"/>
        <v>1</v>
      </c>
    </row>
    <row r="77" spans="1:63" x14ac:dyDescent="0.25">
      <c r="A77">
        <v>1182</v>
      </c>
      <c r="B77" s="1">
        <v>44719</v>
      </c>
      <c r="C77" s="2">
        <v>4096.47</v>
      </c>
      <c r="D77" s="2">
        <v>4164.8599999999997</v>
      </c>
      <c r="E77" s="2">
        <v>4080.19</v>
      </c>
      <c r="F77" s="2">
        <v>4160.68</v>
      </c>
      <c r="G77" s="2">
        <v>3476470000</v>
      </c>
      <c r="H77" s="2">
        <f t="shared" si="57"/>
        <v>85.796082143132296</v>
      </c>
      <c r="I77" s="2">
        <f t="shared" si="58"/>
        <v>4022.7945</v>
      </c>
      <c r="J77" s="2">
        <f t="shared" si="59"/>
        <v>88.533219056910738</v>
      </c>
      <c r="K77" s="2">
        <f t="shared" si="60"/>
        <v>-24.960000000000036</v>
      </c>
      <c r="L77" s="20">
        <f>VLOOKUP(B77,'IV Calls'!A:B,2, FALSE)</f>
        <v>0.2019</v>
      </c>
      <c r="M77" s="2">
        <f t="shared" si="61"/>
        <v>27.279413824128596</v>
      </c>
      <c r="N77" s="2">
        <f>VLOOKUP(B77,'IV Puts'!A:B,2, FALSE)</f>
        <v>0.25109999999999999</v>
      </c>
      <c r="O77" s="21">
        <f t="shared" si="62"/>
        <v>35.207709280713573</v>
      </c>
      <c r="P77" s="4">
        <f t="shared" si="63"/>
        <v>84.669999999999618</v>
      </c>
      <c r="Q77" s="4">
        <f t="shared" si="64"/>
        <v>85.232999999999862</v>
      </c>
      <c r="R77" s="4">
        <f t="shared" si="65"/>
        <v>11.207774436090222</v>
      </c>
      <c r="S77" s="4">
        <f t="shared" si="66"/>
        <v>7.639479854467055</v>
      </c>
      <c r="T77" s="20">
        <f t="shared" si="37"/>
        <v>4131.1638796992484</v>
      </c>
      <c r="U77" s="2">
        <f t="shared" si="38"/>
        <v>29.516120300751936</v>
      </c>
      <c r="V77" s="24">
        <f t="shared" si="39"/>
        <v>1</v>
      </c>
      <c r="W77" s="32">
        <f t="shared" si="40"/>
        <v>4101.3142994023283</v>
      </c>
      <c r="X77" s="33">
        <f t="shared" si="41"/>
        <v>59.365700597672003</v>
      </c>
      <c r="Y77" s="34">
        <f t="shared" si="42"/>
        <v>0</v>
      </c>
      <c r="Z77" s="39">
        <f t="shared" si="67"/>
        <v>4092.6450000000041</v>
      </c>
      <c r="AA77" s="33">
        <f t="shared" si="43"/>
        <v>68.034999999996217</v>
      </c>
      <c r="AB77" s="34">
        <f t="shared" si="44"/>
        <v>0</v>
      </c>
      <c r="AC77" s="32">
        <f t="shared" si="45"/>
        <v>4094.465552874492</v>
      </c>
      <c r="AD77" s="33">
        <f t="shared" si="46"/>
        <v>66.214447125508286</v>
      </c>
      <c r="AE77" s="34">
        <f t="shared" si="47"/>
        <v>0</v>
      </c>
      <c r="AF77" s="36">
        <f t="shared" si="48"/>
        <v>-1</v>
      </c>
      <c r="AG77" s="37">
        <f t="shared" si="49"/>
        <v>-1</v>
      </c>
      <c r="AH77" s="37">
        <f>IF(COUNTIF(AF78:AF81, "&lt;0")&gt;=2,0,IF(AE77=1, 1, -1))</f>
        <v>0</v>
      </c>
      <c r="AI77" s="37">
        <f>IF(COUNTIF(AF78:AF80, "&lt;0")&gt;=1,0,IF(AE77=1, 1, -1))</f>
        <v>0</v>
      </c>
      <c r="AJ77" s="42">
        <f>IF(SUM(AE78:AE80)=0,0,IF(AE77=1, 1, -1))</f>
        <v>-1</v>
      </c>
      <c r="AK77" s="37">
        <f>IF(COUNTIF(AF78:AF79, "&lt;0")&gt;=2,0,IF(AE77=1, 1, -1))</f>
        <v>-1</v>
      </c>
      <c r="AL77" s="44">
        <f>IF(COUNTIF(AF78:AF81, "&lt;0")&gt;=3,0,IF(AE77=1, 1, -1))</f>
        <v>0</v>
      </c>
      <c r="AM77" s="49">
        <f>IF(COUNTIF(AF78:AF80, "&lt;0")&gt;=2,0,IF(AE77=1, 1, -1))</f>
        <v>0</v>
      </c>
      <c r="AN77" s="7">
        <v>33.926997579191138</v>
      </c>
      <c r="AO77" s="4">
        <f t="shared" si="50"/>
        <v>68.389999999999418</v>
      </c>
      <c r="AP77" s="4">
        <f t="shared" si="51"/>
        <v>-16.2800000000002</v>
      </c>
      <c r="AQ77" s="4">
        <f t="shared" si="52"/>
        <v>64.210000000000036</v>
      </c>
      <c r="AR77">
        <f t="shared" si="68"/>
        <v>68.389999999999418</v>
      </c>
      <c r="AS77" s="6">
        <f t="shared" si="53"/>
        <v>1</v>
      </c>
      <c r="AT77" s="4">
        <f t="shared" si="54"/>
        <v>-17.499503631212711</v>
      </c>
      <c r="AU77" s="4">
        <f t="shared" si="69"/>
        <v>-23.283002420808899</v>
      </c>
      <c r="AV77">
        <f t="shared" si="70"/>
        <v>1</v>
      </c>
      <c r="AW77">
        <f t="shared" si="71"/>
        <v>0</v>
      </c>
      <c r="AX77">
        <f t="shared" si="72"/>
        <v>0</v>
      </c>
      <c r="AY77" s="4">
        <f t="shared" si="55"/>
        <v>-3.9100000000000006</v>
      </c>
      <c r="AZ77" s="4">
        <f t="shared" si="56"/>
        <v>986.98500000000786</v>
      </c>
      <c r="BA77" s="4">
        <f>(C77-$C$1240)*10/100*4</f>
        <v>607.35600000000011</v>
      </c>
      <c r="BC77"/>
      <c r="BE77" s="6"/>
      <c r="BK77">
        <f t="shared" si="73"/>
        <v>1</v>
      </c>
    </row>
    <row r="78" spans="1:63" x14ac:dyDescent="0.25">
      <c r="A78">
        <v>1181</v>
      </c>
      <c r="B78" s="1">
        <v>44718</v>
      </c>
      <c r="C78" s="2">
        <v>4134.72</v>
      </c>
      <c r="D78" s="2">
        <v>4168.78</v>
      </c>
      <c r="E78" s="2">
        <v>4109.18</v>
      </c>
      <c r="F78" s="2">
        <v>4121.43</v>
      </c>
      <c r="G78" s="2">
        <v>3852050000</v>
      </c>
      <c r="H78" s="2">
        <f t="shared" si="57"/>
        <v>97.224568597082907</v>
      </c>
      <c r="I78" s="2">
        <f t="shared" si="58"/>
        <v>4022.0345000000002</v>
      </c>
      <c r="J78" s="2">
        <f t="shared" si="59"/>
        <v>95.593203573652048</v>
      </c>
      <c r="K78" s="2">
        <f t="shared" si="60"/>
        <v>26.180000000000291</v>
      </c>
      <c r="L78" s="20">
        <f>VLOOKUP(B78,'IV Calls'!A:B,2, FALSE)</f>
        <v>0.22209999999999999</v>
      </c>
      <c r="M78" s="2">
        <f t="shared" si="61"/>
        <v>29.914852454634723</v>
      </c>
      <c r="N78" s="2">
        <f>VLOOKUP(B78,'IV Puts'!A:B,2, FALSE)</f>
        <v>0.2656</v>
      </c>
      <c r="O78" s="21">
        <f t="shared" si="62"/>
        <v>37.124338079493114</v>
      </c>
      <c r="P78" s="4">
        <f t="shared" si="63"/>
        <v>60.239999999999782</v>
      </c>
      <c r="Q78" s="4">
        <f t="shared" si="64"/>
        <v>84.817999999999898</v>
      </c>
      <c r="R78" s="4">
        <f t="shared" si="65"/>
        <v>9.7338796992481154</v>
      </c>
      <c r="S78" s="4">
        <f t="shared" si="66"/>
        <v>6.8229569046870022</v>
      </c>
      <c r="T78" s="20">
        <f t="shared" si="37"/>
        <v>4115.2777819548874</v>
      </c>
      <c r="U78" s="2">
        <f t="shared" si="38"/>
        <v>6.1522180451129316</v>
      </c>
      <c r="V78" s="24">
        <f t="shared" si="39"/>
        <v>1</v>
      </c>
      <c r="W78" s="32">
        <f t="shared" si="40"/>
        <v>4138.0941255875232</v>
      </c>
      <c r="X78" s="33">
        <f t="shared" si="41"/>
        <v>16.664125587522904</v>
      </c>
      <c r="Y78" s="34">
        <f t="shared" si="42"/>
        <v>1</v>
      </c>
      <c r="Z78" s="39">
        <f t="shared" si="67"/>
        <v>4134.4350000000004</v>
      </c>
      <c r="AA78" s="33">
        <f t="shared" si="43"/>
        <v>13.005000000000109</v>
      </c>
      <c r="AB78" s="34">
        <f t="shared" si="44"/>
        <v>1</v>
      </c>
      <c r="AC78" s="32">
        <f t="shared" si="45"/>
        <v>4135.2034163733806</v>
      </c>
      <c r="AD78" s="33">
        <f t="shared" si="46"/>
        <v>13.773416373380314</v>
      </c>
      <c r="AE78" s="34">
        <f t="shared" si="47"/>
        <v>1</v>
      </c>
      <c r="AF78" s="36">
        <f t="shared" si="48"/>
        <v>1</v>
      </c>
      <c r="AG78" s="37">
        <f t="shared" si="49"/>
        <v>0</v>
      </c>
      <c r="AH78" s="37">
        <f>IF(COUNTIF(AF79:AF82, "&lt;0")&gt;=2,0,IF(AE78=1, 1, -1))</f>
        <v>0</v>
      </c>
      <c r="AI78" s="37">
        <f>IF(COUNTIF(AF79:AF81, "&lt;0")&gt;=1,0,IF(AE78=1, 1, -1))</f>
        <v>0</v>
      </c>
      <c r="AJ78" s="42">
        <f>IF(SUM(AE79:AE81)=0,0,IF(AE78=1, 1, -1))</f>
        <v>0</v>
      </c>
      <c r="AK78" s="37">
        <f>IF(COUNTIF(AF79:AF80, "&lt;0")&gt;=2,0,IF(AE78=1, 1, -1))</f>
        <v>0</v>
      </c>
      <c r="AL78" s="44">
        <f>IF(COUNTIF(AF79:AF82, "&lt;0")&gt;=3,0,IF(AE78=1, 1, -1))</f>
        <v>0</v>
      </c>
      <c r="AM78" s="49">
        <f>IF(COUNTIF(AF79:AF81, "&lt;0")&gt;=2,0,IF(AE78=1, 1, -1))</f>
        <v>0</v>
      </c>
      <c r="AN78" s="7">
        <v>35.773907302795955</v>
      </c>
      <c r="AO78" s="4">
        <f t="shared" si="50"/>
        <v>34.059999999999491</v>
      </c>
      <c r="AP78" s="4">
        <f t="shared" si="51"/>
        <v>-25.539999999999964</v>
      </c>
      <c r="AQ78" s="4">
        <f t="shared" si="52"/>
        <v>13.289999999999964</v>
      </c>
      <c r="AR78">
        <f t="shared" si="68"/>
        <v>34.059999999999491</v>
      </c>
      <c r="AS78" s="6">
        <f t="shared" si="53"/>
        <v>0</v>
      </c>
      <c r="AT78" s="4">
        <f t="shared" si="54"/>
        <v>19.600860954194445</v>
      </c>
      <c r="AU78" s="4">
        <f t="shared" si="69"/>
        <v>29.483907302795991</v>
      </c>
      <c r="AV78">
        <f t="shared" si="70"/>
        <v>0</v>
      </c>
      <c r="AW78">
        <f t="shared" si="71"/>
        <v>0</v>
      </c>
      <c r="AX78">
        <f t="shared" si="72"/>
        <v>0</v>
      </c>
      <c r="AY78" s="4">
        <f t="shared" si="55"/>
        <v>6.94</v>
      </c>
      <c r="AZ78" s="4">
        <f t="shared" si="56"/>
        <v>990.89500000000783</v>
      </c>
      <c r="BA78" s="4">
        <f>(C78-$C$1240)*10/100*4</f>
        <v>622.65600000000018</v>
      </c>
      <c r="BC78"/>
      <c r="BE78" s="6"/>
      <c r="BK78">
        <f t="shared" si="73"/>
        <v>0</v>
      </c>
    </row>
    <row r="79" spans="1:63" x14ac:dyDescent="0.25">
      <c r="A79">
        <v>1180</v>
      </c>
      <c r="B79" s="1">
        <v>44715</v>
      </c>
      <c r="C79" s="2">
        <v>4137.57</v>
      </c>
      <c r="D79" s="2">
        <v>4142.67</v>
      </c>
      <c r="E79" s="2">
        <v>4098.67</v>
      </c>
      <c r="F79" s="2">
        <v>4108.54</v>
      </c>
      <c r="G79" s="2">
        <v>3107080000</v>
      </c>
      <c r="H79" s="2">
        <f t="shared" si="57"/>
        <v>99.715615232074299</v>
      </c>
      <c r="I79" s="2">
        <f t="shared" si="58"/>
        <v>4021.7069999999994</v>
      </c>
      <c r="J79" s="2">
        <f t="shared" si="59"/>
        <v>108.32537202919339</v>
      </c>
      <c r="K79" s="2">
        <f t="shared" si="60"/>
        <v>-39.25</v>
      </c>
      <c r="L79" s="20">
        <f>VLOOKUP(B79,'IV Calls'!A:B,2, FALSE)</f>
        <v>0.21340000000000001</v>
      </c>
      <c r="M79" s="2">
        <f t="shared" si="61"/>
        <v>29.220723306913904</v>
      </c>
      <c r="N79" s="2">
        <f>VLOOKUP(B79,'IV Puts'!A:B,2, FALSE)</f>
        <v>0.1966</v>
      </c>
      <c r="O79" s="21">
        <f t="shared" si="62"/>
        <v>27.936526182624874</v>
      </c>
      <c r="P79" s="4">
        <f t="shared" si="63"/>
        <v>78.149999999999636</v>
      </c>
      <c r="Q79" s="4">
        <f t="shared" si="64"/>
        <v>92.1039999999999</v>
      </c>
      <c r="R79" s="4">
        <f t="shared" si="65"/>
        <v>6.7377819548872058</v>
      </c>
      <c r="S79" s="4">
        <f t="shared" si="66"/>
        <v>4.7522895598917465</v>
      </c>
      <c r="T79" s="20">
        <f t="shared" si="37"/>
        <v>4180.4319398496236</v>
      </c>
      <c r="U79" s="2">
        <f t="shared" si="38"/>
        <v>71.891939849623668</v>
      </c>
      <c r="V79" s="24">
        <f t="shared" si="39"/>
        <v>0</v>
      </c>
      <c r="W79" s="32">
        <f t="shared" si="40"/>
        <v>4139.4129589790919</v>
      </c>
      <c r="X79" s="33">
        <f t="shared" si="41"/>
        <v>30.872958979091891</v>
      </c>
      <c r="Y79" s="34">
        <f t="shared" si="42"/>
        <v>0</v>
      </c>
      <c r="Z79" s="39">
        <f t="shared" si="67"/>
        <v>4141.7859999999928</v>
      </c>
      <c r="AA79" s="33">
        <f t="shared" si="43"/>
        <v>33.245999999992819</v>
      </c>
      <c r="AB79" s="34">
        <f t="shared" si="44"/>
        <v>0</v>
      </c>
      <c r="AC79" s="32">
        <f t="shared" si="45"/>
        <v>4141.2876613856042</v>
      </c>
      <c r="AD79" s="33">
        <f t="shared" si="46"/>
        <v>32.74766138560426</v>
      </c>
      <c r="AE79" s="34">
        <f t="shared" si="47"/>
        <v>0</v>
      </c>
      <c r="AF79" s="36">
        <f t="shared" si="48"/>
        <v>-1</v>
      </c>
      <c r="AG79" s="37">
        <f t="shared" si="49"/>
        <v>0</v>
      </c>
      <c r="AH79" s="37">
        <f>IF(COUNTIF(AF80:AF83, "&lt;0")&gt;=2,0,IF(AE79=1, 1, -1))</f>
        <v>0</v>
      </c>
      <c r="AI79" s="37">
        <f>IF(COUNTIF(AF80:AF82, "&lt;0")&gt;=1,0,IF(AE79=1, 1, -1))</f>
        <v>0</v>
      </c>
      <c r="AJ79" s="42">
        <f>IF(SUM(AE80:AE82)=0,0,IF(AE79=1, 1, -1))</f>
        <v>-1</v>
      </c>
      <c r="AK79" s="37">
        <f>IF(COUNTIF(AF80:AF81, "&lt;0")&gt;=2,0,IF(AE79=1, 1, -1))</f>
        <v>0</v>
      </c>
      <c r="AL79" s="44">
        <f>IF(COUNTIF(AF80:AF83, "&lt;0")&gt;=3,0,IF(AE79=1, 1, -1))</f>
        <v>0</v>
      </c>
      <c r="AM79" s="49">
        <f>IF(COUNTIF(AF80:AF82, "&lt;0")&gt;=2,0,IF(AE79=1, 1, -1))</f>
        <v>0</v>
      </c>
      <c r="AN79" s="7">
        <v>26.920310225582345</v>
      </c>
      <c r="AO79" s="4">
        <f t="shared" si="50"/>
        <v>5.1000000000003638</v>
      </c>
      <c r="AP79" s="4">
        <f t="shared" si="51"/>
        <v>-38.899999999999636</v>
      </c>
      <c r="AQ79" s="4">
        <f t="shared" si="52"/>
        <v>29.029999999999745</v>
      </c>
      <c r="AR79">
        <f t="shared" si="68"/>
        <v>38.899999999999636</v>
      </c>
      <c r="AS79" s="6">
        <f t="shared" si="53"/>
        <v>0</v>
      </c>
      <c r="AT79" s="4">
        <f t="shared" si="54"/>
        <v>1.4804653383738824</v>
      </c>
      <c r="AU79" s="4">
        <f t="shared" si="69"/>
        <v>4.8903102255825992</v>
      </c>
      <c r="AV79">
        <f t="shared" si="70"/>
        <v>0</v>
      </c>
      <c r="AW79">
        <f t="shared" si="71"/>
        <v>0</v>
      </c>
      <c r="AX79">
        <f t="shared" si="72"/>
        <v>0</v>
      </c>
      <c r="AY79" s="4">
        <f t="shared" si="55"/>
        <v>6.94</v>
      </c>
      <c r="AZ79" s="4">
        <f t="shared" si="56"/>
        <v>983.95500000000777</v>
      </c>
      <c r="BA79" s="4">
        <f>(C79-$C$1240)*10/100*4</f>
        <v>623.79599999999994</v>
      </c>
      <c r="BC79"/>
      <c r="BE79" s="6"/>
      <c r="BK79">
        <f t="shared" si="73"/>
        <v>0</v>
      </c>
    </row>
    <row r="80" spans="1:63" x14ac:dyDescent="0.25">
      <c r="A80">
        <v>1179</v>
      </c>
      <c r="B80" s="1">
        <v>44714</v>
      </c>
      <c r="C80" s="2">
        <v>4095.41</v>
      </c>
      <c r="D80" s="2">
        <v>4177.51</v>
      </c>
      <c r="E80" s="2">
        <v>4074.37</v>
      </c>
      <c r="F80" s="2">
        <v>4176.82</v>
      </c>
      <c r="G80" s="2">
        <v>3604930000</v>
      </c>
      <c r="H80" s="2">
        <f t="shared" si="57"/>
        <v>100.07265536154766</v>
      </c>
      <c r="I80" s="2">
        <f t="shared" si="58"/>
        <v>4028.35</v>
      </c>
      <c r="J80" s="2">
        <f t="shared" si="59"/>
        <v>110.42004682598457</v>
      </c>
      <c r="K80" s="2">
        <f t="shared" si="60"/>
        <v>-5.819999999999709</v>
      </c>
      <c r="L80" s="20">
        <f>VLOOKUP(B80,'IV Calls'!A:B,2, FALSE)</f>
        <v>0.188</v>
      </c>
      <c r="M80" s="2">
        <f t="shared" si="61"/>
        <v>25.276838978937388</v>
      </c>
      <c r="N80" s="2">
        <f>VLOOKUP(B80,'IV Puts'!A:B,2, FALSE)</f>
        <v>0.2097</v>
      </c>
      <c r="O80" s="21">
        <f t="shared" si="62"/>
        <v>29.258744381826922</v>
      </c>
      <c r="P80" s="4">
        <f t="shared" si="63"/>
        <v>103.14000000000033</v>
      </c>
      <c r="Q80" s="4">
        <f t="shared" si="64"/>
        <v>91.226999999999947</v>
      </c>
      <c r="R80" s="4">
        <f t="shared" si="65"/>
        <v>3.611939849624048</v>
      </c>
      <c r="S80" s="4">
        <f t="shared" si="66"/>
        <v>2.5957168719605161</v>
      </c>
      <c r="T80" s="20">
        <f t="shared" si="37"/>
        <v>4098.505631578947</v>
      </c>
      <c r="U80" s="2">
        <f t="shared" si="38"/>
        <v>78.314368421052677</v>
      </c>
      <c r="V80" s="24">
        <f t="shared" si="39"/>
        <v>0</v>
      </c>
      <c r="W80" s="32">
        <f t="shared" si="40"/>
        <v>4094.1775182290162</v>
      </c>
      <c r="X80" s="33">
        <f t="shared" si="41"/>
        <v>82.642481770983522</v>
      </c>
      <c r="Y80" s="34">
        <f t="shared" si="42"/>
        <v>0</v>
      </c>
      <c r="Z80" s="39">
        <f t="shared" si="67"/>
        <v>4089.9730000000054</v>
      </c>
      <c r="AA80" s="33">
        <f t="shared" si="43"/>
        <v>86.846999999994296</v>
      </c>
      <c r="AB80" s="34">
        <f t="shared" si="44"/>
        <v>0</v>
      </c>
      <c r="AC80" s="32">
        <f t="shared" si="45"/>
        <v>4090.8559488280976</v>
      </c>
      <c r="AD80" s="33">
        <f t="shared" si="46"/>
        <v>85.964051171902156</v>
      </c>
      <c r="AE80" s="34">
        <f t="shared" si="47"/>
        <v>0</v>
      </c>
      <c r="AF80" s="36">
        <f t="shared" si="48"/>
        <v>-1</v>
      </c>
      <c r="AG80" s="37">
        <f t="shared" si="49"/>
        <v>0</v>
      </c>
      <c r="AH80" s="37">
        <f>IF(COUNTIF(AF81:AF84, "&lt;0")&gt;=2,0,IF(AE80=1, 1, -1))</f>
        <v>0</v>
      </c>
      <c r="AI80" s="37">
        <f>IF(COUNTIF(AF81:AF83, "&lt;0")&gt;=1,0,IF(AE80=1, 1, -1))</f>
        <v>0</v>
      </c>
      <c r="AJ80" s="42">
        <f>IF(SUM(AE81:AE83)=0,0,IF(AE80=1, 1, -1))</f>
        <v>-1</v>
      </c>
      <c r="AK80" s="37">
        <f>IF(COUNTIF(AF81:AF82, "&lt;0")&gt;=2,0,IF(AE80=1, 1, -1))</f>
        <v>-1</v>
      </c>
      <c r="AL80" s="44">
        <f>IF(COUNTIF(AF81:AF84, "&lt;0")&gt;=3,0,IF(AE80=1, 1, -1))</f>
        <v>0</v>
      </c>
      <c r="AM80" s="49">
        <f>IF(COUNTIF(AF81:AF83, "&lt;0")&gt;=2,0,IF(AE80=1, 1, -1))</f>
        <v>0</v>
      </c>
      <c r="AN80" s="7">
        <v>28.194431563208351</v>
      </c>
      <c r="AO80" s="4">
        <f t="shared" si="50"/>
        <v>82.100000000000364</v>
      </c>
      <c r="AP80" s="4">
        <f t="shared" si="51"/>
        <v>-21.039999999999964</v>
      </c>
      <c r="AQ80" s="4">
        <f t="shared" si="52"/>
        <v>81.409999999999854</v>
      </c>
      <c r="AR80">
        <f t="shared" si="68"/>
        <v>82.100000000000364</v>
      </c>
      <c r="AS80" s="6">
        <f t="shared" si="53"/>
        <v>1</v>
      </c>
      <c r="AT80" s="4">
        <f t="shared" si="54"/>
        <v>-39.808352655187839</v>
      </c>
      <c r="AU80" s="4">
        <f t="shared" si="69"/>
        <v>-46.2155684367915</v>
      </c>
      <c r="AV80">
        <f t="shared" si="70"/>
        <v>1</v>
      </c>
      <c r="AW80">
        <f t="shared" si="71"/>
        <v>0</v>
      </c>
      <c r="AX80">
        <f t="shared" si="72"/>
        <v>0</v>
      </c>
      <c r="AY80" s="4">
        <f t="shared" si="55"/>
        <v>-3.9100000000000006</v>
      </c>
      <c r="AZ80" s="4">
        <f t="shared" si="56"/>
        <v>977.01500000000772</v>
      </c>
      <c r="BA80" s="4">
        <f>(C80-$C$1240)*10/100*4</f>
        <v>606.93200000000002</v>
      </c>
      <c r="BC80"/>
      <c r="BE80" s="6"/>
      <c r="BK80">
        <f t="shared" si="73"/>
        <v>1</v>
      </c>
    </row>
    <row r="81" spans="1:63" x14ac:dyDescent="0.25">
      <c r="A81">
        <v>1178</v>
      </c>
      <c r="B81" s="1">
        <v>44713</v>
      </c>
      <c r="C81" s="2">
        <v>4149.78</v>
      </c>
      <c r="D81" s="2">
        <v>4166.54</v>
      </c>
      <c r="E81" s="2">
        <v>4073.85</v>
      </c>
      <c r="F81" s="2">
        <v>4101.2299999999996</v>
      </c>
      <c r="G81" s="2">
        <v>4145710000</v>
      </c>
      <c r="H81" s="2">
        <f t="shared" si="57"/>
        <v>96.729898106933632</v>
      </c>
      <c r="I81" s="2">
        <f t="shared" si="58"/>
        <v>4032.6384999999996</v>
      </c>
      <c r="J81" s="2">
        <f t="shared" si="59"/>
        <v>104.9055715882772</v>
      </c>
      <c r="K81" s="2">
        <f t="shared" si="60"/>
        <v>17.630000000000109</v>
      </c>
      <c r="L81" s="20">
        <f>VLOOKUP(B81,'IV Calls'!A:B,2, FALSE)</f>
        <v>0.22500000000000001</v>
      </c>
      <c r="M81" s="2">
        <f t="shared" si="61"/>
        <v>30.479608442368214</v>
      </c>
      <c r="N81" s="2">
        <f>VLOOKUP(B81,'IV Puts'!A:B,2, FALSE)</f>
        <v>0.2215</v>
      </c>
      <c r="O81" s="21">
        <f t="shared" si="62"/>
        <v>31.13815940975131</v>
      </c>
      <c r="P81" s="4">
        <f t="shared" si="63"/>
        <v>92.690000000000055</v>
      </c>
      <c r="Q81" s="4">
        <f t="shared" si="64"/>
        <v>98.606999999999928</v>
      </c>
      <c r="R81" s="4">
        <f t="shared" si="65"/>
        <v>-2.7243684210526422</v>
      </c>
      <c r="S81" s="4">
        <f t="shared" si="66"/>
        <v>-1.73588981828671</v>
      </c>
      <c r="T81" s="20">
        <f t="shared" si="37"/>
        <v>4126.2496240601504</v>
      </c>
      <c r="U81" s="2">
        <f t="shared" si="38"/>
        <v>25.019624060150818</v>
      </c>
      <c r="V81" s="24">
        <f t="shared" si="39"/>
        <v>1</v>
      </c>
      <c r="W81" s="32">
        <f t="shared" si="40"/>
        <v>4146.9120332275288</v>
      </c>
      <c r="X81" s="33">
        <f t="shared" si="41"/>
        <v>45.682033227529246</v>
      </c>
      <c r="Y81" s="34">
        <f t="shared" si="42"/>
        <v>0</v>
      </c>
      <c r="Z81" s="39">
        <f t="shared" si="67"/>
        <v>4149.6489999999994</v>
      </c>
      <c r="AA81" s="33">
        <f t="shared" si="43"/>
        <v>48.418999999999869</v>
      </c>
      <c r="AB81" s="34">
        <f t="shared" si="44"/>
        <v>0</v>
      </c>
      <c r="AC81" s="32">
        <f t="shared" si="45"/>
        <v>4149.0742369777799</v>
      </c>
      <c r="AD81" s="33">
        <f t="shared" si="46"/>
        <v>47.844236977780383</v>
      </c>
      <c r="AE81" s="34">
        <f t="shared" si="47"/>
        <v>0</v>
      </c>
      <c r="AF81" s="36">
        <f t="shared" si="48"/>
        <v>-1</v>
      </c>
      <c r="AG81" s="37">
        <f t="shared" si="49"/>
        <v>-1</v>
      </c>
      <c r="AH81" s="37">
        <f>IF(COUNTIF(AF82:AF85, "&lt;0")&gt;=2,0,IF(AE81=1, 1, -1))</f>
        <v>0</v>
      </c>
      <c r="AI81" s="37">
        <f>IF(COUNTIF(AF82:AF84, "&lt;0")&gt;=1,0,IF(AE81=1, 1, -1))</f>
        <v>0</v>
      </c>
      <c r="AJ81" s="42">
        <f>IF(SUM(AE82:AE84)=0,0,IF(AE81=1, 1, -1))</f>
        <v>-1</v>
      </c>
      <c r="AK81" s="37">
        <f>IF(COUNTIF(AF82:AF83, "&lt;0")&gt;=2,0,IF(AE81=1, 1, -1))</f>
        <v>-1</v>
      </c>
      <c r="AL81" s="44">
        <f>IF(COUNTIF(AF82:AF85, "&lt;0")&gt;=3,0,IF(AE81=1, 1, -1))</f>
        <v>0</v>
      </c>
      <c r="AM81" s="49">
        <f>IF(COUNTIF(AF82:AF84, "&lt;0")&gt;=2,0,IF(AE81=1, 1, -1))</f>
        <v>0</v>
      </c>
      <c r="AN81" s="7">
        <v>30.005481199931374</v>
      </c>
      <c r="AO81" s="4">
        <f t="shared" si="50"/>
        <v>16.760000000000218</v>
      </c>
      <c r="AP81" s="4">
        <f t="shared" si="51"/>
        <v>-75.929999999999836</v>
      </c>
      <c r="AQ81" s="4">
        <f t="shared" si="52"/>
        <v>48.550000000000182</v>
      </c>
      <c r="AR81">
        <f t="shared" si="68"/>
        <v>75.929999999999836</v>
      </c>
      <c r="AS81" s="6">
        <f t="shared" si="53"/>
        <v>1</v>
      </c>
      <c r="AT81" s="4">
        <f t="shared" si="54"/>
        <v>-30.921778200102779</v>
      </c>
      <c r="AU81" s="4">
        <f t="shared" si="69"/>
        <v>-11.544518800068808</v>
      </c>
      <c r="AV81">
        <f t="shared" si="70"/>
        <v>1</v>
      </c>
      <c r="AW81">
        <f t="shared" si="71"/>
        <v>0</v>
      </c>
      <c r="AX81">
        <f t="shared" si="72"/>
        <v>0</v>
      </c>
      <c r="AY81" s="4">
        <f t="shared" si="55"/>
        <v>-3.9100000000000006</v>
      </c>
      <c r="AZ81" s="4">
        <f t="shared" si="56"/>
        <v>980.92500000000769</v>
      </c>
      <c r="BA81" s="4">
        <f>(C81-$C$1240)*10/100*4</f>
        <v>628.67999999999995</v>
      </c>
      <c r="BC81"/>
      <c r="BE81" s="6"/>
      <c r="BK81">
        <f t="shared" si="73"/>
        <v>1</v>
      </c>
    </row>
    <row r="82" spans="1:63" x14ac:dyDescent="0.25">
      <c r="A82">
        <v>1177</v>
      </c>
      <c r="B82" s="1">
        <v>44712</v>
      </c>
      <c r="C82" s="2">
        <v>4151.09</v>
      </c>
      <c r="D82" s="2">
        <v>4168.34</v>
      </c>
      <c r="E82" s="2">
        <v>4104.88</v>
      </c>
      <c r="F82" s="2">
        <v>4132.1499999999996</v>
      </c>
      <c r="G82" s="2">
        <v>5192220000</v>
      </c>
      <c r="H82" s="2">
        <f t="shared" si="57"/>
        <v>84.446435021129062</v>
      </c>
      <c r="I82" s="2">
        <f t="shared" si="58"/>
        <v>4033.1384999999996</v>
      </c>
      <c r="J82" s="2">
        <f t="shared" si="59"/>
        <v>98.56038653776514</v>
      </c>
      <c r="K82" s="2">
        <f t="shared" si="60"/>
        <v>-7.1499999999996362</v>
      </c>
      <c r="L82" s="20">
        <f>VLOOKUP(B82,'IV Calls'!A:B,2, FALSE)</f>
        <v>0.25619999999999998</v>
      </c>
      <c r="M82" s="2">
        <f t="shared" si="61"/>
        <v>34.925245232634111</v>
      </c>
      <c r="N82" s="2">
        <f>VLOOKUP(B82,'IV Puts'!A:B,2, FALSE)</f>
        <v>0.2356</v>
      </c>
      <c r="O82" s="21">
        <f t="shared" si="62"/>
        <v>33.329436157278309</v>
      </c>
      <c r="P82" s="4">
        <f t="shared" si="63"/>
        <v>63.460000000000036</v>
      </c>
      <c r="Q82" s="4">
        <f t="shared" si="64"/>
        <v>97.608999999999881</v>
      </c>
      <c r="R82" s="4">
        <f t="shared" si="65"/>
        <v>-5.9003759398496234</v>
      </c>
      <c r="S82" s="4">
        <f t="shared" si="66"/>
        <v>-4.0393898203816425</v>
      </c>
      <c r="T82" s="20">
        <f t="shared" si="37"/>
        <v>4149.0742030075189</v>
      </c>
      <c r="U82" s="2">
        <f t="shared" si="38"/>
        <v>16.924203007519282</v>
      </c>
      <c r="V82" s="24">
        <f t="shared" si="39"/>
        <v>1</v>
      </c>
      <c r="W82" s="32">
        <f t="shared" si="40"/>
        <v>4146.3037552964424</v>
      </c>
      <c r="X82" s="33">
        <f t="shared" si="41"/>
        <v>14.153755296442796</v>
      </c>
      <c r="Y82" s="34">
        <f t="shared" si="42"/>
        <v>1</v>
      </c>
      <c r="Z82" s="39">
        <f t="shared" si="67"/>
        <v>4158.4559999999765</v>
      </c>
      <c r="AA82" s="33">
        <f t="shared" si="43"/>
        <v>26.305999999976848</v>
      </c>
      <c r="AB82" s="34">
        <f t="shared" si="44"/>
        <v>1</v>
      </c>
      <c r="AC82" s="32">
        <f t="shared" si="45"/>
        <v>4155.9040286122345</v>
      </c>
      <c r="AD82" s="33">
        <f t="shared" si="46"/>
        <v>23.754028612234833</v>
      </c>
      <c r="AE82" s="34">
        <f t="shared" si="47"/>
        <v>1</v>
      </c>
      <c r="AF82" s="36">
        <f t="shared" si="48"/>
        <v>1</v>
      </c>
      <c r="AG82" s="37">
        <f t="shared" si="49"/>
        <v>0</v>
      </c>
      <c r="AH82" s="37">
        <f>IF(COUNTIF(AF83:AF86, "&lt;0")&gt;=2,0,IF(AE82=1, 1, -1))</f>
        <v>0</v>
      </c>
      <c r="AI82" s="37">
        <f>IF(COUNTIF(AF83:AF85, "&lt;0")&gt;=1,0,IF(AE82=1, 1, -1))</f>
        <v>0</v>
      </c>
      <c r="AJ82" s="42">
        <f>IF(SUM(AE83:AE85)=0,0,IF(AE82=1, 1, -1))</f>
        <v>0</v>
      </c>
      <c r="AK82" s="37">
        <f>IF(COUNTIF(AF83:AF84, "&lt;0")&gt;=2,0,IF(AE82=1, 1, -1))</f>
        <v>0</v>
      </c>
      <c r="AL82" s="44">
        <f>IF(COUNTIF(AF83:AF86, "&lt;0")&gt;=3,0,IF(AE82=1, 1, -1))</f>
        <v>0</v>
      </c>
      <c r="AM82" s="49">
        <f>IF(COUNTIF(AF83:AF85, "&lt;0")&gt;=2,0,IF(AE82=1, 1, -1))</f>
        <v>0</v>
      </c>
      <c r="AN82" s="7">
        <v>32.117048309167046</v>
      </c>
      <c r="AO82" s="4">
        <f t="shared" si="50"/>
        <v>17.25</v>
      </c>
      <c r="AP82" s="4">
        <f t="shared" si="51"/>
        <v>-46.210000000000036</v>
      </c>
      <c r="AQ82" s="4">
        <f t="shared" si="52"/>
        <v>18.940000000000509</v>
      </c>
      <c r="AR82">
        <f t="shared" si="68"/>
        <v>46.210000000000036</v>
      </c>
      <c r="AS82" s="6">
        <f t="shared" si="53"/>
        <v>0</v>
      </c>
      <c r="AT82" s="4">
        <f t="shared" si="54"/>
        <v>1.965572463750533</v>
      </c>
      <c r="AU82" s="4">
        <f t="shared" si="69"/>
        <v>20.177048309166537</v>
      </c>
      <c r="AV82">
        <f t="shared" si="70"/>
        <v>0</v>
      </c>
      <c r="AW82">
        <f t="shared" si="71"/>
        <v>0</v>
      </c>
      <c r="AX82">
        <f t="shared" si="72"/>
        <v>0</v>
      </c>
      <c r="AY82" s="4">
        <f t="shared" si="55"/>
        <v>6.94</v>
      </c>
      <c r="AZ82" s="4">
        <f t="shared" si="56"/>
        <v>984.83500000000765</v>
      </c>
      <c r="BA82" s="4">
        <f>(C82-$C$1240)*10/100*4</f>
        <v>629.20400000000006</v>
      </c>
      <c r="BC82"/>
      <c r="BE82" s="6"/>
      <c r="BK82">
        <f t="shared" si="73"/>
        <v>0</v>
      </c>
    </row>
    <row r="83" spans="1:63" x14ac:dyDescent="0.25">
      <c r="A83">
        <v>1176</v>
      </c>
      <c r="B83" s="1">
        <v>44708</v>
      </c>
      <c r="C83" s="2">
        <v>4077.43</v>
      </c>
      <c r="D83" s="2">
        <v>4158.49</v>
      </c>
      <c r="E83" s="2">
        <v>4077.43</v>
      </c>
      <c r="F83" s="2">
        <v>4158.24</v>
      </c>
      <c r="G83" s="2">
        <v>3560560000</v>
      </c>
      <c r="H83" s="2">
        <f t="shared" si="57"/>
        <v>64.844481166694266</v>
      </c>
      <c r="I83" s="2">
        <f t="shared" si="58"/>
        <v>4032.1144999999997</v>
      </c>
      <c r="J83" s="2">
        <f t="shared" si="59"/>
        <v>86.383577258643257</v>
      </c>
      <c r="K83" s="2">
        <f t="shared" si="60"/>
        <v>19.589999999999691</v>
      </c>
      <c r="L83" s="20">
        <f>VLOOKUP(B83,'IV Calls'!A:B,2, FALSE)</f>
        <v>0.2082</v>
      </c>
      <c r="M83" s="2">
        <f t="shared" si="61"/>
        <v>27.69659822911073</v>
      </c>
      <c r="N83" s="2">
        <f>VLOOKUP(B83,'IV Puts'!A:B,2, FALSE)</f>
        <v>0.19289999999999999</v>
      </c>
      <c r="O83" s="21">
        <f t="shared" si="62"/>
        <v>26.6299453558373</v>
      </c>
      <c r="P83" s="4">
        <f t="shared" si="63"/>
        <v>100.64999999999964</v>
      </c>
      <c r="Q83" s="4">
        <f t="shared" si="64"/>
        <v>97.509999999999906</v>
      </c>
      <c r="R83" s="4">
        <f t="shared" si="65"/>
        <v>-9.1657969924811997</v>
      </c>
      <c r="S83" s="4">
        <f t="shared" si="66"/>
        <v>-6.7411897233201552</v>
      </c>
      <c r="T83" s="20">
        <f t="shared" si="37"/>
        <v>4045.3667669172933</v>
      </c>
      <c r="U83" s="2">
        <f t="shared" si="38"/>
        <v>112.87323308270652</v>
      </c>
      <c r="V83" s="24">
        <f t="shared" si="39"/>
        <v>0</v>
      </c>
      <c r="W83" s="32">
        <f t="shared" si="40"/>
        <v>4071.1497253015727</v>
      </c>
      <c r="X83" s="33">
        <f t="shared" si="41"/>
        <v>87.090274698427038</v>
      </c>
      <c r="Y83" s="34">
        <f t="shared" si="42"/>
        <v>0</v>
      </c>
      <c r="Z83" s="39">
        <f t="shared" si="67"/>
        <v>4086.7129999999888</v>
      </c>
      <c r="AA83" s="33">
        <f t="shared" si="43"/>
        <v>71.527000000010958</v>
      </c>
      <c r="AB83" s="34">
        <f t="shared" si="44"/>
        <v>0</v>
      </c>
      <c r="AC83" s="32">
        <f t="shared" si="45"/>
        <v>4083.4447123133218</v>
      </c>
      <c r="AD83" s="33">
        <f t="shared" si="46"/>
        <v>74.795287686677966</v>
      </c>
      <c r="AE83" s="34">
        <f t="shared" si="47"/>
        <v>0</v>
      </c>
      <c r="AF83" s="36">
        <f t="shared" si="48"/>
        <v>-1</v>
      </c>
      <c r="AG83" s="37">
        <f t="shared" si="49"/>
        <v>0</v>
      </c>
      <c r="AH83" s="37">
        <f>IF(COUNTIF(AF84:AF87, "&lt;0")&gt;=2,0,IF(AE83=1, 1, -1))</f>
        <v>0</v>
      </c>
      <c r="AI83" s="37">
        <f>IF(COUNTIF(AF84:AF86, "&lt;0")&gt;=1,0,IF(AE83=1, 1, -1))</f>
        <v>0</v>
      </c>
      <c r="AJ83" s="42">
        <f>IF(SUM(AE84:AE86)=0,0,IF(AE83=1, 1, -1))</f>
        <v>-1</v>
      </c>
      <c r="AK83" s="37">
        <f>IF(COUNTIF(AF84:AF85, "&lt;0")&gt;=2,0,IF(AE83=1, 1, -1))</f>
        <v>0</v>
      </c>
      <c r="AL83" s="44">
        <f>IF(COUNTIF(AF84:AF87, "&lt;0")&gt;=3,0,IF(AE83=1, 1, -1))</f>
        <v>0</v>
      </c>
      <c r="AM83" s="49">
        <f>IF(COUNTIF(AF84:AF86, "&lt;0")&gt;=2,0,IF(AE83=1, 1, -1))</f>
        <v>0</v>
      </c>
      <c r="AN83" s="7">
        <v>25.661257437057923</v>
      </c>
      <c r="AO83" s="4">
        <f t="shared" si="50"/>
        <v>81.059999999999945</v>
      </c>
      <c r="AP83" s="4">
        <f t="shared" si="51"/>
        <v>0</v>
      </c>
      <c r="AQ83" s="4">
        <f t="shared" si="52"/>
        <v>80.809999999999945</v>
      </c>
      <c r="AR83">
        <f t="shared" si="68"/>
        <v>81.059999999999945</v>
      </c>
      <c r="AS83" s="6">
        <f t="shared" si="53"/>
        <v>1</v>
      </c>
      <c r="AT83" s="4">
        <f t="shared" si="54"/>
        <v>-42.568113844413062</v>
      </c>
      <c r="AU83" s="4">
        <f t="shared" si="69"/>
        <v>-48.148742562942019</v>
      </c>
      <c r="AV83">
        <f t="shared" si="70"/>
        <v>1</v>
      </c>
      <c r="AW83">
        <f t="shared" si="71"/>
        <v>0</v>
      </c>
      <c r="AX83">
        <f t="shared" si="72"/>
        <v>0</v>
      </c>
      <c r="AY83" s="4">
        <f t="shared" si="55"/>
        <v>-3.9100000000000006</v>
      </c>
      <c r="AZ83" s="4">
        <f t="shared" si="56"/>
        <v>977.8950000000076</v>
      </c>
      <c r="BA83" s="4">
        <f>(C83-$C$1240)*10/100*4</f>
        <v>599.74</v>
      </c>
      <c r="BC83"/>
      <c r="BE83" s="6"/>
      <c r="BK83">
        <f t="shared" si="73"/>
        <v>0</v>
      </c>
    </row>
    <row r="84" spans="1:63" x14ac:dyDescent="0.25">
      <c r="A84">
        <v>1175</v>
      </c>
      <c r="B84" s="1">
        <v>44707</v>
      </c>
      <c r="C84" s="2">
        <v>3984.6</v>
      </c>
      <c r="D84" s="2">
        <v>4075.14</v>
      </c>
      <c r="E84" s="2">
        <v>3984.6</v>
      </c>
      <c r="F84" s="2">
        <v>4057.84</v>
      </c>
      <c r="G84" s="2">
        <v>3961940000</v>
      </c>
      <c r="H84" s="2">
        <f t="shared" si="57"/>
        <v>55.045076568612743</v>
      </c>
      <c r="I84" s="2">
        <f t="shared" si="58"/>
        <v>4040.9304999999999</v>
      </c>
      <c r="J84" s="2">
        <f t="shared" si="59"/>
        <v>73.377350829372659</v>
      </c>
      <c r="K84" s="2">
        <f t="shared" si="60"/>
        <v>5.8699999999998909</v>
      </c>
      <c r="L84" s="20">
        <f>VLOOKUP(B84,'IV Calls'!A:B,2, FALSE)</f>
        <v>0.20180000000000001</v>
      </c>
      <c r="M84" s="2">
        <f t="shared" si="61"/>
        <v>26.321850463185793</v>
      </c>
      <c r="N84" s="2">
        <f>VLOOKUP(B84,'IV Puts'!A:B,2, FALSE)</f>
        <v>0.22770000000000001</v>
      </c>
      <c r="O84" s="21">
        <f t="shared" si="62"/>
        <v>30.8212769506105</v>
      </c>
      <c r="P84" s="4">
        <f t="shared" si="63"/>
        <v>96.409999999999854</v>
      </c>
      <c r="Q84" s="4">
        <f t="shared" si="64"/>
        <v>98.32499999999996</v>
      </c>
      <c r="R84" s="4">
        <f t="shared" si="65"/>
        <v>-12.473233082706765</v>
      </c>
      <c r="S84" s="4">
        <f t="shared" si="66"/>
        <v>-8.8454573217285013</v>
      </c>
      <c r="T84" s="20">
        <f t="shared" si="37"/>
        <v>3962.2726015037592</v>
      </c>
      <c r="U84" s="2">
        <f t="shared" si="38"/>
        <v>95.567398496240912</v>
      </c>
      <c r="V84" s="24">
        <f t="shared" si="39"/>
        <v>0</v>
      </c>
      <c r="W84" s="32">
        <f t="shared" si="40"/>
        <v>3976.3995042636238</v>
      </c>
      <c r="X84" s="33">
        <f t="shared" si="41"/>
        <v>81.440495736376306</v>
      </c>
      <c r="Y84" s="34">
        <f t="shared" si="42"/>
        <v>0</v>
      </c>
      <c r="Z84" s="39">
        <f t="shared" si="67"/>
        <v>3990.1010000000024</v>
      </c>
      <c r="AA84" s="33">
        <f t="shared" si="43"/>
        <v>67.738999999997759</v>
      </c>
      <c r="AB84" s="34">
        <f t="shared" si="44"/>
        <v>0</v>
      </c>
      <c r="AC84" s="32">
        <f t="shared" si="45"/>
        <v>3987.2236858953629</v>
      </c>
      <c r="AD84" s="33">
        <f t="shared" si="46"/>
        <v>70.61631410463724</v>
      </c>
      <c r="AE84" s="34">
        <f t="shared" si="47"/>
        <v>0</v>
      </c>
      <c r="AF84" s="36">
        <f t="shared" si="48"/>
        <v>-1</v>
      </c>
      <c r="AG84" s="37">
        <f t="shared" si="49"/>
        <v>0</v>
      </c>
      <c r="AH84" s="37">
        <f>IF(COUNTIF(AF85:AF88, "&lt;0")&gt;=2,0,IF(AE84=1, 1, -1))</f>
        <v>0</v>
      </c>
      <c r="AI84" s="37">
        <f>IF(COUNTIF(AF85:AF87, "&lt;0")&gt;=1,0,IF(AE84=1, 1, -1))</f>
        <v>0</v>
      </c>
      <c r="AJ84" s="42">
        <f>IF(SUM(AE85:AE87)=0,0,IF(AE84=1, 1, -1))</f>
        <v>-1</v>
      </c>
      <c r="AK84" s="37">
        <f>IF(COUNTIF(AF85:AF86, "&lt;0")&gt;=2,0,IF(AE84=1, 1, -1))</f>
        <v>-1</v>
      </c>
      <c r="AL84" s="44">
        <f>IF(COUNTIF(AF85:AF88, "&lt;0")&gt;=3,0,IF(AE84=1, 1, -1))</f>
        <v>-1</v>
      </c>
      <c r="AM84" s="49">
        <f>IF(COUNTIF(AF85:AF87, "&lt;0")&gt;=2,0,IF(AE84=1, 1, -1))</f>
        <v>0</v>
      </c>
      <c r="AN84" s="7">
        <v>29.700125621741357</v>
      </c>
      <c r="AO84" s="4">
        <f t="shared" si="50"/>
        <v>90.539999999999964</v>
      </c>
      <c r="AP84" s="4">
        <f t="shared" si="51"/>
        <v>0</v>
      </c>
      <c r="AQ84" s="4">
        <f t="shared" si="52"/>
        <v>73.240000000000236</v>
      </c>
      <c r="AR84">
        <f t="shared" si="68"/>
        <v>90.539999999999964</v>
      </c>
      <c r="AS84" s="6">
        <f t="shared" si="53"/>
        <v>1</v>
      </c>
      <c r="AT84" s="4">
        <f t="shared" si="54"/>
        <v>-45.989811567387932</v>
      </c>
      <c r="AU84" s="4">
        <f t="shared" si="69"/>
        <v>-36.53987437825888</v>
      </c>
      <c r="AV84">
        <f t="shared" si="70"/>
        <v>1</v>
      </c>
      <c r="AW84">
        <f t="shared" si="71"/>
        <v>0</v>
      </c>
      <c r="AX84">
        <f t="shared" si="72"/>
        <v>0</v>
      </c>
      <c r="AY84" s="4">
        <f t="shared" si="55"/>
        <v>-3.9100000000000006</v>
      </c>
      <c r="AZ84" s="4">
        <f t="shared" si="56"/>
        <v>981.80500000000757</v>
      </c>
      <c r="BA84" s="4">
        <f>(C84-$C$1240)*10/100*4</f>
        <v>562.60800000000006</v>
      </c>
      <c r="BC84"/>
      <c r="BE84" s="6"/>
      <c r="BK84">
        <f t="shared" si="73"/>
        <v>1</v>
      </c>
    </row>
    <row r="85" spans="1:63" x14ac:dyDescent="0.25">
      <c r="A85">
        <v>1174</v>
      </c>
      <c r="B85" s="1">
        <v>44706</v>
      </c>
      <c r="C85" s="2">
        <v>3929.59</v>
      </c>
      <c r="D85" s="2">
        <v>3999.33</v>
      </c>
      <c r="E85" s="2">
        <v>3925.03</v>
      </c>
      <c r="F85" s="2">
        <v>3978.73</v>
      </c>
      <c r="G85" s="2">
        <v>4322190000</v>
      </c>
      <c r="H85" s="2">
        <f t="shared" si="57"/>
        <v>58.227476942686692</v>
      </c>
      <c r="I85" s="2">
        <f t="shared" si="58"/>
        <v>4052.8294999999998</v>
      </c>
      <c r="J85" s="2">
        <f t="shared" si="59"/>
        <v>72.806505238199676</v>
      </c>
      <c r="K85" s="2">
        <f t="shared" si="60"/>
        <v>-11.889999999999873</v>
      </c>
      <c r="L85" s="20">
        <f>VLOOKUP(B85,'IV Calls'!A:B,2, FALSE)</f>
        <v>0.2329</v>
      </c>
      <c r="M85" s="2">
        <f t="shared" si="61"/>
        <v>30.093978253160962</v>
      </c>
      <c r="N85" s="2">
        <f>VLOOKUP(B85,'IV Puts'!A:B,2, FALSE)</f>
        <v>0.24979999999999999</v>
      </c>
      <c r="O85" s="21">
        <f t="shared" si="62"/>
        <v>33.496149789999762</v>
      </c>
      <c r="P85" s="4">
        <f t="shared" si="63"/>
        <v>74.299999999999727</v>
      </c>
      <c r="Q85" s="4">
        <f t="shared" si="64"/>
        <v>99.277000000000001</v>
      </c>
      <c r="R85" s="4">
        <f t="shared" si="65"/>
        <v>-16.4573984962406</v>
      </c>
      <c r="S85" s="4">
        <f t="shared" si="66"/>
        <v>-11.549993994895663</v>
      </c>
      <c r="T85" s="20">
        <f t="shared" si="37"/>
        <v>3924.112037593985</v>
      </c>
      <c r="U85" s="2">
        <f t="shared" si="38"/>
        <v>54.617962406015067</v>
      </c>
      <c r="V85" s="24">
        <f t="shared" si="39"/>
        <v>0</v>
      </c>
      <c r="W85" s="32">
        <f t="shared" si="40"/>
        <v>3920.9377013436424</v>
      </c>
      <c r="X85" s="33">
        <f t="shared" si="41"/>
        <v>57.792298656357616</v>
      </c>
      <c r="Y85" s="34">
        <f t="shared" si="42"/>
        <v>0</v>
      </c>
      <c r="Z85" s="39">
        <f t="shared" si="67"/>
        <v>3928.255000000001</v>
      </c>
      <c r="AA85" s="33">
        <f t="shared" si="43"/>
        <v>50.474999999999</v>
      </c>
      <c r="AB85" s="34">
        <f t="shared" si="44"/>
        <v>0</v>
      </c>
      <c r="AC85" s="32">
        <f t="shared" si="45"/>
        <v>3926.7183672821657</v>
      </c>
      <c r="AD85" s="33">
        <f t="shared" si="46"/>
        <v>52.011632717834345</v>
      </c>
      <c r="AE85" s="34">
        <f t="shared" si="47"/>
        <v>0</v>
      </c>
      <c r="AF85" s="36">
        <f t="shared" si="48"/>
        <v>-1</v>
      </c>
      <c r="AG85" s="37">
        <f t="shared" si="49"/>
        <v>-1</v>
      </c>
      <c r="AH85" s="37">
        <f>IF(COUNTIF(AF86:AF89, "&lt;0")&gt;=2,0,IF(AE85=1, 1, -1))</f>
        <v>-1</v>
      </c>
      <c r="AI85" s="37">
        <f>IF(COUNTIF(AF86:AF88, "&lt;0")&gt;=1,0,IF(AE85=1, 1, -1))</f>
        <v>0</v>
      </c>
      <c r="AJ85" s="42">
        <f>IF(SUM(AE86:AE88)=0,0,IF(AE85=1, 1, -1))</f>
        <v>-1</v>
      </c>
      <c r="AK85" s="37">
        <f>IF(COUNTIF(AF86:AF87, "&lt;0")&gt;=2,0,IF(AE85=1, 1, -1))</f>
        <v>-1</v>
      </c>
      <c r="AL85" s="44">
        <f>IF(COUNTIF(AF86:AF89, "&lt;0")&gt;=3,0,IF(AE85=1, 1, -1))</f>
        <v>-1</v>
      </c>
      <c r="AM85" s="49">
        <f>IF(COUNTIF(AF86:AF88, "&lt;0")&gt;=2,0,IF(AE85=1, 1, -1))</f>
        <v>-1</v>
      </c>
      <c r="AN85" s="7">
        <v>32.277697585399778</v>
      </c>
      <c r="AO85" s="4">
        <f t="shared" si="50"/>
        <v>69.739999999999782</v>
      </c>
      <c r="AP85" s="4">
        <f t="shared" si="51"/>
        <v>-4.5599999999999454</v>
      </c>
      <c r="AQ85" s="4">
        <f t="shared" si="52"/>
        <v>49.139999999999873</v>
      </c>
      <c r="AR85">
        <f t="shared" si="68"/>
        <v>69.739999999999782</v>
      </c>
      <c r="AS85" s="6">
        <f t="shared" si="53"/>
        <v>1</v>
      </c>
      <c r="AT85" s="4">
        <f t="shared" si="54"/>
        <v>-21.323453621900114</v>
      </c>
      <c r="AU85" s="4">
        <f t="shared" si="69"/>
        <v>-9.8623024146000944</v>
      </c>
      <c r="AV85">
        <f t="shared" si="70"/>
        <v>1</v>
      </c>
      <c r="AW85">
        <f t="shared" si="71"/>
        <v>0</v>
      </c>
      <c r="AX85">
        <f t="shared" si="72"/>
        <v>0</v>
      </c>
      <c r="AY85" s="4">
        <f t="shared" si="55"/>
        <v>-3.9100000000000006</v>
      </c>
      <c r="AZ85" s="4">
        <f t="shared" si="56"/>
        <v>985.71500000000754</v>
      </c>
      <c r="BA85" s="4">
        <f>(C85-$C$1240)*10/100*4</f>
        <v>540.60400000000004</v>
      </c>
      <c r="BC85"/>
      <c r="BE85" s="6"/>
      <c r="BK85">
        <f t="shared" si="73"/>
        <v>1</v>
      </c>
    </row>
    <row r="86" spans="1:63" x14ac:dyDescent="0.25">
      <c r="A86">
        <v>1173</v>
      </c>
      <c r="B86" s="1">
        <v>44705</v>
      </c>
      <c r="C86" s="2">
        <v>3942.94</v>
      </c>
      <c r="D86" s="2">
        <v>3955.68</v>
      </c>
      <c r="E86" s="2">
        <v>3875.13</v>
      </c>
      <c r="F86" s="2">
        <v>3941.48</v>
      </c>
      <c r="G86" s="2">
        <v>3901640000</v>
      </c>
      <c r="H86" s="2">
        <f t="shared" si="57"/>
        <v>57.816776736706984</v>
      </c>
      <c r="I86" s="2">
        <f t="shared" si="58"/>
        <v>4065.6760000000004</v>
      </c>
      <c r="J86" s="2">
        <f t="shared" si="59"/>
        <v>75.002956054025645</v>
      </c>
      <c r="K86" s="2">
        <f t="shared" si="60"/>
        <v>-30.809999999999945</v>
      </c>
      <c r="L86" s="20">
        <f>VLOOKUP(B86,'IV Calls'!A:B,2, FALSE)</f>
        <v>0.27239999999999998</v>
      </c>
      <c r="M86" s="2">
        <f t="shared" si="61"/>
        <v>35.486113006693856</v>
      </c>
      <c r="N86" s="2">
        <f>VLOOKUP(B86,'IV Puts'!A:B,2, FALSE)</f>
        <v>0.25040000000000001</v>
      </c>
      <c r="O86" s="21">
        <f t="shared" si="62"/>
        <v>33.851505976282183</v>
      </c>
      <c r="P86" s="4">
        <f t="shared" si="63"/>
        <v>98.619999999999891</v>
      </c>
      <c r="Q86" s="4">
        <f t="shared" si="64"/>
        <v>103.87400000000002</v>
      </c>
      <c r="R86" s="4">
        <f t="shared" si="65"/>
        <v>-17.367962406015039</v>
      </c>
      <c r="S86" s="4">
        <f t="shared" si="66"/>
        <v>-12.186336135715361</v>
      </c>
      <c r="T86" s="20">
        <f t="shared" si="37"/>
        <v>3956.4933909774436</v>
      </c>
      <c r="U86" s="2">
        <f t="shared" si="38"/>
        <v>15.013390977443578</v>
      </c>
      <c r="V86" s="24">
        <f t="shared" si="39"/>
        <v>1</v>
      </c>
      <c r="W86" s="32">
        <f t="shared" si="40"/>
        <v>3934.2466039929759</v>
      </c>
      <c r="X86" s="33">
        <f t="shared" si="41"/>
        <v>7.2333960070241119</v>
      </c>
      <c r="Y86" s="34">
        <f t="shared" si="42"/>
        <v>1</v>
      </c>
      <c r="Z86" s="39">
        <f t="shared" si="67"/>
        <v>3945.2919999999976</v>
      </c>
      <c r="AA86" s="33">
        <f t="shared" si="43"/>
        <v>3.8119999999976244</v>
      </c>
      <c r="AB86" s="34">
        <f t="shared" si="44"/>
        <v>1</v>
      </c>
      <c r="AC86" s="32">
        <f t="shared" si="45"/>
        <v>3942.9724668385234</v>
      </c>
      <c r="AD86" s="33">
        <f t="shared" si="46"/>
        <v>1.4924668385233417</v>
      </c>
      <c r="AE86" s="34">
        <f t="shared" si="47"/>
        <v>1</v>
      </c>
      <c r="AF86" s="36">
        <f t="shared" si="48"/>
        <v>1</v>
      </c>
      <c r="AG86" s="37">
        <f t="shared" si="49"/>
        <v>0</v>
      </c>
      <c r="AH86" s="37">
        <f>IF(COUNTIF(AF87:AF90, "&lt;0")&gt;=2,0,IF(AE86=1, 1, -1))</f>
        <v>0</v>
      </c>
      <c r="AI86" s="37">
        <f>IF(COUNTIF(AF87:AF89, "&lt;0")&gt;=1,0,IF(AE86=1, 1, -1))</f>
        <v>0</v>
      </c>
      <c r="AJ86" s="42">
        <f>IF(SUM(AE87:AE89)=0,0,IF(AE86=1, 1, -1))</f>
        <v>1</v>
      </c>
      <c r="AK86" s="37">
        <f>IF(COUNTIF(AF87:AF88, "&lt;0")&gt;=2,0,IF(AE86=1, 1, -1))</f>
        <v>1</v>
      </c>
      <c r="AL86" s="44">
        <f>IF(COUNTIF(AF87:AF90, "&lt;0")&gt;=3,0,IF(AE86=1, 1, -1))</f>
        <v>1</v>
      </c>
      <c r="AM86" s="49">
        <f>IF(COUNTIF(AF87:AF89, "&lt;0")&gt;=2,0,IF(AE86=1, 1, -1))</f>
        <v>1</v>
      </c>
      <c r="AN86" s="7">
        <v>32.62012737472886</v>
      </c>
      <c r="AO86" s="4">
        <f t="shared" si="50"/>
        <v>12.739999999999782</v>
      </c>
      <c r="AP86" s="4">
        <f t="shared" si="51"/>
        <v>-67.809999999999945</v>
      </c>
      <c r="AQ86" s="4">
        <f t="shared" si="52"/>
        <v>1.4600000000000364</v>
      </c>
      <c r="AR86">
        <f t="shared" si="68"/>
        <v>67.809999999999945</v>
      </c>
      <c r="AS86" s="6">
        <f t="shared" si="53"/>
        <v>1</v>
      </c>
      <c r="AT86" s="4">
        <f t="shared" si="54"/>
        <v>-18.87980893790666</v>
      </c>
      <c r="AU86" s="4">
        <f t="shared" si="69"/>
        <v>38.160127374728823</v>
      </c>
      <c r="AV86">
        <f t="shared" si="70"/>
        <v>0</v>
      </c>
      <c r="AW86">
        <f t="shared" si="71"/>
        <v>1</v>
      </c>
      <c r="AX86">
        <f t="shared" si="72"/>
        <v>0</v>
      </c>
      <c r="AY86" s="4">
        <f t="shared" si="55"/>
        <v>-3.9100000000000006</v>
      </c>
      <c r="AZ86" s="4">
        <f t="shared" si="56"/>
        <v>989.6250000000075</v>
      </c>
      <c r="BA86" s="4">
        <f>(C86-$C$1240)*10/100*4</f>
        <v>545.94400000000007</v>
      </c>
      <c r="BC86"/>
      <c r="BE86" s="6"/>
      <c r="BK86">
        <f t="shared" si="73"/>
        <v>1</v>
      </c>
    </row>
    <row r="87" spans="1:63" x14ac:dyDescent="0.25">
      <c r="A87">
        <v>1172</v>
      </c>
      <c r="B87" s="1">
        <v>44704</v>
      </c>
      <c r="C87" s="2">
        <v>3919.42</v>
      </c>
      <c r="D87" s="2">
        <v>3981.88</v>
      </c>
      <c r="E87" s="2">
        <v>3909.04</v>
      </c>
      <c r="F87" s="2">
        <v>3973.75</v>
      </c>
      <c r="G87" s="2">
        <v>3392770000</v>
      </c>
      <c r="H87" s="2">
        <f t="shared" si="57"/>
        <v>60.931281593830477</v>
      </c>
      <c r="I87" s="2">
        <f t="shared" si="58"/>
        <v>4082.4360000000001</v>
      </c>
      <c r="J87" s="2">
        <f t="shared" si="59"/>
        <v>75.798769890032546</v>
      </c>
      <c r="K87" s="2">
        <f t="shared" si="60"/>
        <v>18.059999999999945</v>
      </c>
      <c r="L87" s="20">
        <f>VLOOKUP(B87,'IV Calls'!A:B,2, FALSE)</f>
        <v>0.26750000000000002</v>
      </c>
      <c r="M87" s="2">
        <f t="shared" si="61"/>
        <v>34.212956116793627</v>
      </c>
      <c r="N87" s="2">
        <f>VLOOKUP(B87,'IV Puts'!A:B,2, FALSE)</f>
        <v>0.25240000000000001</v>
      </c>
      <c r="O87" s="21">
        <f t="shared" si="62"/>
        <v>33.500285345182171</v>
      </c>
      <c r="P87" s="4">
        <f t="shared" si="63"/>
        <v>80.519999999999982</v>
      </c>
      <c r="Q87" s="4">
        <f t="shared" si="64"/>
        <v>105.07700000000004</v>
      </c>
      <c r="R87" s="4">
        <f t="shared" si="65"/>
        <v>-17.256609022556393</v>
      </c>
      <c r="S87" s="4">
        <f t="shared" si="66"/>
        <v>-12.244219728202772</v>
      </c>
      <c r="T87" s="20">
        <f t="shared" si="37"/>
        <v>3882.3292481203007</v>
      </c>
      <c r="U87" s="2">
        <f t="shared" si="38"/>
        <v>91.42075187969931</v>
      </c>
      <c r="V87" s="24">
        <f t="shared" si="39"/>
        <v>0</v>
      </c>
      <c r="W87" s="32">
        <f t="shared" si="40"/>
        <v>3909.6364188932807</v>
      </c>
      <c r="X87" s="33">
        <f t="shared" si="41"/>
        <v>64.113581106719266</v>
      </c>
      <c r="Y87" s="34">
        <f t="shared" si="42"/>
        <v>0</v>
      </c>
      <c r="Z87" s="39">
        <f t="shared" si="67"/>
        <v>3918.5860000000011</v>
      </c>
      <c r="AA87" s="33">
        <f t="shared" si="43"/>
        <v>55.16399999999885</v>
      </c>
      <c r="AB87" s="34">
        <f t="shared" si="44"/>
        <v>0</v>
      </c>
      <c r="AC87" s="32">
        <f t="shared" si="45"/>
        <v>3916.7065879675897</v>
      </c>
      <c r="AD87" s="33">
        <f t="shared" si="46"/>
        <v>57.043412032410288</v>
      </c>
      <c r="AE87" s="34">
        <f t="shared" si="47"/>
        <v>0</v>
      </c>
      <c r="AF87" s="36">
        <f t="shared" si="48"/>
        <v>-1</v>
      </c>
      <c r="AG87" s="37">
        <f t="shared" si="49"/>
        <v>-1</v>
      </c>
      <c r="AH87" s="37">
        <f>IF(COUNTIF(AF88:AF91, "&lt;0")&gt;=2,0,IF(AE87=1, 1, -1))</f>
        <v>-1</v>
      </c>
      <c r="AI87" s="37">
        <f>IF(COUNTIF(AF88:AF90, "&lt;0")&gt;=1,0,IF(AE87=1, 1, -1))</f>
        <v>0</v>
      </c>
      <c r="AJ87" s="42">
        <f>IF(SUM(AE88:AE90)=0,0,IF(AE87=1, 1, -1))</f>
        <v>-1</v>
      </c>
      <c r="AK87" s="37">
        <f>IF(COUNTIF(AF88:AF89, "&lt;0")&gt;=2,0,IF(AE87=1, 1, -1))</f>
        <v>-1</v>
      </c>
      <c r="AL87" s="44">
        <f>IF(COUNTIF(AF88:AF91, "&lt;0")&gt;=3,0,IF(AE87=1, 1, -1))</f>
        <v>-1</v>
      </c>
      <c r="AM87" s="49">
        <f>IF(COUNTIF(AF88:AF90, "&lt;0")&gt;=2,0,IF(AE87=1, 1, -1))</f>
        <v>-1</v>
      </c>
      <c r="AN87" s="7">
        <v>32.281682706088638</v>
      </c>
      <c r="AO87" s="4">
        <f t="shared" si="50"/>
        <v>62.460000000000036</v>
      </c>
      <c r="AP87" s="4">
        <f t="shared" si="51"/>
        <v>-10.380000000000109</v>
      </c>
      <c r="AQ87" s="4">
        <f t="shared" si="52"/>
        <v>54.329999999999927</v>
      </c>
      <c r="AR87">
        <f t="shared" si="68"/>
        <v>62.460000000000036</v>
      </c>
      <c r="AS87" s="6">
        <f t="shared" si="53"/>
        <v>1</v>
      </c>
      <c r="AT87" s="4">
        <f t="shared" si="54"/>
        <v>-14.037475940867083</v>
      </c>
      <c r="AU87" s="4">
        <f t="shared" si="69"/>
        <v>-15.048317293911289</v>
      </c>
      <c r="AV87">
        <f t="shared" si="70"/>
        <v>1</v>
      </c>
      <c r="AW87">
        <f t="shared" si="71"/>
        <v>0</v>
      </c>
      <c r="AX87">
        <f t="shared" si="72"/>
        <v>0</v>
      </c>
      <c r="AY87" s="4">
        <f t="shared" si="55"/>
        <v>-3.9100000000000006</v>
      </c>
      <c r="AZ87" s="4">
        <f t="shared" si="56"/>
        <v>993.53500000000747</v>
      </c>
      <c r="BA87" s="4">
        <f>(C87-$C$1240)*10/100*4</f>
        <v>536.53600000000006</v>
      </c>
      <c r="BC87"/>
      <c r="BE87" s="6"/>
      <c r="BK87">
        <f t="shared" si="73"/>
        <v>1</v>
      </c>
    </row>
    <row r="88" spans="1:63" x14ac:dyDescent="0.25">
      <c r="A88">
        <v>1171</v>
      </c>
      <c r="B88" s="1">
        <v>44701</v>
      </c>
      <c r="C88" s="2">
        <v>3927.76</v>
      </c>
      <c r="D88" s="2">
        <v>3943.42</v>
      </c>
      <c r="E88" s="2">
        <v>3810.32</v>
      </c>
      <c r="F88" s="2">
        <v>3901.36</v>
      </c>
      <c r="G88" s="2">
        <v>4278520000</v>
      </c>
      <c r="H88" s="2">
        <f t="shared" si="57"/>
        <v>65.654496875690072</v>
      </c>
      <c r="I88" s="2">
        <f t="shared" si="58"/>
        <v>4099.232</v>
      </c>
      <c r="J88" s="2">
        <f>_xlfn.STDEV.S(D88:E97)</f>
        <v>78.153546188526235</v>
      </c>
      <c r="K88" s="2">
        <f t="shared" si="60"/>
        <v>26.970000000000255</v>
      </c>
      <c r="L88" s="20">
        <f>VLOOKUP(B88,'IV Calls'!A:B,2, FALSE)</f>
        <v>0.2407</v>
      </c>
      <c r="M88" s="2">
        <f t="shared" si="61"/>
        <v>30.780767743548576</v>
      </c>
      <c r="N88" s="2">
        <f>VLOOKUP(B88,'IV Puts'!A:B,2, FALSE)</f>
        <v>0.2465</v>
      </c>
      <c r="O88" s="21">
        <f t="shared" si="62"/>
        <v>32.71241618902318</v>
      </c>
      <c r="P88" s="4">
        <f t="shared" si="63"/>
        <v>133.09999999999991</v>
      </c>
      <c r="Q88" s="4">
        <f t="shared" si="64"/>
        <v>111.81100000000006</v>
      </c>
      <c r="R88" s="4">
        <f t="shared" si="65"/>
        <v>-19.030751879699245</v>
      </c>
      <c r="S88" s="4">
        <f t="shared" si="66"/>
        <v>-13.779691699604742</v>
      </c>
      <c r="T88" s="20">
        <f t="shared" si="37"/>
        <v>3881.9605864661653</v>
      </c>
      <c r="U88" s="2">
        <f t="shared" si="38"/>
        <v>19.399413533834831</v>
      </c>
      <c r="V88" s="24">
        <f t="shared" si="39"/>
        <v>1</v>
      </c>
      <c r="W88" s="32">
        <f t="shared" si="40"/>
        <v>3918.2520277905028</v>
      </c>
      <c r="X88" s="33">
        <f t="shared" si="41"/>
        <v>16.892027790502652</v>
      </c>
      <c r="Y88" s="34">
        <f t="shared" si="42"/>
        <v>1</v>
      </c>
      <c r="Z88" s="39">
        <f t="shared" si="67"/>
        <v>3930.635999999995</v>
      </c>
      <c r="AA88" s="33">
        <f t="shared" si="43"/>
        <v>29.275999999994838</v>
      </c>
      <c r="AB88" s="34">
        <f t="shared" si="44"/>
        <v>1</v>
      </c>
      <c r="AC88" s="32">
        <f t="shared" si="45"/>
        <v>3928.0353658360018</v>
      </c>
      <c r="AD88" s="33">
        <f t="shared" si="46"/>
        <v>26.675365836001674</v>
      </c>
      <c r="AE88" s="34">
        <f t="shared" si="47"/>
        <v>1</v>
      </c>
      <c r="AF88" s="36">
        <f t="shared" si="48"/>
        <v>1</v>
      </c>
      <c r="AG88" s="37">
        <f t="shared" si="49"/>
        <v>1</v>
      </c>
      <c r="AH88" s="37">
        <f>IF(COUNTIF(AF89:AF92, "&lt;0")&gt;=2,0,IF(AE88=1, 1, -1))</f>
        <v>1</v>
      </c>
      <c r="AI88" s="37">
        <f>IF(COUNTIF(AF89:AF91, "&lt;0")&gt;=1,0,IF(AE88=1, 1, -1))</f>
        <v>0</v>
      </c>
      <c r="AJ88" s="42">
        <f>IF(SUM(AE89:AE91)=0,0,IF(AE88=1, 1, -1))</f>
        <v>1</v>
      </c>
      <c r="AK88" s="37">
        <f>IF(COUNTIF(AF89:AF90, "&lt;0")&gt;=2,0,IF(AE88=1, 1, -1))</f>
        <v>1</v>
      </c>
      <c r="AL88" s="44">
        <f>IF(COUNTIF(AF89:AF92, "&lt;0")&gt;=3,0,IF(AE88=1, 1, -1))</f>
        <v>1</v>
      </c>
      <c r="AM88" s="49">
        <f>IF(COUNTIF(AF89:AF91, "&lt;0")&gt;=2,0,IF(AE88=1, 1, -1))</f>
        <v>1</v>
      </c>
      <c r="AN88" s="7">
        <v>31.522472990381068</v>
      </c>
      <c r="AO88" s="4">
        <f t="shared" si="50"/>
        <v>15.659999999999854</v>
      </c>
      <c r="AP88" s="4">
        <f t="shared" si="51"/>
        <v>-117.44000000000005</v>
      </c>
      <c r="AQ88" s="4">
        <f t="shared" si="52"/>
        <v>26.400000000000091</v>
      </c>
      <c r="AR88">
        <f t="shared" si="68"/>
        <v>117.44000000000005</v>
      </c>
      <c r="AS88" s="6">
        <f t="shared" si="53"/>
        <v>1</v>
      </c>
      <c r="AT88" s="4">
        <f t="shared" si="54"/>
        <v>-70.156290514428449</v>
      </c>
      <c r="AU88" s="4">
        <f t="shared" si="69"/>
        <v>12.122472990380977</v>
      </c>
      <c r="AV88">
        <f t="shared" si="70"/>
        <v>0</v>
      </c>
      <c r="AW88">
        <f t="shared" si="71"/>
        <v>1</v>
      </c>
      <c r="AX88">
        <f t="shared" si="72"/>
        <v>0</v>
      </c>
      <c r="AY88" s="4">
        <f t="shared" si="55"/>
        <v>-3.9100000000000006</v>
      </c>
      <c r="AZ88" s="4">
        <f t="shared" si="56"/>
        <v>997.44500000000744</v>
      </c>
      <c r="BA88" s="4">
        <f>(C88-$C$1240)*10/100*4</f>
        <v>539.87200000000007</v>
      </c>
      <c r="BC88"/>
      <c r="BE88" s="6"/>
      <c r="BK88">
        <f t="shared" si="73"/>
        <v>1</v>
      </c>
    </row>
    <row r="89" spans="1:63" x14ac:dyDescent="0.25">
      <c r="A89">
        <v>1170</v>
      </c>
      <c r="B89" s="1">
        <v>44700</v>
      </c>
      <c r="C89" s="2">
        <v>3899</v>
      </c>
      <c r="D89" s="2">
        <v>3945.96</v>
      </c>
      <c r="E89" s="2">
        <v>3876.58</v>
      </c>
      <c r="F89" s="2">
        <v>3900.79</v>
      </c>
      <c r="G89" s="2">
        <v>4212140000</v>
      </c>
      <c r="H89" s="2">
        <f t="shared" si="57"/>
        <v>73.98816996280182</v>
      </c>
      <c r="I89" s="2">
        <f t="shared" si="58"/>
        <v>4122.1354999999994</v>
      </c>
      <c r="J89" s="2">
        <f t="shared" si="59"/>
        <v>77.756764625336572</v>
      </c>
      <c r="K89" s="2">
        <f t="shared" si="60"/>
        <v>-24.679999999999836</v>
      </c>
      <c r="L89" s="20">
        <f>VLOOKUP(B89,'IV Calls'!A:B,2, FALSE)</f>
        <v>0.26169999999999999</v>
      </c>
      <c r="M89" s="2">
        <f t="shared" si="61"/>
        <v>33.662633635607712</v>
      </c>
      <c r="N89" s="2">
        <f>VLOOKUP(B89,'IV Puts'!A:B,2, FALSE)</f>
        <v>0.25929999999999997</v>
      </c>
      <c r="O89" s="21">
        <f t="shared" si="62"/>
        <v>34.61299872070466</v>
      </c>
      <c r="P89" s="4">
        <f t="shared" si="63"/>
        <v>69.380000000000109</v>
      </c>
      <c r="Q89" s="4">
        <f t="shared" si="64"/>
        <v>107.47900000000004</v>
      </c>
      <c r="R89" s="4">
        <f t="shared" si="65"/>
        <v>-18.829413533834586</v>
      </c>
      <c r="S89" s="4">
        <f t="shared" si="66"/>
        <v>-13.391510154222008</v>
      </c>
      <c r="T89" s="20">
        <f t="shared" si="37"/>
        <v>3903.8768045112779</v>
      </c>
      <c r="U89" s="2">
        <f t="shared" si="38"/>
        <v>3.0868045112779328</v>
      </c>
      <c r="V89" s="24">
        <f t="shared" si="39"/>
        <v>1</v>
      </c>
      <c r="W89" s="32">
        <f t="shared" si="40"/>
        <v>3889.063656590602</v>
      </c>
      <c r="X89" s="33">
        <f t="shared" si="41"/>
        <v>11.726343409397941</v>
      </c>
      <c r="Y89" s="34">
        <f t="shared" si="42"/>
        <v>1</v>
      </c>
      <c r="Z89" s="39">
        <f t="shared" si="67"/>
        <v>3883.7019999999902</v>
      </c>
      <c r="AA89" s="33">
        <f t="shared" si="43"/>
        <v>17.088000000009743</v>
      </c>
      <c r="AB89" s="34">
        <f t="shared" si="44"/>
        <v>1</v>
      </c>
      <c r="AC89" s="32">
        <f t="shared" si="45"/>
        <v>3884.8279478840186</v>
      </c>
      <c r="AD89" s="33">
        <f t="shared" si="46"/>
        <v>15.962052115981351</v>
      </c>
      <c r="AE89" s="34">
        <f t="shared" si="47"/>
        <v>1</v>
      </c>
      <c r="AF89" s="36">
        <f t="shared" si="48"/>
        <v>1</v>
      </c>
      <c r="AG89" s="37">
        <f t="shared" si="49"/>
        <v>0</v>
      </c>
      <c r="AH89" s="37">
        <f>IF(COUNTIF(AF90:AF93, "&lt;0")&gt;=2,0,IF(AE89=1, 1, -1))</f>
        <v>0</v>
      </c>
      <c r="AI89" s="37">
        <f>IF(COUNTIF(AF90:AF92, "&lt;0")&gt;=1,0,IF(AE89=1, 1, -1))</f>
        <v>0</v>
      </c>
      <c r="AJ89" s="42">
        <f>IF(SUM(AE90:AE92)=0,0,IF(AE89=1, 1, -1))</f>
        <v>1</v>
      </c>
      <c r="AK89" s="37">
        <f>IF(COUNTIF(AF90:AF91, "&lt;0")&gt;=2,0,IF(AE89=1, 1, -1))</f>
        <v>1</v>
      </c>
      <c r="AL89" s="44">
        <f>IF(COUNTIF(AF90:AF93, "&lt;0")&gt;=3,0,IF(AE89=1, 1, -1))</f>
        <v>1</v>
      </c>
      <c r="AM89" s="49">
        <f>IF(COUNTIF(AF90:AF92, "&lt;0")&gt;=2,0,IF(AE89=1, 1, -1))</f>
        <v>1</v>
      </c>
      <c r="AN89" s="7">
        <v>33.353920144108066</v>
      </c>
      <c r="AO89" s="4">
        <f t="shared" si="50"/>
        <v>46.960000000000036</v>
      </c>
      <c r="AP89" s="4">
        <f t="shared" si="51"/>
        <v>-22.420000000000073</v>
      </c>
      <c r="AQ89" s="4">
        <f t="shared" si="52"/>
        <v>1.7899999999999636</v>
      </c>
      <c r="AR89">
        <f t="shared" si="68"/>
        <v>46.960000000000036</v>
      </c>
      <c r="AS89" s="6">
        <f t="shared" si="53"/>
        <v>0</v>
      </c>
      <c r="AT89" s="4">
        <f t="shared" si="54"/>
        <v>3.0708802161620667</v>
      </c>
      <c r="AU89" s="4">
        <f t="shared" si="69"/>
        <v>38.563920144108103</v>
      </c>
      <c r="AV89">
        <f t="shared" si="70"/>
        <v>0</v>
      </c>
      <c r="AW89">
        <f t="shared" si="71"/>
        <v>0</v>
      </c>
      <c r="AX89">
        <f t="shared" si="72"/>
        <v>0</v>
      </c>
      <c r="AY89" s="4">
        <f t="shared" si="55"/>
        <v>6.94</v>
      </c>
      <c r="AZ89" s="4">
        <f t="shared" si="56"/>
        <v>1001.3550000000074</v>
      </c>
      <c r="BA89" s="4">
        <f>(C89-$C$1240)*10/100*4</f>
        <v>528.36800000000005</v>
      </c>
      <c r="BC89"/>
      <c r="BE89" s="6"/>
      <c r="BK89">
        <f t="shared" si="73"/>
        <v>1</v>
      </c>
    </row>
    <row r="90" spans="1:63" x14ac:dyDescent="0.25">
      <c r="A90">
        <v>1169</v>
      </c>
      <c r="B90" s="1">
        <v>44699</v>
      </c>
      <c r="C90" s="2">
        <v>4051.98</v>
      </c>
      <c r="D90" s="2">
        <v>4051.98</v>
      </c>
      <c r="E90" s="2">
        <v>3911.91</v>
      </c>
      <c r="F90" s="2">
        <v>3923.68</v>
      </c>
      <c r="G90" s="2">
        <v>4428960000</v>
      </c>
      <c r="H90" s="2">
        <f t="shared" si="57"/>
        <v>99.775859226791255</v>
      </c>
      <c r="I90" s="2">
        <f t="shared" si="58"/>
        <v>4151.6440000000002</v>
      </c>
      <c r="J90" s="2">
        <f t="shared" si="59"/>
        <v>92.535743095644733</v>
      </c>
      <c r="K90" s="2">
        <f t="shared" si="60"/>
        <v>-36.869999999999891</v>
      </c>
      <c r="L90" s="20">
        <f>VLOOKUP(B90,'IV Calls'!A:B,2, FALSE)</f>
        <v>0.25600000000000001</v>
      </c>
      <c r="M90" s="2">
        <f t="shared" si="61"/>
        <v>34.315626411079279</v>
      </c>
      <c r="N90" s="2">
        <f>VLOOKUP(B90,'IV Puts'!A:B,2, FALSE)</f>
        <v>0.2949</v>
      </c>
      <c r="O90" s="21">
        <f t="shared" si="62"/>
        <v>41.022212502032311</v>
      </c>
      <c r="P90" s="4">
        <f t="shared" si="63"/>
        <v>176.94000000000005</v>
      </c>
      <c r="Q90" s="4">
        <f t="shared" si="64"/>
        <v>119.95700000000002</v>
      </c>
      <c r="R90" s="4">
        <f t="shared" si="65"/>
        <v>-19.803195488721798</v>
      </c>
      <c r="S90" s="4">
        <f t="shared" si="66"/>
        <v>-13.99484987239153</v>
      </c>
      <c r="T90" s="20">
        <f t="shared" si="37"/>
        <v>4067.5129022556389</v>
      </c>
      <c r="U90" s="2">
        <f t="shared" si="38"/>
        <v>143.83290225563906</v>
      </c>
      <c r="V90" s="24">
        <f t="shared" si="39"/>
        <v>0</v>
      </c>
      <c r="W90" s="32">
        <f t="shared" si="40"/>
        <v>4041.2825661161987</v>
      </c>
      <c r="X90" s="33">
        <f t="shared" si="41"/>
        <v>117.60256611619889</v>
      </c>
      <c r="Y90" s="34">
        <f t="shared" si="42"/>
        <v>0</v>
      </c>
      <c r="Z90" s="39">
        <f t="shared" si="67"/>
        <v>4051.9780000000001</v>
      </c>
      <c r="AA90" s="33">
        <f t="shared" si="43"/>
        <v>128.29800000000023</v>
      </c>
      <c r="AB90" s="34">
        <f t="shared" si="44"/>
        <v>0</v>
      </c>
      <c r="AC90" s="32">
        <f t="shared" si="45"/>
        <v>4049.7319588844016</v>
      </c>
      <c r="AD90" s="33">
        <f t="shared" si="46"/>
        <v>126.05195888440176</v>
      </c>
      <c r="AE90" s="34">
        <f t="shared" si="47"/>
        <v>0</v>
      </c>
      <c r="AF90" s="36">
        <f t="shared" si="48"/>
        <v>-1</v>
      </c>
      <c r="AG90" s="37">
        <f t="shared" si="49"/>
        <v>-1</v>
      </c>
      <c r="AH90" s="37">
        <f>IF(COUNTIF(AF91:AF94, "&lt;0")&gt;=2,0,IF(AE90=1, 1, -1))</f>
        <v>-1</v>
      </c>
      <c r="AI90" s="37">
        <f>IF(COUNTIF(AF91:AF93, "&lt;0")&gt;=1,0,IF(AE90=1, 1, -1))</f>
        <v>0</v>
      </c>
      <c r="AJ90" s="42">
        <f>IF(SUM(AE91:AE93)=0,0,IF(AE90=1, 1, -1))</f>
        <v>-1</v>
      </c>
      <c r="AK90" s="37">
        <f>IF(COUNTIF(AF91:AF92, "&lt;0")&gt;=2,0,IF(AE90=1, 1, -1))</f>
        <v>-1</v>
      </c>
      <c r="AL90" s="44">
        <f>IF(COUNTIF(AF91:AF94, "&lt;0")&gt;=3,0,IF(AE90=1, 1, -1))</f>
        <v>-1</v>
      </c>
      <c r="AM90" s="49">
        <f>IF(COUNTIF(AF91:AF93, "&lt;0")&gt;=2,0,IF(AE90=1, 1, -1))</f>
        <v>-1</v>
      </c>
      <c r="AN90" s="7">
        <v>39.529993080575309</v>
      </c>
      <c r="AO90" s="4">
        <f t="shared" si="50"/>
        <v>0</v>
      </c>
      <c r="AP90" s="4">
        <f t="shared" si="51"/>
        <v>-140.07000000000016</v>
      </c>
      <c r="AQ90" s="4">
        <f t="shared" si="52"/>
        <v>128.30000000000018</v>
      </c>
      <c r="AR90">
        <f t="shared" si="68"/>
        <v>140.07000000000016</v>
      </c>
      <c r="AS90" s="6">
        <f t="shared" si="53"/>
        <v>1</v>
      </c>
      <c r="AT90" s="4">
        <f t="shared" si="54"/>
        <v>-80.7750103791372</v>
      </c>
      <c r="AU90" s="4">
        <f t="shared" si="69"/>
        <v>-81.770006919424873</v>
      </c>
      <c r="AV90">
        <f t="shared" si="70"/>
        <v>1</v>
      </c>
      <c r="AW90">
        <f t="shared" si="71"/>
        <v>0</v>
      </c>
      <c r="AX90">
        <f t="shared" si="72"/>
        <v>0</v>
      </c>
      <c r="AY90" s="4">
        <f t="shared" si="55"/>
        <v>-3.9100000000000006</v>
      </c>
      <c r="AZ90" s="4">
        <f t="shared" si="56"/>
        <v>994.41500000000735</v>
      </c>
      <c r="BA90" s="4">
        <f>(C90-$C$1240)*10/100*4</f>
        <v>589.55999999999995</v>
      </c>
      <c r="BC90"/>
      <c r="BE90" s="6"/>
      <c r="BK90">
        <f t="shared" si="73"/>
        <v>1</v>
      </c>
    </row>
    <row r="91" spans="1:63" x14ac:dyDescent="0.25">
      <c r="A91">
        <v>1168</v>
      </c>
      <c r="B91" s="1">
        <v>44698</v>
      </c>
      <c r="C91" s="2">
        <v>4052</v>
      </c>
      <c r="D91" s="2">
        <v>4090.72</v>
      </c>
      <c r="E91" s="2">
        <v>4033.93</v>
      </c>
      <c r="F91" s="2">
        <v>4088.85</v>
      </c>
      <c r="G91" s="2">
        <v>3846580000</v>
      </c>
      <c r="H91" s="2">
        <f t="shared" si="57"/>
        <v>108.21322755457304</v>
      </c>
      <c r="I91" s="2">
        <f t="shared" si="58"/>
        <v>4172.6579999999994</v>
      </c>
      <c r="J91" s="2">
        <f t="shared" si="59"/>
        <v>109.28336188069693</v>
      </c>
      <c r="K91" s="2">
        <f t="shared" si="60"/>
        <v>43.989999999999782</v>
      </c>
      <c r="L91" s="20">
        <f>VLOOKUP(B91,'IV Calls'!A:B,2, FALSE)</f>
        <v>0.2442</v>
      </c>
      <c r="M91" s="2">
        <f t="shared" si="61"/>
        <v>32.086713987485233</v>
      </c>
      <c r="N91" s="2">
        <f>VLOOKUP(B91,'IV Puts'!A:B,2, FALSE)</f>
        <v>0.23710000000000001</v>
      </c>
      <c r="O91" s="21">
        <f t="shared" si="62"/>
        <v>32.329834332498024</v>
      </c>
      <c r="P91" s="4">
        <f t="shared" si="63"/>
        <v>82.709999999999582</v>
      </c>
      <c r="Q91" s="4">
        <f t="shared" si="64"/>
        <v>118.13800000000001</v>
      </c>
      <c r="R91" s="4">
        <f t="shared" si="65"/>
        <v>-21.337097744360893</v>
      </c>
      <c r="S91" s="4">
        <f t="shared" si="66"/>
        <v>-15.066808287043985</v>
      </c>
      <c r="T91" s="20">
        <f t="shared" si="37"/>
        <v>3983.2972932330831</v>
      </c>
      <c r="U91" s="2">
        <f t="shared" si="38"/>
        <v>105.5527067669168</v>
      </c>
      <c r="V91" s="24">
        <f t="shared" si="39"/>
        <v>0</v>
      </c>
      <c r="W91" s="32">
        <f t="shared" si="40"/>
        <v>4039.4970235913879</v>
      </c>
      <c r="X91" s="33">
        <f t="shared" si="41"/>
        <v>49.352976408611994</v>
      </c>
      <c r="Y91" s="34">
        <f t="shared" si="42"/>
        <v>0</v>
      </c>
      <c r="Z91" s="39">
        <f t="shared" si="67"/>
        <v>4055.8979999999938</v>
      </c>
      <c r="AA91" s="33">
        <f t="shared" si="43"/>
        <v>32.952000000006137</v>
      </c>
      <c r="AB91" s="34">
        <f t="shared" si="44"/>
        <v>1</v>
      </c>
      <c r="AC91" s="32">
        <f t="shared" si="45"/>
        <v>4052.4537949541868</v>
      </c>
      <c r="AD91" s="33">
        <f t="shared" si="46"/>
        <v>36.396205045813076</v>
      </c>
      <c r="AE91" s="34">
        <f t="shared" si="47"/>
        <v>1</v>
      </c>
      <c r="AF91" s="36">
        <f t="shared" si="48"/>
        <v>1</v>
      </c>
      <c r="AG91" s="37">
        <f t="shared" si="49"/>
        <v>1</v>
      </c>
      <c r="AH91" s="37">
        <f>IF(COUNTIF(AF92:AF95, "&lt;0")&gt;=2,0,IF(AE91=1, 1, -1))</f>
        <v>0</v>
      </c>
      <c r="AI91" s="37">
        <f>IF(COUNTIF(AF92:AF94, "&lt;0")&gt;=1,0,IF(AE91=1, 1, -1))</f>
        <v>0</v>
      </c>
      <c r="AJ91" s="42">
        <f>IF(SUM(AE92:AE94)=0,0,IF(AE91=1, 1, -1))</f>
        <v>1</v>
      </c>
      <c r="AK91" s="37">
        <f>IF(COUNTIF(AF92:AF93, "&lt;0")&gt;=2,0,IF(AE91=1, 1, -1))</f>
        <v>1</v>
      </c>
      <c r="AL91" s="44">
        <f>IF(COUNTIF(AF92:AF95, "&lt;0")&gt;=3,0,IF(AE91=1, 1, -1))</f>
        <v>1</v>
      </c>
      <c r="AM91" s="49">
        <f>IF(COUNTIF(AF92:AF94, "&lt;0")&gt;=2,0,IF(AE91=1, 1, -1))</f>
        <v>1</v>
      </c>
      <c r="AN91" s="7">
        <v>31.153807888749999</v>
      </c>
      <c r="AO91" s="4">
        <f t="shared" si="50"/>
        <v>38.7199999999998</v>
      </c>
      <c r="AP91" s="4">
        <f t="shared" si="51"/>
        <v>-18.070000000000164</v>
      </c>
      <c r="AQ91" s="4">
        <f t="shared" si="52"/>
        <v>36.849999999999909</v>
      </c>
      <c r="AR91">
        <f t="shared" si="68"/>
        <v>38.7199999999998</v>
      </c>
      <c r="AS91" s="6">
        <f t="shared" si="53"/>
        <v>0</v>
      </c>
      <c r="AT91" s="4">
        <f t="shared" si="54"/>
        <v>8.0107118331251996</v>
      </c>
      <c r="AU91" s="4">
        <f t="shared" si="69"/>
        <v>1.3038078887500895</v>
      </c>
      <c r="AV91">
        <f t="shared" si="70"/>
        <v>0</v>
      </c>
      <c r="AW91">
        <f t="shared" si="71"/>
        <v>0</v>
      </c>
      <c r="AX91">
        <f t="shared" si="72"/>
        <v>0</v>
      </c>
      <c r="AY91" s="4">
        <f t="shared" si="55"/>
        <v>6.94</v>
      </c>
      <c r="AZ91" s="4">
        <f t="shared" si="56"/>
        <v>998.32500000000732</v>
      </c>
      <c r="BA91" s="4">
        <f>(C91-$C$1240)*10/100*4</f>
        <v>589.56799999999998</v>
      </c>
      <c r="BC91"/>
      <c r="BE91" s="6"/>
      <c r="BK91">
        <f t="shared" si="73"/>
        <v>1</v>
      </c>
    </row>
    <row r="92" spans="1:63" x14ac:dyDescent="0.25">
      <c r="A92">
        <v>1167</v>
      </c>
      <c r="B92" s="1">
        <v>44697</v>
      </c>
      <c r="C92" s="2">
        <v>4013.02</v>
      </c>
      <c r="D92" s="2">
        <v>4046.46</v>
      </c>
      <c r="E92" s="2">
        <v>3983.99</v>
      </c>
      <c r="F92" s="2">
        <v>4008.01</v>
      </c>
      <c r="G92" s="2">
        <v>3824320000</v>
      </c>
      <c r="H92" s="2">
        <f t="shared" si="57"/>
        <v>112.40199436743904</v>
      </c>
      <c r="I92" s="2">
        <f t="shared" si="58"/>
        <v>4189.5895</v>
      </c>
      <c r="J92" s="2">
        <f t="shared" si="59"/>
        <v>115.21394872149813</v>
      </c>
      <c r="K92" s="2">
        <f t="shared" si="60"/>
        <v>-10.869999999999891</v>
      </c>
      <c r="L92" s="20">
        <f>VLOOKUP(B92,'IV Calls'!A:B,2, FALSE)</f>
        <v>0.26269999999999999</v>
      </c>
      <c r="M92" s="2">
        <f t="shared" si="61"/>
        <v>34.654286366718217</v>
      </c>
      <c r="N92" s="2">
        <f>VLOOKUP(B92,'IV Puts'!A:B,2, FALSE)</f>
        <v>0.26619999999999999</v>
      </c>
      <c r="O92" s="21">
        <f t="shared" si="62"/>
        <v>36.441586836466293</v>
      </c>
      <c r="P92" s="4">
        <f t="shared" si="63"/>
        <v>62.470000000000255</v>
      </c>
      <c r="Q92" s="4">
        <f t="shared" si="64"/>
        <v>115.1690000000001</v>
      </c>
      <c r="R92" s="4">
        <f t="shared" si="65"/>
        <v>-24.71270676691729</v>
      </c>
      <c r="S92" s="4">
        <f t="shared" si="66"/>
        <v>-17.609825927622524</v>
      </c>
      <c r="T92" s="20">
        <f t="shared" si="37"/>
        <v>3998.6469774436091</v>
      </c>
      <c r="U92" s="2">
        <f t="shared" si="38"/>
        <v>9.3630225563911154</v>
      </c>
      <c r="V92" s="24">
        <f t="shared" si="39"/>
        <v>1</v>
      </c>
      <c r="W92" s="32">
        <f t="shared" si="40"/>
        <v>3999.9693973913045</v>
      </c>
      <c r="X92" s="33">
        <f t="shared" si="41"/>
        <v>8.0406026086957354</v>
      </c>
      <c r="Y92" s="34">
        <f t="shared" si="42"/>
        <v>1</v>
      </c>
      <c r="Z92" s="39">
        <f t="shared" si="67"/>
        <v>4017.9319999999934</v>
      </c>
      <c r="AA92" s="33">
        <f t="shared" si="43"/>
        <v>9.9219999999932043</v>
      </c>
      <c r="AB92" s="34">
        <f t="shared" si="44"/>
        <v>1</v>
      </c>
      <c r="AC92" s="32">
        <f t="shared" si="45"/>
        <v>4014.1598534521686</v>
      </c>
      <c r="AD92" s="33">
        <f t="shared" si="46"/>
        <v>6.1498534521683723</v>
      </c>
      <c r="AE92" s="34">
        <f t="shared" si="47"/>
        <v>1</v>
      </c>
      <c r="AF92" s="36">
        <f t="shared" si="48"/>
        <v>1</v>
      </c>
      <c r="AG92" s="37">
        <f t="shared" si="49"/>
        <v>0</v>
      </c>
      <c r="AH92" s="37">
        <f>IF(COUNTIF(AF93:AF96, "&lt;0")&gt;=2,0,IF(AE92=1, 1, -1))</f>
        <v>0</v>
      </c>
      <c r="AI92" s="37">
        <f>IF(COUNTIF(AF93:AF95, "&lt;0")&gt;=1,0,IF(AE92=1, 1, -1))</f>
        <v>0</v>
      </c>
      <c r="AJ92" s="42">
        <f>IF(SUM(AE93:AE95)=0,0,IF(AE92=1, 1, -1))</f>
        <v>1</v>
      </c>
      <c r="AK92" s="37">
        <f>IF(COUNTIF(AF93:AF94, "&lt;0")&gt;=2,0,IF(AE92=1, 1, -1))</f>
        <v>1</v>
      </c>
      <c r="AL92" s="44">
        <f>IF(COUNTIF(AF93:AF96, "&lt;0")&gt;=3,0,IF(AE92=1, 1, -1))</f>
        <v>1</v>
      </c>
      <c r="AM92" s="49">
        <f>IF(COUNTIF(AF93:AF95, "&lt;0")&gt;=2,0,IF(AE92=1, 1, -1))</f>
        <v>0</v>
      </c>
      <c r="AN92" s="7">
        <v>35.115991742749863</v>
      </c>
      <c r="AO92" s="4">
        <f t="shared" si="50"/>
        <v>33.440000000000055</v>
      </c>
      <c r="AP92" s="4">
        <f t="shared" si="51"/>
        <v>-29.0300000000002</v>
      </c>
      <c r="AQ92" s="4">
        <f t="shared" si="52"/>
        <v>5.0099999999997635</v>
      </c>
      <c r="AR92">
        <f t="shared" si="68"/>
        <v>33.440000000000055</v>
      </c>
      <c r="AS92" s="6">
        <f t="shared" si="53"/>
        <v>0</v>
      </c>
      <c r="AT92" s="4">
        <f t="shared" si="54"/>
        <v>19.233987614124743</v>
      </c>
      <c r="AU92" s="4">
        <f t="shared" si="69"/>
        <v>37.105991742750099</v>
      </c>
      <c r="AV92">
        <f t="shared" si="70"/>
        <v>0</v>
      </c>
      <c r="AW92">
        <f t="shared" si="71"/>
        <v>0</v>
      </c>
      <c r="AX92">
        <f t="shared" si="72"/>
        <v>0</v>
      </c>
      <c r="AY92" s="4">
        <f t="shared" si="55"/>
        <v>6.94</v>
      </c>
      <c r="AZ92" s="4">
        <f t="shared" si="56"/>
        <v>991.38500000000727</v>
      </c>
      <c r="BA92" s="4">
        <f>(C92-$C$1240)*10/100*4</f>
        <v>573.97600000000011</v>
      </c>
      <c r="BC92"/>
      <c r="BE92" s="6"/>
      <c r="BK92">
        <f t="shared" si="73"/>
        <v>1</v>
      </c>
    </row>
    <row r="93" spans="1:63" x14ac:dyDescent="0.25">
      <c r="A93">
        <v>1166</v>
      </c>
      <c r="B93" s="1">
        <v>44694</v>
      </c>
      <c r="C93" s="2">
        <v>3963.9</v>
      </c>
      <c r="D93" s="2">
        <v>4038.88</v>
      </c>
      <c r="E93" s="2">
        <v>3963.9</v>
      </c>
      <c r="F93" s="2">
        <v>4023.89</v>
      </c>
      <c r="G93" s="2">
        <v>4142950000</v>
      </c>
      <c r="H93" s="2">
        <f t="shared" si="57"/>
        <v>111.61339059947571</v>
      </c>
      <c r="I93" s="2">
        <f t="shared" si="58"/>
        <v>4208.22</v>
      </c>
      <c r="J93" s="2">
        <f t="shared" si="59"/>
        <v>115.56881834396792</v>
      </c>
      <c r="K93" s="2">
        <f t="shared" si="60"/>
        <v>33.820000000000164</v>
      </c>
      <c r="L93" s="20">
        <f>VLOOKUP(B93,'IV Calls'!A:B,2, FALSE)</f>
        <v>0.24299999999999999</v>
      </c>
      <c r="M93" s="2">
        <f t="shared" si="61"/>
        <v>31.308225381691628</v>
      </c>
      <c r="N93" s="2">
        <f>VLOOKUP(B93,'IV Puts'!A:B,2, FALSE)</f>
        <v>0.2757</v>
      </c>
      <c r="O93" s="21">
        <f t="shared" si="62"/>
        <v>36.862202940848377</v>
      </c>
      <c r="P93" s="4">
        <f t="shared" si="63"/>
        <v>108.80000000000018</v>
      </c>
      <c r="Q93" s="4">
        <f t="shared" si="64"/>
        <v>119.65200000000009</v>
      </c>
      <c r="R93" s="4">
        <f t="shared" si="65"/>
        <v>-25.243022556390969</v>
      </c>
      <c r="S93" s="4">
        <f t="shared" si="66"/>
        <v>-18.381130434782605</v>
      </c>
      <c r="T93" s="20">
        <f t="shared" si="37"/>
        <v>3904.620030075188</v>
      </c>
      <c r="U93" s="2">
        <f t="shared" si="38"/>
        <v>119.2699699248119</v>
      </c>
      <c r="V93" s="24">
        <f t="shared" si="39"/>
        <v>0</v>
      </c>
      <c r="W93" s="32">
        <f t="shared" si="40"/>
        <v>3951.2099787594757</v>
      </c>
      <c r="X93" s="33">
        <f t="shared" si="41"/>
        <v>72.680021240524184</v>
      </c>
      <c r="Y93" s="34">
        <f t="shared" si="42"/>
        <v>0</v>
      </c>
      <c r="Z93" s="39">
        <f t="shared" si="67"/>
        <v>3969.8950000000041</v>
      </c>
      <c r="AA93" s="33">
        <f t="shared" si="43"/>
        <v>53.994999999995798</v>
      </c>
      <c r="AB93" s="34">
        <f t="shared" si="44"/>
        <v>0</v>
      </c>
      <c r="AC93" s="32">
        <f t="shared" si="45"/>
        <v>3965.9711455394931</v>
      </c>
      <c r="AD93" s="33">
        <f t="shared" si="46"/>
        <v>57.918854460506736</v>
      </c>
      <c r="AE93" s="34">
        <f t="shared" si="47"/>
        <v>0</v>
      </c>
      <c r="AF93" s="36">
        <f t="shared" si="48"/>
        <v>-1</v>
      </c>
      <c r="AG93" s="37">
        <f t="shared" si="49"/>
        <v>-1</v>
      </c>
      <c r="AH93" s="37">
        <f>IF(COUNTIF(AF94:AF97, "&lt;0")&gt;=2,0,IF(AE93=1, 1, -1))</f>
        <v>0</v>
      </c>
      <c r="AI93" s="37">
        <f>IF(COUNTIF(AF94:AF96, "&lt;0")&gt;=1,0,IF(AE93=1, 1, -1))</f>
        <v>0</v>
      </c>
      <c r="AJ93" s="42">
        <f>IF(SUM(AE94:AE96)=0,0,IF(AE93=1, 1, -1))</f>
        <v>-1</v>
      </c>
      <c r="AK93" s="37">
        <f>IF(COUNTIF(AF94:AF95, "&lt;0")&gt;=2,0,IF(AE93=1, 1, -1))</f>
        <v>-1</v>
      </c>
      <c r="AL93" s="44">
        <f>IF(COUNTIF(AF94:AF97, "&lt;0")&gt;=3,0,IF(AE93=1, 1, -1))</f>
        <v>-1</v>
      </c>
      <c r="AM93" s="49">
        <f>IF(COUNTIF(AF94:AF96, "&lt;0")&gt;=2,0,IF(AE93=1, 1, -1))</f>
        <v>-1</v>
      </c>
      <c r="AN93" s="7">
        <v>35.521307562684704</v>
      </c>
      <c r="AO93" s="4">
        <f t="shared" si="50"/>
        <v>74.980000000000018</v>
      </c>
      <c r="AP93" s="4">
        <f t="shared" si="51"/>
        <v>0</v>
      </c>
      <c r="AQ93" s="4">
        <f t="shared" si="52"/>
        <v>59.989999999999782</v>
      </c>
      <c r="AR93">
        <f t="shared" si="68"/>
        <v>74.980000000000018</v>
      </c>
      <c r="AS93" s="6">
        <f t="shared" si="53"/>
        <v>1</v>
      </c>
      <c r="AT93" s="4">
        <f t="shared" si="54"/>
        <v>-21.698038655972965</v>
      </c>
      <c r="AU93" s="4">
        <f t="shared" si="69"/>
        <v>-17.468692437315077</v>
      </c>
      <c r="AV93">
        <f t="shared" si="70"/>
        <v>1</v>
      </c>
      <c r="AW93">
        <f t="shared" si="71"/>
        <v>0</v>
      </c>
      <c r="AX93">
        <f t="shared" si="72"/>
        <v>0</v>
      </c>
      <c r="AY93" s="4">
        <f t="shared" si="55"/>
        <v>-3.9100000000000006</v>
      </c>
      <c r="AZ93" s="4">
        <f t="shared" si="56"/>
        <v>984.44500000000721</v>
      </c>
      <c r="BA93" s="4">
        <f>(C93-$C$1240)*10/100*4</f>
        <v>554.32799999999997</v>
      </c>
      <c r="BC93"/>
      <c r="BE93" s="6"/>
      <c r="BK93">
        <f t="shared" si="73"/>
        <v>1</v>
      </c>
    </row>
    <row r="94" spans="1:63" x14ac:dyDescent="0.25">
      <c r="A94">
        <v>1165</v>
      </c>
      <c r="B94" s="1">
        <v>44693</v>
      </c>
      <c r="C94" s="2">
        <v>3903.95</v>
      </c>
      <c r="D94" s="2">
        <v>3964.8</v>
      </c>
      <c r="E94" s="2">
        <v>3858.87</v>
      </c>
      <c r="F94" s="2">
        <v>3930.08</v>
      </c>
      <c r="G94" s="2">
        <v>4964130000</v>
      </c>
      <c r="H94" s="2">
        <f t="shared" si="57"/>
        <v>114.42801104236294</v>
      </c>
      <c r="I94" s="2">
        <f t="shared" si="58"/>
        <v>4232.4809999999998</v>
      </c>
      <c r="J94" s="2">
        <f t="shared" si="59"/>
        <v>119.59833384136915</v>
      </c>
      <c r="K94" s="2">
        <f t="shared" si="60"/>
        <v>-31.230000000000018</v>
      </c>
      <c r="L94" s="20">
        <f>VLOOKUP(B94,'IV Calls'!A:B,2, FALSE)</f>
        <v>0.28249999999999997</v>
      </c>
      <c r="M94" s="2">
        <f t="shared" si="61"/>
        <v>36.444654846554066</v>
      </c>
      <c r="N94" s="2">
        <f>VLOOKUP(B94,'IV Puts'!A:B,2, FALSE)</f>
        <v>0.30320000000000003</v>
      </c>
      <c r="O94" s="21">
        <f t="shared" si="62"/>
        <v>40.591670827067638</v>
      </c>
      <c r="P94" s="4">
        <f t="shared" si="63"/>
        <v>105.93000000000029</v>
      </c>
      <c r="Q94" s="4">
        <f t="shared" si="64"/>
        <v>125.09400000000009</v>
      </c>
      <c r="R94" s="4">
        <f t="shared" si="65"/>
        <v>-25.459969924812022</v>
      </c>
      <c r="S94" s="4">
        <f t="shared" si="66"/>
        <v>-17.873269352851111</v>
      </c>
      <c r="T94" s="20">
        <f t="shared" si="37"/>
        <v>3910.7673007518797</v>
      </c>
      <c r="U94" s="2">
        <f t="shared" si="38"/>
        <v>19.312699248120225</v>
      </c>
      <c r="V94" s="24">
        <f t="shared" si="39"/>
        <v>1</v>
      </c>
      <c r="W94" s="32">
        <f t="shared" si="40"/>
        <v>3891.9966759157774</v>
      </c>
      <c r="X94" s="33">
        <f t="shared" si="41"/>
        <v>38.083324084222568</v>
      </c>
      <c r="Y94" s="34">
        <f t="shared" si="42"/>
        <v>1</v>
      </c>
      <c r="Z94" s="39">
        <f t="shared" si="67"/>
        <v>3895.3369999999995</v>
      </c>
      <c r="AA94" s="33">
        <f t="shared" si="43"/>
        <v>34.743000000000393</v>
      </c>
      <c r="AB94" s="34">
        <f t="shared" si="44"/>
        <v>1</v>
      </c>
      <c r="AC94" s="32">
        <f t="shared" si="45"/>
        <v>3894.6355319423128</v>
      </c>
      <c r="AD94" s="33">
        <f t="shared" si="46"/>
        <v>35.444468057687118</v>
      </c>
      <c r="AE94" s="34">
        <f t="shared" si="47"/>
        <v>1</v>
      </c>
      <c r="AF94" s="36">
        <f t="shared" si="48"/>
        <v>1</v>
      </c>
      <c r="AG94" s="37">
        <f t="shared" si="49"/>
        <v>0</v>
      </c>
      <c r="AH94" s="37">
        <f>IF(COUNTIF(AF95:AF98, "&lt;0")&gt;=2,0,IF(AE94=1, 1, -1))</f>
        <v>0</v>
      </c>
      <c r="AI94" s="37">
        <f>IF(COUNTIF(AF95:AF97, "&lt;0")&gt;=1,0,IF(AE94=1, 1, -1))</f>
        <v>0</v>
      </c>
      <c r="AJ94" s="42">
        <f>IF(SUM(AE95:AE97)=0,0,IF(AE94=1, 1, -1))</f>
        <v>1</v>
      </c>
      <c r="AK94" s="37">
        <f>IF(COUNTIF(AF95:AF96, "&lt;0")&gt;=2,0,IF(AE94=1, 1, -1))</f>
        <v>1</v>
      </c>
      <c r="AL94" s="44">
        <f>IF(COUNTIF(AF95:AF98, "&lt;0")&gt;=3,0,IF(AE94=1, 1, -1))</f>
        <v>1</v>
      </c>
      <c r="AM94" s="49">
        <f>IF(COUNTIF(AF95:AF97, "&lt;0")&gt;=2,0,IF(AE94=1, 1, -1))</f>
        <v>0</v>
      </c>
      <c r="AN94" s="7">
        <v>39.115112741505115</v>
      </c>
      <c r="AO94" s="4">
        <f t="shared" si="50"/>
        <v>60.850000000000364</v>
      </c>
      <c r="AP94" s="4">
        <f t="shared" si="51"/>
        <v>-45.079999999999927</v>
      </c>
      <c r="AQ94" s="4">
        <f t="shared" si="52"/>
        <v>26.130000000000109</v>
      </c>
      <c r="AR94">
        <f t="shared" si="68"/>
        <v>60.850000000000364</v>
      </c>
      <c r="AS94" s="6">
        <f t="shared" si="53"/>
        <v>1</v>
      </c>
      <c r="AT94" s="4">
        <f t="shared" si="54"/>
        <v>-2.1773308877426913</v>
      </c>
      <c r="AU94" s="4">
        <f t="shared" si="69"/>
        <v>19.985112741505006</v>
      </c>
      <c r="AV94">
        <f t="shared" si="70"/>
        <v>0</v>
      </c>
      <c r="AW94">
        <f t="shared" si="71"/>
        <v>1</v>
      </c>
      <c r="AX94">
        <f t="shared" si="72"/>
        <v>0</v>
      </c>
      <c r="AY94" s="4">
        <f t="shared" si="55"/>
        <v>-3.9100000000000006</v>
      </c>
      <c r="AZ94" s="4">
        <f t="shared" si="56"/>
        <v>988.35500000000718</v>
      </c>
      <c r="BA94" s="4">
        <f>(C94-$C$1240)*10/100*4</f>
        <v>530.34799999999996</v>
      </c>
      <c r="BC94"/>
      <c r="BE94" s="6"/>
      <c r="BK94">
        <f t="shared" si="73"/>
        <v>1</v>
      </c>
    </row>
    <row r="95" spans="1:63" x14ac:dyDescent="0.25">
      <c r="A95">
        <v>1164</v>
      </c>
      <c r="B95" s="1">
        <v>44692</v>
      </c>
      <c r="C95" s="2">
        <v>3990.08</v>
      </c>
      <c r="D95" s="2">
        <v>4049.09</v>
      </c>
      <c r="E95" s="2">
        <v>3928.82</v>
      </c>
      <c r="F95" s="2">
        <v>3935.18</v>
      </c>
      <c r="G95" s="2">
        <v>4683220000</v>
      </c>
      <c r="H95" s="2">
        <f t="shared" si="57"/>
        <v>91.72234624730838</v>
      </c>
      <c r="I95" s="2">
        <f t="shared" si="58"/>
        <v>4256.9984999999997</v>
      </c>
      <c r="J95" s="2">
        <f t="shared" si="59"/>
        <v>109.91489980889762</v>
      </c>
      <c r="K95" s="2">
        <f t="shared" si="60"/>
        <v>-10.970000000000255</v>
      </c>
      <c r="L95" s="20">
        <f>VLOOKUP(B95,'IV Calls'!A:B,2, FALSE)</f>
        <v>0.32250000000000001</v>
      </c>
      <c r="M95" s="2">
        <f t="shared" si="61"/>
        <v>42.301375042116945</v>
      </c>
      <c r="N95" s="2">
        <f>VLOOKUP(B95,'IV Puts'!A:B,2, FALSE)</f>
        <v>0.28899999999999998</v>
      </c>
      <c r="O95" s="21">
        <f t="shared" si="62"/>
        <v>39.338242226663908</v>
      </c>
      <c r="P95" s="4">
        <f t="shared" si="63"/>
        <v>120.26999999999998</v>
      </c>
      <c r="Q95" s="4">
        <f t="shared" si="64"/>
        <v>126.95000000000005</v>
      </c>
      <c r="R95" s="4">
        <f t="shared" si="65"/>
        <v>-24.412699248120301</v>
      </c>
      <c r="S95" s="4">
        <f t="shared" si="66"/>
        <v>-16.83566772425727</v>
      </c>
      <c r="T95" s="20">
        <f t="shared" si="37"/>
        <v>3979.0827518796996</v>
      </c>
      <c r="U95" s="2">
        <f t="shared" si="38"/>
        <v>43.902751879699736</v>
      </c>
      <c r="V95" s="24">
        <f t="shared" si="39"/>
        <v>0</v>
      </c>
      <c r="W95" s="32">
        <f t="shared" si="40"/>
        <v>3979.4124691420252</v>
      </c>
      <c r="X95" s="33">
        <f t="shared" si="41"/>
        <v>44.232469142025366</v>
      </c>
      <c r="Y95" s="34">
        <f t="shared" si="42"/>
        <v>0</v>
      </c>
      <c r="Z95" s="39">
        <f t="shared" si="67"/>
        <v>3985.570000000007</v>
      </c>
      <c r="AA95" s="33">
        <f t="shared" si="43"/>
        <v>50.390000000007149</v>
      </c>
      <c r="AB95" s="34">
        <f t="shared" si="44"/>
        <v>0</v>
      </c>
      <c r="AC95" s="32">
        <f t="shared" si="45"/>
        <v>3984.2769185198308</v>
      </c>
      <c r="AD95" s="33">
        <f t="shared" si="46"/>
        <v>49.096918519830979</v>
      </c>
      <c r="AE95" s="34">
        <f t="shared" si="47"/>
        <v>0</v>
      </c>
      <c r="AF95" s="36">
        <f t="shared" si="48"/>
        <v>-1</v>
      </c>
      <c r="AG95" s="37">
        <f t="shared" si="49"/>
        <v>-1</v>
      </c>
      <c r="AH95" s="37">
        <f>IF(COUNTIF(AF96:AF99, "&lt;0")&gt;=2,0,IF(AE95=1, 1, -1))</f>
        <v>0</v>
      </c>
      <c r="AI95" s="37">
        <f>IF(COUNTIF(AF96:AF98, "&lt;0")&gt;=1,0,IF(AE95=1, 1, -1))</f>
        <v>0</v>
      </c>
      <c r="AJ95" s="42">
        <f>IF(SUM(AE96:AE98)=0,0,IF(AE95=1, 1, -1))</f>
        <v>-1</v>
      </c>
      <c r="AK95" s="37">
        <f>IF(COUNTIF(AF96:AF97, "&lt;0")&gt;=2,0,IF(AE95=1, 1, -1))</f>
        <v>-1</v>
      </c>
      <c r="AL95" s="44">
        <f>IF(COUNTIF(AF96:AF99, "&lt;0")&gt;=3,0,IF(AE95=1, 1, -1))</f>
        <v>-1</v>
      </c>
      <c r="AM95" s="49">
        <f>IF(COUNTIF(AF96:AF98, "&lt;0")&gt;=2,0,IF(AE95=1, 1, -1))</f>
        <v>-1</v>
      </c>
      <c r="AN95" s="7">
        <v>37.90727871991254</v>
      </c>
      <c r="AO95" s="4">
        <f t="shared" si="50"/>
        <v>59.010000000000218</v>
      </c>
      <c r="AP95" s="4">
        <f t="shared" si="51"/>
        <v>-61.259999999999764</v>
      </c>
      <c r="AQ95" s="4">
        <f t="shared" si="52"/>
        <v>54.900000000000091</v>
      </c>
      <c r="AR95">
        <f t="shared" si="68"/>
        <v>61.259999999999764</v>
      </c>
      <c r="AS95" s="6">
        <f t="shared" si="53"/>
        <v>2</v>
      </c>
      <c r="AT95" s="4">
        <f t="shared" si="54"/>
        <v>-4.3990819201309534</v>
      </c>
      <c r="AU95" s="4">
        <f t="shared" si="69"/>
        <v>-9.9927212800875509</v>
      </c>
      <c r="AV95">
        <f t="shared" si="70"/>
        <v>1</v>
      </c>
      <c r="AW95">
        <f t="shared" si="71"/>
        <v>0</v>
      </c>
      <c r="AX95">
        <f t="shared" si="72"/>
        <v>0</v>
      </c>
      <c r="AY95" s="4">
        <f t="shared" si="55"/>
        <v>-11.085000000000001</v>
      </c>
      <c r="AZ95" s="4">
        <f t="shared" si="56"/>
        <v>992.26500000000715</v>
      </c>
      <c r="BA95" s="4">
        <f>(C95-$C$1240)*10/100*4</f>
        <v>564.79999999999995</v>
      </c>
      <c r="BC95"/>
      <c r="BE95" s="6"/>
      <c r="BK95">
        <f t="shared" si="73"/>
        <v>1</v>
      </c>
    </row>
    <row r="96" spans="1:63" x14ac:dyDescent="0.25">
      <c r="A96">
        <v>1163</v>
      </c>
      <c r="B96" s="1">
        <v>44691</v>
      </c>
      <c r="C96" s="2">
        <v>4035.18</v>
      </c>
      <c r="D96" s="2">
        <v>4068.82</v>
      </c>
      <c r="E96" s="2">
        <v>3958.17</v>
      </c>
      <c r="F96" s="2">
        <v>4001.05</v>
      </c>
      <c r="G96" s="2">
        <v>4630150000</v>
      </c>
      <c r="H96" s="2">
        <f t="shared" si="57"/>
        <v>74.134032678056357</v>
      </c>
      <c r="I96" s="2">
        <f t="shared" si="58"/>
        <v>4279.3739999999998</v>
      </c>
      <c r="J96" s="2">
        <f t="shared" si="59"/>
        <v>99.258920293819116</v>
      </c>
      <c r="K96" s="2">
        <f t="shared" si="60"/>
        <v>43.940000000000055</v>
      </c>
      <c r="L96" s="20">
        <f>VLOOKUP(B96,'IV Calls'!A:B,2, FALSE)</f>
        <v>0.31019999999999998</v>
      </c>
      <c r="M96" s="2">
        <f t="shared" si="61"/>
        <v>40.588259090659434</v>
      </c>
      <c r="N96" s="2">
        <f>VLOOKUP(B96,'IV Puts'!A:B,2, FALSE)</f>
        <v>0.31840000000000002</v>
      </c>
      <c r="O96" s="21">
        <f t="shared" si="62"/>
        <v>43.233861927915562</v>
      </c>
      <c r="P96" s="4">
        <f t="shared" si="63"/>
        <v>110.65000000000009</v>
      </c>
      <c r="Q96" s="4">
        <f t="shared" si="64"/>
        <v>122.70400000000009</v>
      </c>
      <c r="R96" s="4">
        <f t="shared" si="65"/>
        <v>-21.967248120300745</v>
      </c>
      <c r="S96" s="4">
        <f t="shared" si="66"/>
        <v>-15.024691349259866</v>
      </c>
      <c r="T96" s="20">
        <f t="shared" si="37"/>
        <v>3971.157864661654</v>
      </c>
      <c r="U96" s="2">
        <f t="shared" si="38"/>
        <v>29.892135338346179</v>
      </c>
      <c r="V96" s="24">
        <f t="shared" si="39"/>
        <v>1</v>
      </c>
      <c r="W96" s="32">
        <f t="shared" si="40"/>
        <v>4025.4141133171911</v>
      </c>
      <c r="X96" s="33">
        <f t="shared" si="41"/>
        <v>24.364113317190913</v>
      </c>
      <c r="Y96" s="34">
        <f t="shared" si="42"/>
        <v>1</v>
      </c>
      <c r="Z96" s="39">
        <f t="shared" si="67"/>
        <v>4030.5710000000036</v>
      </c>
      <c r="AA96" s="33">
        <f t="shared" si="43"/>
        <v>29.521000000003369</v>
      </c>
      <c r="AB96" s="34">
        <f t="shared" si="44"/>
        <v>1</v>
      </c>
      <c r="AC96" s="32">
        <f t="shared" si="45"/>
        <v>4029.4880537966128</v>
      </c>
      <c r="AD96" s="33">
        <f t="shared" si="46"/>
        <v>28.438053796612621</v>
      </c>
      <c r="AE96" s="34">
        <f t="shared" si="47"/>
        <v>1</v>
      </c>
      <c r="AF96" s="36">
        <f t="shared" si="48"/>
        <v>1</v>
      </c>
      <c r="AG96" s="37">
        <f t="shared" si="49"/>
        <v>0</v>
      </c>
      <c r="AH96" s="37">
        <f>IF(COUNTIF(AF97:AF100, "&lt;0")&gt;=2,0,IF(AE96=1, 1, -1))</f>
        <v>0</v>
      </c>
      <c r="AI96" s="37">
        <f>IF(COUNTIF(AF97:AF99, "&lt;0")&gt;=1,0,IF(AE96=1, 1, -1))</f>
        <v>0</v>
      </c>
      <c r="AJ96" s="42">
        <f>IF(SUM(AE97:AE99)=0,0,IF(AE96=1, 1, -1))</f>
        <v>1</v>
      </c>
      <c r="AK96" s="37">
        <f>IF(COUNTIF(AF97:AF98, "&lt;0")&gt;=2,0,IF(AE96=1, 1, -1))</f>
        <v>1</v>
      </c>
      <c r="AL96" s="44">
        <f>IF(COUNTIF(AF97:AF100, "&lt;0")&gt;=3,0,IF(AE96=1, 1, -1))</f>
        <v>0</v>
      </c>
      <c r="AM96" s="49">
        <f>IF(COUNTIF(AF97:AF99, "&lt;0")&gt;=2,0,IF(AE96=1, 1, -1))</f>
        <v>0</v>
      </c>
      <c r="AN96" s="7">
        <v>41.661191793894155</v>
      </c>
      <c r="AO96" s="4">
        <f t="shared" si="50"/>
        <v>33.640000000000327</v>
      </c>
      <c r="AP96" s="4">
        <f t="shared" si="51"/>
        <v>-77.009999999999764</v>
      </c>
      <c r="AQ96" s="4">
        <f t="shared" si="52"/>
        <v>34.129999999999654</v>
      </c>
      <c r="AR96">
        <f t="shared" si="68"/>
        <v>77.009999999999764</v>
      </c>
      <c r="AS96" s="6">
        <f t="shared" si="53"/>
        <v>1</v>
      </c>
      <c r="AT96" s="4">
        <f t="shared" si="54"/>
        <v>-14.518212309158528</v>
      </c>
      <c r="AU96" s="4">
        <f t="shared" si="69"/>
        <v>14.5311917938945</v>
      </c>
      <c r="AV96">
        <f t="shared" si="70"/>
        <v>0</v>
      </c>
      <c r="AW96">
        <f t="shared" si="71"/>
        <v>1</v>
      </c>
      <c r="AX96">
        <f t="shared" si="72"/>
        <v>0</v>
      </c>
      <c r="AY96" s="4">
        <f t="shared" si="55"/>
        <v>-3.9100000000000006</v>
      </c>
      <c r="AZ96" s="4">
        <f t="shared" si="56"/>
        <v>1003.3500000000072</v>
      </c>
      <c r="BA96" s="4">
        <f>(C96-$C$1240)*10/100*4</f>
        <v>582.84</v>
      </c>
      <c r="BC96"/>
      <c r="BE96" s="6"/>
      <c r="BK96">
        <f t="shared" si="73"/>
        <v>1</v>
      </c>
    </row>
    <row r="97" spans="1:63" x14ac:dyDescent="0.25">
      <c r="A97">
        <v>1162</v>
      </c>
      <c r="B97" s="1">
        <v>44690</v>
      </c>
      <c r="C97" s="2">
        <v>4081.27</v>
      </c>
      <c r="D97" s="2">
        <v>4081.27</v>
      </c>
      <c r="E97" s="2">
        <v>3975.48</v>
      </c>
      <c r="F97" s="2">
        <v>3991.24</v>
      </c>
      <c r="G97" s="2">
        <v>4746120000</v>
      </c>
      <c r="H97" s="2">
        <f t="shared" si="57"/>
        <v>66.276288712899216</v>
      </c>
      <c r="I97" s="2">
        <f t="shared" si="58"/>
        <v>4300.7470000000003</v>
      </c>
      <c r="J97" s="2">
        <f t="shared" si="59"/>
        <v>89.167831848592982</v>
      </c>
      <c r="K97" s="2">
        <f t="shared" si="60"/>
        <v>-42.070000000000164</v>
      </c>
      <c r="L97" s="20">
        <f>VLOOKUP(B97,'IV Calls'!A:B,2, FALSE)</f>
        <v>0.35809999999999997</v>
      </c>
      <c r="M97" s="2">
        <f t="shared" si="61"/>
        <v>48.406563840916391</v>
      </c>
      <c r="N97" s="2">
        <f>VLOOKUP(B97,'IV Puts'!A:B,2, FALSE)</f>
        <v>0.31409999999999999</v>
      </c>
      <c r="O97" s="21">
        <f t="shared" si="62"/>
        <v>44.061594794583115</v>
      </c>
      <c r="P97" s="4">
        <f t="shared" si="63"/>
        <v>147.86000000000013</v>
      </c>
      <c r="Q97" s="4">
        <f t="shared" si="64"/>
        <v>123.74700000000007</v>
      </c>
      <c r="R97" s="4">
        <f t="shared" si="65"/>
        <v>-20.082135338345861</v>
      </c>
      <c r="S97" s="4">
        <f t="shared" si="66"/>
        <v>-13.754769975786926</v>
      </c>
      <c r="T97" s="20">
        <f t="shared" si="37"/>
        <v>4104.8344962406018</v>
      </c>
      <c r="U97" s="2">
        <f t="shared" si="38"/>
        <v>113.59449624060198</v>
      </c>
      <c r="V97" s="24">
        <f t="shared" si="39"/>
        <v>0</v>
      </c>
      <c r="W97" s="32">
        <f t="shared" si="40"/>
        <v>4072.385717961623</v>
      </c>
      <c r="X97" s="33">
        <f t="shared" si="41"/>
        <v>81.145717961623177</v>
      </c>
      <c r="Y97" s="34">
        <f t="shared" si="42"/>
        <v>0</v>
      </c>
      <c r="Z97" s="39">
        <f t="shared" si="67"/>
        <v>4076.580000000009</v>
      </c>
      <c r="AA97" s="33">
        <f t="shared" si="43"/>
        <v>85.34000000000924</v>
      </c>
      <c r="AB97" s="34">
        <f t="shared" si="44"/>
        <v>0</v>
      </c>
      <c r="AC97" s="32">
        <f t="shared" si="45"/>
        <v>4075.6992007719482</v>
      </c>
      <c r="AD97" s="33">
        <f t="shared" si="46"/>
        <v>84.459200771948417</v>
      </c>
      <c r="AE97" s="34">
        <f t="shared" si="47"/>
        <v>0</v>
      </c>
      <c r="AF97" s="36">
        <f t="shared" si="48"/>
        <v>-1</v>
      </c>
      <c r="AG97" s="37">
        <f t="shared" si="49"/>
        <v>-1</v>
      </c>
      <c r="AH97" s="37">
        <f>IF(COUNTIF(AF98:AF101, "&lt;0")&gt;=2,0,IF(AE97=1, 1, -1))</f>
        <v>0</v>
      </c>
      <c r="AI97" s="37">
        <f>IF(COUNTIF(AF98:AF100, "&lt;0")&gt;=1,0,IF(AE97=1, 1, -1))</f>
        <v>0</v>
      </c>
      <c r="AJ97" s="42">
        <f>IF(SUM(AE98:AE100)=0,0,IF(AE97=1, 1, -1))</f>
        <v>-1</v>
      </c>
      <c r="AK97" s="37">
        <f>IF(COUNTIF(AF98:AF99, "&lt;0")&gt;=2,0,IF(AE97=1, 1, -1))</f>
        <v>-1</v>
      </c>
      <c r="AL97" s="44">
        <f>IF(COUNTIF(AF98:AF101, "&lt;0")&gt;=3,0,IF(AE97=1, 1, -1))</f>
        <v>-1</v>
      </c>
      <c r="AM97" s="49">
        <f>IF(COUNTIF(AF98:AF100, "&lt;0")&gt;=2,0,IF(AE97=1, 1, -1))</f>
        <v>0</v>
      </c>
      <c r="AN97" s="7">
        <v>42.458815142227984</v>
      </c>
      <c r="AO97" s="4">
        <f t="shared" si="50"/>
        <v>0</v>
      </c>
      <c r="AP97" s="4">
        <f t="shared" si="51"/>
        <v>-105.78999999999996</v>
      </c>
      <c r="AQ97" s="4">
        <f t="shared" si="52"/>
        <v>90.0300000000002</v>
      </c>
      <c r="AR97">
        <f t="shared" si="68"/>
        <v>105.78999999999996</v>
      </c>
      <c r="AS97" s="6">
        <f t="shared" si="53"/>
        <v>1</v>
      </c>
      <c r="AT97" s="4">
        <f t="shared" si="54"/>
        <v>-42.101777286657992</v>
      </c>
      <c r="AU97" s="4">
        <f t="shared" si="69"/>
        <v>-40.571184857772217</v>
      </c>
      <c r="AV97">
        <f t="shared" si="70"/>
        <v>1</v>
      </c>
      <c r="AW97">
        <f t="shared" si="71"/>
        <v>0</v>
      </c>
      <c r="AX97">
        <f t="shared" si="72"/>
        <v>0</v>
      </c>
      <c r="AY97" s="4">
        <f t="shared" si="55"/>
        <v>-3.9100000000000006</v>
      </c>
      <c r="AZ97" s="4">
        <f t="shared" si="56"/>
        <v>1007.2600000000072</v>
      </c>
      <c r="BA97" s="4">
        <f>(C97-$C$1240)*10/100*4</f>
        <v>601.27600000000007</v>
      </c>
      <c r="BC97"/>
      <c r="BE97" s="6"/>
      <c r="BK97">
        <f t="shared" si="73"/>
        <v>1</v>
      </c>
    </row>
    <row r="98" spans="1:63" x14ac:dyDescent="0.25">
      <c r="A98">
        <v>1161</v>
      </c>
      <c r="B98" s="1">
        <v>44687</v>
      </c>
      <c r="C98" s="2">
        <v>4128.17</v>
      </c>
      <c r="D98" s="2">
        <v>4157.6899999999996</v>
      </c>
      <c r="E98" s="2">
        <v>4067.91</v>
      </c>
      <c r="F98" s="2">
        <v>4123.34</v>
      </c>
      <c r="G98" s="2">
        <v>4254300000</v>
      </c>
      <c r="H98" s="2">
        <f t="shared" si="57"/>
        <v>56.973216124382247</v>
      </c>
      <c r="I98" s="2">
        <f t="shared" si="58"/>
        <v>4321.3909999999996</v>
      </c>
      <c r="J98" s="2">
        <f t="shared" si="59"/>
        <v>76.517677138925563</v>
      </c>
      <c r="K98" s="2">
        <f t="shared" si="60"/>
        <v>-18.699999999999818</v>
      </c>
      <c r="L98" s="20">
        <f>VLOOKUP(B98,'IV Calls'!A:B,2, FALSE)</f>
        <v>0.24179999999999999</v>
      </c>
      <c r="M98" s="2">
        <f t="shared" si="61"/>
        <v>32.872104169271424</v>
      </c>
      <c r="N98" s="2">
        <f>VLOOKUP(B98,'IV Puts'!A:B,2, FALSE)</f>
        <v>0.28620000000000001</v>
      </c>
      <c r="O98" s="21">
        <f t="shared" si="62"/>
        <v>40.376919230379727</v>
      </c>
      <c r="P98" s="4">
        <f t="shared" si="63"/>
        <v>89.779999999999745</v>
      </c>
      <c r="Q98" s="4">
        <f t="shared" si="64"/>
        <v>118.78100000000013</v>
      </c>
      <c r="R98" s="4">
        <f t="shared" si="65"/>
        <v>-18.505503759398486</v>
      </c>
      <c r="S98" s="4">
        <f t="shared" si="66"/>
        <v>-12.513073293488507</v>
      </c>
      <c r="T98" s="20">
        <f t="shared" si="37"/>
        <v>4128.432338345865</v>
      </c>
      <c r="U98" s="2">
        <f t="shared" si="38"/>
        <v>5.0923383458648459</v>
      </c>
      <c r="V98" s="24">
        <f t="shared" si="39"/>
        <v>1</v>
      </c>
      <c r="W98" s="32">
        <f t="shared" si="40"/>
        <v>4119.4713925683873</v>
      </c>
      <c r="X98" s="33">
        <f t="shared" si="41"/>
        <v>3.8686074316128725</v>
      </c>
      <c r="Y98" s="34">
        <f t="shared" si="42"/>
        <v>1</v>
      </c>
      <c r="Z98" s="39">
        <f t="shared" si="67"/>
        <v>4113.9439999999886</v>
      </c>
      <c r="AA98" s="33">
        <f t="shared" si="43"/>
        <v>9.3960000000115542</v>
      </c>
      <c r="AB98" s="34">
        <f t="shared" si="44"/>
        <v>1</v>
      </c>
      <c r="AC98" s="32">
        <f t="shared" si="45"/>
        <v>4115.1047524393525</v>
      </c>
      <c r="AD98" s="33">
        <f t="shared" si="46"/>
        <v>8.2352475606476219</v>
      </c>
      <c r="AE98" s="34">
        <f t="shared" si="47"/>
        <v>1</v>
      </c>
      <c r="AF98" s="36">
        <f t="shared" si="48"/>
        <v>1</v>
      </c>
      <c r="AG98" s="37">
        <f t="shared" si="49"/>
        <v>0</v>
      </c>
      <c r="AH98" s="37">
        <f>IF(COUNTIF(AF99:AF102, "&lt;0")&gt;=2,0,IF(AE98=1, 1, -1))</f>
        <v>0</v>
      </c>
      <c r="AI98" s="37">
        <f>IF(COUNTIF(AF99:AF101, "&lt;0")&gt;=1,0,IF(AE98=1, 1, -1))</f>
        <v>0</v>
      </c>
      <c r="AJ98" s="42">
        <f>IF(SUM(AE99:AE101)=0,0,IF(AE98=1, 1, -1))</f>
        <v>1</v>
      </c>
      <c r="AK98" s="37">
        <f>IF(COUNTIF(AF99:AF100, "&lt;0")&gt;=2,0,IF(AE98=1, 1, -1))</f>
        <v>0</v>
      </c>
      <c r="AL98" s="44">
        <f>IF(COUNTIF(AF99:AF102, "&lt;0")&gt;=3,0,IF(AE98=1, 1, -1))</f>
        <v>1</v>
      </c>
      <c r="AM98" s="49">
        <f>IF(COUNTIF(AF99:AF101, "&lt;0")&gt;=2,0,IF(AE98=1, 1, -1))</f>
        <v>0</v>
      </c>
      <c r="AN98" s="7">
        <v>38.908172924919285</v>
      </c>
      <c r="AO98" s="4">
        <f t="shared" si="50"/>
        <v>29.519999999999527</v>
      </c>
      <c r="AP98" s="4">
        <f t="shared" si="51"/>
        <v>-60.260000000000218</v>
      </c>
      <c r="AQ98" s="4">
        <f t="shared" si="52"/>
        <v>4.8299999999999272</v>
      </c>
      <c r="AR98">
        <f t="shared" si="68"/>
        <v>60.260000000000218</v>
      </c>
      <c r="AS98" s="6">
        <f t="shared" si="53"/>
        <v>1</v>
      </c>
      <c r="AT98" s="4">
        <f t="shared" si="54"/>
        <v>-1.8977406126212912</v>
      </c>
      <c r="AU98" s="4">
        <f t="shared" si="69"/>
        <v>41.078172924919357</v>
      </c>
      <c r="AV98">
        <f t="shared" si="70"/>
        <v>0</v>
      </c>
      <c r="AW98">
        <f t="shared" si="71"/>
        <v>1</v>
      </c>
      <c r="AX98">
        <f t="shared" si="72"/>
        <v>0</v>
      </c>
      <c r="AY98" s="4">
        <f t="shared" si="55"/>
        <v>-3.9100000000000006</v>
      </c>
      <c r="AZ98" s="4">
        <f t="shared" si="56"/>
        <v>1011.1700000000071</v>
      </c>
      <c r="BA98" s="4">
        <f>(C98-$C$1240)*10/100*4</f>
        <v>620.03600000000006</v>
      </c>
      <c r="BC98"/>
      <c r="BE98" s="6"/>
      <c r="BK98">
        <f t="shared" si="73"/>
        <v>1</v>
      </c>
    </row>
    <row r="99" spans="1:63" x14ac:dyDescent="0.25">
      <c r="A99">
        <v>1160</v>
      </c>
      <c r="B99" s="1">
        <v>44686</v>
      </c>
      <c r="C99" s="2">
        <v>4270.43</v>
      </c>
      <c r="D99" s="2">
        <v>4270.43</v>
      </c>
      <c r="E99" s="2">
        <v>4106.01</v>
      </c>
      <c r="F99" s="2">
        <v>4146.87</v>
      </c>
      <c r="G99" s="2">
        <v>4197620000</v>
      </c>
      <c r="H99" s="2">
        <f t="shared" si="57"/>
        <v>73.424958396689362</v>
      </c>
      <c r="I99" s="2">
        <f t="shared" si="58"/>
        <v>4338.7149999999992</v>
      </c>
      <c r="J99" s="2">
        <f t="shared" si="59"/>
        <v>81.70731270983741</v>
      </c>
      <c r="K99" s="2">
        <f t="shared" si="60"/>
        <v>-29.739999999999782</v>
      </c>
      <c r="L99" s="20">
        <f>VLOOKUP(B99,'IV Calls'!A:B,2, FALSE)</f>
        <v>0.29870000000000002</v>
      </c>
      <c r="M99" s="2">
        <f t="shared" si="61"/>
        <v>42.108680687884302</v>
      </c>
      <c r="N99" s="2">
        <f>VLOOKUP(B99,'IV Puts'!A:B,2, FALSE)</f>
        <v>0.27239999999999998</v>
      </c>
      <c r="O99" s="21">
        <f t="shared" si="62"/>
        <v>39.850691062330569</v>
      </c>
      <c r="P99" s="4">
        <f t="shared" si="63"/>
        <v>194.15999999999985</v>
      </c>
      <c r="Q99" s="4">
        <f t="shared" si="64"/>
        <v>122.40700000000015</v>
      </c>
      <c r="R99" s="4">
        <f t="shared" si="65"/>
        <v>-18.437661654135329</v>
      </c>
      <c r="S99" s="4">
        <f t="shared" si="66"/>
        <v>-12.251559762835194</v>
      </c>
      <c r="T99" s="20">
        <f t="shared" si="37"/>
        <v>4282.2676616541357</v>
      </c>
      <c r="U99" s="2">
        <f t="shared" si="38"/>
        <v>135.39766165413585</v>
      </c>
      <c r="V99" s="24">
        <f t="shared" si="39"/>
        <v>0</v>
      </c>
      <c r="W99" s="32">
        <f t="shared" si="40"/>
        <v>4262.057770878122</v>
      </c>
      <c r="X99" s="33">
        <f t="shared" si="41"/>
        <v>115.18777087812214</v>
      </c>
      <c r="Y99" s="34">
        <f t="shared" si="42"/>
        <v>0</v>
      </c>
      <c r="Z99" s="39">
        <f t="shared" si="67"/>
        <v>4279.3549999999814</v>
      </c>
      <c r="AA99" s="33">
        <f t="shared" si="43"/>
        <v>132.48499999998148</v>
      </c>
      <c r="AB99" s="34">
        <f t="shared" si="44"/>
        <v>0</v>
      </c>
      <c r="AC99" s="32">
        <f t="shared" si="45"/>
        <v>4275.7225818843908</v>
      </c>
      <c r="AD99" s="33">
        <f t="shared" si="46"/>
        <v>128.85258188439093</v>
      </c>
      <c r="AE99" s="34">
        <f t="shared" si="47"/>
        <v>0</v>
      </c>
      <c r="AF99" s="36">
        <f t="shared" si="48"/>
        <v>-1</v>
      </c>
      <c r="AG99" s="37">
        <f t="shared" si="49"/>
        <v>0</v>
      </c>
      <c r="AH99" s="37">
        <f>IF(COUNTIF(AF100:AF103, "&lt;0")&gt;=2,0,IF(AE99=1, 1, -1))</f>
        <v>0</v>
      </c>
      <c r="AI99" s="37">
        <f>IF(COUNTIF(AF100:AF102, "&lt;0")&gt;=1,0,IF(AE99=1, 1, -1))</f>
        <v>0</v>
      </c>
      <c r="AJ99" s="42">
        <f>IF(SUM(AE100:AE102)=0,0,IF(AE99=1, 1, -1))</f>
        <v>-1</v>
      </c>
      <c r="AK99" s="37">
        <f>IF(COUNTIF(AF100:AF101, "&lt;0")&gt;=2,0,IF(AE99=1, 1, -1))</f>
        <v>-1</v>
      </c>
      <c r="AL99" s="44">
        <f>IF(COUNTIF(AF100:AF103, "&lt;0")&gt;=3,0,IF(AE99=1, 1, -1))</f>
        <v>-1</v>
      </c>
      <c r="AM99" s="49">
        <f>IF(COUNTIF(AF100:AF102, "&lt;0")&gt;=2,0,IF(AE99=1, 1, -1))</f>
        <v>-1</v>
      </c>
      <c r="AN99" s="7">
        <v>38.401086773952741</v>
      </c>
      <c r="AO99" s="4">
        <f t="shared" si="50"/>
        <v>0</v>
      </c>
      <c r="AP99" s="4">
        <f t="shared" si="51"/>
        <v>-164.42000000000007</v>
      </c>
      <c r="AQ99" s="4">
        <f t="shared" si="52"/>
        <v>123.5600000000004</v>
      </c>
      <c r="AR99">
        <f t="shared" si="68"/>
        <v>164.42000000000007</v>
      </c>
      <c r="AS99" s="6">
        <f t="shared" si="53"/>
        <v>1</v>
      </c>
      <c r="AT99" s="4">
        <f t="shared" si="54"/>
        <v>-106.81836983907095</v>
      </c>
      <c r="AU99" s="4">
        <f t="shared" si="69"/>
        <v>-78.158913226047659</v>
      </c>
      <c r="AV99">
        <f t="shared" si="70"/>
        <v>1</v>
      </c>
      <c r="AW99">
        <f t="shared" si="71"/>
        <v>0</v>
      </c>
      <c r="AX99">
        <f t="shared" si="72"/>
        <v>0</v>
      </c>
      <c r="AY99" s="4">
        <f t="shared" si="55"/>
        <v>-3.9100000000000006</v>
      </c>
      <c r="AZ99" s="4">
        <f t="shared" si="56"/>
        <v>1015.0800000000071</v>
      </c>
      <c r="BA99" s="4">
        <f>(C99-$C$1240)*10/100*4</f>
        <v>676.94000000000017</v>
      </c>
      <c r="BC99"/>
      <c r="BE99" s="6"/>
      <c r="BK99">
        <f t="shared" si="73"/>
        <v>1</v>
      </c>
    </row>
    <row r="100" spans="1:63" x14ac:dyDescent="0.25">
      <c r="A100">
        <v>1159</v>
      </c>
      <c r="B100" s="1">
        <v>44685</v>
      </c>
      <c r="C100" s="2">
        <v>4181.18</v>
      </c>
      <c r="D100" s="2">
        <v>4307.66</v>
      </c>
      <c r="E100" s="2">
        <v>4148.91</v>
      </c>
      <c r="F100" s="2">
        <v>4300.17</v>
      </c>
      <c r="G100" s="2">
        <v>4236210000</v>
      </c>
      <c r="H100" s="2">
        <f t="shared" si="57"/>
        <v>109.65291413262935</v>
      </c>
      <c r="I100" s="2">
        <f t="shared" si="58"/>
        <v>4349.902</v>
      </c>
      <c r="J100" s="2">
        <f t="shared" si="59"/>
        <v>106.40094588024357</v>
      </c>
      <c r="K100" s="2">
        <f t="shared" si="60"/>
        <v>5.7000000000007276</v>
      </c>
      <c r="L100" s="20">
        <f>VLOOKUP(B100,'IV Calls'!A:B,2, FALSE)</f>
        <v>0.20979999999999999</v>
      </c>
      <c r="M100" s="2">
        <f t="shared" si="61"/>
        <v>28.718561251848207</v>
      </c>
      <c r="N100" s="2">
        <f>VLOOKUP(B100,'IV Puts'!A:B,2, FALSE)</f>
        <v>0.23469999999999999</v>
      </c>
      <c r="O100" s="21">
        <f t="shared" si="62"/>
        <v>33.339772051413505</v>
      </c>
      <c r="P100" s="4">
        <f t="shared" si="63"/>
        <v>158.75</v>
      </c>
      <c r="Q100" s="4">
        <f t="shared" si="64"/>
        <v>115.83800000000011</v>
      </c>
      <c r="R100" s="4">
        <f t="shared" si="65"/>
        <v>-17.902338345864653</v>
      </c>
      <c r="S100" s="4">
        <f t="shared" si="66"/>
        <v>-11.791872002645935</v>
      </c>
      <c r="T100" s="20">
        <f t="shared" si="37"/>
        <v>4155.5669924812028</v>
      </c>
      <c r="U100" s="2">
        <f t="shared" si="38"/>
        <v>144.60300751879731</v>
      </c>
      <c r="V100" s="24">
        <f t="shared" si="39"/>
        <v>0</v>
      </c>
      <c r="W100" s="32">
        <f t="shared" si="40"/>
        <v>4171.9034671292629</v>
      </c>
      <c r="X100" s="33">
        <f t="shared" si="41"/>
        <v>128.26653287073714</v>
      </c>
      <c r="Y100" s="34">
        <f t="shared" si="42"/>
        <v>0</v>
      </c>
      <c r="Z100" s="39">
        <f t="shared" si="67"/>
        <v>4183.32</v>
      </c>
      <c r="AA100" s="33">
        <f t="shared" si="43"/>
        <v>116.85000000000036</v>
      </c>
      <c r="AB100" s="34">
        <f t="shared" si="44"/>
        <v>0</v>
      </c>
      <c r="AC100" s="32">
        <f t="shared" si="45"/>
        <v>4180.922528097145</v>
      </c>
      <c r="AD100" s="33">
        <f t="shared" si="46"/>
        <v>119.24747190285507</v>
      </c>
      <c r="AE100" s="34">
        <f t="shared" si="47"/>
        <v>0</v>
      </c>
      <c r="AF100" s="36">
        <f t="shared" si="48"/>
        <v>-1</v>
      </c>
      <c r="AG100" s="37">
        <f t="shared" si="49"/>
        <v>-1</v>
      </c>
      <c r="AH100" s="37">
        <f>IF(COUNTIF(AF101:AF104, "&lt;0")&gt;=2,0,IF(AE100=1, 1, -1))</f>
        <v>0</v>
      </c>
      <c r="AI100" s="37">
        <f>IF(COUNTIF(AF101:AF103, "&lt;0")&gt;=1,0,IF(AE100=1, 1, -1))</f>
        <v>0</v>
      </c>
      <c r="AJ100" s="42">
        <f>IF(SUM(AE101:AE103)=0,0,IF(AE100=1, 1, -1))</f>
        <v>-1</v>
      </c>
      <c r="AK100" s="37">
        <f>IF(COUNTIF(AF101:AF102, "&lt;0")&gt;=2,0,IF(AE100=1, 1, -1))</f>
        <v>-1</v>
      </c>
      <c r="AL100" s="44">
        <f>IF(COUNTIF(AF101:AF104, "&lt;0")&gt;=3,0,IF(AE100=1, 1, -1))</f>
        <v>-1</v>
      </c>
      <c r="AM100" s="49">
        <f>IF(COUNTIF(AF101:AF103, "&lt;0")&gt;=2,0,IF(AE100=1, 1, -1))</f>
        <v>-1</v>
      </c>
      <c r="AN100" s="7">
        <v>32.127008225971281</v>
      </c>
      <c r="AO100" s="4">
        <f t="shared" si="50"/>
        <v>126.47999999999956</v>
      </c>
      <c r="AP100" s="4">
        <f t="shared" si="51"/>
        <v>-32.270000000000437</v>
      </c>
      <c r="AQ100" s="4">
        <f t="shared" si="52"/>
        <v>118.98999999999978</v>
      </c>
      <c r="AR100">
        <f t="shared" si="68"/>
        <v>126.47999999999956</v>
      </c>
      <c r="AS100" s="6">
        <f t="shared" si="53"/>
        <v>1</v>
      </c>
      <c r="AT100" s="4">
        <f t="shared" si="54"/>
        <v>-78.289487661042642</v>
      </c>
      <c r="AU100" s="4">
        <f t="shared" si="69"/>
        <v>-79.862991774028501</v>
      </c>
      <c r="AV100">
        <f t="shared" si="70"/>
        <v>1</v>
      </c>
      <c r="AW100">
        <f t="shared" si="71"/>
        <v>0</v>
      </c>
      <c r="AX100">
        <f t="shared" si="72"/>
        <v>0</v>
      </c>
      <c r="AY100" s="4">
        <f t="shared" si="55"/>
        <v>-3.9100000000000006</v>
      </c>
      <c r="AZ100" s="4">
        <f t="shared" si="56"/>
        <v>1018.9900000000071</v>
      </c>
      <c r="BA100" s="4">
        <f>(C100-$C$1240)*10/100*4</f>
        <v>641.24000000000012</v>
      </c>
      <c r="BC100"/>
      <c r="BE100" s="6"/>
      <c r="BK100">
        <f t="shared" si="73"/>
        <v>1</v>
      </c>
    </row>
    <row r="101" spans="1:63" x14ac:dyDescent="0.25">
      <c r="A101">
        <v>1158</v>
      </c>
      <c r="B101" s="1">
        <v>44684</v>
      </c>
      <c r="C101" s="2">
        <v>4159.78</v>
      </c>
      <c r="D101" s="2">
        <v>4200.1000000000004</v>
      </c>
      <c r="E101" s="2">
        <v>4147.08</v>
      </c>
      <c r="F101" s="2">
        <v>4175.4799999999996</v>
      </c>
      <c r="G101" s="2">
        <v>3877530000</v>
      </c>
      <c r="H101" s="2">
        <f t="shared" si="57"/>
        <v>125.56846134457675</v>
      </c>
      <c r="I101" s="2">
        <f t="shared" si="58"/>
        <v>4369.4654999999993</v>
      </c>
      <c r="J101" s="2">
        <f t="shared" si="59"/>
        <v>124.44613082733723</v>
      </c>
      <c r="K101" s="2">
        <f t="shared" si="60"/>
        <v>4.3999999999996362</v>
      </c>
      <c r="L101" s="20">
        <f>VLOOKUP(B101,'IV Calls'!A:B,2, FALSE)</f>
        <v>0.28010000000000002</v>
      </c>
      <c r="M101" s="2">
        <f t="shared" si="61"/>
        <v>38.157036815886677</v>
      </c>
      <c r="N101" s="2">
        <f>VLOOKUP(B101,'IV Puts'!A:B,2, FALSE)</f>
        <v>0.26740000000000003</v>
      </c>
      <c r="O101" s="21">
        <f t="shared" si="62"/>
        <v>37.80204344169119</v>
      </c>
      <c r="P101" s="4">
        <f t="shared" si="63"/>
        <v>53.020000000000437</v>
      </c>
      <c r="Q101" s="4">
        <f t="shared" si="64"/>
        <v>103.91600000000008</v>
      </c>
      <c r="R101" s="4">
        <f t="shared" si="65"/>
        <v>-19.913007518796984</v>
      </c>
      <c r="S101" s="4">
        <f t="shared" si="66"/>
        <v>-13.065539254559868</v>
      </c>
      <c r="T101" s="20">
        <f t="shared" si="37"/>
        <v>4134.9416691729321</v>
      </c>
      <c r="U101" s="2">
        <f t="shared" si="38"/>
        <v>40.538330827067512</v>
      </c>
      <c r="V101" s="24">
        <f t="shared" si="39"/>
        <v>1</v>
      </c>
      <c r="W101" s="32">
        <f t="shared" si="40"/>
        <v>4150.1907792549791</v>
      </c>
      <c r="X101" s="33">
        <f t="shared" si="41"/>
        <v>25.28922074502043</v>
      </c>
      <c r="Y101" s="34">
        <f t="shared" si="42"/>
        <v>1</v>
      </c>
      <c r="Z101" s="39">
        <f t="shared" si="67"/>
        <v>4162.6970000000001</v>
      </c>
      <c r="AA101" s="33">
        <f t="shared" si="43"/>
        <v>12.782999999999447</v>
      </c>
      <c r="AB101" s="34">
        <f t="shared" si="44"/>
        <v>1</v>
      </c>
      <c r="AC101" s="32">
        <f t="shared" si="45"/>
        <v>4160.0706936435454</v>
      </c>
      <c r="AD101" s="33">
        <f t="shared" si="46"/>
        <v>15.409306356454181</v>
      </c>
      <c r="AE101" s="34">
        <f t="shared" si="47"/>
        <v>1</v>
      </c>
      <c r="AF101" s="36">
        <f t="shared" si="48"/>
        <v>1</v>
      </c>
      <c r="AG101" s="37">
        <f t="shared" si="49"/>
        <v>1</v>
      </c>
      <c r="AH101" s="37">
        <f>IF(COUNTIF(AF102:AF105, "&lt;0")&gt;=2,0,IF(AE101=1, 1, -1))</f>
        <v>0</v>
      </c>
      <c r="AI101" s="37">
        <f>IF(COUNTIF(AF102:AF104, "&lt;0")&gt;=1,0,IF(AE101=1, 1, -1))</f>
        <v>0</v>
      </c>
      <c r="AJ101" s="42">
        <f>IF(SUM(AE102:AE104)=0,0,IF(AE101=1, 1, -1))</f>
        <v>1</v>
      </c>
      <c r="AK101" s="37">
        <f>IF(COUNTIF(AF102:AF103, "&lt;0")&gt;=2,0,IF(AE101=1, 1, -1))</f>
        <v>1</v>
      </c>
      <c r="AL101" s="44">
        <f>IF(COUNTIF(AF102:AF105, "&lt;0")&gt;=3,0,IF(AE101=1, 1, -1))</f>
        <v>1</v>
      </c>
      <c r="AM101" s="49">
        <f>IF(COUNTIF(AF102:AF104, "&lt;0")&gt;=2,0,IF(AE101=1, 1, -1))</f>
        <v>0</v>
      </c>
      <c r="AN101" s="7">
        <v>36.426960530410916</v>
      </c>
      <c r="AO101" s="4">
        <f t="shared" si="50"/>
        <v>40.320000000000618</v>
      </c>
      <c r="AP101" s="4">
        <f t="shared" si="51"/>
        <v>-12.699999999999818</v>
      </c>
      <c r="AQ101" s="4">
        <f t="shared" si="52"/>
        <v>15.699999999999818</v>
      </c>
      <c r="AR101">
        <f t="shared" si="68"/>
        <v>40.320000000000618</v>
      </c>
      <c r="AS101" s="6">
        <f t="shared" si="53"/>
        <v>0</v>
      </c>
      <c r="AT101" s="4">
        <f t="shared" si="54"/>
        <v>14.320440795615752</v>
      </c>
      <c r="AU101" s="4">
        <f t="shared" si="69"/>
        <v>27.726960530411098</v>
      </c>
      <c r="AV101">
        <f t="shared" si="70"/>
        <v>0</v>
      </c>
      <c r="AW101">
        <f t="shared" si="71"/>
        <v>0</v>
      </c>
      <c r="AX101">
        <f t="shared" si="72"/>
        <v>0</v>
      </c>
      <c r="AY101" s="4">
        <f t="shared" si="55"/>
        <v>6.94</v>
      </c>
      <c r="AZ101" s="4">
        <f t="shared" si="56"/>
        <v>1022.900000000007</v>
      </c>
      <c r="BA101" s="4">
        <f>(C101-$C$1240)*10/100*4</f>
        <v>632.67999999999995</v>
      </c>
      <c r="BC101"/>
      <c r="BE101" s="6"/>
      <c r="BK101">
        <f t="shared" si="73"/>
        <v>1</v>
      </c>
    </row>
    <row r="102" spans="1:63" x14ac:dyDescent="0.25">
      <c r="A102">
        <v>1157</v>
      </c>
      <c r="B102" s="1">
        <v>44683</v>
      </c>
      <c r="C102" s="2">
        <v>4130.6099999999997</v>
      </c>
      <c r="D102" s="2">
        <v>4169.8100000000004</v>
      </c>
      <c r="E102" s="2">
        <v>4062.51</v>
      </c>
      <c r="F102" s="2">
        <v>4155.38</v>
      </c>
      <c r="G102" s="2">
        <v>4474060000</v>
      </c>
      <c r="H102" s="2">
        <f t="shared" si="57"/>
        <v>121.47019113529235</v>
      </c>
      <c r="I102" s="2">
        <f t="shared" si="58"/>
        <v>4388.8749999999991</v>
      </c>
      <c r="J102" s="2">
        <f t="shared" si="59"/>
        <v>129.84884980541594</v>
      </c>
      <c r="K102" s="2">
        <f t="shared" si="60"/>
        <v>-1.3200000000006185</v>
      </c>
      <c r="L102" s="20">
        <f>VLOOKUP(B102,'IV Calls'!A:B,2, FALSE)</f>
        <v>0.29139999999999999</v>
      </c>
      <c r="M102" s="2">
        <f t="shared" si="61"/>
        <v>39.472377893332784</v>
      </c>
      <c r="N102" s="2">
        <f>VLOOKUP(B102,'IV Puts'!A:B,2, FALSE)</f>
        <v>0.31180000000000002</v>
      </c>
      <c r="O102" s="21">
        <f t="shared" si="62"/>
        <v>43.830073106578155</v>
      </c>
      <c r="P102" s="4">
        <f t="shared" si="63"/>
        <v>107.30000000000018</v>
      </c>
      <c r="Q102" s="4">
        <f t="shared" si="64"/>
        <v>106.654</v>
      </c>
      <c r="R102" s="4">
        <f t="shared" si="65"/>
        <v>-20.438330827067663</v>
      </c>
      <c r="S102" s="4">
        <f t="shared" si="66"/>
        <v>-13.505944711296218</v>
      </c>
      <c r="T102" s="20">
        <f t="shared" si="37"/>
        <v>4112.4214135338352</v>
      </c>
      <c r="U102" s="2">
        <f t="shared" si="38"/>
        <v>42.958586466164888</v>
      </c>
      <c r="V102" s="24">
        <f t="shared" si="39"/>
        <v>0</v>
      </c>
      <c r="W102" s="32">
        <f t="shared" si="40"/>
        <v>4121.4923932092152</v>
      </c>
      <c r="X102" s="33">
        <f t="shared" si="41"/>
        <v>33.887606790784957</v>
      </c>
      <c r="Y102" s="34">
        <f t="shared" si="42"/>
        <v>1</v>
      </c>
      <c r="Z102" s="39">
        <f t="shared" si="67"/>
        <v>4118.2960000000021</v>
      </c>
      <c r="AA102" s="33">
        <f t="shared" si="43"/>
        <v>37.083999999998014</v>
      </c>
      <c r="AB102" s="34">
        <f t="shared" si="44"/>
        <v>1</v>
      </c>
      <c r="AC102" s="32">
        <f t="shared" si="45"/>
        <v>4118.9672425739373</v>
      </c>
      <c r="AD102" s="33">
        <f t="shared" si="46"/>
        <v>36.412757426062853</v>
      </c>
      <c r="AE102" s="34">
        <f t="shared" si="47"/>
        <v>1</v>
      </c>
      <c r="AF102" s="36">
        <f t="shared" si="48"/>
        <v>1</v>
      </c>
      <c r="AG102" s="37">
        <f t="shared" si="49"/>
        <v>0</v>
      </c>
      <c r="AH102" s="37">
        <f>IF(COUNTIF(AF103:AF106, "&lt;0")&gt;=2,0,IF(AE102=1, 1, -1))</f>
        <v>0</v>
      </c>
      <c r="AI102" s="37">
        <f>IF(COUNTIF(AF103:AF105, "&lt;0")&gt;=1,0,IF(AE102=1, 1, -1))</f>
        <v>0</v>
      </c>
      <c r="AJ102" s="42">
        <f>IF(SUM(AE103:AE105)=0,0,IF(AE102=1, 1, -1))</f>
        <v>1</v>
      </c>
      <c r="AK102" s="37">
        <f>IF(COUNTIF(AF103:AF104, "&lt;0")&gt;=2,0,IF(AE102=1, 1, -1))</f>
        <v>0</v>
      </c>
      <c r="AL102" s="44">
        <f>IF(COUNTIF(AF103:AF106, "&lt;0")&gt;=3,0,IF(AE102=1, 1, -1))</f>
        <v>0</v>
      </c>
      <c r="AM102" s="49">
        <f>IF(COUNTIF(AF103:AF105, "&lt;0")&gt;=2,0,IF(AE102=1, 1, -1))</f>
        <v>0</v>
      </c>
      <c r="AN102" s="7">
        <v>42.23571526129431</v>
      </c>
      <c r="AO102" s="4">
        <f t="shared" si="50"/>
        <v>39.200000000000728</v>
      </c>
      <c r="AP102" s="4">
        <f t="shared" si="51"/>
        <v>-68.099999999999454</v>
      </c>
      <c r="AQ102" s="4">
        <f t="shared" si="52"/>
        <v>24.770000000000437</v>
      </c>
      <c r="AR102">
        <f t="shared" si="68"/>
        <v>68.099999999999454</v>
      </c>
      <c r="AS102" s="6">
        <f t="shared" si="53"/>
        <v>1</v>
      </c>
      <c r="AT102" s="4">
        <f t="shared" si="54"/>
        <v>-4.7464271080579863</v>
      </c>
      <c r="AU102" s="4">
        <f t="shared" si="69"/>
        <v>24.465715261293873</v>
      </c>
      <c r="AV102">
        <f t="shared" si="70"/>
        <v>0</v>
      </c>
      <c r="AW102">
        <f t="shared" si="71"/>
        <v>1</v>
      </c>
      <c r="AX102">
        <f t="shared" si="72"/>
        <v>0</v>
      </c>
      <c r="AY102" s="4">
        <f t="shared" si="55"/>
        <v>-3.9100000000000006</v>
      </c>
      <c r="AZ102" s="4">
        <f t="shared" si="56"/>
        <v>1015.960000000007</v>
      </c>
      <c r="BA102" s="4">
        <f>(C102-$C$1240)*10/100*4</f>
        <v>621.01199999999994</v>
      </c>
      <c r="BC102"/>
      <c r="BE102" s="6"/>
      <c r="BK102">
        <f t="shared" si="73"/>
        <v>0</v>
      </c>
    </row>
    <row r="103" spans="1:63" x14ac:dyDescent="0.25">
      <c r="A103">
        <v>1156</v>
      </c>
      <c r="B103" s="1">
        <v>44680</v>
      </c>
      <c r="C103" s="2">
        <v>4253.75</v>
      </c>
      <c r="D103" s="2">
        <v>4269.68</v>
      </c>
      <c r="E103" s="2">
        <v>4124.28</v>
      </c>
      <c r="F103" s="2">
        <v>4131.93</v>
      </c>
      <c r="G103" s="2">
        <v>3943480000</v>
      </c>
      <c r="H103" s="2">
        <f t="shared" si="57"/>
        <v>106.2619830889674</v>
      </c>
      <c r="I103" s="2">
        <f t="shared" si="58"/>
        <v>4409.3604999999998</v>
      </c>
      <c r="J103" s="2">
        <f t="shared" si="59"/>
        <v>116.62516668347092</v>
      </c>
      <c r="K103" s="2">
        <f t="shared" si="60"/>
        <v>-33.75</v>
      </c>
      <c r="L103" s="20">
        <f>VLOOKUP(B103,'IV Calls'!A:B,2, FALSE)</f>
        <v>0.31850000000000001</v>
      </c>
      <c r="M103" s="2">
        <f t="shared" si="61"/>
        <v>44.767656117823208</v>
      </c>
      <c r="N103" s="2">
        <f>VLOOKUP(B103,'IV Puts'!A:B,2, FALSE)</f>
        <v>0.26860000000000001</v>
      </c>
      <c r="O103" s="21">
        <f t="shared" si="62"/>
        <v>39.178993073726673</v>
      </c>
      <c r="P103" s="4">
        <f t="shared" si="63"/>
        <v>163.22000000000025</v>
      </c>
      <c r="Q103" s="4">
        <f t="shared" si="64"/>
        <v>99.924999999999997</v>
      </c>
      <c r="R103" s="4">
        <f t="shared" si="65"/>
        <v>-19.508586466165408</v>
      </c>
      <c r="S103" s="4">
        <f t="shared" si="66"/>
        <v>-12.841699705330829</v>
      </c>
      <c r="T103" s="20">
        <f t="shared" si="37"/>
        <v>4270.0993233082709</v>
      </c>
      <c r="U103" s="2">
        <f t="shared" si="38"/>
        <v>138.16932330827058</v>
      </c>
      <c r="V103" s="24">
        <f t="shared" si="39"/>
        <v>0</v>
      </c>
      <c r="W103" s="32">
        <f t="shared" si="40"/>
        <v>4245.6703576692544</v>
      </c>
      <c r="X103" s="33">
        <f t="shared" si="41"/>
        <v>113.74035766925408</v>
      </c>
      <c r="Y103" s="34">
        <f t="shared" si="42"/>
        <v>0</v>
      </c>
      <c r="Z103" s="39">
        <f t="shared" si="67"/>
        <v>4256.8669999999984</v>
      </c>
      <c r="AA103" s="33">
        <f t="shared" si="43"/>
        <v>124.93699999999808</v>
      </c>
      <c r="AB103" s="34">
        <f t="shared" si="44"/>
        <v>0</v>
      </c>
      <c r="AC103" s="32">
        <f t="shared" si="45"/>
        <v>4254.5157051105416</v>
      </c>
      <c r="AD103" s="33">
        <f t="shared" si="46"/>
        <v>122.58570511054131</v>
      </c>
      <c r="AE103" s="34">
        <f t="shared" si="47"/>
        <v>0</v>
      </c>
      <c r="AF103" s="36">
        <f t="shared" si="48"/>
        <v>-1</v>
      </c>
      <c r="AG103" s="37">
        <f t="shared" si="49"/>
        <v>0</v>
      </c>
      <c r="AH103" s="37">
        <f>IF(COUNTIF(AF104:AF107, "&lt;0")&gt;=2,0,IF(AE103=1, 1, -1))</f>
        <v>0</v>
      </c>
      <c r="AI103" s="37">
        <f>IF(COUNTIF(AF104:AF106, "&lt;0")&gt;=1,0,IF(AE103=1, 1, -1))</f>
        <v>0</v>
      </c>
      <c r="AJ103" s="42">
        <f>IF(SUM(AE104:AE106)=0,0,IF(AE103=1, 1, -1))</f>
        <v>-1</v>
      </c>
      <c r="AK103" s="37">
        <f>IF(COUNTIF(AF104:AF105, "&lt;0")&gt;=2,0,IF(AE103=1, 1, -1))</f>
        <v>-1</v>
      </c>
      <c r="AL103" s="44">
        <f>IF(COUNTIF(AF104:AF107, "&lt;0")&gt;=3,0,IF(AE103=1, 1, -1))</f>
        <v>0</v>
      </c>
      <c r="AM103" s="49">
        <f>IF(COUNTIF(AF104:AF106, "&lt;0")&gt;=2,0,IF(AE103=1, 1, -1))</f>
        <v>0</v>
      </c>
      <c r="AN103" s="7">
        <v>37.753822396380883</v>
      </c>
      <c r="AO103" s="4">
        <f t="shared" si="50"/>
        <v>15.930000000000291</v>
      </c>
      <c r="AP103" s="4">
        <f t="shared" si="51"/>
        <v>-129.47000000000025</v>
      </c>
      <c r="AQ103" s="4">
        <f t="shared" si="52"/>
        <v>121.81999999999971</v>
      </c>
      <c r="AR103">
        <f t="shared" si="68"/>
        <v>129.47000000000025</v>
      </c>
      <c r="AS103" s="6">
        <f t="shared" si="53"/>
        <v>1</v>
      </c>
      <c r="AT103" s="4">
        <f t="shared" si="54"/>
        <v>-72.83926640542893</v>
      </c>
      <c r="AU103" s="4">
        <f t="shared" si="69"/>
        <v>-77.066177603618826</v>
      </c>
      <c r="AV103">
        <f t="shared" si="70"/>
        <v>1</v>
      </c>
      <c r="AW103">
        <f t="shared" si="71"/>
        <v>0</v>
      </c>
      <c r="AX103">
        <f t="shared" si="72"/>
        <v>0</v>
      </c>
      <c r="AY103" s="4">
        <f t="shared" si="55"/>
        <v>-3.9100000000000006</v>
      </c>
      <c r="AZ103" s="4">
        <f t="shared" si="56"/>
        <v>1019.8700000000069</v>
      </c>
      <c r="BA103" s="4">
        <f>(C103-$C$1240)*10/100*4</f>
        <v>670.26800000000003</v>
      </c>
      <c r="BC103"/>
      <c r="BE103" s="6"/>
      <c r="BK103">
        <f t="shared" si="73"/>
        <v>1</v>
      </c>
    </row>
    <row r="104" spans="1:63" x14ac:dyDescent="0.25">
      <c r="A104">
        <v>1155</v>
      </c>
      <c r="B104" s="1">
        <v>44679</v>
      </c>
      <c r="C104" s="2">
        <v>4222.58</v>
      </c>
      <c r="D104" s="2">
        <v>4308.45</v>
      </c>
      <c r="E104" s="2">
        <v>4188.63</v>
      </c>
      <c r="F104" s="2">
        <v>4287.5</v>
      </c>
      <c r="G104" s="2">
        <v>3969440000</v>
      </c>
      <c r="H104" s="2">
        <f t="shared" si="57"/>
        <v>108.22170184907969</v>
      </c>
      <c r="I104" s="2">
        <f t="shared" si="58"/>
        <v>4426.6239999999998</v>
      </c>
      <c r="J104" s="2">
        <f t="shared" si="59"/>
        <v>110.71162271509948</v>
      </c>
      <c r="K104" s="2">
        <f t="shared" si="60"/>
        <v>38.619999999999891</v>
      </c>
      <c r="L104" s="20">
        <f>VLOOKUP(B104,'IV Calls'!A:B,2, FALSE)</f>
        <v>0.2014</v>
      </c>
      <c r="M104" s="2">
        <f t="shared" si="61"/>
        <v>27.624713156062288</v>
      </c>
      <c r="N104" s="2">
        <f>VLOOKUP(B104,'IV Puts'!A:B,2, FALSE)</f>
        <v>0.28889999999999999</v>
      </c>
      <c r="O104" s="21">
        <f t="shared" si="62"/>
        <v>41.122375505663115</v>
      </c>
      <c r="P104" s="4">
        <f t="shared" si="63"/>
        <v>124.48999999999978</v>
      </c>
      <c r="Q104" s="4">
        <f t="shared" si="64"/>
        <v>90.571999999999932</v>
      </c>
      <c r="R104" s="4">
        <f t="shared" si="65"/>
        <v>-17.400676691729323</v>
      </c>
      <c r="S104" s="4">
        <f t="shared" si="66"/>
        <v>-11.379777930627879</v>
      </c>
      <c r="T104" s="20">
        <f t="shared" si="37"/>
        <v>4165.7809398496238</v>
      </c>
      <c r="U104" s="2">
        <f t="shared" si="38"/>
        <v>121.71906015037621</v>
      </c>
      <c r="V104" s="24">
        <f t="shared" si="39"/>
        <v>0</v>
      </c>
      <c r="W104" s="32">
        <f t="shared" si="40"/>
        <v>4214.1728903703224</v>
      </c>
      <c r="X104" s="33">
        <f t="shared" si="41"/>
        <v>73.32710962967758</v>
      </c>
      <c r="Y104" s="34">
        <f t="shared" si="42"/>
        <v>0</v>
      </c>
      <c r="Z104" s="39">
        <f t="shared" si="67"/>
        <v>4226.1859999999942</v>
      </c>
      <c r="AA104" s="33">
        <f t="shared" si="43"/>
        <v>61.314000000005763</v>
      </c>
      <c r="AB104" s="34">
        <f t="shared" si="44"/>
        <v>0</v>
      </c>
      <c r="AC104" s="32">
        <f t="shared" si="45"/>
        <v>4223.6632469777633</v>
      </c>
      <c r="AD104" s="33">
        <f t="shared" si="46"/>
        <v>63.836753022236735</v>
      </c>
      <c r="AE104" s="34">
        <f t="shared" si="47"/>
        <v>0</v>
      </c>
      <c r="AF104" s="36">
        <f t="shared" si="48"/>
        <v>-1</v>
      </c>
      <c r="AG104" s="37">
        <f t="shared" si="49"/>
        <v>-1</v>
      </c>
      <c r="AH104" s="37">
        <f>IF(COUNTIF(AF105:AF108, "&lt;0")&gt;=2,0,IF(AE104=1, 1, -1))</f>
        <v>0</v>
      </c>
      <c r="AI104" s="37">
        <f>IF(COUNTIF(AF105:AF107, "&lt;0")&gt;=1,0,IF(AE104=1, 1, -1))</f>
        <v>0</v>
      </c>
      <c r="AJ104" s="42">
        <f>IF(SUM(AE105:AE107)=0,0,IF(AE104=1, 1, -1))</f>
        <v>-1</v>
      </c>
      <c r="AK104" s="37">
        <f>IF(COUNTIF(AF105:AF106, "&lt;0")&gt;=2,0,IF(AE104=1, 1, -1))</f>
        <v>-1</v>
      </c>
      <c r="AL104" s="44">
        <f>IF(COUNTIF(AF105:AF108, "&lt;0")&gt;=3,0,IF(AE104=1, 1, -1))</f>
        <v>0</v>
      </c>
      <c r="AM104" s="49">
        <f>IF(COUNTIF(AF105:AF107, "&lt;0")&gt;=2,0,IF(AE104=1, 1, -1))</f>
        <v>0</v>
      </c>
      <c r="AN104" s="7">
        <v>39.626512565970181</v>
      </c>
      <c r="AO104" s="4">
        <f t="shared" si="50"/>
        <v>85.869999999999891</v>
      </c>
      <c r="AP104" s="4">
        <f t="shared" si="51"/>
        <v>-33.949999999999818</v>
      </c>
      <c r="AQ104" s="4">
        <f t="shared" si="52"/>
        <v>64.920000000000073</v>
      </c>
      <c r="AR104">
        <f t="shared" si="68"/>
        <v>85.869999999999891</v>
      </c>
      <c r="AS104" s="6">
        <f t="shared" si="53"/>
        <v>1</v>
      </c>
      <c r="AT104" s="4">
        <f t="shared" si="54"/>
        <v>-26.430231151044623</v>
      </c>
      <c r="AU104" s="4">
        <f t="shared" si="69"/>
        <v>-18.293487434029892</v>
      </c>
      <c r="AV104">
        <f t="shared" si="70"/>
        <v>1</v>
      </c>
      <c r="AW104">
        <f t="shared" si="71"/>
        <v>0</v>
      </c>
      <c r="AX104">
        <f t="shared" si="72"/>
        <v>0</v>
      </c>
      <c r="AY104" s="4">
        <f t="shared" si="55"/>
        <v>-3.9100000000000006</v>
      </c>
      <c r="AZ104" s="4">
        <f t="shared" si="56"/>
        <v>1023.7800000000069</v>
      </c>
      <c r="BA104" s="4">
        <f>(C104-$C$1240)*10/100*4</f>
        <v>657.8</v>
      </c>
      <c r="BC104"/>
      <c r="BE104" s="6"/>
      <c r="BK104">
        <f t="shared" si="73"/>
        <v>1</v>
      </c>
    </row>
    <row r="105" spans="1:63" x14ac:dyDescent="0.25">
      <c r="A105">
        <v>1154</v>
      </c>
      <c r="B105" s="1">
        <v>44678</v>
      </c>
      <c r="C105" s="2">
        <v>4186.5200000000004</v>
      </c>
      <c r="D105" s="2">
        <v>4240.71</v>
      </c>
      <c r="E105" s="2">
        <v>4162.8999999999996</v>
      </c>
      <c r="F105" s="2">
        <v>4183.96</v>
      </c>
      <c r="G105" s="2">
        <v>3876340000</v>
      </c>
      <c r="H105" s="2">
        <f t="shared" si="57"/>
        <v>98.692886628728644</v>
      </c>
      <c r="I105" s="2">
        <f t="shared" si="58"/>
        <v>4446.7049999999999</v>
      </c>
      <c r="J105" s="2">
        <f t="shared" si="59"/>
        <v>106.96642036294925</v>
      </c>
      <c r="K105" s="2">
        <f t="shared" si="60"/>
        <v>11.320000000000618</v>
      </c>
      <c r="L105" s="20">
        <f>VLOOKUP(B105,'IV Calls'!A:B,2, FALSE)</f>
        <v>0.3</v>
      </c>
      <c r="M105" s="2">
        <f t="shared" si="61"/>
        <v>41.062872408980233</v>
      </c>
      <c r="N105" s="2">
        <f>VLOOKUP(B105,'IV Puts'!A:B,2, FALSE)</f>
        <v>0.26250000000000001</v>
      </c>
      <c r="O105" s="21">
        <f t="shared" si="62"/>
        <v>37.286336988790772</v>
      </c>
      <c r="P105" s="4">
        <f t="shared" si="63"/>
        <v>77.8100000000004</v>
      </c>
      <c r="Q105" s="4">
        <f t="shared" si="64"/>
        <v>84.244999999999976</v>
      </c>
      <c r="R105" s="4">
        <f t="shared" si="65"/>
        <v>-18.179060150375935</v>
      </c>
      <c r="S105" s="4">
        <f t="shared" si="66"/>
        <v>-11.840999478419599</v>
      </c>
      <c r="T105" s="20">
        <f t="shared" si="37"/>
        <v>4157.9345789473682</v>
      </c>
      <c r="U105" s="2">
        <f t="shared" si="38"/>
        <v>26.025421052631827</v>
      </c>
      <c r="V105" s="24">
        <f t="shared" si="39"/>
        <v>1</v>
      </c>
      <c r="W105" s="32">
        <f t="shared" si="40"/>
        <v>4178.4893465097866</v>
      </c>
      <c r="X105" s="33">
        <f t="shared" si="41"/>
        <v>5.4706534902134081</v>
      </c>
      <c r="Y105" s="34">
        <f t="shared" si="42"/>
        <v>1</v>
      </c>
      <c r="Z105" s="39">
        <f t="shared" si="67"/>
        <v>4177.3580000000075</v>
      </c>
      <c r="AA105" s="33">
        <f t="shared" si="43"/>
        <v>6.6019999999925858</v>
      </c>
      <c r="AB105" s="34">
        <f t="shared" si="44"/>
        <v>1</v>
      </c>
      <c r="AC105" s="32">
        <f t="shared" si="45"/>
        <v>4177.5955827670614</v>
      </c>
      <c r="AD105" s="33">
        <f t="shared" si="46"/>
        <v>6.3644172329386492</v>
      </c>
      <c r="AE105" s="34">
        <f t="shared" si="47"/>
        <v>1</v>
      </c>
      <c r="AF105" s="36">
        <f t="shared" si="48"/>
        <v>1</v>
      </c>
      <c r="AG105" s="37">
        <f t="shared" si="49"/>
        <v>0</v>
      </c>
      <c r="AH105" s="37">
        <f>IF(COUNTIF(AF106:AF109, "&lt;0")&gt;=2,0,IF(AE105=1, 1, -1))</f>
        <v>0</v>
      </c>
      <c r="AI105" s="37">
        <f>IF(COUNTIF(AF106:AF108, "&lt;0")&gt;=1,0,IF(AE105=1, 1, -1))</f>
        <v>0</v>
      </c>
      <c r="AJ105" s="42">
        <f>IF(SUM(AE106:AE108)=0,0,IF(AE105=1, 1, -1))</f>
        <v>0</v>
      </c>
      <c r="AK105" s="37">
        <f>IF(COUNTIF(AF106:AF107, "&lt;0")&gt;=2,0,IF(AE105=1, 1, -1))</f>
        <v>0</v>
      </c>
      <c r="AL105" s="44">
        <f>IF(COUNTIF(AF106:AF109, "&lt;0")&gt;=3,0,IF(AE105=1, 1, -1))</f>
        <v>0</v>
      </c>
      <c r="AM105" s="49">
        <f>IF(COUNTIF(AF106:AF108, "&lt;0")&gt;=2,0,IF(AE105=1, 1, -1))</f>
        <v>0</v>
      </c>
      <c r="AN105" s="7">
        <v>35.93001335785771</v>
      </c>
      <c r="AO105" s="4">
        <f t="shared" si="50"/>
        <v>54.1899999999996</v>
      </c>
      <c r="AP105" s="4">
        <f t="shared" si="51"/>
        <v>-23.6200000000008</v>
      </c>
      <c r="AQ105" s="4">
        <f t="shared" si="52"/>
        <v>2.5600000000004002</v>
      </c>
      <c r="AR105">
        <f t="shared" si="68"/>
        <v>54.1899999999996</v>
      </c>
      <c r="AS105" s="6">
        <f t="shared" si="53"/>
        <v>1</v>
      </c>
      <c r="AT105" s="4">
        <f t="shared" si="54"/>
        <v>-0.29497996321303788</v>
      </c>
      <c r="AU105" s="4">
        <f t="shared" si="69"/>
        <v>40.37001335785731</v>
      </c>
      <c r="AV105">
        <f t="shared" si="70"/>
        <v>0</v>
      </c>
      <c r="AW105">
        <f t="shared" si="71"/>
        <v>1</v>
      </c>
      <c r="AX105">
        <f t="shared" si="72"/>
        <v>0</v>
      </c>
      <c r="AY105" s="4">
        <f t="shared" si="55"/>
        <v>-3.9100000000000006</v>
      </c>
      <c r="AZ105" s="4">
        <f t="shared" si="56"/>
        <v>1027.6900000000069</v>
      </c>
      <c r="BA105" s="4">
        <f>(C105-$C$1240)*10/100*4</f>
        <v>643.3760000000002</v>
      </c>
      <c r="BC105"/>
      <c r="BE105" s="6"/>
      <c r="BK105">
        <f t="shared" si="73"/>
        <v>0</v>
      </c>
    </row>
    <row r="106" spans="1:63" x14ac:dyDescent="0.25">
      <c r="A106">
        <v>1153</v>
      </c>
      <c r="B106" s="1">
        <v>44677</v>
      </c>
      <c r="C106" s="2">
        <v>4278.1400000000003</v>
      </c>
      <c r="D106" s="2">
        <v>4278.1400000000003</v>
      </c>
      <c r="E106" s="2">
        <v>4175.04</v>
      </c>
      <c r="F106" s="2">
        <v>4175.2</v>
      </c>
      <c r="G106" s="2">
        <v>3760420000</v>
      </c>
      <c r="H106" s="2">
        <f t="shared" si="57"/>
        <v>76.679890808767041</v>
      </c>
      <c r="I106" s="2">
        <f t="shared" si="58"/>
        <v>4467.5220000000008</v>
      </c>
      <c r="J106" s="2">
        <f t="shared" si="59"/>
        <v>93.952056445099444</v>
      </c>
      <c r="K106" s="2">
        <f t="shared" si="60"/>
        <v>-17.979999999999563</v>
      </c>
      <c r="L106" s="20">
        <f>VLOOKUP(B106,'IV Calls'!A:B,2, FALSE)</f>
        <v>0.28349999999999997</v>
      </c>
      <c r="M106" s="2">
        <f t="shared" si="61"/>
        <v>39.928247965586415</v>
      </c>
      <c r="N106" s="2">
        <f>VLOOKUP(B106,'IV Puts'!A:B,2, FALSE)</f>
        <v>0.32969999999999999</v>
      </c>
      <c r="O106" s="21">
        <f t="shared" si="62"/>
        <v>48.187953163618616</v>
      </c>
      <c r="P106" s="4">
        <f t="shared" si="63"/>
        <v>121.07999999999993</v>
      </c>
      <c r="Q106" s="4">
        <f t="shared" si="64"/>
        <v>85.429999999999922</v>
      </c>
      <c r="R106" s="4">
        <f t="shared" si="65"/>
        <v>-17.265421052631588</v>
      </c>
      <c r="S106" s="4">
        <f t="shared" si="66"/>
        <v>-11.310779563681976</v>
      </c>
      <c r="T106" s="20">
        <f t="shared" si="37"/>
        <v>4281.3808195488718</v>
      </c>
      <c r="U106" s="2">
        <f t="shared" si="38"/>
        <v>106.18081954887202</v>
      </c>
      <c r="V106" s="24">
        <f t="shared" si="39"/>
        <v>0</v>
      </c>
      <c r="W106" s="32">
        <f t="shared" si="40"/>
        <v>4271.1901674149667</v>
      </c>
      <c r="X106" s="33">
        <f t="shared" si="41"/>
        <v>95.990167414966891</v>
      </c>
      <c r="Y106" s="34">
        <f t="shared" si="42"/>
        <v>0</v>
      </c>
      <c r="Z106" s="39">
        <f t="shared" si="67"/>
        <v>4280.4199999999946</v>
      </c>
      <c r="AA106" s="33">
        <f t="shared" si="43"/>
        <v>105.2199999999948</v>
      </c>
      <c r="AB106" s="34">
        <f t="shared" si="44"/>
        <v>0</v>
      </c>
      <c r="AC106" s="32">
        <f t="shared" si="45"/>
        <v>4278.4817351571392</v>
      </c>
      <c r="AD106" s="33">
        <f t="shared" si="46"/>
        <v>103.28173515713934</v>
      </c>
      <c r="AE106" s="34">
        <f t="shared" si="47"/>
        <v>0</v>
      </c>
      <c r="AF106" s="36">
        <f t="shared" si="48"/>
        <v>-1</v>
      </c>
      <c r="AG106" s="37">
        <f t="shared" si="49"/>
        <v>0</v>
      </c>
      <c r="AH106" s="37">
        <f>IF(COUNTIF(AF107:AF110, "&lt;0")&gt;=2,0,IF(AE106=1, 1, -1))</f>
        <v>0</v>
      </c>
      <c r="AI106" s="37">
        <f>IF(COUNTIF(AF107:AF109, "&lt;0")&gt;=1,0,IF(AE106=1, 1, -1))</f>
        <v>0</v>
      </c>
      <c r="AJ106" s="42">
        <f>IF(SUM(AE107:AE109)=0,0,IF(AE106=1, 1, -1))</f>
        <v>0</v>
      </c>
      <c r="AK106" s="37">
        <f>IF(COUNTIF(AF107:AF108, "&lt;0")&gt;=2,0,IF(AE106=1, 1, -1))</f>
        <v>0</v>
      </c>
      <c r="AL106" s="44">
        <f>IF(COUNTIF(AF107:AF110, "&lt;0")&gt;=3,0,IF(AE106=1, 1, -1))</f>
        <v>0</v>
      </c>
      <c r="AM106" s="49">
        <f>IF(COUNTIF(AF107:AF109, "&lt;0")&gt;=2,0,IF(AE106=1, 1, -1))</f>
        <v>0</v>
      </c>
      <c r="AN106" s="7">
        <v>46.435073559978285</v>
      </c>
      <c r="AO106" s="4">
        <f t="shared" si="50"/>
        <v>0</v>
      </c>
      <c r="AP106" s="4">
        <f t="shared" si="51"/>
        <v>-103.10000000000036</v>
      </c>
      <c r="AQ106" s="4">
        <f t="shared" si="52"/>
        <v>102.94000000000051</v>
      </c>
      <c r="AR106">
        <f t="shared" si="68"/>
        <v>103.10000000000036</v>
      </c>
      <c r="AS106" s="6">
        <f t="shared" si="53"/>
        <v>1</v>
      </c>
      <c r="AT106" s="4">
        <f t="shared" si="54"/>
        <v>-33.44738966003294</v>
      </c>
      <c r="AU106" s="4">
        <f t="shared" si="69"/>
        <v>-49.504926440022224</v>
      </c>
      <c r="AV106">
        <f t="shared" si="70"/>
        <v>1</v>
      </c>
      <c r="AW106">
        <f t="shared" si="71"/>
        <v>0</v>
      </c>
      <c r="AX106">
        <f t="shared" si="72"/>
        <v>0</v>
      </c>
      <c r="AY106" s="4">
        <f t="shared" si="55"/>
        <v>-3.9100000000000006</v>
      </c>
      <c r="AZ106" s="4">
        <f t="shared" si="56"/>
        <v>1031.600000000007</v>
      </c>
      <c r="BA106" s="4">
        <f>(C106-$C$1240)*10/100*4</f>
        <v>680.02400000000023</v>
      </c>
      <c r="BC106"/>
      <c r="BE106" s="6"/>
      <c r="BK106">
        <f t="shared" si="73"/>
        <v>0</v>
      </c>
    </row>
    <row r="107" spans="1:63" x14ac:dyDescent="0.25">
      <c r="A107">
        <v>1152</v>
      </c>
      <c r="B107" s="1">
        <v>44676</v>
      </c>
      <c r="C107" s="2">
        <v>4255.34</v>
      </c>
      <c r="D107" s="2">
        <v>4299.0200000000004</v>
      </c>
      <c r="E107" s="2">
        <v>4200.82</v>
      </c>
      <c r="F107" s="2">
        <v>4296.12</v>
      </c>
      <c r="G107" s="2">
        <v>4061070000</v>
      </c>
      <c r="H107" s="2">
        <f t="shared" si="57"/>
        <v>67.392356053520231</v>
      </c>
      <c r="I107" s="2">
        <f t="shared" si="58"/>
        <v>4480.6695</v>
      </c>
      <c r="J107" s="2">
        <f t="shared" si="59"/>
        <v>77.135249440938395</v>
      </c>
      <c r="K107" s="2">
        <f t="shared" si="60"/>
        <v>-16.4399999999996</v>
      </c>
      <c r="L107" s="20">
        <f>VLOOKUP(B107,'IV Calls'!A:B,2, FALSE)</f>
        <v>0.2495</v>
      </c>
      <c r="M107" s="2">
        <f t="shared" si="61"/>
        <v>34.940588471816746</v>
      </c>
      <c r="N107" s="2">
        <f>VLOOKUP(B107,'IV Puts'!A:B,2, FALSE)</f>
        <v>0.25779999999999997</v>
      </c>
      <c r="O107" s="21">
        <f t="shared" si="62"/>
        <v>37.465792186740359</v>
      </c>
      <c r="P107" s="4">
        <f t="shared" si="63"/>
        <v>98.200000000000728</v>
      </c>
      <c r="Q107" s="4">
        <f t="shared" si="64"/>
        <v>81.311999999999898</v>
      </c>
      <c r="R107" s="4">
        <f t="shared" si="65"/>
        <v>-14.739180451127833</v>
      </c>
      <c r="S107" s="4">
        <f t="shared" si="66"/>
        <v>-9.7884965986394654</v>
      </c>
      <c r="T107" s="20">
        <f t="shared" si="37"/>
        <v>4258.723496240601</v>
      </c>
      <c r="U107" s="2">
        <f t="shared" si="38"/>
        <v>37.396503759398911</v>
      </c>
      <c r="V107" s="24">
        <f t="shared" si="39"/>
        <v>1</v>
      </c>
      <c r="W107" s="32">
        <f t="shared" si="40"/>
        <v>4249.1893400495546</v>
      </c>
      <c r="X107" s="33">
        <f t="shared" si="41"/>
        <v>46.930659950445261</v>
      </c>
      <c r="Y107" s="34">
        <f t="shared" si="42"/>
        <v>0</v>
      </c>
      <c r="Z107" s="39">
        <f t="shared" si="67"/>
        <v>4242.2909999999974</v>
      </c>
      <c r="AA107" s="33">
        <f t="shared" si="43"/>
        <v>53.829000000002452</v>
      </c>
      <c r="AB107" s="34">
        <f t="shared" si="44"/>
        <v>0</v>
      </c>
      <c r="AC107" s="32">
        <f t="shared" si="45"/>
        <v>4243.7396514104048</v>
      </c>
      <c r="AD107" s="33">
        <f t="shared" si="46"/>
        <v>52.380348589595087</v>
      </c>
      <c r="AE107" s="34">
        <f t="shared" si="47"/>
        <v>0</v>
      </c>
      <c r="AF107" s="36">
        <f t="shared" si="48"/>
        <v>-1</v>
      </c>
      <c r="AG107" s="37">
        <f t="shared" si="49"/>
        <v>0</v>
      </c>
      <c r="AH107" s="37">
        <f>IF(COUNTIF(AF108:AF111, "&lt;0")&gt;=2,0,IF(AE107=1, 1, -1))</f>
        <v>0</v>
      </c>
      <c r="AI107" s="37">
        <f>IF(COUNTIF(AF108:AF110, "&lt;0")&gt;=1,0,IF(AE107=1, 1, -1))</f>
        <v>0</v>
      </c>
      <c r="AJ107" s="42">
        <f>IF(SUM(AE108:AE110)=0,0,IF(AE107=1, 1, -1))</f>
        <v>-1</v>
      </c>
      <c r="AK107" s="37">
        <f>IF(COUNTIF(AF108:AF109, "&lt;0")&gt;=2,0,IF(AE107=1, 1, -1))</f>
        <v>0</v>
      </c>
      <c r="AL107" s="44">
        <f>IF(COUNTIF(AF108:AF111, "&lt;0")&gt;=3,0,IF(AE107=1, 1, -1))</f>
        <v>0</v>
      </c>
      <c r="AM107" s="49">
        <f>IF(COUNTIF(AF108:AF110, "&lt;0")&gt;=2,0,IF(AE107=1, 1, -1))</f>
        <v>0</v>
      </c>
      <c r="AN107" s="7">
        <v>36.10294071356455</v>
      </c>
      <c r="AO107" s="4">
        <f t="shared" si="50"/>
        <v>43.680000000000291</v>
      </c>
      <c r="AP107" s="4">
        <f t="shared" si="51"/>
        <v>-54.520000000000437</v>
      </c>
      <c r="AQ107" s="4">
        <f t="shared" si="52"/>
        <v>40.779999999999745</v>
      </c>
      <c r="AR107">
        <f t="shared" si="68"/>
        <v>54.520000000000437</v>
      </c>
      <c r="AS107" s="6">
        <f t="shared" si="53"/>
        <v>1</v>
      </c>
      <c r="AT107" s="4">
        <f t="shared" si="54"/>
        <v>-0.36558892965361167</v>
      </c>
      <c r="AU107" s="4">
        <f t="shared" si="69"/>
        <v>2.3229407135648046</v>
      </c>
      <c r="AV107">
        <f t="shared" si="70"/>
        <v>0</v>
      </c>
      <c r="AW107">
        <f t="shared" si="71"/>
        <v>1</v>
      </c>
      <c r="AX107">
        <f t="shared" si="72"/>
        <v>0</v>
      </c>
      <c r="AY107" s="4">
        <f t="shared" si="55"/>
        <v>-3.9100000000000006</v>
      </c>
      <c r="AZ107" s="4">
        <f t="shared" si="56"/>
        <v>1035.510000000007</v>
      </c>
      <c r="BA107" s="4">
        <f>(C107-$C$1240)*10/100*4</f>
        <v>670.90400000000011</v>
      </c>
      <c r="BC107"/>
      <c r="BE107" s="6"/>
      <c r="BK107">
        <f t="shared" si="73"/>
        <v>0</v>
      </c>
    </row>
    <row r="108" spans="1:63" x14ac:dyDescent="0.25">
      <c r="A108">
        <v>1151</v>
      </c>
      <c r="B108" s="1">
        <v>44673</v>
      </c>
      <c r="C108" s="2">
        <v>4385.83</v>
      </c>
      <c r="D108" s="2">
        <v>4385.83</v>
      </c>
      <c r="E108" s="2">
        <v>4267.62</v>
      </c>
      <c r="F108" s="2">
        <v>4271.78</v>
      </c>
      <c r="G108" s="2">
        <v>3930660000</v>
      </c>
      <c r="H108" s="2">
        <f t="shared" si="57"/>
        <v>43.791081740463966</v>
      </c>
      <c r="I108" s="2">
        <f t="shared" si="58"/>
        <v>4494.0480000000007</v>
      </c>
      <c r="J108" s="2">
        <f t="shared" si="59"/>
        <v>59.982491434452811</v>
      </c>
      <c r="K108" s="2">
        <f t="shared" si="60"/>
        <v>-7.8299999999999272</v>
      </c>
      <c r="L108" s="20">
        <f>VLOOKUP(B108,'IV Calls'!A:B,2, FALSE)</f>
        <v>0.21820000000000001</v>
      </c>
      <c r="M108" s="2">
        <f t="shared" si="61"/>
        <v>31.429102524012926</v>
      </c>
      <c r="N108" s="2">
        <f>VLOOKUP(B108,'IV Puts'!A:B,2, FALSE)</f>
        <v>0.26150000000000001</v>
      </c>
      <c r="O108" s="21">
        <f t="shared" si="62"/>
        <v>39.087803673706489</v>
      </c>
      <c r="P108" s="4">
        <f t="shared" si="63"/>
        <v>126.03999999999996</v>
      </c>
      <c r="Q108" s="4">
        <f t="shared" si="64"/>
        <v>76.07299999999978</v>
      </c>
      <c r="R108" s="4">
        <f t="shared" si="65"/>
        <v>-13.056503759398517</v>
      </c>
      <c r="S108" s="4">
        <f t="shared" si="66"/>
        <v>-8.6629013386558533</v>
      </c>
      <c r="T108" s="20">
        <f t="shared" si="37"/>
        <v>4383.3689699248116</v>
      </c>
      <c r="U108" s="2">
        <f t="shared" si="38"/>
        <v>111.58896992481186</v>
      </c>
      <c r="V108" s="24">
        <f t="shared" si="39"/>
        <v>0</v>
      </c>
      <c r="W108" s="32">
        <f t="shared" si="40"/>
        <v>4380.9984935879947</v>
      </c>
      <c r="X108" s="33">
        <f t="shared" si="41"/>
        <v>109.218493587995</v>
      </c>
      <c r="Y108" s="34">
        <f t="shared" si="42"/>
        <v>0</v>
      </c>
      <c r="Z108" s="39">
        <f t="shared" si="67"/>
        <v>4375.4960000000137</v>
      </c>
      <c r="AA108" s="33">
        <f t="shared" si="43"/>
        <v>103.71600000001399</v>
      </c>
      <c r="AB108" s="34">
        <f t="shared" si="44"/>
        <v>0</v>
      </c>
      <c r="AC108" s="32">
        <f t="shared" si="45"/>
        <v>4376.6515236534897</v>
      </c>
      <c r="AD108" s="33">
        <f t="shared" si="46"/>
        <v>104.87152365348993</v>
      </c>
      <c r="AE108" s="34">
        <f t="shared" si="47"/>
        <v>0</v>
      </c>
      <c r="AF108" s="36">
        <f t="shared" si="48"/>
        <v>-1</v>
      </c>
      <c r="AG108" s="37">
        <f t="shared" si="49"/>
        <v>0</v>
      </c>
      <c r="AH108" s="37">
        <f>IF(COUNTIF(AF109:AF112, "&lt;0")&gt;=2,0,IF(AE108=1, 1, -1))</f>
        <v>0</v>
      </c>
      <c r="AI108" s="37">
        <f>IF(COUNTIF(AF109:AF111, "&lt;0")&gt;=1,0,IF(AE108=1, 1, -1))</f>
        <v>0</v>
      </c>
      <c r="AJ108" s="42">
        <f>IF(SUM(AE109:AE111)=0,0,IF(AE108=1, 1, -1))</f>
        <v>-1</v>
      </c>
      <c r="AK108" s="37">
        <f>IF(COUNTIF(AF109:AF110, "&lt;0")&gt;=2,0,IF(AE108=1, 1, -1))</f>
        <v>-1</v>
      </c>
      <c r="AL108" s="44">
        <f>IF(COUNTIF(AF109:AF112, "&lt;0")&gt;=3,0,IF(AE108=1, 1, -1))</f>
        <v>-1</v>
      </c>
      <c r="AM108" s="49">
        <f>IF(COUNTIF(AF109:AF111, "&lt;0")&gt;=2,0,IF(AE108=1, 1, -1))</f>
        <v>0</v>
      </c>
      <c r="AN108" s="7">
        <v>37.665950091793675</v>
      </c>
      <c r="AO108" s="4">
        <f t="shared" si="50"/>
        <v>0</v>
      </c>
      <c r="AP108" s="4">
        <f t="shared" si="51"/>
        <v>-118.21000000000004</v>
      </c>
      <c r="AQ108" s="4">
        <f t="shared" si="52"/>
        <v>114.05000000000018</v>
      </c>
      <c r="AR108">
        <f t="shared" si="68"/>
        <v>118.21000000000004</v>
      </c>
      <c r="AS108" s="6">
        <f t="shared" si="53"/>
        <v>1</v>
      </c>
      <c r="AT108" s="4">
        <f t="shared" si="54"/>
        <v>-61.711074862309523</v>
      </c>
      <c r="AU108" s="4">
        <f t="shared" si="69"/>
        <v>-69.384049908206507</v>
      </c>
      <c r="AV108">
        <f t="shared" si="70"/>
        <v>1</v>
      </c>
      <c r="AW108">
        <f t="shared" si="71"/>
        <v>0</v>
      </c>
      <c r="AX108">
        <f t="shared" si="72"/>
        <v>0</v>
      </c>
      <c r="AY108" s="4">
        <f t="shared" si="55"/>
        <v>-3.9100000000000006</v>
      </c>
      <c r="AZ108" s="4">
        <f t="shared" si="56"/>
        <v>1039.4200000000071</v>
      </c>
      <c r="BA108" s="4">
        <f>(C108-$C$1240)*10/100*4</f>
        <v>723.1</v>
      </c>
      <c r="BC108"/>
      <c r="BE108" s="6"/>
      <c r="BK108">
        <f t="shared" si="73"/>
        <v>1</v>
      </c>
    </row>
    <row r="109" spans="1:63" x14ac:dyDescent="0.25">
      <c r="A109">
        <v>1150</v>
      </c>
      <c r="B109" s="1">
        <v>44672</v>
      </c>
      <c r="C109" s="2">
        <v>4489.17</v>
      </c>
      <c r="D109" s="2">
        <v>4512.9399999999996</v>
      </c>
      <c r="E109" s="2">
        <v>4384.47</v>
      </c>
      <c r="F109" s="2">
        <v>4393.66</v>
      </c>
      <c r="G109" s="2">
        <v>3833570000</v>
      </c>
      <c r="H109" s="2">
        <f t="shared" si="57"/>
        <v>41.396961026411276</v>
      </c>
      <c r="I109" s="2">
        <f t="shared" si="58"/>
        <v>4498.2555000000002</v>
      </c>
      <c r="J109" s="2">
        <f t="shared" si="59"/>
        <v>48.85946790756644</v>
      </c>
      <c r="K109" s="2">
        <f t="shared" si="60"/>
        <v>29.720000000000255</v>
      </c>
      <c r="L109" s="20">
        <f>VLOOKUP(B109,'IV Calls'!A:B,2, FALSE)</f>
        <v>0.1767</v>
      </c>
      <c r="M109" s="2">
        <f t="shared" si="61"/>
        <v>25.832630707158852</v>
      </c>
      <c r="N109" s="2">
        <f>VLOOKUP(B109,'IV Puts'!A:B,2, FALSE)</f>
        <v>0.1832</v>
      </c>
      <c r="O109" s="21">
        <f t="shared" si="62"/>
        <v>27.793926007345195</v>
      </c>
      <c r="P109" s="4">
        <f t="shared" si="63"/>
        <v>128.46999999999935</v>
      </c>
      <c r="Q109" s="4">
        <f t="shared" si="64"/>
        <v>70.554999999999751</v>
      </c>
      <c r="R109" s="4">
        <f t="shared" si="65"/>
        <v>-10.291030075187987</v>
      </c>
      <c r="S109" s="4">
        <f t="shared" si="66"/>
        <v>-6.8049386084584009</v>
      </c>
      <c r="T109" s="20">
        <f t="shared" si="37"/>
        <v>4451.2866691729323</v>
      </c>
      <c r="U109" s="2">
        <f t="shared" si="38"/>
        <v>57.626669172932452</v>
      </c>
      <c r="V109" s="24">
        <f t="shared" si="39"/>
        <v>0</v>
      </c>
      <c r="W109" s="32">
        <f t="shared" si="40"/>
        <v>4485.3045324305722</v>
      </c>
      <c r="X109" s="33">
        <f t="shared" si="41"/>
        <v>91.644532430572326</v>
      </c>
      <c r="Y109" s="34">
        <f t="shared" si="42"/>
        <v>0</v>
      </c>
      <c r="Z109" s="39">
        <f t="shared" si="67"/>
        <v>4490.8610000000008</v>
      </c>
      <c r="AA109" s="33">
        <f t="shared" si="43"/>
        <v>97.201000000000931</v>
      </c>
      <c r="AB109" s="34">
        <f t="shared" si="44"/>
        <v>0</v>
      </c>
      <c r="AC109" s="32">
        <f t="shared" si="45"/>
        <v>4489.6941418104207</v>
      </c>
      <c r="AD109" s="33">
        <f t="shared" si="46"/>
        <v>96.034141810420806</v>
      </c>
      <c r="AE109" s="34">
        <f t="shared" si="47"/>
        <v>0</v>
      </c>
      <c r="AF109" s="36">
        <f t="shared" si="48"/>
        <v>-1</v>
      </c>
      <c r="AG109" s="37">
        <f t="shared" si="49"/>
        <v>-1</v>
      </c>
      <c r="AH109" s="37">
        <f>IF(COUNTIF(AF110:AF113, "&lt;0")&gt;=2,0,IF(AE109=1, 1, -1))</f>
        <v>0</v>
      </c>
      <c r="AI109" s="37">
        <f>IF(COUNTIF(AF110:AF112, "&lt;0")&gt;=1,0,IF(AE109=1, 1, -1))</f>
        <v>0</v>
      </c>
      <c r="AJ109" s="42">
        <f>IF(SUM(AE110:AE112)=0,0,IF(AE109=1, 1, -1))</f>
        <v>-1</v>
      </c>
      <c r="AK109" s="37">
        <f>IF(COUNTIF(AF110:AF111, "&lt;0")&gt;=2,0,IF(AE109=1, 1, -1))</f>
        <v>-1</v>
      </c>
      <c r="AL109" s="44">
        <f>IF(COUNTIF(AF110:AF113, "&lt;0")&gt;=3,0,IF(AE109=1, 1, -1))</f>
        <v>-1</v>
      </c>
      <c r="AM109" s="49">
        <f>IF(COUNTIF(AF110:AF112, "&lt;0")&gt;=2,0,IF(AE109=1, 1, -1))</f>
        <v>-1</v>
      </c>
      <c r="AN109" s="7">
        <v>26.782897258355984</v>
      </c>
      <c r="AO109" s="4">
        <f t="shared" si="50"/>
        <v>23.769999999999527</v>
      </c>
      <c r="AP109" s="4">
        <f t="shared" si="51"/>
        <v>-104.69999999999982</v>
      </c>
      <c r="AQ109" s="4">
        <f t="shared" si="52"/>
        <v>95.510000000000218</v>
      </c>
      <c r="AR109">
        <f t="shared" si="68"/>
        <v>104.69999999999982</v>
      </c>
      <c r="AS109" s="6">
        <f t="shared" si="53"/>
        <v>1</v>
      </c>
      <c r="AT109" s="4">
        <f t="shared" si="54"/>
        <v>-64.525654112465844</v>
      </c>
      <c r="AU109" s="4">
        <f t="shared" si="69"/>
        <v>-61.727102741644231</v>
      </c>
      <c r="AV109">
        <f t="shared" si="70"/>
        <v>1</v>
      </c>
      <c r="AW109">
        <f t="shared" si="71"/>
        <v>0</v>
      </c>
      <c r="AX109">
        <f t="shared" si="72"/>
        <v>0</v>
      </c>
      <c r="AY109" s="4">
        <f t="shared" si="55"/>
        <v>-3.9100000000000006</v>
      </c>
      <c r="AZ109" s="4">
        <f t="shared" si="56"/>
        <v>1043.3300000000072</v>
      </c>
      <c r="BA109" s="4">
        <f>(C109-$C$1240)*10/100*4</f>
        <v>764.43600000000004</v>
      </c>
      <c r="BC109"/>
      <c r="BE109" s="6"/>
      <c r="BK109">
        <f t="shared" si="73"/>
        <v>1</v>
      </c>
    </row>
    <row r="110" spans="1:63" x14ac:dyDescent="0.25">
      <c r="A110">
        <v>1149</v>
      </c>
      <c r="B110" s="1">
        <v>44671</v>
      </c>
      <c r="C110" s="2">
        <v>4472.26</v>
      </c>
      <c r="D110" s="2">
        <v>4488.29</v>
      </c>
      <c r="E110" s="2">
        <v>4448.76</v>
      </c>
      <c r="F110" s="2">
        <v>4459.45</v>
      </c>
      <c r="G110" s="2">
        <v>3678040000</v>
      </c>
      <c r="H110" s="2">
        <f t="shared" si="57"/>
        <v>42.015123520518614</v>
      </c>
      <c r="I110" s="2">
        <f t="shared" si="58"/>
        <v>4498.4519999999993</v>
      </c>
      <c r="J110" s="2">
        <f t="shared" si="59"/>
        <v>46.231087794731806</v>
      </c>
      <c r="K110" s="2">
        <f t="shared" si="60"/>
        <v>10.050000000000182</v>
      </c>
      <c r="L110" s="20">
        <f>VLOOKUP(B110,'IV Calls'!A:B,2, FALSE)</f>
        <v>0.17979999999999999</v>
      </c>
      <c r="M110" s="2">
        <f t="shared" si="61"/>
        <v>26.302103331253761</v>
      </c>
      <c r="N110" s="2">
        <f>VLOOKUP(B110,'IV Puts'!A:B,2, FALSE)</f>
        <v>0.1482</v>
      </c>
      <c r="O110" s="21">
        <f t="shared" si="62"/>
        <v>22.497866611755814</v>
      </c>
      <c r="P110" s="4">
        <f t="shared" si="63"/>
        <v>39.529999999999745</v>
      </c>
      <c r="Q110" s="4">
        <f t="shared" si="64"/>
        <v>65.215999999999809</v>
      </c>
      <c r="R110" s="4">
        <f t="shared" si="65"/>
        <v>-8.1633308270676821</v>
      </c>
      <c r="S110" s="4">
        <f t="shared" si="66"/>
        <v>-5.4443205203207361</v>
      </c>
      <c r="T110" s="20">
        <f t="shared" si="37"/>
        <v>4454.4386842105259</v>
      </c>
      <c r="U110" s="2">
        <f t="shared" si="38"/>
        <v>5.0113157894738833</v>
      </c>
      <c r="V110" s="24">
        <f t="shared" si="39"/>
        <v>1</v>
      </c>
      <c r="W110" s="32">
        <f t="shared" si="40"/>
        <v>4468.4950027797431</v>
      </c>
      <c r="X110" s="33">
        <f t="shared" si="41"/>
        <v>9.0450027797432995</v>
      </c>
      <c r="Y110" s="34">
        <f t="shared" si="42"/>
        <v>1</v>
      </c>
      <c r="Z110" s="39">
        <f t="shared" si="67"/>
        <v>4480.4229999999807</v>
      </c>
      <c r="AA110" s="33">
        <f t="shared" si="43"/>
        <v>20.972999999980857</v>
      </c>
      <c r="AB110" s="34">
        <f t="shared" si="44"/>
        <v>1</v>
      </c>
      <c r="AC110" s="32">
        <f t="shared" si="45"/>
        <v>4477.9181205837303</v>
      </c>
      <c r="AD110" s="33">
        <f t="shared" si="46"/>
        <v>18.468120583730524</v>
      </c>
      <c r="AE110" s="34">
        <f t="shared" si="47"/>
        <v>1</v>
      </c>
      <c r="AF110" s="36">
        <f t="shared" si="48"/>
        <v>1</v>
      </c>
      <c r="AG110" s="37">
        <f t="shared" si="49"/>
        <v>0</v>
      </c>
      <c r="AH110" s="37">
        <f>IF(COUNTIF(AF111:AF114, "&lt;0")&gt;=2,0,IF(AE110=1, 1, -1))</f>
        <v>0</v>
      </c>
      <c r="AI110" s="37">
        <f>IF(COUNTIF(AF111:AF113, "&lt;0")&gt;=1,0,IF(AE110=1, 1, -1))</f>
        <v>0</v>
      </c>
      <c r="AJ110" s="42">
        <f>IF(SUM(AE111:AE113)=0,0,IF(AE110=1, 1, -1))</f>
        <v>1</v>
      </c>
      <c r="AK110" s="37">
        <f>IF(COUNTIF(AF111:AF112, "&lt;0")&gt;=2,0,IF(AE110=1, 1, -1))</f>
        <v>1</v>
      </c>
      <c r="AL110" s="44">
        <f>IF(COUNTIF(AF111:AF114, "&lt;0")&gt;=3,0,IF(AE110=1, 1, -1))</f>
        <v>0</v>
      </c>
      <c r="AM110" s="49">
        <f>IF(COUNTIF(AF111:AF113, "&lt;0")&gt;=2,0,IF(AE110=1, 1, -1))</f>
        <v>0</v>
      </c>
      <c r="AN110" s="7">
        <v>21.679486727985584</v>
      </c>
      <c r="AO110" s="4">
        <f t="shared" si="50"/>
        <v>16.029999999999745</v>
      </c>
      <c r="AP110" s="4">
        <f t="shared" si="51"/>
        <v>-23.5</v>
      </c>
      <c r="AQ110" s="4">
        <f t="shared" si="52"/>
        <v>12.8100000000004</v>
      </c>
      <c r="AR110">
        <f t="shared" si="68"/>
        <v>23.5</v>
      </c>
      <c r="AS110" s="6">
        <f t="shared" si="53"/>
        <v>0</v>
      </c>
      <c r="AT110" s="4">
        <f t="shared" si="54"/>
        <v>9.0192300919783719</v>
      </c>
      <c r="AU110" s="4">
        <f t="shared" si="69"/>
        <v>15.869486727985183</v>
      </c>
      <c r="AV110">
        <f t="shared" si="70"/>
        <v>0</v>
      </c>
      <c r="AW110">
        <f t="shared" si="71"/>
        <v>0</v>
      </c>
      <c r="AX110">
        <f t="shared" si="72"/>
        <v>0</v>
      </c>
      <c r="AY110" s="4">
        <f t="shared" si="55"/>
        <v>6.94</v>
      </c>
      <c r="AZ110" s="4">
        <f t="shared" si="56"/>
        <v>1047.2400000000073</v>
      </c>
      <c r="BA110" s="4">
        <f>(C110-$C$1240)*10/100*4</f>
        <v>757.67200000000014</v>
      </c>
      <c r="BC110"/>
      <c r="BE110" s="6"/>
      <c r="BK110">
        <f t="shared" si="73"/>
        <v>1</v>
      </c>
    </row>
    <row r="111" spans="1:63" x14ac:dyDescent="0.25">
      <c r="A111">
        <v>1148</v>
      </c>
      <c r="B111" s="1">
        <v>44670</v>
      </c>
      <c r="C111" s="2">
        <v>4390.63</v>
      </c>
      <c r="D111" s="2">
        <v>4471.03</v>
      </c>
      <c r="E111" s="2">
        <v>4390.63</v>
      </c>
      <c r="F111" s="2">
        <v>4462.21</v>
      </c>
      <c r="G111" s="2">
        <v>3197930000</v>
      </c>
      <c r="H111" s="2">
        <f t="shared" si="57"/>
        <v>58.004819158028077</v>
      </c>
      <c r="I111" s="2">
        <f t="shared" si="58"/>
        <v>4498.2939999999999</v>
      </c>
      <c r="J111" s="2">
        <f t="shared" si="59"/>
        <v>57.902348020747624</v>
      </c>
      <c r="K111" s="2">
        <f t="shared" si="60"/>
        <v>-1.0599999999994907</v>
      </c>
      <c r="L111" s="20">
        <f>VLOOKUP(B111,'IV Calls'!A:B,2, FALSE)</f>
        <v>0.13370000000000001</v>
      </c>
      <c r="M111" s="2">
        <f t="shared" si="61"/>
        <v>19.249252570378676</v>
      </c>
      <c r="N111" s="2">
        <f>VLOOKUP(B111,'IV Puts'!A:B,2, FALSE)</f>
        <v>0.21060000000000001</v>
      </c>
      <c r="O111" s="21">
        <f t="shared" si="62"/>
        <v>31.465393854814106</v>
      </c>
      <c r="P111" s="4">
        <f t="shared" si="63"/>
        <v>80.399999999999636</v>
      </c>
      <c r="Q111" s="4">
        <f t="shared" si="64"/>
        <v>69.190999999999804</v>
      </c>
      <c r="R111" s="4">
        <f t="shared" si="65"/>
        <v>-7.7713157894736904</v>
      </c>
      <c r="S111" s="4">
        <f t="shared" si="66"/>
        <v>-5.3028129862781173</v>
      </c>
      <c r="T111" s="20">
        <f t="shared" si="37"/>
        <v>4385.0659849624053</v>
      </c>
      <c r="U111" s="2">
        <f t="shared" si="38"/>
        <v>77.144015037594727</v>
      </c>
      <c r="V111" s="24">
        <f t="shared" si="39"/>
        <v>0</v>
      </c>
      <c r="W111" s="32">
        <f t="shared" si="40"/>
        <v>4387.264671602833</v>
      </c>
      <c r="X111" s="33">
        <f t="shared" si="41"/>
        <v>74.945328397167032</v>
      </c>
      <c r="Y111" s="34">
        <f t="shared" si="42"/>
        <v>0</v>
      </c>
      <c r="Z111" s="39">
        <f t="shared" si="67"/>
        <v>4391.13</v>
      </c>
      <c r="AA111" s="33">
        <f t="shared" si="43"/>
        <v>71.079999999999927</v>
      </c>
      <c r="AB111" s="34">
        <f t="shared" si="44"/>
        <v>0</v>
      </c>
      <c r="AC111" s="32">
        <f t="shared" si="45"/>
        <v>4390.3182810365952</v>
      </c>
      <c r="AD111" s="33">
        <f t="shared" si="46"/>
        <v>71.891718963404855</v>
      </c>
      <c r="AE111" s="34">
        <f t="shared" si="47"/>
        <v>0</v>
      </c>
      <c r="AF111" s="36">
        <f t="shared" si="48"/>
        <v>-1</v>
      </c>
      <c r="AG111" s="37">
        <f t="shared" si="49"/>
        <v>-1</v>
      </c>
      <c r="AH111" s="37">
        <f>IF(COUNTIF(AF112:AF115, "&lt;0")&gt;=2,0,IF(AE111=1, 1, -1))</f>
        <v>0</v>
      </c>
      <c r="AI111" s="37">
        <f>IF(COUNTIF(AF112:AF114, "&lt;0")&gt;=1,0,IF(AE111=1, 1, -1))</f>
        <v>0</v>
      </c>
      <c r="AJ111" s="42">
        <f>IF(SUM(AE112:AE114)=0,0,IF(AE111=1, 1, -1))</f>
        <v>-1</v>
      </c>
      <c r="AK111" s="37">
        <f>IF(COUNTIF(AF112:AF113, "&lt;0")&gt;=2,0,IF(AE111=1, 1, -1))</f>
        <v>-1</v>
      </c>
      <c r="AL111" s="44">
        <f>IF(COUNTIF(AF112:AF115, "&lt;0")&gt;=3,0,IF(AE111=1, 1, -1))</f>
        <v>0</v>
      </c>
      <c r="AM111" s="49">
        <f>IF(COUNTIF(AF112:AF114, "&lt;0")&gt;=2,0,IF(AE111=1, 1, -1))</f>
        <v>0</v>
      </c>
      <c r="AN111" s="7">
        <v>30.320812201359381</v>
      </c>
      <c r="AO111" s="4">
        <f t="shared" si="50"/>
        <v>80.399999999999636</v>
      </c>
      <c r="AP111" s="4">
        <f t="shared" si="51"/>
        <v>0</v>
      </c>
      <c r="AQ111" s="4">
        <f t="shared" si="52"/>
        <v>71.579999999999927</v>
      </c>
      <c r="AR111">
        <f t="shared" si="68"/>
        <v>80.399999999999636</v>
      </c>
      <c r="AS111" s="6">
        <f t="shared" si="53"/>
        <v>1</v>
      </c>
      <c r="AT111" s="4">
        <f t="shared" si="54"/>
        <v>-34.918781697960569</v>
      </c>
      <c r="AU111" s="4">
        <f t="shared" si="69"/>
        <v>-34.259187798640546</v>
      </c>
      <c r="AV111">
        <f t="shared" si="70"/>
        <v>1</v>
      </c>
      <c r="AW111">
        <f t="shared" si="71"/>
        <v>0</v>
      </c>
      <c r="AX111">
        <f t="shared" si="72"/>
        <v>0</v>
      </c>
      <c r="AY111" s="4">
        <f t="shared" si="55"/>
        <v>-3.9100000000000006</v>
      </c>
      <c r="AZ111" s="4">
        <f t="shared" si="56"/>
        <v>1040.3000000000072</v>
      </c>
      <c r="BA111" s="4">
        <f>(C111-$C$1240)*10/100*4</f>
        <v>725.02</v>
      </c>
      <c r="BC111"/>
      <c r="BE111" s="6"/>
      <c r="BK111">
        <f t="shared" si="73"/>
        <v>1</v>
      </c>
    </row>
    <row r="112" spans="1:63" x14ac:dyDescent="0.25">
      <c r="A112">
        <v>1147</v>
      </c>
      <c r="B112" s="1">
        <v>44669</v>
      </c>
      <c r="C112" s="2">
        <v>4385.63</v>
      </c>
      <c r="D112" s="2">
        <v>4410.3100000000004</v>
      </c>
      <c r="E112" s="2">
        <v>4370.3</v>
      </c>
      <c r="F112" s="2">
        <v>4391.6899999999996</v>
      </c>
      <c r="G112" s="2">
        <v>3509340000</v>
      </c>
      <c r="H112" s="2">
        <f t="shared" si="57"/>
        <v>59.756583468081324</v>
      </c>
      <c r="I112" s="2">
        <f t="shared" si="58"/>
        <v>4501.8824999999997</v>
      </c>
      <c r="J112" s="2">
        <f t="shared" si="59"/>
        <v>64.755680545375498</v>
      </c>
      <c r="K112" s="2">
        <f t="shared" si="60"/>
        <v>-6.9600000000000364</v>
      </c>
      <c r="L112" s="20">
        <f>VLOOKUP(B112,'IV Calls'!A:B,2, FALSE)</f>
        <v>0.2092</v>
      </c>
      <c r="M112" s="2">
        <f t="shared" si="61"/>
        <v>30.125421760211214</v>
      </c>
      <c r="N112" s="2">
        <f>VLOOKUP(B112,'IV Puts'!A:B,2, FALSE)</f>
        <v>0.1714</v>
      </c>
      <c r="O112" s="21">
        <f t="shared" si="62"/>
        <v>25.613835433080364</v>
      </c>
      <c r="P112" s="4">
        <f t="shared" si="63"/>
        <v>40.010000000000218</v>
      </c>
      <c r="Q112" s="4">
        <f t="shared" si="64"/>
        <v>65.579999999999842</v>
      </c>
      <c r="R112" s="4">
        <f t="shared" si="65"/>
        <v>-6.6240150375939972</v>
      </c>
      <c r="S112" s="4">
        <f t="shared" si="66"/>
        <v>-4.7398991509399035</v>
      </c>
      <c r="T112" s="20">
        <f t="shared" si="37"/>
        <v>4388.197496240602</v>
      </c>
      <c r="U112" s="2">
        <f t="shared" si="38"/>
        <v>3.4925037593975503</v>
      </c>
      <c r="V112" s="24">
        <f t="shared" si="39"/>
        <v>1</v>
      </c>
      <c r="W112" s="32">
        <f t="shared" si="40"/>
        <v>4383.4361352343867</v>
      </c>
      <c r="X112" s="33">
        <f t="shared" si="41"/>
        <v>8.2538647656128887</v>
      </c>
      <c r="Y112" s="34">
        <f t="shared" si="42"/>
        <v>1</v>
      </c>
      <c r="Z112" s="39">
        <f t="shared" si="67"/>
        <v>4379.2810000000172</v>
      </c>
      <c r="AA112" s="33">
        <f t="shared" si="43"/>
        <v>12.40899999998237</v>
      </c>
      <c r="AB112" s="34">
        <f t="shared" si="44"/>
        <v>1</v>
      </c>
      <c r="AC112" s="32">
        <f t="shared" si="45"/>
        <v>4380.1535783992349</v>
      </c>
      <c r="AD112" s="33">
        <f t="shared" si="46"/>
        <v>11.536421600764697</v>
      </c>
      <c r="AE112" s="34">
        <f t="shared" si="47"/>
        <v>1</v>
      </c>
      <c r="AF112" s="36">
        <f t="shared" si="48"/>
        <v>1</v>
      </c>
      <c r="AG112" s="37">
        <f t="shared" si="49"/>
        <v>0</v>
      </c>
      <c r="AH112" s="37">
        <f>IF(COUNTIF(AF113:AF116, "&lt;0")&gt;=2,0,IF(AE112=1, 1, -1))</f>
        <v>0</v>
      </c>
      <c r="AI112" s="37">
        <f>IF(COUNTIF(AF113:AF115, "&lt;0")&gt;=1,0,IF(AE112=1, 1, -1))</f>
        <v>0</v>
      </c>
      <c r="AJ112" s="42">
        <f>IF(SUM(AE113:AE115)=0,0,IF(AE112=1, 1, -1))</f>
        <v>0</v>
      </c>
      <c r="AK112" s="37">
        <f>IF(COUNTIF(AF113:AF114, "&lt;0")&gt;=2,0,IF(AE112=1, 1, -1))</f>
        <v>0</v>
      </c>
      <c r="AL112" s="44">
        <f>IF(COUNTIF(AF113:AF116, "&lt;0")&gt;=3,0,IF(AE112=1, 1, -1))</f>
        <v>0</v>
      </c>
      <c r="AM112" s="49">
        <f>IF(COUNTIF(AF113:AF115, "&lt;0")&gt;=2,0,IF(AE112=1, 1, -1))</f>
        <v>0</v>
      </c>
      <c r="AN112" s="7">
        <v>24.682109415392937</v>
      </c>
      <c r="AO112" s="4">
        <f t="shared" si="50"/>
        <v>24.680000000000291</v>
      </c>
      <c r="AP112" s="4">
        <f t="shared" si="51"/>
        <v>-15.329999999999927</v>
      </c>
      <c r="AQ112" s="4">
        <f t="shared" si="52"/>
        <v>6.0599999999994907</v>
      </c>
      <c r="AR112">
        <f t="shared" si="68"/>
        <v>24.680000000000291</v>
      </c>
      <c r="AS112" s="6">
        <f t="shared" si="53"/>
        <v>0</v>
      </c>
      <c r="AT112" s="4">
        <f t="shared" si="54"/>
        <v>12.34316412308911</v>
      </c>
      <c r="AU112" s="4">
        <f t="shared" si="69"/>
        <v>25.622109415393446</v>
      </c>
      <c r="AV112">
        <f t="shared" si="70"/>
        <v>0</v>
      </c>
      <c r="AW112">
        <f t="shared" si="71"/>
        <v>0</v>
      </c>
      <c r="AX112">
        <f t="shared" si="72"/>
        <v>0</v>
      </c>
      <c r="AY112" s="4">
        <f t="shared" si="55"/>
        <v>6.94</v>
      </c>
      <c r="AZ112" s="4">
        <f t="shared" si="56"/>
        <v>1044.2100000000073</v>
      </c>
      <c r="BA112" s="4">
        <f>(C112-$C$1240)*10/100*4</f>
        <v>723.02</v>
      </c>
      <c r="BC112"/>
      <c r="BE112" s="6"/>
      <c r="BK112">
        <f t="shared" si="73"/>
        <v>0</v>
      </c>
    </row>
    <row r="113" spans="1:63" x14ac:dyDescent="0.25">
      <c r="A113">
        <v>1146</v>
      </c>
      <c r="B113" s="1">
        <v>44665</v>
      </c>
      <c r="C113" s="2">
        <v>4449.12</v>
      </c>
      <c r="D113" s="2">
        <v>4460.46</v>
      </c>
      <c r="E113" s="2">
        <v>4390.7700000000004</v>
      </c>
      <c r="F113" s="2">
        <v>4392.59</v>
      </c>
      <c r="G113" s="2">
        <v>3634740000</v>
      </c>
      <c r="H113" s="2">
        <f t="shared" si="57"/>
        <v>54.953884545741239</v>
      </c>
      <c r="I113" s="2">
        <f t="shared" si="58"/>
        <v>4502.9679999999998</v>
      </c>
      <c r="J113" s="2">
        <f t="shared" si="59"/>
        <v>61.230772558884816</v>
      </c>
      <c r="K113" s="2">
        <f t="shared" si="60"/>
        <v>2.5299999999997453</v>
      </c>
      <c r="L113" s="20">
        <f>VLOOKUP(B113,'IV Calls'!A:B,2, FALSE)</f>
        <v>0.161</v>
      </c>
      <c r="M113" s="2">
        <f t="shared" si="61"/>
        <v>23.469495281529539</v>
      </c>
      <c r="N113" s="2">
        <f>VLOOKUP(B113,'IV Puts'!A:B,2, FALSE)</f>
        <v>0.1661</v>
      </c>
      <c r="O113" s="21">
        <f t="shared" si="62"/>
        <v>25.126954201245418</v>
      </c>
      <c r="P113" s="4">
        <f t="shared" si="63"/>
        <v>69.6899999999996</v>
      </c>
      <c r="Q113" s="4">
        <f t="shared" si="64"/>
        <v>65.691999999999823</v>
      </c>
      <c r="R113" s="4">
        <f t="shared" si="65"/>
        <v>-4.3925037593985019</v>
      </c>
      <c r="S113" s="4">
        <f t="shared" si="66"/>
        <v>-3.0899503741029184</v>
      </c>
      <c r="T113" s="20">
        <f t="shared" si="37"/>
        <v>4445.2572105263162</v>
      </c>
      <c r="U113" s="2">
        <f t="shared" si="38"/>
        <v>52.667210526316012</v>
      </c>
      <c r="V113" s="24">
        <f t="shared" si="39"/>
        <v>0</v>
      </c>
      <c r="W113" s="32">
        <f t="shared" si="40"/>
        <v>4448.4771227668516</v>
      </c>
      <c r="X113" s="33">
        <f t="shared" si="41"/>
        <v>55.887122766851462</v>
      </c>
      <c r="Y113" s="34">
        <f t="shared" si="42"/>
        <v>0</v>
      </c>
      <c r="Z113" s="39">
        <f t="shared" si="67"/>
        <v>4454.601999999999</v>
      </c>
      <c r="AA113" s="33">
        <f t="shared" si="43"/>
        <v>62.011999999998807</v>
      </c>
      <c r="AB113" s="34">
        <f t="shared" si="44"/>
        <v>0</v>
      </c>
      <c r="AC113" s="32">
        <f t="shared" si="45"/>
        <v>4453.3157757810377</v>
      </c>
      <c r="AD113" s="33">
        <f t="shared" si="46"/>
        <v>60.725775781037555</v>
      </c>
      <c r="AE113" s="34">
        <f t="shared" si="47"/>
        <v>0</v>
      </c>
      <c r="AF113" s="36">
        <f t="shared" si="48"/>
        <v>-1</v>
      </c>
      <c r="AG113" s="37">
        <f t="shared" si="49"/>
        <v>0</v>
      </c>
      <c r="AH113" s="37">
        <f>IF(COUNTIF(AF114:AF117, "&lt;0")&gt;=2,0,IF(AE113=1, 1, -1))</f>
        <v>0</v>
      </c>
      <c r="AI113" s="37">
        <f>IF(COUNTIF(AF114:AF116, "&lt;0")&gt;=1,0,IF(AE113=1, 1, -1))</f>
        <v>0</v>
      </c>
      <c r="AJ113" s="42">
        <f>IF(SUM(AE114:AE116)=0,0,IF(AE113=1, 1, -1))</f>
        <v>0</v>
      </c>
      <c r="AK113" s="37">
        <f>IF(COUNTIF(AF114:AF115, "&lt;0")&gt;=2,0,IF(AE113=1, 1, -1))</f>
        <v>0</v>
      </c>
      <c r="AL113" s="44">
        <f>IF(COUNTIF(AF114:AF117, "&lt;0")&gt;=3,0,IF(AE113=1, 1, -1))</f>
        <v>0</v>
      </c>
      <c r="AM113" s="49">
        <f>IF(COUNTIF(AF114:AF116, "&lt;0")&gt;=2,0,IF(AE113=1, 1, -1))</f>
        <v>0</v>
      </c>
      <c r="AN113" s="7">
        <v>24.212938920882337</v>
      </c>
      <c r="AO113" s="4">
        <f t="shared" si="50"/>
        <v>11.340000000000146</v>
      </c>
      <c r="AP113" s="4">
        <f t="shared" si="51"/>
        <v>-58.349999999999454</v>
      </c>
      <c r="AQ113" s="4">
        <f t="shared" si="52"/>
        <v>56.529999999999745</v>
      </c>
      <c r="AR113">
        <f t="shared" si="68"/>
        <v>58.349999999999454</v>
      </c>
      <c r="AS113" s="6">
        <f t="shared" si="53"/>
        <v>1</v>
      </c>
      <c r="AT113" s="4">
        <f t="shared" si="54"/>
        <v>-22.030591618675949</v>
      </c>
      <c r="AU113" s="4">
        <f t="shared" si="69"/>
        <v>-25.317061079117408</v>
      </c>
      <c r="AV113">
        <f t="shared" si="70"/>
        <v>1</v>
      </c>
      <c r="AW113">
        <f t="shared" si="71"/>
        <v>0</v>
      </c>
      <c r="AX113">
        <f t="shared" si="72"/>
        <v>0</v>
      </c>
      <c r="AY113" s="4">
        <f t="shared" si="55"/>
        <v>-3.9100000000000006</v>
      </c>
      <c r="AZ113" s="4">
        <f t="shared" si="56"/>
        <v>1037.2700000000073</v>
      </c>
      <c r="BA113" s="4">
        <f>(C113-$C$1240)*10/100*4</f>
        <v>748.41600000000005</v>
      </c>
      <c r="BC113"/>
      <c r="BE113" s="6"/>
      <c r="BK113">
        <f t="shared" si="73"/>
        <v>0</v>
      </c>
    </row>
    <row r="114" spans="1:63" x14ac:dyDescent="0.25">
      <c r="A114">
        <v>1145</v>
      </c>
      <c r="B114" s="1">
        <v>44664</v>
      </c>
      <c r="C114" s="2">
        <v>4394.3</v>
      </c>
      <c r="D114" s="2">
        <v>4453.92</v>
      </c>
      <c r="E114" s="2">
        <v>4392.7</v>
      </c>
      <c r="F114" s="2">
        <v>4446.59</v>
      </c>
      <c r="G114" s="2">
        <v>3273140000</v>
      </c>
      <c r="H114" s="2">
        <f t="shared" si="57"/>
        <v>63.355344455784561</v>
      </c>
      <c r="I114" s="2">
        <f t="shared" si="58"/>
        <v>4497.7674999999999</v>
      </c>
      <c r="J114" s="2">
        <f t="shared" si="59"/>
        <v>63.141184649540406</v>
      </c>
      <c r="K114" s="2">
        <f t="shared" si="60"/>
        <v>-3.1499999999996362</v>
      </c>
      <c r="L114" s="20">
        <f>VLOOKUP(B114,'IV Calls'!A:B,2, FALSE)</f>
        <v>0.1515</v>
      </c>
      <c r="M114" s="2">
        <f t="shared" si="61"/>
        <v>21.840588182316875</v>
      </c>
      <c r="N114" s="2">
        <f>VLOOKUP(B114,'IV Puts'!A:B,2, FALSE)</f>
        <v>0.16220000000000001</v>
      </c>
      <c r="O114" s="21">
        <f t="shared" si="62"/>
        <v>24.265815363569249</v>
      </c>
      <c r="P114" s="4">
        <f t="shared" si="63"/>
        <v>61.220000000000255</v>
      </c>
      <c r="Q114" s="4">
        <f t="shared" si="64"/>
        <v>65.988999999999848</v>
      </c>
      <c r="R114" s="4">
        <f t="shared" si="65"/>
        <v>-1.3327894736842198</v>
      </c>
      <c r="S114" s="4">
        <f t="shared" si="66"/>
        <v>-0.90546089175800049</v>
      </c>
      <c r="T114" s="20">
        <f t="shared" si="37"/>
        <v>4399.1216992481204</v>
      </c>
      <c r="U114" s="2">
        <f t="shared" si="38"/>
        <v>47.468300751879724</v>
      </c>
      <c r="V114" s="24">
        <f t="shared" si="39"/>
        <v>0</v>
      </c>
      <c r="W114" s="32">
        <f t="shared" si="40"/>
        <v>4395.1478877345744</v>
      </c>
      <c r="X114" s="33">
        <f t="shared" si="41"/>
        <v>51.442112265425749</v>
      </c>
      <c r="Y114" s="34">
        <f t="shared" si="42"/>
        <v>0</v>
      </c>
      <c r="Z114" s="39">
        <f t="shared" si="67"/>
        <v>4389.9709999999977</v>
      </c>
      <c r="AA114" s="33">
        <f t="shared" si="43"/>
        <v>56.619000000002416</v>
      </c>
      <c r="AB114" s="34">
        <f t="shared" si="44"/>
        <v>0</v>
      </c>
      <c r="AC114" s="32">
        <f t="shared" si="45"/>
        <v>4391.0581464242587</v>
      </c>
      <c r="AD114" s="33">
        <f t="shared" si="46"/>
        <v>55.531853575741479</v>
      </c>
      <c r="AE114" s="34">
        <f t="shared" si="47"/>
        <v>0</v>
      </c>
      <c r="AF114" s="36">
        <f t="shared" si="48"/>
        <v>-1</v>
      </c>
      <c r="AG114" s="37">
        <f t="shared" si="49"/>
        <v>0</v>
      </c>
      <c r="AH114" s="37">
        <f>IF(COUNTIF(AF115:AF118, "&lt;0")&gt;=2,0,IF(AE114=1, 1, -1))</f>
        <v>0</v>
      </c>
      <c r="AI114" s="37">
        <f>IF(COUNTIF(AF115:AF117, "&lt;0")&gt;=1,0,IF(AE114=1, 1, -1))</f>
        <v>0</v>
      </c>
      <c r="AJ114" s="42">
        <f>IF(SUM(AE115:AE117)=0,0,IF(AE114=1, 1, -1))</f>
        <v>-1</v>
      </c>
      <c r="AK114" s="37">
        <f>IF(COUNTIF(AF115:AF116, "&lt;0")&gt;=2,0,IF(AE114=1, 1, -1))</f>
        <v>0</v>
      </c>
      <c r="AL114" s="44">
        <f>IF(COUNTIF(AF115:AF118, "&lt;0")&gt;=3,0,IF(AE114=1, 1, -1))</f>
        <v>0</v>
      </c>
      <c r="AM114" s="49">
        <f>IF(COUNTIF(AF115:AF117, "&lt;0")&gt;=2,0,IF(AE114=1, 1, -1))</f>
        <v>0</v>
      </c>
      <c r="AN114" s="7">
        <v>23.383124773411204</v>
      </c>
      <c r="AO114" s="4">
        <f t="shared" si="50"/>
        <v>59.619999999999891</v>
      </c>
      <c r="AP114" s="4">
        <f t="shared" si="51"/>
        <v>-1.6000000000003638</v>
      </c>
      <c r="AQ114" s="4">
        <f t="shared" si="52"/>
        <v>52.289999999999964</v>
      </c>
      <c r="AR114">
        <f t="shared" si="68"/>
        <v>59.619999999999891</v>
      </c>
      <c r="AS114" s="6">
        <f t="shared" si="53"/>
        <v>1</v>
      </c>
      <c r="AT114" s="4">
        <f t="shared" si="54"/>
        <v>-24.545312839883081</v>
      </c>
      <c r="AU114" s="4">
        <f t="shared" si="69"/>
        <v>-21.90687522658876</v>
      </c>
      <c r="AV114">
        <f t="shared" si="70"/>
        <v>1</v>
      </c>
      <c r="AW114">
        <f t="shared" si="71"/>
        <v>0</v>
      </c>
      <c r="AX114">
        <f t="shared" si="72"/>
        <v>0</v>
      </c>
      <c r="AY114" s="4">
        <f t="shared" si="55"/>
        <v>-3.9100000000000006</v>
      </c>
      <c r="AZ114" s="4">
        <f t="shared" si="56"/>
        <v>1041.1800000000073</v>
      </c>
      <c r="BA114" s="4">
        <f>(C114-$C$1240)*10/100*4</f>
        <v>726.48800000000017</v>
      </c>
      <c r="BC114"/>
      <c r="BE114" s="6"/>
      <c r="BK114">
        <f t="shared" si="73"/>
        <v>0</v>
      </c>
    </row>
    <row r="115" spans="1:63" x14ac:dyDescent="0.25">
      <c r="A115">
        <v>1144</v>
      </c>
      <c r="B115" s="1">
        <v>44663</v>
      </c>
      <c r="C115" s="2">
        <v>4437.59</v>
      </c>
      <c r="D115" s="2">
        <v>4471</v>
      </c>
      <c r="E115" s="2">
        <v>4381.34</v>
      </c>
      <c r="F115" s="2">
        <v>4397.45</v>
      </c>
      <c r="G115" s="2">
        <v>3451990000</v>
      </c>
      <c r="H115" s="2">
        <f t="shared" si="57"/>
        <v>61.733505435325263</v>
      </c>
      <c r="I115" s="2">
        <f t="shared" si="58"/>
        <v>4492.4594999999999</v>
      </c>
      <c r="J115" s="2">
        <f t="shared" si="59"/>
        <v>65.559683653823896</v>
      </c>
      <c r="K115" s="2">
        <f t="shared" si="60"/>
        <v>25.0600000000004</v>
      </c>
      <c r="L115" s="20">
        <f>VLOOKUP(B115,'IV Calls'!A:B,2, FALSE)</f>
        <v>0.1973</v>
      </c>
      <c r="M115" s="2">
        <f t="shared" si="61"/>
        <v>28.540760646918599</v>
      </c>
      <c r="N115" s="2">
        <f>VLOOKUP(B115,'IV Puts'!A:B,2, FALSE)</f>
        <v>0.18659999999999999</v>
      </c>
      <c r="O115" s="21">
        <f t="shared" si="62"/>
        <v>28.01189174282392</v>
      </c>
      <c r="P115" s="4">
        <f t="shared" si="63"/>
        <v>89.659999999999854</v>
      </c>
      <c r="Q115" s="4">
        <f t="shared" si="64"/>
        <v>64.894999999999897</v>
      </c>
      <c r="R115" s="4">
        <f t="shared" si="65"/>
        <v>1.671699248120293</v>
      </c>
      <c r="S115" s="4">
        <f t="shared" si="66"/>
        <v>1.1942080768653314</v>
      </c>
      <c r="T115" s="20">
        <f t="shared" si="37"/>
        <v>4419.211654135338</v>
      </c>
      <c r="U115" s="2">
        <f t="shared" si="38"/>
        <v>21.761654135338176</v>
      </c>
      <c r="V115" s="24">
        <f t="shared" si="39"/>
        <v>1</v>
      </c>
      <c r="W115" s="32">
        <f t="shared" si="40"/>
        <v>4440.9514645900135</v>
      </c>
      <c r="X115" s="33">
        <f t="shared" si="41"/>
        <v>43.501464590013711</v>
      </c>
      <c r="Y115" s="34">
        <f t="shared" si="42"/>
        <v>0</v>
      </c>
      <c r="Z115" s="39">
        <f t="shared" si="67"/>
        <v>4435.0849999999991</v>
      </c>
      <c r="AA115" s="33">
        <f t="shared" si="43"/>
        <v>37.634999999999309</v>
      </c>
      <c r="AB115" s="34">
        <f t="shared" si="44"/>
        <v>0</v>
      </c>
      <c r="AC115" s="32">
        <f t="shared" si="45"/>
        <v>4436.3169575639022</v>
      </c>
      <c r="AD115" s="33">
        <f t="shared" si="46"/>
        <v>38.866957563902361</v>
      </c>
      <c r="AE115" s="34">
        <f t="shared" si="47"/>
        <v>0</v>
      </c>
      <c r="AF115" s="36">
        <f t="shared" si="48"/>
        <v>-1</v>
      </c>
      <c r="AG115" s="37">
        <f t="shared" si="49"/>
        <v>0</v>
      </c>
      <c r="AH115" s="37">
        <f>IF(COUNTIF(AF116:AF119, "&lt;0")&gt;=2,0,IF(AE115=1, 1, -1))</f>
        <v>0</v>
      </c>
      <c r="AI115" s="37">
        <f>IF(COUNTIF(AF116:AF118, "&lt;0")&gt;=1,0,IF(AE115=1, 1, -1))</f>
        <v>0</v>
      </c>
      <c r="AJ115" s="42">
        <f>IF(SUM(AE116:AE118)=0,0,IF(AE115=1, 1, -1))</f>
        <v>-1</v>
      </c>
      <c r="AK115" s="37">
        <f>IF(COUNTIF(AF116:AF117, "&lt;0")&gt;=2,0,IF(AE115=1, 1, -1))</f>
        <v>-1</v>
      </c>
      <c r="AL115" s="44">
        <f>IF(COUNTIF(AF116:AF119, "&lt;0")&gt;=3,0,IF(AE115=1, 1, -1))</f>
        <v>-1</v>
      </c>
      <c r="AM115" s="49">
        <f>IF(COUNTIF(AF116:AF118, "&lt;0")&gt;=2,0,IF(AE115=1, 1, -1))</f>
        <v>0</v>
      </c>
      <c r="AN115" s="7">
        <v>26.992934296578863</v>
      </c>
      <c r="AO115" s="4">
        <f t="shared" si="50"/>
        <v>33.409999999999854</v>
      </c>
      <c r="AP115" s="4">
        <f t="shared" si="51"/>
        <v>-56.25</v>
      </c>
      <c r="AQ115" s="4">
        <f t="shared" si="52"/>
        <v>40.140000000000327</v>
      </c>
      <c r="AR115">
        <f t="shared" si="68"/>
        <v>56.25</v>
      </c>
      <c r="AS115" s="6">
        <f t="shared" si="53"/>
        <v>1</v>
      </c>
      <c r="AT115" s="4">
        <f t="shared" si="54"/>
        <v>-15.760598555131708</v>
      </c>
      <c r="AU115" s="4">
        <f t="shared" si="69"/>
        <v>-6.1470657034214646</v>
      </c>
      <c r="AV115">
        <f t="shared" si="70"/>
        <v>1</v>
      </c>
      <c r="AW115">
        <f t="shared" si="71"/>
        <v>0</v>
      </c>
      <c r="AX115">
        <f t="shared" si="72"/>
        <v>0</v>
      </c>
      <c r="AY115" s="4">
        <f t="shared" si="55"/>
        <v>-3.9100000000000006</v>
      </c>
      <c r="AZ115" s="4">
        <f t="shared" si="56"/>
        <v>1045.0900000000074</v>
      </c>
      <c r="BA115" s="4">
        <f>(C115-$C$1240)*10/100*4</f>
        <v>743.80400000000009</v>
      </c>
      <c r="BC115"/>
      <c r="BE115" s="6"/>
      <c r="BK115">
        <f t="shared" si="73"/>
        <v>1</v>
      </c>
    </row>
    <row r="116" spans="1:63" x14ac:dyDescent="0.25">
      <c r="A116">
        <v>1143</v>
      </c>
      <c r="B116" s="1">
        <v>44662</v>
      </c>
      <c r="C116" s="2">
        <v>4462.6400000000003</v>
      </c>
      <c r="D116" s="2">
        <v>4464.3500000000004</v>
      </c>
      <c r="E116" s="2">
        <v>4408.38</v>
      </c>
      <c r="F116" s="2">
        <v>4412.53</v>
      </c>
      <c r="G116" s="2">
        <v>3452540000</v>
      </c>
      <c r="H116" s="2">
        <f t="shared" si="57"/>
        <v>57.815183328718526</v>
      </c>
      <c r="I116" s="2">
        <f t="shared" si="58"/>
        <v>4480.0209999999988</v>
      </c>
      <c r="J116" s="2">
        <f t="shared" si="59"/>
        <v>63.38061146962179</v>
      </c>
      <c r="K116" s="2">
        <f t="shared" si="60"/>
        <v>-25.639999999999418</v>
      </c>
      <c r="L116" s="20">
        <f>VLOOKUP(B116,'IV Calls'!A:B,2, FALSE)</f>
        <v>0.1956</v>
      </c>
      <c r="M116" s="2">
        <f t="shared" si="61"/>
        <v>28.780582528311729</v>
      </c>
      <c r="N116" s="2">
        <f>VLOOKUP(B116,'IV Puts'!A:B,2, FALSE)</f>
        <v>0.19750000000000001</v>
      </c>
      <c r="O116" s="21">
        <f t="shared" si="62"/>
        <v>30.157141319318463</v>
      </c>
      <c r="P116" s="4">
        <f t="shared" si="63"/>
        <v>79.899999999999636</v>
      </c>
      <c r="Q116" s="4">
        <f t="shared" si="64"/>
        <v>62.106999999999879</v>
      </c>
      <c r="R116" s="4">
        <f t="shared" si="65"/>
        <v>6.6816541353383423</v>
      </c>
      <c r="S116" s="4">
        <f t="shared" si="66"/>
        <v>4.7344571690334352</v>
      </c>
      <c r="T116" s="20">
        <f t="shared" si="37"/>
        <v>4500.8067819548869</v>
      </c>
      <c r="U116" s="2">
        <f t="shared" si="38"/>
        <v>88.276781954887156</v>
      </c>
      <c r="V116" s="24">
        <f t="shared" si="39"/>
        <v>0</v>
      </c>
      <c r="W116" s="32">
        <f t="shared" si="40"/>
        <v>4469.0673072727277</v>
      </c>
      <c r="X116" s="33">
        <f t="shared" si="41"/>
        <v>56.537307272727958</v>
      </c>
      <c r="Y116" s="34">
        <f t="shared" si="42"/>
        <v>0</v>
      </c>
      <c r="Z116" s="39">
        <f t="shared" si="67"/>
        <v>4459.4890000000014</v>
      </c>
      <c r="AA116" s="33">
        <f t="shared" si="43"/>
        <v>46.959000000001652</v>
      </c>
      <c r="AB116" s="34">
        <f t="shared" si="44"/>
        <v>0</v>
      </c>
      <c r="AC116" s="32">
        <f t="shared" si="45"/>
        <v>4461.5004445272743</v>
      </c>
      <c r="AD116" s="33">
        <f t="shared" si="46"/>
        <v>48.970444527274594</v>
      </c>
      <c r="AE116" s="34">
        <f t="shared" si="47"/>
        <v>0</v>
      </c>
      <c r="AF116" s="36">
        <f t="shared" si="48"/>
        <v>-1</v>
      </c>
      <c r="AG116" s="37">
        <f t="shared" si="49"/>
        <v>-1</v>
      </c>
      <c r="AH116" s="37">
        <f>IF(COUNTIF(AF117:AF120, "&lt;0")&gt;=2,0,IF(AE116=1, 1, -1))</f>
        <v>0</v>
      </c>
      <c r="AI116" s="37">
        <f>IF(COUNTIF(AF117:AF119, "&lt;0")&gt;=1,0,IF(AE116=1, 1, -1))</f>
        <v>0</v>
      </c>
      <c r="AJ116" s="42">
        <f>IF(SUM(AE117:AE119)=0,0,IF(AE116=1, 1, -1))</f>
        <v>-1</v>
      </c>
      <c r="AK116" s="37">
        <f>IF(COUNTIF(AF117:AF118, "&lt;0")&gt;=2,0,IF(AE116=1, 1, -1))</f>
        <v>-1</v>
      </c>
      <c r="AL116" s="44">
        <f>IF(COUNTIF(AF117:AF120, "&lt;0")&gt;=3,0,IF(AE116=1, 1, -1))</f>
        <v>-1</v>
      </c>
      <c r="AM116" s="49">
        <f>IF(COUNTIF(AF117:AF119, "&lt;0")&gt;=2,0,IF(AE116=1, 1, -1))</f>
        <v>-1</v>
      </c>
      <c r="AN116" s="7">
        <v>29.060148514016191</v>
      </c>
      <c r="AO116" s="4">
        <f t="shared" si="50"/>
        <v>1.7100000000000364</v>
      </c>
      <c r="AP116" s="4">
        <f t="shared" si="51"/>
        <v>-54.260000000000218</v>
      </c>
      <c r="AQ116" s="4">
        <f t="shared" si="52"/>
        <v>50.110000000000582</v>
      </c>
      <c r="AR116">
        <f t="shared" si="68"/>
        <v>54.260000000000218</v>
      </c>
      <c r="AS116" s="6">
        <f t="shared" si="53"/>
        <v>1</v>
      </c>
      <c r="AT116" s="4">
        <f t="shared" si="54"/>
        <v>-10.669777228975931</v>
      </c>
      <c r="AU116" s="4">
        <f t="shared" si="69"/>
        <v>-14.049851485984391</v>
      </c>
      <c r="AV116">
        <f t="shared" si="70"/>
        <v>1</v>
      </c>
      <c r="AW116">
        <f t="shared" si="71"/>
        <v>0</v>
      </c>
      <c r="AX116">
        <f t="shared" si="72"/>
        <v>0</v>
      </c>
      <c r="AY116" s="4">
        <f t="shared" si="55"/>
        <v>-3.9100000000000006</v>
      </c>
      <c r="AZ116" s="4">
        <f t="shared" si="56"/>
        <v>1049.0000000000075</v>
      </c>
      <c r="BA116" s="4">
        <f>(C116-$C$1240)*10/100*4</f>
        <v>753.82400000000018</v>
      </c>
      <c r="BC116"/>
      <c r="BE116" s="6"/>
      <c r="BK116">
        <f t="shared" si="73"/>
        <v>1</v>
      </c>
    </row>
    <row r="117" spans="1:63" x14ac:dyDescent="0.25">
      <c r="A117">
        <v>1142</v>
      </c>
      <c r="B117" s="1">
        <v>44659</v>
      </c>
      <c r="C117" s="2">
        <v>4494.1499999999996</v>
      </c>
      <c r="D117" s="2">
        <v>4520.41</v>
      </c>
      <c r="E117" s="2">
        <v>4474.6000000000004</v>
      </c>
      <c r="F117" s="2">
        <v>4488.28</v>
      </c>
      <c r="G117" s="2">
        <v>3453040000</v>
      </c>
      <c r="H117" s="2">
        <f t="shared" si="57"/>
        <v>50.869670466136704</v>
      </c>
      <c r="I117" s="2">
        <f t="shared" si="58"/>
        <v>4467.0264999999999</v>
      </c>
      <c r="J117" s="2">
        <f t="shared" si="59"/>
        <v>54.25950388738606</v>
      </c>
      <c r="K117" s="2">
        <f t="shared" si="60"/>
        <v>-6.0600000000004002</v>
      </c>
      <c r="L117" s="20">
        <f>VLOOKUP(B117,'IV Calls'!A:B,2, FALSE)</f>
        <v>0.14019999999999999</v>
      </c>
      <c r="M117" s="2">
        <f t="shared" si="61"/>
        <v>20.6838595962789</v>
      </c>
      <c r="N117" s="2">
        <f>VLOOKUP(B117,'IV Puts'!A:B,2, FALSE)</f>
        <v>0.14280000000000001</v>
      </c>
      <c r="O117" s="21">
        <f t="shared" si="62"/>
        <v>21.862716166817734</v>
      </c>
      <c r="P117" s="4">
        <f t="shared" si="63"/>
        <v>45.809999999999491</v>
      </c>
      <c r="Q117" s="4">
        <f t="shared" si="64"/>
        <v>59.912999999999919</v>
      </c>
      <c r="R117" s="4">
        <f t="shared" si="65"/>
        <v>12.52678195488722</v>
      </c>
      <c r="S117" s="4">
        <f t="shared" si="66"/>
        <v>9.0525454545454576</v>
      </c>
      <c r="T117" s="20">
        <f t="shared" si="37"/>
        <v>4516.580112781955</v>
      </c>
      <c r="U117" s="2">
        <f t="shared" si="38"/>
        <v>28.300112781955249</v>
      </c>
      <c r="V117" s="24">
        <f t="shared" si="39"/>
        <v>0</v>
      </c>
      <c r="W117" s="32">
        <f t="shared" si="40"/>
        <v>4502.4202082531683</v>
      </c>
      <c r="X117" s="33">
        <f t="shared" si="41"/>
        <v>14.140208253168566</v>
      </c>
      <c r="Y117" s="34">
        <f t="shared" si="42"/>
        <v>1</v>
      </c>
      <c r="Z117" s="39">
        <f t="shared" si="67"/>
        <v>4496.0999999999985</v>
      </c>
      <c r="AA117" s="33">
        <f t="shared" si="43"/>
        <v>7.8199999999987995</v>
      </c>
      <c r="AB117" s="34">
        <f t="shared" si="44"/>
        <v>1</v>
      </c>
      <c r="AC117" s="32">
        <f t="shared" si="45"/>
        <v>4497.4272437331638</v>
      </c>
      <c r="AD117" s="33">
        <f t="shared" si="46"/>
        <v>9.1472437331640322</v>
      </c>
      <c r="AE117" s="34">
        <f t="shared" si="47"/>
        <v>1</v>
      </c>
      <c r="AF117" s="36">
        <f t="shared" si="48"/>
        <v>1</v>
      </c>
      <c r="AG117" s="37">
        <f t="shared" si="49"/>
        <v>0</v>
      </c>
      <c r="AH117" s="37">
        <f>IF(COUNTIF(AF118:AF121, "&lt;0")&gt;=2,0,IF(AE117=1, 1, -1))</f>
        <v>0</v>
      </c>
      <c r="AI117" s="37">
        <f>IF(COUNTIF(AF118:AF120, "&lt;0")&gt;=1,0,IF(AE117=1, 1, -1))</f>
        <v>0</v>
      </c>
      <c r="AJ117" s="42">
        <f>IF(SUM(AE118:AE120)=0,0,IF(AE117=1, 1, -1))</f>
        <v>1</v>
      </c>
      <c r="AK117" s="37">
        <f>IF(COUNTIF(AF118:AF119, "&lt;0")&gt;=2,0,IF(AE117=1, 1, -1))</f>
        <v>1</v>
      </c>
      <c r="AL117" s="44">
        <f>IF(COUNTIF(AF118:AF121, "&lt;0")&gt;=3,0,IF(AE117=1, 1, -1))</f>
        <v>0</v>
      </c>
      <c r="AM117" s="49">
        <f>IF(COUNTIF(AF118:AF120, "&lt;0")&gt;=2,0,IF(AE117=1, 1, -1))</f>
        <v>0</v>
      </c>
      <c r="AN117" s="7">
        <v>21.06744044471203</v>
      </c>
      <c r="AO117" s="4">
        <f t="shared" si="50"/>
        <v>26.260000000000218</v>
      </c>
      <c r="AP117" s="4">
        <f t="shared" si="51"/>
        <v>-19.549999999999272</v>
      </c>
      <c r="AQ117" s="4">
        <f t="shared" si="52"/>
        <v>5.8699999999998909</v>
      </c>
      <c r="AR117">
        <f t="shared" si="68"/>
        <v>26.260000000000218</v>
      </c>
      <c r="AS117" s="6">
        <f t="shared" si="53"/>
        <v>0</v>
      </c>
      <c r="AT117" s="4">
        <f t="shared" si="54"/>
        <v>5.3411606670678253</v>
      </c>
      <c r="AU117" s="4">
        <f t="shared" si="69"/>
        <v>22.197440444712139</v>
      </c>
      <c r="AV117">
        <f t="shared" si="70"/>
        <v>0</v>
      </c>
      <c r="AW117">
        <f t="shared" si="71"/>
        <v>0</v>
      </c>
      <c r="AX117">
        <f t="shared" si="72"/>
        <v>0</v>
      </c>
      <c r="AY117" s="4">
        <f t="shared" si="55"/>
        <v>6.94</v>
      </c>
      <c r="AZ117" s="4">
        <f t="shared" si="56"/>
        <v>1052.9100000000076</v>
      </c>
      <c r="BA117" s="4">
        <f>(C117-$C$1240)*10/100*4</f>
        <v>766.42799999999988</v>
      </c>
      <c r="BC117"/>
      <c r="BE117" s="6"/>
      <c r="BK117">
        <f t="shared" si="73"/>
        <v>1</v>
      </c>
    </row>
    <row r="118" spans="1:63" x14ac:dyDescent="0.25">
      <c r="A118">
        <v>1141</v>
      </c>
      <c r="B118" s="1">
        <v>44658</v>
      </c>
      <c r="C118" s="2">
        <v>4474.6499999999996</v>
      </c>
      <c r="D118" s="2">
        <v>4521.16</v>
      </c>
      <c r="E118" s="2">
        <v>4450.3</v>
      </c>
      <c r="F118" s="2">
        <v>4500.21</v>
      </c>
      <c r="G118" s="2">
        <v>4054010000</v>
      </c>
      <c r="H118" s="2">
        <f t="shared" si="57"/>
        <v>48.159342511200407</v>
      </c>
      <c r="I118" s="2">
        <f t="shared" si="58"/>
        <v>4456.2939999999999</v>
      </c>
      <c r="J118" s="2">
        <f t="shared" si="59"/>
        <v>52.480009976230633</v>
      </c>
      <c r="K118" s="2">
        <f t="shared" si="60"/>
        <v>-6.5</v>
      </c>
      <c r="L118" s="20">
        <f>VLOOKUP(B118,'IV Calls'!A:B,2, FALSE)</f>
        <v>0.1487</v>
      </c>
      <c r="M118" s="2">
        <f t="shared" si="61"/>
        <v>21.844959160775623</v>
      </c>
      <c r="N118" s="2">
        <f>VLOOKUP(B118,'IV Puts'!A:B,2, FALSE)</f>
        <v>0.14760000000000001</v>
      </c>
      <c r="O118" s="21">
        <f t="shared" si="62"/>
        <v>22.501888469789318</v>
      </c>
      <c r="P118" s="4">
        <f t="shared" si="63"/>
        <v>70.859999999999673</v>
      </c>
      <c r="Q118" s="4">
        <f t="shared" si="64"/>
        <v>59.827999999999975</v>
      </c>
      <c r="R118" s="4">
        <f t="shared" si="65"/>
        <v>16.370112781954887</v>
      </c>
      <c r="S118" s="4">
        <f t="shared" si="66"/>
        <v>11.648180638265375</v>
      </c>
      <c r="T118" s="20">
        <f t="shared" si="37"/>
        <v>4499.9593383458641</v>
      </c>
      <c r="U118" s="2">
        <f t="shared" si="38"/>
        <v>0.25066165413591079</v>
      </c>
      <c r="V118" s="24">
        <f t="shared" si="39"/>
        <v>1</v>
      </c>
      <c r="W118" s="32">
        <f t="shared" si="40"/>
        <v>4484.0427542561174</v>
      </c>
      <c r="X118" s="33">
        <f t="shared" si="41"/>
        <v>16.167245743882631</v>
      </c>
      <c r="Y118" s="34">
        <f t="shared" si="42"/>
        <v>1</v>
      </c>
      <c r="Z118" s="39">
        <f t="shared" si="67"/>
        <v>4472.698000000004</v>
      </c>
      <c r="AA118" s="33">
        <f t="shared" si="43"/>
        <v>27.511999999996078</v>
      </c>
      <c r="AB118" s="34">
        <f t="shared" si="44"/>
        <v>0</v>
      </c>
      <c r="AC118" s="32">
        <f t="shared" si="45"/>
        <v>4475.0803983937876</v>
      </c>
      <c r="AD118" s="33">
        <f t="shared" si="46"/>
        <v>25.129601606212418</v>
      </c>
      <c r="AE118" s="34">
        <f t="shared" si="47"/>
        <v>0</v>
      </c>
      <c r="AF118" s="36">
        <f t="shared" si="48"/>
        <v>-1</v>
      </c>
      <c r="AG118" s="37">
        <f t="shared" si="49"/>
        <v>-1</v>
      </c>
      <c r="AH118" s="37">
        <f>IF(COUNTIF(AF119:AF122, "&lt;0")&gt;=2,0,IF(AE118=1, 1, -1))</f>
        <v>0</v>
      </c>
      <c r="AI118" s="37">
        <f>IF(COUNTIF(AF119:AF121, "&lt;0")&gt;=1,0,IF(AE118=1, 1, -1))</f>
        <v>0</v>
      </c>
      <c r="AJ118" s="42">
        <f>IF(SUM(AE119:AE121)=0,0,IF(AE118=1, 1, -1))</f>
        <v>-1</v>
      </c>
      <c r="AK118" s="37">
        <f>IF(COUNTIF(AF119:AF120, "&lt;0")&gt;=2,0,IF(AE118=1, 1, -1))</f>
        <v>-1</v>
      </c>
      <c r="AL118" s="44">
        <f>IF(COUNTIF(AF119:AF122, "&lt;0")&gt;=3,0,IF(AE118=1, 1, -1))</f>
        <v>-1</v>
      </c>
      <c r="AM118" s="49">
        <f>IF(COUNTIF(AF119:AF121, "&lt;0")&gt;=2,0,IF(AE118=1, 1, -1))</f>
        <v>0</v>
      </c>
      <c r="AN118" s="7">
        <v>21.683362287360335</v>
      </c>
      <c r="AO118" s="4">
        <f t="shared" si="50"/>
        <v>46.510000000000218</v>
      </c>
      <c r="AP118" s="4">
        <f t="shared" si="51"/>
        <v>-24.349999999999454</v>
      </c>
      <c r="AQ118" s="4">
        <f t="shared" si="52"/>
        <v>25.5600000000004</v>
      </c>
      <c r="AR118">
        <f t="shared" si="68"/>
        <v>46.510000000000218</v>
      </c>
      <c r="AS118" s="6">
        <f t="shared" si="53"/>
        <v>1</v>
      </c>
      <c r="AT118" s="4">
        <f t="shared" si="54"/>
        <v>-13.984956568959717</v>
      </c>
      <c r="AU118" s="4">
        <f t="shared" si="69"/>
        <v>3.1233622873599352</v>
      </c>
      <c r="AV118">
        <f t="shared" si="70"/>
        <v>0</v>
      </c>
      <c r="AW118">
        <f t="shared" si="71"/>
        <v>1</v>
      </c>
      <c r="AX118">
        <f t="shared" si="72"/>
        <v>0</v>
      </c>
      <c r="AY118" s="4">
        <f t="shared" si="55"/>
        <v>-3.9100000000000006</v>
      </c>
      <c r="AZ118" s="4">
        <f t="shared" si="56"/>
        <v>1045.9700000000075</v>
      </c>
      <c r="BA118" s="4">
        <f>(C118-$C$1240)*10/100*4</f>
        <v>758.62799999999993</v>
      </c>
      <c r="BC118"/>
      <c r="BE118" s="6"/>
      <c r="BK118">
        <f t="shared" si="73"/>
        <v>1</v>
      </c>
    </row>
    <row r="119" spans="1:63" x14ac:dyDescent="0.25">
      <c r="A119">
        <v>1140</v>
      </c>
      <c r="B119" s="1">
        <v>44657</v>
      </c>
      <c r="C119" s="2">
        <v>4494.17</v>
      </c>
      <c r="D119" s="2">
        <v>4503.9399999999996</v>
      </c>
      <c r="E119" s="2">
        <v>4450.04</v>
      </c>
      <c r="F119" s="2">
        <v>4481.1499999999996</v>
      </c>
      <c r="G119" s="2">
        <v>4137080000</v>
      </c>
      <c r="H119" s="2">
        <f t="shared" si="57"/>
        <v>49.00752913810517</v>
      </c>
      <c r="I119" s="2">
        <f t="shared" si="58"/>
        <v>4445.1890000000003</v>
      </c>
      <c r="J119" s="2">
        <f t="shared" si="59"/>
        <v>51.155050530097682</v>
      </c>
      <c r="K119" s="2">
        <f t="shared" si="60"/>
        <v>-30.949999999999818</v>
      </c>
      <c r="L119" s="20">
        <f>VLOOKUP(B119,'IV Calls'!A:B,2, FALSE)</f>
        <v>0.15579999999999999</v>
      </c>
      <c r="M119" s="2">
        <f t="shared" si="61"/>
        <v>23.112575401922129</v>
      </c>
      <c r="N119" s="2">
        <f>VLOOKUP(B119,'IV Puts'!A:B,2, FALSE)</f>
        <v>0.15790000000000001</v>
      </c>
      <c r="O119" s="21">
        <f t="shared" si="62"/>
        <v>24.30834320035931</v>
      </c>
      <c r="P119" s="4">
        <f t="shared" si="63"/>
        <v>75.079999999999927</v>
      </c>
      <c r="Q119" s="4">
        <f t="shared" si="64"/>
        <v>59.176000000000023</v>
      </c>
      <c r="R119" s="4">
        <f t="shared" si="65"/>
        <v>18.809338345864656</v>
      </c>
      <c r="S119" s="4">
        <f t="shared" si="66"/>
        <v>13.229231346644644</v>
      </c>
      <c r="T119" s="20">
        <f t="shared" si="37"/>
        <v>4546.0452857142855</v>
      </c>
      <c r="U119" s="2">
        <f t="shared" si="38"/>
        <v>64.895285714285819</v>
      </c>
      <c r="V119" s="24">
        <f t="shared" si="39"/>
        <v>0</v>
      </c>
      <c r="W119" s="32">
        <f t="shared" si="40"/>
        <v>4504.6126434394237</v>
      </c>
      <c r="X119" s="33">
        <f t="shared" si="41"/>
        <v>23.462643439424028</v>
      </c>
      <c r="Y119" s="34">
        <f t="shared" si="42"/>
        <v>0</v>
      </c>
      <c r="Z119" s="39">
        <f t="shared" si="67"/>
        <v>4486.3420000000042</v>
      </c>
      <c r="AA119" s="33">
        <f t="shared" si="43"/>
        <v>5.1920000000045547</v>
      </c>
      <c r="AB119" s="34">
        <f t="shared" si="44"/>
        <v>1</v>
      </c>
      <c r="AC119" s="32">
        <f t="shared" si="45"/>
        <v>4490.1788351222822</v>
      </c>
      <c r="AD119" s="33">
        <f t="shared" si="46"/>
        <v>9.028835122282544</v>
      </c>
      <c r="AE119" s="34">
        <f t="shared" si="47"/>
        <v>1</v>
      </c>
      <c r="AF119" s="36">
        <f t="shared" si="48"/>
        <v>1</v>
      </c>
      <c r="AG119" s="37">
        <f t="shared" si="49"/>
        <v>0</v>
      </c>
      <c r="AH119" s="37">
        <f>IF(COUNTIF(AF120:AF123, "&lt;0")&gt;=2,0,IF(AE119=1, 1, -1))</f>
        <v>0</v>
      </c>
      <c r="AI119" s="37">
        <f>IF(COUNTIF(AF120:AF122, "&lt;0")&gt;=1,0,IF(AE119=1, 1, -1))</f>
        <v>0</v>
      </c>
      <c r="AJ119" s="42">
        <f>IF(SUM(AE120:AE122)=0,0,IF(AE119=1, 1, -1))</f>
        <v>1</v>
      </c>
      <c r="AK119" s="37">
        <f>IF(COUNTIF(AF120:AF121, "&lt;0")&gt;=2,0,IF(AE119=1, 1, -1))</f>
        <v>0</v>
      </c>
      <c r="AL119" s="44">
        <f>IF(COUNTIF(AF120:AF123, "&lt;0")&gt;=3,0,IF(AE119=1, 1, -1))</f>
        <v>0</v>
      </c>
      <c r="AM119" s="49">
        <f>IF(COUNTIF(AF120:AF122, "&lt;0")&gt;=2,0,IF(AE119=1, 1, -1))</f>
        <v>0</v>
      </c>
      <c r="AN119" s="7">
        <v>23.424105622358823</v>
      </c>
      <c r="AO119" s="4">
        <f t="shared" si="50"/>
        <v>9.7699999999995271</v>
      </c>
      <c r="AP119" s="4">
        <f t="shared" si="51"/>
        <v>-44.130000000000109</v>
      </c>
      <c r="AQ119" s="4">
        <f t="shared" si="52"/>
        <v>13.020000000000437</v>
      </c>
      <c r="AR119">
        <f t="shared" si="68"/>
        <v>44.130000000000109</v>
      </c>
      <c r="AS119" s="6">
        <f t="shared" si="53"/>
        <v>1</v>
      </c>
      <c r="AT119" s="4">
        <f t="shared" si="54"/>
        <v>-8.9938415664618745</v>
      </c>
      <c r="AU119" s="4">
        <f t="shared" si="69"/>
        <v>17.404105622358387</v>
      </c>
      <c r="AV119">
        <f t="shared" si="70"/>
        <v>0</v>
      </c>
      <c r="AW119">
        <f t="shared" si="71"/>
        <v>1</v>
      </c>
      <c r="AX119">
        <f t="shared" si="72"/>
        <v>0</v>
      </c>
      <c r="AY119" s="4">
        <f t="shared" si="55"/>
        <v>-3.9100000000000006</v>
      </c>
      <c r="AZ119" s="4">
        <f t="shared" si="56"/>
        <v>1049.8800000000076</v>
      </c>
      <c r="BA119" s="4">
        <f>(C119-$C$1240)*10/100*4</f>
        <v>766.43600000000004</v>
      </c>
      <c r="BC119"/>
      <c r="BE119" s="6"/>
      <c r="BK119">
        <f t="shared" si="73"/>
        <v>0</v>
      </c>
    </row>
    <row r="120" spans="1:63" x14ac:dyDescent="0.25">
      <c r="A120">
        <v>1139</v>
      </c>
      <c r="B120" s="1">
        <v>44656</v>
      </c>
      <c r="C120" s="2">
        <v>4572.45</v>
      </c>
      <c r="D120" s="2">
        <v>4593.45</v>
      </c>
      <c r="E120" s="2">
        <v>4514.17</v>
      </c>
      <c r="F120" s="2">
        <v>4525.12</v>
      </c>
      <c r="G120" s="2">
        <v>3906230000</v>
      </c>
      <c r="H120" s="2">
        <f t="shared" si="57"/>
        <v>49.147568494167544</v>
      </c>
      <c r="I120" s="2">
        <f t="shared" si="58"/>
        <v>4431.6355000000003</v>
      </c>
      <c r="J120" s="2">
        <f t="shared" si="59"/>
        <v>50.726497280176865</v>
      </c>
      <c r="K120" s="2">
        <f t="shared" si="60"/>
        <v>-10.190000000000509</v>
      </c>
      <c r="L120" s="20">
        <f>VLOOKUP(B120,'IV Calls'!A:B,2, FALSE)</f>
        <v>0.15579999999999999</v>
      </c>
      <c r="M120" s="2">
        <f t="shared" si="61"/>
        <v>23.406365475360747</v>
      </c>
      <c r="N120" s="2">
        <f>VLOOKUP(B120,'IV Puts'!A:B,2, FALSE)</f>
        <v>0.14940000000000001</v>
      </c>
      <c r="O120" s="21">
        <f t="shared" si="62"/>
        <v>23.292144075350901</v>
      </c>
      <c r="P120" s="4">
        <f t="shared" si="63"/>
        <v>79.279999999999745</v>
      </c>
      <c r="Q120" s="4">
        <f t="shared" si="64"/>
        <v>57.247999999999955</v>
      </c>
      <c r="R120" s="4">
        <f t="shared" si="65"/>
        <v>20.925285714285714</v>
      </c>
      <c r="S120" s="4">
        <f t="shared" si="66"/>
        <v>14.707948506230295</v>
      </c>
      <c r="T120" s="20">
        <f t="shared" si="37"/>
        <v>4606.2124436090226</v>
      </c>
      <c r="U120" s="2">
        <f t="shared" si="38"/>
        <v>81.092443609022666</v>
      </c>
      <c r="V120" s="24">
        <f t="shared" si="39"/>
        <v>0</v>
      </c>
      <c r="W120" s="32">
        <f t="shared" si="40"/>
        <v>4584.3303116124598</v>
      </c>
      <c r="X120" s="33">
        <f t="shared" si="41"/>
        <v>59.210311612459918</v>
      </c>
      <c r="Y120" s="34">
        <f t="shared" si="42"/>
        <v>0</v>
      </c>
      <c r="Z120" s="39">
        <f t="shared" si="67"/>
        <v>4574.8979999999974</v>
      </c>
      <c r="AA120" s="33">
        <f t="shared" si="43"/>
        <v>49.777999999997519</v>
      </c>
      <c r="AB120" s="34">
        <f t="shared" si="44"/>
        <v>0</v>
      </c>
      <c r="AC120" s="32">
        <f t="shared" si="45"/>
        <v>4576.8787854386146</v>
      </c>
      <c r="AD120" s="33">
        <f t="shared" si="46"/>
        <v>51.758785438614723</v>
      </c>
      <c r="AE120" s="34">
        <f t="shared" si="47"/>
        <v>0</v>
      </c>
      <c r="AF120" s="36">
        <f t="shared" si="48"/>
        <v>-1</v>
      </c>
      <c r="AG120" s="37">
        <f t="shared" si="49"/>
        <v>0</v>
      </c>
      <c r="AH120" s="37">
        <f>IF(COUNTIF(AF121:AF124, "&lt;0")&gt;=2,0,IF(AE120=1, 1, -1))</f>
        <v>0</v>
      </c>
      <c r="AI120" s="37">
        <f>IF(COUNTIF(AF121:AF123, "&lt;0")&gt;=1,0,IF(AE120=1, 1, -1))</f>
        <v>0</v>
      </c>
      <c r="AJ120" s="42">
        <f>IF(SUM(AE121:AE123)=0,0,IF(AE120=1, 1, -1))</f>
        <v>-1</v>
      </c>
      <c r="AK120" s="37">
        <f>IF(COUNTIF(AF121:AF122, "&lt;0")&gt;=2,0,IF(AE120=1, 1, -1))</f>
        <v>-1</v>
      </c>
      <c r="AL120" s="44">
        <f>IF(COUNTIF(AF121:AF124, "&lt;0")&gt;=3,0,IF(AE120=1, 1, -1))</f>
        <v>0</v>
      </c>
      <c r="AM120" s="49">
        <f>IF(COUNTIF(AF121:AF123, "&lt;0")&gt;=2,0,IF(AE120=1, 1, -1))</f>
        <v>0</v>
      </c>
      <c r="AN120" s="7">
        <v>22.444871643253503</v>
      </c>
      <c r="AO120" s="4">
        <f t="shared" si="50"/>
        <v>21</v>
      </c>
      <c r="AP120" s="4">
        <f t="shared" si="51"/>
        <v>-58.279999999999745</v>
      </c>
      <c r="AQ120" s="4">
        <f t="shared" si="52"/>
        <v>47.329999999999927</v>
      </c>
      <c r="AR120">
        <f t="shared" si="68"/>
        <v>58.279999999999745</v>
      </c>
      <c r="AS120" s="6">
        <f t="shared" si="53"/>
        <v>1</v>
      </c>
      <c r="AT120" s="4">
        <f t="shared" si="54"/>
        <v>-24.612692535119493</v>
      </c>
      <c r="AU120" s="4">
        <f t="shared" si="69"/>
        <v>-17.885128356746424</v>
      </c>
      <c r="AV120">
        <f t="shared" si="70"/>
        <v>1</v>
      </c>
      <c r="AW120">
        <f t="shared" si="71"/>
        <v>0</v>
      </c>
      <c r="AX120">
        <f t="shared" si="72"/>
        <v>0</v>
      </c>
      <c r="AY120" s="4">
        <f t="shared" si="55"/>
        <v>-3.9100000000000006</v>
      </c>
      <c r="AZ120" s="4">
        <f t="shared" si="56"/>
        <v>1053.7900000000077</v>
      </c>
      <c r="BA120" s="4">
        <f>(C120-$C$1240)*10/100*4</f>
        <v>797.74799999999993</v>
      </c>
      <c r="BC120"/>
      <c r="BE120" s="6"/>
      <c r="BK120">
        <f t="shared" si="73"/>
        <v>1</v>
      </c>
    </row>
    <row r="121" spans="1:63" x14ac:dyDescent="0.25">
      <c r="A121">
        <v>1138</v>
      </c>
      <c r="B121" s="1">
        <v>44655</v>
      </c>
      <c r="C121" s="2">
        <v>4547.97</v>
      </c>
      <c r="D121" s="2">
        <v>4583.5</v>
      </c>
      <c r="E121" s="2">
        <v>4539.21</v>
      </c>
      <c r="F121" s="2">
        <v>4582.6400000000003</v>
      </c>
      <c r="G121" s="2">
        <v>3833500000</v>
      </c>
      <c r="H121" s="2">
        <f t="shared" si="57"/>
        <v>54.771596095867842</v>
      </c>
      <c r="I121" s="2">
        <f t="shared" si="58"/>
        <v>4413.1460000000015</v>
      </c>
      <c r="J121" s="2">
        <f t="shared" si="59"/>
        <v>52.143629817325859</v>
      </c>
      <c r="K121" s="2">
        <f t="shared" si="60"/>
        <v>2.1100000000005821</v>
      </c>
      <c r="L121" s="20">
        <f>VLOOKUP(B121,'IV Calls'!A:B,2, FALSE)</f>
        <v>0.12559999999999999</v>
      </c>
      <c r="M121" s="2">
        <f t="shared" si="61"/>
        <v>18.717872427378577</v>
      </c>
      <c r="N121" s="2">
        <f>VLOOKUP(B121,'IV Puts'!A:B,2, FALSE)</f>
        <v>0.13350000000000001</v>
      </c>
      <c r="O121" s="21">
        <f t="shared" si="62"/>
        <v>20.646215257279625</v>
      </c>
      <c r="P121" s="4">
        <f t="shared" si="63"/>
        <v>44.289999999999964</v>
      </c>
      <c r="Q121" s="4">
        <f t="shared" si="64"/>
        <v>55.401999999999951</v>
      </c>
      <c r="R121" s="4">
        <f t="shared" si="65"/>
        <v>23.572443609022557</v>
      </c>
      <c r="S121" s="4">
        <f t="shared" si="66"/>
        <v>16.732833256985788</v>
      </c>
      <c r="T121" s="20">
        <f t="shared" si="37"/>
        <v>4570.2042857142851</v>
      </c>
      <c r="U121" s="2">
        <f t="shared" si="38"/>
        <v>12.435714285715221</v>
      </c>
      <c r="V121" s="24">
        <f t="shared" si="39"/>
        <v>1</v>
      </c>
      <c r="W121" s="32">
        <f t="shared" si="40"/>
        <v>4560.5030490909094</v>
      </c>
      <c r="X121" s="33">
        <f t="shared" si="41"/>
        <v>22.136950909090956</v>
      </c>
      <c r="Y121" s="34">
        <f t="shared" si="42"/>
        <v>0</v>
      </c>
      <c r="Z121" s="39">
        <f t="shared" si="67"/>
        <v>4548.7350000000006</v>
      </c>
      <c r="AA121" s="33">
        <f t="shared" si="43"/>
        <v>33.904999999999745</v>
      </c>
      <c r="AB121" s="34">
        <f t="shared" si="44"/>
        <v>0</v>
      </c>
      <c r="AC121" s="32">
        <f t="shared" si="45"/>
        <v>4551.2062903090909</v>
      </c>
      <c r="AD121" s="33">
        <f t="shared" si="46"/>
        <v>31.433709690909382</v>
      </c>
      <c r="AE121" s="34">
        <f t="shared" si="47"/>
        <v>0</v>
      </c>
      <c r="AF121" s="36">
        <f t="shared" si="48"/>
        <v>-1</v>
      </c>
      <c r="AG121" s="37">
        <f t="shared" si="49"/>
        <v>-1</v>
      </c>
      <c r="AH121" s="37">
        <f>IF(COUNTIF(AF122:AF125, "&lt;0")&gt;=2,0,IF(AE121=1, 1, -1))</f>
        <v>0</v>
      </c>
      <c r="AI121" s="37">
        <f>IF(COUNTIF(AF122:AF124, "&lt;0")&gt;=1,0,IF(AE121=1, 1, -1))</f>
        <v>0</v>
      </c>
      <c r="AJ121" s="42">
        <f>IF(SUM(AE122:AE124)=0,0,IF(AE121=1, 1, -1))</f>
        <v>-1</v>
      </c>
      <c r="AK121" s="37">
        <f>IF(COUNTIF(AF122:AF123, "&lt;0")&gt;=2,0,IF(AE121=1, 1, -1))</f>
        <v>-1</v>
      </c>
      <c r="AL121" s="44">
        <f>IF(COUNTIF(AF122:AF125, "&lt;0")&gt;=3,0,IF(AE121=1, 1, -1))</f>
        <v>-1</v>
      </c>
      <c r="AM121" s="49">
        <f>IF(COUNTIF(AF122:AF124, "&lt;0")&gt;=2,0,IF(AE121=1, 1, -1))</f>
        <v>0</v>
      </c>
      <c r="AN121" s="7">
        <v>19.895190836425481</v>
      </c>
      <c r="AO121" s="4">
        <f t="shared" si="50"/>
        <v>35.529999999999745</v>
      </c>
      <c r="AP121" s="4">
        <f t="shared" si="51"/>
        <v>-8.7600000000002183</v>
      </c>
      <c r="AQ121" s="4">
        <f t="shared" si="52"/>
        <v>34.670000000000073</v>
      </c>
      <c r="AR121">
        <f t="shared" si="68"/>
        <v>35.529999999999745</v>
      </c>
      <c r="AS121" s="6">
        <f t="shared" si="53"/>
        <v>1</v>
      </c>
      <c r="AT121" s="4">
        <f t="shared" si="54"/>
        <v>-5.6872137453615252</v>
      </c>
      <c r="AU121" s="4">
        <f t="shared" si="69"/>
        <v>-7.7748091635745915</v>
      </c>
      <c r="AV121">
        <f t="shared" si="70"/>
        <v>1</v>
      </c>
      <c r="AW121">
        <f t="shared" si="71"/>
        <v>0</v>
      </c>
      <c r="AX121">
        <f t="shared" si="72"/>
        <v>0</v>
      </c>
      <c r="AY121" s="4">
        <f t="shared" si="55"/>
        <v>-3.9100000000000006</v>
      </c>
      <c r="AZ121" s="4">
        <f t="shared" si="56"/>
        <v>1057.7000000000078</v>
      </c>
      <c r="BA121" s="4">
        <f>(C121-$C$1240)*10/100*4</f>
        <v>787.95600000000002</v>
      </c>
      <c r="BC121"/>
      <c r="BE121" s="6"/>
      <c r="BK121">
        <f t="shared" si="73"/>
        <v>1</v>
      </c>
    </row>
    <row r="122" spans="1:63" x14ac:dyDescent="0.25">
      <c r="A122">
        <v>1137</v>
      </c>
      <c r="B122" s="1">
        <v>44652</v>
      </c>
      <c r="C122" s="2">
        <v>4540.32</v>
      </c>
      <c r="D122" s="2">
        <v>4548.7</v>
      </c>
      <c r="E122" s="2">
        <v>4507.57</v>
      </c>
      <c r="F122" s="2">
        <v>4545.8599999999997</v>
      </c>
      <c r="G122" s="2">
        <v>3828290000</v>
      </c>
      <c r="H122" s="2">
        <f t="shared" si="57"/>
        <v>60.005480268240689</v>
      </c>
      <c r="I122" s="2">
        <f t="shared" si="58"/>
        <v>4402.0980000000009</v>
      </c>
      <c r="J122" s="2">
        <f t="shared" si="59"/>
        <v>58.350659573235106</v>
      </c>
      <c r="K122" s="2">
        <f t="shared" si="60"/>
        <v>9.9099999999998545</v>
      </c>
      <c r="L122" s="20">
        <f>VLOOKUP(B122,'IV Calls'!A:B,2, FALSE)</f>
        <v>0.1198</v>
      </c>
      <c r="M122" s="2">
        <f t="shared" si="61"/>
        <v>17.792833401422769</v>
      </c>
      <c r="N122" s="2">
        <f>VLOOKUP(B122,'IV Puts'!A:B,2, FALSE)</f>
        <v>0.14230000000000001</v>
      </c>
      <c r="O122" s="21">
        <f t="shared" si="62"/>
        <v>21.932368598377955</v>
      </c>
      <c r="P122" s="4">
        <f t="shared" si="63"/>
        <v>41.130000000000109</v>
      </c>
      <c r="Q122" s="4">
        <f t="shared" si="64"/>
        <v>56.71799999999994</v>
      </c>
      <c r="R122" s="4">
        <f t="shared" si="65"/>
        <v>24.344285714285711</v>
      </c>
      <c r="S122" s="4">
        <f t="shared" si="66"/>
        <v>17.652181818181813</v>
      </c>
      <c r="T122" s="20">
        <f t="shared" si="37"/>
        <v>4553.7076766917289</v>
      </c>
      <c r="U122" s="2">
        <f t="shared" si="38"/>
        <v>7.847676691729248</v>
      </c>
      <c r="V122" s="24">
        <f t="shared" si="39"/>
        <v>1</v>
      </c>
      <c r="W122" s="32">
        <f t="shared" si="40"/>
        <v>4551.990284310581</v>
      </c>
      <c r="X122" s="33">
        <f t="shared" si="41"/>
        <v>6.1302843105813736</v>
      </c>
      <c r="Y122" s="34">
        <f t="shared" si="42"/>
        <v>1</v>
      </c>
      <c r="Z122" s="39">
        <f t="shared" si="67"/>
        <v>4534.4500000000116</v>
      </c>
      <c r="AA122" s="33">
        <f t="shared" si="43"/>
        <v>11.409999999988031</v>
      </c>
      <c r="AB122" s="34">
        <f t="shared" si="44"/>
        <v>1</v>
      </c>
      <c r="AC122" s="32">
        <f t="shared" si="45"/>
        <v>4538.133459705231</v>
      </c>
      <c r="AD122" s="33">
        <f t="shared" si="46"/>
        <v>7.7265402947687107</v>
      </c>
      <c r="AE122" s="34">
        <f t="shared" si="47"/>
        <v>1</v>
      </c>
      <c r="AF122" s="36">
        <f t="shared" si="48"/>
        <v>1</v>
      </c>
      <c r="AG122" s="37">
        <f t="shared" si="49"/>
        <v>0</v>
      </c>
      <c r="AH122" s="37">
        <f>IF(COUNTIF(AF123:AF126, "&lt;0")&gt;=2,0,IF(AE122=1, 1, -1))</f>
        <v>0</v>
      </c>
      <c r="AI122" s="37">
        <f>IF(COUNTIF(AF123:AF125, "&lt;0")&gt;=1,0,IF(AE122=1, 1, -1))</f>
        <v>0</v>
      </c>
      <c r="AJ122" s="42">
        <f>IF(SUM(AE123:AE125)=0,0,IF(AE122=1, 1, -1))</f>
        <v>1</v>
      </c>
      <c r="AK122" s="37">
        <f>IF(COUNTIF(AF123:AF124, "&lt;0")&gt;=2,0,IF(AE122=1, 1, -1))</f>
        <v>0</v>
      </c>
      <c r="AL122" s="44">
        <f>IF(COUNTIF(AF123:AF126, "&lt;0")&gt;=3,0,IF(AE122=1, 1, -1))</f>
        <v>0</v>
      </c>
      <c r="AM122" s="49">
        <f>IF(COUNTIF(AF123:AF125, "&lt;0")&gt;=2,0,IF(AE122=1, 1, -1))</f>
        <v>0</v>
      </c>
      <c r="AN122" s="7">
        <v>21.134559207199171</v>
      </c>
      <c r="AO122" s="4">
        <f t="shared" si="50"/>
        <v>8.3800000000001091</v>
      </c>
      <c r="AP122" s="4">
        <f t="shared" si="51"/>
        <v>-32.75</v>
      </c>
      <c r="AQ122" s="4">
        <f t="shared" si="52"/>
        <v>5.5399999999999636</v>
      </c>
      <c r="AR122">
        <f t="shared" si="68"/>
        <v>32.75</v>
      </c>
      <c r="AS122" s="6">
        <f t="shared" si="53"/>
        <v>1</v>
      </c>
      <c r="AT122" s="4">
        <f t="shared" si="54"/>
        <v>-1.0481611892012452</v>
      </c>
      <c r="AU122" s="4">
        <f t="shared" si="69"/>
        <v>22.594559207199207</v>
      </c>
      <c r="AV122">
        <f t="shared" si="70"/>
        <v>0</v>
      </c>
      <c r="AW122">
        <f t="shared" si="71"/>
        <v>1</v>
      </c>
      <c r="AX122">
        <f t="shared" si="72"/>
        <v>0</v>
      </c>
      <c r="AY122" s="4">
        <f t="shared" si="55"/>
        <v>-3.9100000000000006</v>
      </c>
      <c r="AZ122" s="4">
        <f t="shared" si="56"/>
        <v>1061.6100000000079</v>
      </c>
      <c r="BA122" s="4">
        <f>(C122-$C$1240)*10/100*4</f>
        <v>784.89599999999996</v>
      </c>
      <c r="BC122"/>
      <c r="BE122" s="6"/>
      <c r="BK122">
        <f t="shared" si="73"/>
        <v>0</v>
      </c>
    </row>
    <row r="123" spans="1:63" x14ac:dyDescent="0.25">
      <c r="A123">
        <v>1136</v>
      </c>
      <c r="B123" s="1">
        <v>44651</v>
      </c>
      <c r="C123" s="2">
        <v>4599.0200000000004</v>
      </c>
      <c r="D123" s="2">
        <v>4603.07</v>
      </c>
      <c r="E123" s="2">
        <v>4530.41</v>
      </c>
      <c r="F123" s="2">
        <v>4530.41</v>
      </c>
      <c r="G123" s="2">
        <v>3782040000</v>
      </c>
      <c r="H123" s="2">
        <f t="shared" si="57"/>
        <v>71.678985142865329</v>
      </c>
      <c r="I123" s="2">
        <f t="shared" si="58"/>
        <v>4392.1880000000001</v>
      </c>
      <c r="J123" s="2">
        <f t="shared" si="59"/>
        <v>67.108261347263564</v>
      </c>
      <c r="K123" s="2">
        <f t="shared" si="60"/>
        <v>-3.4299999999993815</v>
      </c>
      <c r="L123" s="20">
        <f>VLOOKUP(B123,'IV Calls'!A:B,2, FALSE)</f>
        <v>0.17630000000000001</v>
      </c>
      <c r="M123" s="2">
        <f t="shared" si="61"/>
        <v>26.600645684062052</v>
      </c>
      <c r="N123" s="2">
        <f>VLOOKUP(B123,'IV Puts'!A:B,2, FALSE)</f>
        <v>0.12870000000000001</v>
      </c>
      <c r="O123" s="21">
        <f t="shared" si="62"/>
        <v>20.151656644176985</v>
      </c>
      <c r="P123" s="4">
        <f t="shared" si="63"/>
        <v>72.659999999999854</v>
      </c>
      <c r="Q123" s="4">
        <f t="shared" si="64"/>
        <v>60.087999999999923</v>
      </c>
      <c r="R123" s="4">
        <f t="shared" si="65"/>
        <v>23.297676691729329</v>
      </c>
      <c r="S123" s="4">
        <f t="shared" si="66"/>
        <v>16.437020155748954</v>
      </c>
      <c r="T123" s="20">
        <f t="shared" si="37"/>
        <v>4624.1241428571429</v>
      </c>
      <c r="U123" s="2">
        <f t="shared" si="38"/>
        <v>93.714142857143088</v>
      </c>
      <c r="V123" s="24">
        <f t="shared" si="39"/>
        <v>0</v>
      </c>
      <c r="W123" s="32">
        <f t="shared" si="40"/>
        <v>4609.7240771430725</v>
      </c>
      <c r="X123" s="33">
        <f t="shared" si="41"/>
        <v>79.314077143072609</v>
      </c>
      <c r="Y123" s="34">
        <f t="shared" si="42"/>
        <v>0</v>
      </c>
      <c r="Z123" s="39">
        <f t="shared" si="67"/>
        <v>4596.5020000000077</v>
      </c>
      <c r="AA123" s="33">
        <f t="shared" si="43"/>
        <v>66.092000000007829</v>
      </c>
      <c r="AB123" s="34">
        <f t="shared" si="44"/>
        <v>0</v>
      </c>
      <c r="AC123" s="32">
        <f t="shared" si="45"/>
        <v>4599.2786362000516</v>
      </c>
      <c r="AD123" s="33">
        <f t="shared" si="46"/>
        <v>68.868636200051697</v>
      </c>
      <c r="AE123" s="34">
        <f t="shared" si="47"/>
        <v>0</v>
      </c>
      <c r="AF123" s="36">
        <f t="shared" si="48"/>
        <v>-1</v>
      </c>
      <c r="AG123" s="37">
        <f t="shared" si="49"/>
        <v>0</v>
      </c>
      <c r="AH123" s="37">
        <f>IF(COUNTIF(AF124:AF127, "&lt;0")&gt;=2,0,IF(AE123=1, 1, -1))</f>
        <v>0</v>
      </c>
      <c r="AI123" s="37">
        <f>IF(COUNTIF(AF124:AF126, "&lt;0")&gt;=1,0,IF(AE123=1, 1, -1))</f>
        <v>0</v>
      </c>
      <c r="AJ123" s="42">
        <f>IF(SUM(AE124:AE126)=0,0,IF(AE123=1, 1, -1))</f>
        <v>-1</v>
      </c>
      <c r="AK123" s="37">
        <f>IF(COUNTIF(AF124:AF125, "&lt;0")&gt;=2,0,IF(AE123=1, 1, -1))</f>
        <v>-1</v>
      </c>
      <c r="AL123" s="44">
        <f>IF(COUNTIF(AF124:AF127, "&lt;0")&gt;=3,0,IF(AE123=1, 1, -1))</f>
        <v>-1</v>
      </c>
      <c r="AM123" s="49">
        <f>IF(COUNTIF(AF124:AF126, "&lt;0")&gt;=2,0,IF(AE123=1, 1, -1))</f>
        <v>0</v>
      </c>
      <c r="AN123" s="7">
        <v>19.418622232210929</v>
      </c>
      <c r="AO123" s="4">
        <f t="shared" si="50"/>
        <v>4.0499999999992724</v>
      </c>
      <c r="AP123" s="4">
        <f t="shared" si="51"/>
        <v>-68.610000000000582</v>
      </c>
      <c r="AQ123" s="4">
        <f t="shared" si="52"/>
        <v>68.610000000000582</v>
      </c>
      <c r="AR123">
        <f t="shared" si="68"/>
        <v>68.610000000000582</v>
      </c>
      <c r="AS123" s="6">
        <f t="shared" si="53"/>
        <v>1</v>
      </c>
      <c r="AT123" s="4">
        <f t="shared" si="54"/>
        <v>-39.482066651684192</v>
      </c>
      <c r="AU123" s="4">
        <f t="shared" si="69"/>
        <v>-42.191377767789653</v>
      </c>
      <c r="AV123">
        <f t="shared" si="70"/>
        <v>1</v>
      </c>
      <c r="AW123">
        <f t="shared" si="71"/>
        <v>0</v>
      </c>
      <c r="AX123">
        <f t="shared" si="72"/>
        <v>0</v>
      </c>
      <c r="AY123" s="4">
        <f t="shared" si="55"/>
        <v>-3.9100000000000006</v>
      </c>
      <c r="AZ123" s="4">
        <f t="shared" si="56"/>
        <v>1065.5200000000079</v>
      </c>
      <c r="BA123" s="4">
        <f>(C123-$C$1240)*10/100*4</f>
        <v>808.3760000000002</v>
      </c>
      <c r="BC123"/>
      <c r="BE123" s="6"/>
      <c r="BK123">
        <f t="shared" si="73"/>
        <v>1</v>
      </c>
    </row>
    <row r="124" spans="1:63" x14ac:dyDescent="0.25">
      <c r="A124">
        <v>1135</v>
      </c>
      <c r="B124" s="1">
        <v>44650</v>
      </c>
      <c r="C124" s="2">
        <v>4624.2</v>
      </c>
      <c r="D124" s="2">
        <v>4627.7700000000004</v>
      </c>
      <c r="E124" s="2">
        <v>4581.32</v>
      </c>
      <c r="F124" s="2">
        <v>4602.45</v>
      </c>
      <c r="G124" s="2">
        <v>3665390000</v>
      </c>
      <c r="H124" s="2">
        <f t="shared" si="57"/>
        <v>84.149311141301411</v>
      </c>
      <c r="I124" s="2">
        <f t="shared" si="58"/>
        <v>4382.3024999999998</v>
      </c>
      <c r="J124" s="2">
        <f t="shared" si="59"/>
        <v>78.427108202793221</v>
      </c>
      <c r="K124" s="2">
        <f t="shared" si="60"/>
        <v>-7.4000000000005457</v>
      </c>
      <c r="L124" s="20">
        <f>VLOOKUP(B124,'IV Calls'!A:B,2, FALSE)</f>
        <v>0.14799999999999999</v>
      </c>
      <c r="M124" s="2">
        <f t="shared" si="61"/>
        <v>22.472094253142416</v>
      </c>
      <c r="N124" s="2">
        <f>VLOOKUP(B124,'IV Puts'!A:B,2, FALSE)</f>
        <v>0.13850000000000001</v>
      </c>
      <c r="O124" s="21">
        <f t="shared" si="62"/>
        <v>21.823477110214274</v>
      </c>
      <c r="P124" s="4">
        <f t="shared" si="63"/>
        <v>50.280000000000655</v>
      </c>
      <c r="Q124" s="4">
        <f t="shared" si="64"/>
        <v>60.52399999999998</v>
      </c>
      <c r="R124" s="4">
        <f t="shared" si="65"/>
        <v>21.674142857142868</v>
      </c>
      <c r="S124" s="4">
        <f t="shared" si="66"/>
        <v>15.076164990241711</v>
      </c>
      <c r="T124" s="20">
        <f t="shared" si="37"/>
        <v>4649.9328421052633</v>
      </c>
      <c r="U124" s="2">
        <f t="shared" si="38"/>
        <v>47.482842105263444</v>
      </c>
      <c r="V124" s="24">
        <f t="shared" si="39"/>
        <v>0</v>
      </c>
      <c r="W124" s="32">
        <f t="shared" si="40"/>
        <v>4633.2461930340787</v>
      </c>
      <c r="X124" s="33">
        <f t="shared" si="41"/>
        <v>30.796193034078897</v>
      </c>
      <c r="Y124" s="34">
        <f t="shared" si="42"/>
        <v>0</v>
      </c>
      <c r="Z124" s="39">
        <f t="shared" si="67"/>
        <v>4626.3339999999989</v>
      </c>
      <c r="AA124" s="33">
        <f t="shared" si="43"/>
        <v>23.883999999999105</v>
      </c>
      <c r="AB124" s="34">
        <f t="shared" si="44"/>
        <v>0</v>
      </c>
      <c r="AC124" s="32">
        <f t="shared" si="45"/>
        <v>4627.785560537156</v>
      </c>
      <c r="AD124" s="33">
        <f t="shared" si="46"/>
        <v>25.335560537156198</v>
      </c>
      <c r="AE124" s="34">
        <f t="shared" si="47"/>
        <v>0</v>
      </c>
      <c r="AF124" s="36">
        <f t="shared" si="48"/>
        <v>-1</v>
      </c>
      <c r="AG124" s="37">
        <f t="shared" si="49"/>
        <v>-1</v>
      </c>
      <c r="AH124" s="37">
        <f>IF(COUNTIF(AF125:AF128, "&lt;0")&gt;=2,0,IF(AE124=1, 1, -1))</f>
        <v>0</v>
      </c>
      <c r="AI124" s="37">
        <f>IF(COUNTIF(AF125:AF127, "&lt;0")&gt;=1,0,IF(AE124=1, 1, -1))</f>
        <v>0</v>
      </c>
      <c r="AJ124" s="42">
        <f>IF(SUM(AE125:AE127)=0,0,IF(AE124=1, 1, -1))</f>
        <v>-1</v>
      </c>
      <c r="AK124" s="37">
        <f>IF(COUNTIF(AF125:AF126, "&lt;0")&gt;=2,0,IF(AE124=1, 1, -1))</f>
        <v>-1</v>
      </c>
      <c r="AL124" s="44">
        <f>IF(COUNTIF(AF125:AF128, "&lt;0")&gt;=3,0,IF(AE124=1, 1, -1))</f>
        <v>-1</v>
      </c>
      <c r="AM124" s="49">
        <f>IF(COUNTIF(AF125:AF127, "&lt;0")&gt;=2,0,IF(AE124=1, 1, -1))</f>
        <v>-1</v>
      </c>
      <c r="AN124" s="7">
        <v>21.029628743650168</v>
      </c>
      <c r="AO124" s="4">
        <f t="shared" si="50"/>
        <v>3.5700000000006185</v>
      </c>
      <c r="AP124" s="4">
        <f t="shared" si="51"/>
        <v>-42.880000000000109</v>
      </c>
      <c r="AQ124" s="4">
        <f t="shared" si="52"/>
        <v>21.75</v>
      </c>
      <c r="AR124">
        <f t="shared" si="68"/>
        <v>42.880000000000109</v>
      </c>
      <c r="AS124" s="6">
        <f t="shared" si="53"/>
        <v>1</v>
      </c>
      <c r="AT124" s="4">
        <f t="shared" si="54"/>
        <v>-11.335556884524856</v>
      </c>
      <c r="AU124" s="4">
        <f t="shared" si="69"/>
        <v>6.2796287436501679</v>
      </c>
      <c r="AV124">
        <f t="shared" si="70"/>
        <v>0</v>
      </c>
      <c r="AW124">
        <f t="shared" si="71"/>
        <v>1</v>
      </c>
      <c r="AX124">
        <f t="shared" si="72"/>
        <v>0</v>
      </c>
      <c r="AY124" s="4">
        <f t="shared" si="55"/>
        <v>-3.9100000000000006</v>
      </c>
      <c r="AZ124" s="4">
        <f t="shared" si="56"/>
        <v>1069.430000000008</v>
      </c>
      <c r="BA124" s="4">
        <f>(C124-$C$1240)*10/100*4</f>
        <v>818.44799999999987</v>
      </c>
      <c r="BC124"/>
      <c r="BE124" s="6"/>
      <c r="BK124">
        <f t="shared" si="73"/>
        <v>1</v>
      </c>
    </row>
    <row r="125" spans="1:63" x14ac:dyDescent="0.25">
      <c r="A125">
        <v>1134</v>
      </c>
      <c r="B125" s="1">
        <v>44649</v>
      </c>
      <c r="C125" s="2">
        <v>4602.8599999999997</v>
      </c>
      <c r="D125" s="2">
        <v>4637.3</v>
      </c>
      <c r="E125" s="2">
        <v>4589.66</v>
      </c>
      <c r="F125" s="2">
        <v>4631.6000000000004</v>
      </c>
      <c r="G125" s="2">
        <v>4239660000</v>
      </c>
      <c r="H125" s="2">
        <f t="shared" si="57"/>
        <v>92.936209550183094</v>
      </c>
      <c r="I125" s="2">
        <f t="shared" si="58"/>
        <v>4367.2204999999994</v>
      </c>
      <c r="J125" s="2">
        <f t="shared" si="59"/>
        <v>91.387897022008715</v>
      </c>
      <c r="K125" s="2">
        <f t="shared" si="60"/>
        <v>27.339999999999236</v>
      </c>
      <c r="L125" s="20">
        <f>VLOOKUP(B125,'IV Calls'!A:B,2, FALSE)</f>
        <v>0.1318</v>
      </c>
      <c r="M125" s="2">
        <f t="shared" si="61"/>
        <v>19.769999364942496</v>
      </c>
      <c r="N125" s="2">
        <f>VLOOKUP(B125,'IV Puts'!A:B,2, FALSE)</f>
        <v>0.15029999999999999</v>
      </c>
      <c r="O125" s="21">
        <f t="shared" si="62"/>
        <v>23.396051430239762</v>
      </c>
      <c r="P125" s="4">
        <f t="shared" si="63"/>
        <v>61.779999999999745</v>
      </c>
      <c r="Q125" s="4">
        <f t="shared" si="64"/>
        <v>66.186999999999898</v>
      </c>
      <c r="R125" s="4">
        <f t="shared" si="65"/>
        <v>18.332842105263168</v>
      </c>
      <c r="S125" s="4">
        <f t="shared" si="66"/>
        <v>12.741116949407008</v>
      </c>
      <c r="T125" s="20">
        <f t="shared" si="37"/>
        <v>4590.8734586466171</v>
      </c>
      <c r="U125" s="2">
        <f t="shared" si="38"/>
        <v>40.726541353383254</v>
      </c>
      <c r="V125" s="24">
        <f t="shared" si="39"/>
        <v>0</v>
      </c>
      <c r="W125" s="32">
        <f t="shared" si="40"/>
        <v>4610.4867670942122</v>
      </c>
      <c r="X125" s="33">
        <f t="shared" si="41"/>
        <v>21.113232905788209</v>
      </c>
      <c r="Y125" s="34">
        <f t="shared" si="42"/>
        <v>1</v>
      </c>
      <c r="Z125" s="39">
        <f t="shared" si="67"/>
        <v>4609.0370000000039</v>
      </c>
      <c r="AA125" s="33">
        <f t="shared" si="43"/>
        <v>22.562999999996464</v>
      </c>
      <c r="AB125" s="34">
        <f t="shared" si="44"/>
        <v>1</v>
      </c>
      <c r="AC125" s="32">
        <f t="shared" si="45"/>
        <v>4609.3414510897874</v>
      </c>
      <c r="AD125" s="33">
        <f t="shared" si="46"/>
        <v>22.258548910212994</v>
      </c>
      <c r="AE125" s="34">
        <f t="shared" si="47"/>
        <v>1</v>
      </c>
      <c r="AF125" s="36">
        <f t="shared" si="48"/>
        <v>1</v>
      </c>
      <c r="AG125" s="37">
        <f t="shared" si="49"/>
        <v>0</v>
      </c>
      <c r="AH125" s="37">
        <f>IF(COUNTIF(AF126:AF129, "&lt;0")&gt;=2,0,IF(AE125=1, 1, -1))</f>
        <v>0</v>
      </c>
      <c r="AI125" s="37">
        <f>IF(COUNTIF(AF126:AF128, "&lt;0")&gt;=1,0,IF(AE125=1, 1, -1))</f>
        <v>0</v>
      </c>
      <c r="AJ125" s="42">
        <f>IF(SUM(AE126:AE128)=0,0,IF(AE125=1, 1, -1))</f>
        <v>1</v>
      </c>
      <c r="AK125" s="37">
        <f>IF(COUNTIF(AF126:AF127, "&lt;0")&gt;=2,0,IF(AE125=1, 1, -1))</f>
        <v>1</v>
      </c>
      <c r="AL125" s="44">
        <f>IF(COUNTIF(AF126:AF129, "&lt;0")&gt;=3,0,IF(AE125=1, 1, -1))</f>
        <v>0</v>
      </c>
      <c r="AM125" s="49">
        <f>IF(COUNTIF(AF126:AF128, "&lt;0")&gt;=2,0,IF(AE125=1, 1, -1))</f>
        <v>0</v>
      </c>
      <c r="AN125" s="7">
        <v>22.544999275803161</v>
      </c>
      <c r="AO125" s="4">
        <f t="shared" si="50"/>
        <v>34.440000000000509</v>
      </c>
      <c r="AP125" s="4">
        <f t="shared" si="51"/>
        <v>-13.199999999999818</v>
      </c>
      <c r="AQ125" s="4">
        <f t="shared" si="52"/>
        <v>28.740000000000691</v>
      </c>
      <c r="AR125">
        <f t="shared" si="68"/>
        <v>34.440000000000509</v>
      </c>
      <c r="AS125" s="6">
        <f t="shared" si="53"/>
        <v>1</v>
      </c>
      <c r="AT125" s="4">
        <f t="shared" si="54"/>
        <v>-0.62250108629577028</v>
      </c>
      <c r="AU125" s="4">
        <f t="shared" si="69"/>
        <v>0.80499927580246933</v>
      </c>
      <c r="AV125">
        <f t="shared" si="70"/>
        <v>0</v>
      </c>
      <c r="AW125">
        <f t="shared" si="71"/>
        <v>1</v>
      </c>
      <c r="AX125">
        <f t="shared" si="72"/>
        <v>0</v>
      </c>
      <c r="AY125" s="4">
        <f t="shared" si="55"/>
        <v>-3.9100000000000006</v>
      </c>
      <c r="AZ125" s="4">
        <f t="shared" si="56"/>
        <v>1073.3400000000081</v>
      </c>
      <c r="BA125" s="4">
        <f>(C125-$C$1240)*10/100*4</f>
        <v>809.91199999999981</v>
      </c>
      <c r="BC125"/>
      <c r="BE125" s="6"/>
      <c r="BK125">
        <f t="shared" si="73"/>
        <v>1</v>
      </c>
    </row>
    <row r="126" spans="1:63" x14ac:dyDescent="0.25">
      <c r="A126">
        <v>1133</v>
      </c>
      <c r="B126" s="1">
        <v>44648</v>
      </c>
      <c r="C126" s="2">
        <v>4541.09</v>
      </c>
      <c r="D126" s="2">
        <v>4575.6499999999996</v>
      </c>
      <c r="E126" s="2">
        <v>4517.6899999999996</v>
      </c>
      <c r="F126" s="2">
        <v>4575.5200000000004</v>
      </c>
      <c r="G126" s="2">
        <v>3696850000</v>
      </c>
      <c r="H126" s="2">
        <f t="shared" si="57"/>
        <v>112.49150698312005</v>
      </c>
      <c r="I126" s="2">
        <f t="shared" si="58"/>
        <v>4355.2344999999996</v>
      </c>
      <c r="J126" s="2">
        <f t="shared" si="59"/>
        <v>104.56984972910894</v>
      </c>
      <c r="K126" s="2">
        <f t="shared" si="60"/>
        <v>-1.9700000000002547</v>
      </c>
      <c r="L126" s="20">
        <f>VLOOKUP(B126,'IV Calls'!A:B,2, FALSE)</f>
        <v>0.15010000000000001</v>
      </c>
      <c r="M126" s="2">
        <f t="shared" si="61"/>
        <v>22.355271666238668</v>
      </c>
      <c r="N126" s="2">
        <f>VLOOKUP(B126,'IV Puts'!A:B,2, FALSE)</f>
        <v>0.14699999999999999</v>
      </c>
      <c r="O126" s="21">
        <f t="shared" si="62"/>
        <v>22.720031861315782</v>
      </c>
      <c r="P126" s="4">
        <f t="shared" si="63"/>
        <v>57.960000000000036</v>
      </c>
      <c r="Q126" s="4">
        <f t="shared" si="64"/>
        <v>69.802999999999969</v>
      </c>
      <c r="R126" s="4">
        <f t="shared" si="65"/>
        <v>15.353458646616543</v>
      </c>
      <c r="S126" s="4">
        <f t="shared" si="66"/>
        <v>10.741925484806837</v>
      </c>
      <c r="T126" s="20">
        <f t="shared" si="37"/>
        <v>4554.8634586466169</v>
      </c>
      <c r="U126" s="2">
        <f t="shared" si="38"/>
        <v>20.656541353383545</v>
      </c>
      <c r="V126" s="24">
        <f t="shared" si="39"/>
        <v>1</v>
      </c>
      <c r="W126" s="32">
        <f t="shared" si="40"/>
        <v>4547.0413490909095</v>
      </c>
      <c r="X126" s="33">
        <f t="shared" si="41"/>
        <v>28.478650909090902</v>
      </c>
      <c r="Y126" s="34">
        <f t="shared" si="42"/>
        <v>0</v>
      </c>
      <c r="Z126" s="39">
        <f t="shared" si="67"/>
        <v>4542.9079999999994</v>
      </c>
      <c r="AA126" s="33">
        <f t="shared" si="43"/>
        <v>32.61200000000099</v>
      </c>
      <c r="AB126" s="34">
        <f t="shared" si="44"/>
        <v>0</v>
      </c>
      <c r="AC126" s="32">
        <f t="shared" si="45"/>
        <v>4543.7760033090908</v>
      </c>
      <c r="AD126" s="33">
        <f t="shared" si="46"/>
        <v>31.743996690909626</v>
      </c>
      <c r="AE126" s="34">
        <f t="shared" si="47"/>
        <v>0</v>
      </c>
      <c r="AF126" s="36">
        <f t="shared" si="48"/>
        <v>-1</v>
      </c>
      <c r="AG126" s="37">
        <f t="shared" si="49"/>
        <v>-1</v>
      </c>
      <c r="AH126" s="37">
        <f>IF(COUNTIF(AF127:AF130, "&lt;0")&gt;=2,0,IF(AE126=1, 1, -1))</f>
        <v>0</v>
      </c>
      <c r="AI126" s="37">
        <f>IF(COUNTIF(AF127:AF129, "&lt;0")&gt;=1,0,IF(AE126=1, 1, -1))</f>
        <v>0</v>
      </c>
      <c r="AJ126" s="42">
        <f>IF(SUM(AE127:AE129)=0,0,IF(AE126=1, 1, -1))</f>
        <v>-1</v>
      </c>
      <c r="AK126" s="37">
        <f>IF(COUNTIF(AF127:AF128, "&lt;0")&gt;=2,0,IF(AE126=1, 1, -1))</f>
        <v>-1</v>
      </c>
      <c r="AL126" s="44">
        <f>IF(COUNTIF(AF127:AF130, "&lt;0")&gt;=3,0,IF(AE126=1, 1, -1))</f>
        <v>0</v>
      </c>
      <c r="AM126" s="49">
        <f>IF(COUNTIF(AF127:AF129, "&lt;0")&gt;=2,0,IF(AE126=1, 1, -1))</f>
        <v>0</v>
      </c>
      <c r="AN126" s="7">
        <v>21.893570519234402</v>
      </c>
      <c r="AO126" s="4">
        <f t="shared" si="50"/>
        <v>34.559999999999491</v>
      </c>
      <c r="AP126" s="4">
        <f t="shared" si="51"/>
        <v>-23.400000000000546</v>
      </c>
      <c r="AQ126" s="4">
        <f t="shared" si="52"/>
        <v>34.430000000000291</v>
      </c>
      <c r="AR126">
        <f t="shared" si="68"/>
        <v>34.559999999999491</v>
      </c>
      <c r="AS126" s="6">
        <f t="shared" si="53"/>
        <v>1</v>
      </c>
      <c r="AT126" s="4">
        <f t="shared" si="54"/>
        <v>-1.7196442211478882</v>
      </c>
      <c r="AU126" s="4">
        <f t="shared" si="69"/>
        <v>-5.5364294807658894</v>
      </c>
      <c r="AV126">
        <f t="shared" si="70"/>
        <v>1</v>
      </c>
      <c r="AW126">
        <f t="shared" si="71"/>
        <v>0</v>
      </c>
      <c r="AX126">
        <f t="shared" si="72"/>
        <v>0</v>
      </c>
      <c r="AY126" s="4">
        <f t="shared" si="55"/>
        <v>-3.9100000000000006</v>
      </c>
      <c r="AZ126" s="4">
        <f t="shared" si="56"/>
        <v>1077.2500000000082</v>
      </c>
      <c r="BA126" s="4">
        <f>(C126-$C$1240)*10/100*4</f>
        <v>785.20400000000006</v>
      </c>
      <c r="BC126"/>
      <c r="BE126" s="6"/>
      <c r="BK126">
        <f t="shared" si="73"/>
        <v>1</v>
      </c>
    </row>
    <row r="127" spans="1:63" x14ac:dyDescent="0.25">
      <c r="A127">
        <v>1132</v>
      </c>
      <c r="B127" s="1">
        <v>44645</v>
      </c>
      <c r="C127" s="2">
        <v>4522.91</v>
      </c>
      <c r="D127" s="2">
        <v>4546.03</v>
      </c>
      <c r="E127" s="2">
        <v>4501.07</v>
      </c>
      <c r="F127" s="2">
        <v>4543.0600000000004</v>
      </c>
      <c r="G127" s="2">
        <v>3577520000</v>
      </c>
      <c r="H127" s="2">
        <f t="shared" si="57"/>
        <v>122.0945619182116</v>
      </c>
      <c r="I127" s="2">
        <f t="shared" si="58"/>
        <v>4345.8885</v>
      </c>
      <c r="J127" s="2">
        <f t="shared" si="59"/>
        <v>117.97305943575246</v>
      </c>
      <c r="K127" s="2">
        <f t="shared" si="60"/>
        <v>2.75</v>
      </c>
      <c r="L127" s="20">
        <f>VLOOKUP(B127,'IV Calls'!A:B,2, FALSE)</f>
        <v>0.1474</v>
      </c>
      <c r="M127" s="2">
        <f t="shared" si="61"/>
        <v>21.842486622214629</v>
      </c>
      <c r="N127" s="2">
        <f>VLOOKUP(B127,'IV Puts'!A:B,2, FALSE)</f>
        <v>0.15260000000000001</v>
      </c>
      <c r="O127" s="21">
        <f t="shared" si="62"/>
        <v>23.466670219524204</v>
      </c>
      <c r="P127" s="4">
        <f t="shared" si="63"/>
        <v>44.960000000000036</v>
      </c>
      <c r="Q127" s="4">
        <f t="shared" si="64"/>
        <v>72.591999999999913</v>
      </c>
      <c r="R127" s="4">
        <f t="shared" si="65"/>
        <v>11.803458646616546</v>
      </c>
      <c r="S127" s="4">
        <f t="shared" si="66"/>
        <v>8.3821818181818148</v>
      </c>
      <c r="T127" s="20">
        <f t="shared" si="37"/>
        <v>4528.4698571428571</v>
      </c>
      <c r="U127" s="2">
        <f t="shared" si="38"/>
        <v>14.590142857143292</v>
      </c>
      <c r="V127" s="24">
        <f t="shared" si="39"/>
        <v>1</v>
      </c>
      <c r="W127" s="32">
        <f t="shared" si="40"/>
        <v>4526.9633882653843</v>
      </c>
      <c r="X127" s="33">
        <f t="shared" si="41"/>
        <v>16.09661173461609</v>
      </c>
      <c r="Y127" s="34">
        <f t="shared" si="42"/>
        <v>1</v>
      </c>
      <c r="Z127" s="39">
        <f t="shared" si="67"/>
        <v>4528.2029999999941</v>
      </c>
      <c r="AA127" s="33">
        <f t="shared" si="43"/>
        <v>14.857000000006337</v>
      </c>
      <c r="AB127" s="34">
        <f t="shared" si="44"/>
        <v>1</v>
      </c>
      <c r="AC127" s="32">
        <f t="shared" si="45"/>
        <v>4527.9426815357256</v>
      </c>
      <c r="AD127" s="33">
        <f t="shared" si="46"/>
        <v>15.117318464274831</v>
      </c>
      <c r="AE127" s="34">
        <f t="shared" si="47"/>
        <v>1</v>
      </c>
      <c r="AF127" s="36">
        <f t="shared" si="48"/>
        <v>1</v>
      </c>
      <c r="AG127" s="37">
        <f t="shared" si="49"/>
        <v>0</v>
      </c>
      <c r="AH127" s="37">
        <f>IF(COUNTIF(AF128:AF131, "&lt;0")&gt;=2,0,IF(AE127=1, 1, -1))</f>
        <v>0</v>
      </c>
      <c r="AI127" s="37">
        <f>IF(COUNTIF(AF128:AF130, "&lt;0")&gt;=1,0,IF(AE127=1, 1, -1))</f>
        <v>0</v>
      </c>
      <c r="AJ127" s="42">
        <f>IF(SUM(AE128:AE130)=0,0,IF(AE127=1, 1, -1))</f>
        <v>0</v>
      </c>
      <c r="AK127" s="37">
        <f>IF(COUNTIF(AF128:AF129, "&lt;0")&gt;=2,0,IF(AE127=1, 1, -1))</f>
        <v>0</v>
      </c>
      <c r="AL127" s="44">
        <f>IF(COUNTIF(AF128:AF131, "&lt;0")&gt;=3,0,IF(AE127=1, 1, -1))</f>
        <v>0</v>
      </c>
      <c r="AM127" s="49">
        <f>IF(COUNTIF(AF128:AF130, "&lt;0")&gt;=2,0,IF(AE127=1, 1, -1))</f>
        <v>0</v>
      </c>
      <c r="AN127" s="7">
        <v>22.613049243893848</v>
      </c>
      <c r="AO127" s="4">
        <f t="shared" si="50"/>
        <v>23.119999999999891</v>
      </c>
      <c r="AP127" s="4">
        <f t="shared" si="51"/>
        <v>-21.840000000000146</v>
      </c>
      <c r="AQ127" s="4">
        <f t="shared" si="52"/>
        <v>20.150000000000546</v>
      </c>
      <c r="AR127">
        <f t="shared" si="68"/>
        <v>23.119999999999891</v>
      </c>
      <c r="AS127" s="6">
        <f t="shared" si="53"/>
        <v>0</v>
      </c>
      <c r="AT127" s="4">
        <f t="shared" si="54"/>
        <v>10.799573865840884</v>
      </c>
      <c r="AU127" s="4">
        <f t="shared" si="69"/>
        <v>9.4630492438933018</v>
      </c>
      <c r="AV127">
        <f t="shared" si="70"/>
        <v>0</v>
      </c>
      <c r="AW127">
        <f t="shared" si="71"/>
        <v>0</v>
      </c>
      <c r="AX127">
        <f t="shared" si="72"/>
        <v>0</v>
      </c>
      <c r="AY127" s="4">
        <f t="shared" si="55"/>
        <v>6.94</v>
      </c>
      <c r="AZ127" s="4">
        <f t="shared" si="56"/>
        <v>1081.1600000000083</v>
      </c>
      <c r="BA127" s="4">
        <f>(C127-$C$1240)*10/100*4</f>
        <v>777.93200000000002</v>
      </c>
      <c r="BC127"/>
      <c r="BE127" s="6"/>
      <c r="BK127">
        <f t="shared" si="73"/>
        <v>0</v>
      </c>
    </row>
    <row r="128" spans="1:63" x14ac:dyDescent="0.25">
      <c r="A128">
        <v>1131</v>
      </c>
      <c r="B128" s="1">
        <v>44644</v>
      </c>
      <c r="C128" s="2">
        <v>4469.9799999999996</v>
      </c>
      <c r="D128" s="2">
        <v>4520.58</v>
      </c>
      <c r="E128" s="2">
        <v>4465.17</v>
      </c>
      <c r="F128" s="2">
        <v>4520.16</v>
      </c>
      <c r="G128" s="2">
        <v>3573430000</v>
      </c>
      <c r="H128" s="2">
        <f t="shared" si="57"/>
        <v>115.63012815775042</v>
      </c>
      <c r="I128" s="2">
        <f t="shared" si="58"/>
        <v>4334.6620000000003</v>
      </c>
      <c r="J128" s="2">
        <f t="shared" si="59"/>
        <v>118.65333554874096</v>
      </c>
      <c r="K128" s="2">
        <f t="shared" si="60"/>
        <v>13.739999999999782</v>
      </c>
      <c r="L128" s="20">
        <f>VLOOKUP(B128,'IV Calls'!A:B,2, FALSE)</f>
        <v>0.16009999999999999</v>
      </c>
      <c r="M128" s="2">
        <f t="shared" si="61"/>
        <v>23.388948176902847</v>
      </c>
      <c r="N128" s="2">
        <f>VLOOKUP(B128,'IV Puts'!A:B,2, FALSE)</f>
        <v>0.1643</v>
      </c>
      <c r="O128" s="21">
        <f t="shared" si="62"/>
        <v>24.908596921635443</v>
      </c>
      <c r="P128" s="4">
        <f t="shared" si="63"/>
        <v>64.340000000000146</v>
      </c>
      <c r="Q128" s="4">
        <f t="shared" si="64"/>
        <v>77.147999999999954</v>
      </c>
      <c r="R128" s="4">
        <f t="shared" si="65"/>
        <v>8.3098571428571439</v>
      </c>
      <c r="S128" s="4">
        <f t="shared" si="66"/>
        <v>5.7089975568789084</v>
      </c>
      <c r="T128" s="20">
        <f t="shared" si="37"/>
        <v>4462.5503383458645</v>
      </c>
      <c r="U128" s="2">
        <f t="shared" si="38"/>
        <v>57.60966165413538</v>
      </c>
      <c r="V128" s="24">
        <f t="shared" si="39"/>
        <v>0</v>
      </c>
      <c r="W128" s="32">
        <f t="shared" si="40"/>
        <v>4473.0224565906019</v>
      </c>
      <c r="X128" s="33">
        <f t="shared" si="41"/>
        <v>47.137543409397949</v>
      </c>
      <c r="Y128" s="34">
        <f t="shared" si="42"/>
        <v>0</v>
      </c>
      <c r="Z128" s="39">
        <f t="shared" si="67"/>
        <v>4467.6680000000051</v>
      </c>
      <c r="AA128" s="33">
        <f t="shared" si="43"/>
        <v>52.491999999994732</v>
      </c>
      <c r="AB128" s="34">
        <f t="shared" si="44"/>
        <v>0</v>
      </c>
      <c r="AC128" s="32">
        <f t="shared" si="45"/>
        <v>4468.792435884031</v>
      </c>
      <c r="AD128" s="33">
        <f t="shared" si="46"/>
        <v>51.367564115968889</v>
      </c>
      <c r="AE128" s="34">
        <f t="shared" si="47"/>
        <v>0</v>
      </c>
      <c r="AF128" s="36">
        <f t="shared" si="48"/>
        <v>-1</v>
      </c>
      <c r="AG128" s="37">
        <f t="shared" si="49"/>
        <v>0</v>
      </c>
      <c r="AH128" s="37">
        <f>IF(COUNTIF(AF129:AF132, "&lt;0")&gt;=2,0,IF(AE128=1, 1, -1))</f>
        <v>0</v>
      </c>
      <c r="AI128" s="37">
        <f>IF(COUNTIF(AF129:AF131, "&lt;0")&gt;=1,0,IF(AE128=1, 1, -1))</f>
        <v>0</v>
      </c>
      <c r="AJ128" s="42">
        <f>IF(SUM(AE129:AE131)=0,0,IF(AE128=1, 1, -1))</f>
        <v>-1</v>
      </c>
      <c r="AK128" s="37">
        <f>IF(COUNTIF(AF129:AF130, "&lt;0")&gt;=2,0,IF(AE128=1, 1, -1))</f>
        <v>0</v>
      </c>
      <c r="AL128" s="44">
        <f>IF(COUNTIF(AF129:AF132, "&lt;0")&gt;=3,0,IF(AE128=1, 1, -1))</f>
        <v>0</v>
      </c>
      <c r="AM128" s="49">
        <f>IF(COUNTIF(AF129:AF131, "&lt;0")&gt;=2,0,IF(AE128=1, 1, -1))</f>
        <v>0</v>
      </c>
      <c r="AN128" s="7">
        <v>24.002524581293805</v>
      </c>
      <c r="AO128" s="4">
        <f t="shared" si="50"/>
        <v>50.600000000000364</v>
      </c>
      <c r="AP128" s="4">
        <f t="shared" si="51"/>
        <v>-4.8099999999994907</v>
      </c>
      <c r="AQ128" s="4">
        <f t="shared" si="52"/>
        <v>50.180000000000291</v>
      </c>
      <c r="AR128">
        <f t="shared" si="68"/>
        <v>50.600000000000364</v>
      </c>
      <c r="AS128" s="6">
        <f t="shared" si="53"/>
        <v>1</v>
      </c>
      <c r="AT128" s="4">
        <f t="shared" si="54"/>
        <v>-14.596213128059659</v>
      </c>
      <c r="AU128" s="4">
        <f t="shared" si="69"/>
        <v>-19.177475418706486</v>
      </c>
      <c r="AV128">
        <f t="shared" si="70"/>
        <v>1</v>
      </c>
      <c r="AW128">
        <f t="shared" si="71"/>
        <v>0</v>
      </c>
      <c r="AX128">
        <f t="shared" si="72"/>
        <v>0</v>
      </c>
      <c r="AY128" s="4">
        <f t="shared" si="55"/>
        <v>-3.9100000000000006</v>
      </c>
      <c r="AZ128" s="4">
        <f t="shared" si="56"/>
        <v>1074.2200000000082</v>
      </c>
      <c r="BA128" s="4">
        <f>(C128-$C$1240)*10/100*4</f>
        <v>756.75999999999988</v>
      </c>
      <c r="BC128"/>
      <c r="BE128" s="6"/>
      <c r="BK128">
        <f t="shared" si="73"/>
        <v>0</v>
      </c>
    </row>
    <row r="129" spans="1:63" x14ac:dyDescent="0.25">
      <c r="A129">
        <v>1130</v>
      </c>
      <c r="B129" s="1">
        <v>44643</v>
      </c>
      <c r="C129" s="2">
        <v>4493.1000000000004</v>
      </c>
      <c r="D129" s="2">
        <v>4501.07</v>
      </c>
      <c r="E129" s="2">
        <v>4455.8100000000004</v>
      </c>
      <c r="F129" s="2">
        <v>4456.24</v>
      </c>
      <c r="G129" s="2">
        <v>4014360000</v>
      </c>
      <c r="H129" s="2">
        <f t="shared" si="57"/>
        <v>113.19924081508289</v>
      </c>
      <c r="I129" s="2">
        <f t="shared" si="58"/>
        <v>4318.951500000001</v>
      </c>
      <c r="J129" s="2">
        <f t="shared" si="59"/>
        <v>116.89690312745449</v>
      </c>
      <c r="K129" s="2">
        <f t="shared" si="60"/>
        <v>-18.509999999999309</v>
      </c>
      <c r="L129" s="20">
        <f>VLOOKUP(B129,'IV Calls'!A:B,2, FALSE)</f>
        <v>0.19070000000000001</v>
      </c>
      <c r="M129" s="2">
        <f t="shared" si="61"/>
        <v>28.205449851486097</v>
      </c>
      <c r="N129" s="2">
        <f>VLOOKUP(B129,'IV Puts'!A:B,2, FALSE)</f>
        <v>0.18959999999999999</v>
      </c>
      <c r="O129" s="21">
        <f t="shared" si="62"/>
        <v>29.101341701886767</v>
      </c>
      <c r="P129" s="4">
        <f t="shared" si="63"/>
        <v>55.799999999999272</v>
      </c>
      <c r="Q129" s="4">
        <f t="shared" si="64"/>
        <v>77.521999999999935</v>
      </c>
      <c r="R129" s="4">
        <f t="shared" si="65"/>
        <v>6.3103383458646647</v>
      </c>
      <c r="S129" s="4">
        <f t="shared" si="66"/>
        <v>4.2851501276084702</v>
      </c>
      <c r="T129" s="20">
        <f t="shared" si="37"/>
        <v>4517.4848796992474</v>
      </c>
      <c r="U129" s="2">
        <f t="shared" si="38"/>
        <v>61.244879699247576</v>
      </c>
      <c r="V129" s="24">
        <f t="shared" si="39"/>
        <v>0</v>
      </c>
      <c r="W129" s="32">
        <f t="shared" si="40"/>
        <v>4495.9263910448881</v>
      </c>
      <c r="X129" s="33">
        <f t="shared" si="41"/>
        <v>39.686391044888296</v>
      </c>
      <c r="Y129" s="34">
        <f t="shared" si="42"/>
        <v>0</v>
      </c>
      <c r="Z129" s="39">
        <f t="shared" si="67"/>
        <v>4495.4999999999964</v>
      </c>
      <c r="AA129" s="33">
        <f t="shared" si="43"/>
        <v>39.25999999999658</v>
      </c>
      <c r="AB129" s="34">
        <f t="shared" si="44"/>
        <v>0</v>
      </c>
      <c r="AC129" s="32">
        <f t="shared" si="45"/>
        <v>4495.5895421194236</v>
      </c>
      <c r="AD129" s="33">
        <f t="shared" si="46"/>
        <v>39.349542119423859</v>
      </c>
      <c r="AE129" s="34">
        <f t="shared" si="47"/>
        <v>0</v>
      </c>
      <c r="AF129" s="36">
        <f t="shared" si="48"/>
        <v>-1</v>
      </c>
      <c r="AG129" s="37">
        <f t="shared" si="49"/>
        <v>0</v>
      </c>
      <c r="AH129" s="37">
        <f>IF(COUNTIF(AF130:AF133, "&lt;0")&gt;=2,0,IF(AE129=1, 1, -1))</f>
        <v>0</v>
      </c>
      <c r="AI129" s="37">
        <f>IF(COUNTIF(AF130:AF132, "&lt;0")&gt;=1,0,IF(AE129=1, 1, -1))</f>
        <v>0</v>
      </c>
      <c r="AJ129" s="42">
        <f>IF(SUM(AE130:AE132)=0,0,IF(AE129=1, 1, -1))</f>
        <v>-1</v>
      </c>
      <c r="AK129" s="37">
        <f>IF(COUNTIF(AF130:AF131, "&lt;0")&gt;=2,0,IF(AE129=1, 1, -1))</f>
        <v>-1</v>
      </c>
      <c r="AL129" s="44">
        <f>IF(COUNTIF(AF130:AF133, "&lt;0")&gt;=3,0,IF(AE129=1, 1, -1))</f>
        <v>0</v>
      </c>
      <c r="AM129" s="49">
        <f>IF(COUNTIF(AF130:AF132, "&lt;0")&gt;=2,0,IF(AE129=1, 1, -1))</f>
        <v>0</v>
      </c>
      <c r="AN129" s="7">
        <v>28.042754545578205</v>
      </c>
      <c r="AO129" s="4">
        <f t="shared" si="50"/>
        <v>7.9699999999993452</v>
      </c>
      <c r="AP129" s="4">
        <f t="shared" si="51"/>
        <v>-37.289999999999964</v>
      </c>
      <c r="AQ129" s="4">
        <f t="shared" si="52"/>
        <v>36.860000000000582</v>
      </c>
      <c r="AR129">
        <f t="shared" si="68"/>
        <v>37.289999999999964</v>
      </c>
      <c r="AS129" s="6">
        <f t="shared" si="53"/>
        <v>0</v>
      </c>
      <c r="AT129" s="4">
        <f t="shared" si="54"/>
        <v>4.7741318183673442</v>
      </c>
      <c r="AU129" s="4">
        <f t="shared" si="69"/>
        <v>-1.8172454544223768</v>
      </c>
      <c r="AV129">
        <f t="shared" si="70"/>
        <v>0</v>
      </c>
      <c r="AW129">
        <f t="shared" si="71"/>
        <v>0</v>
      </c>
      <c r="AX129">
        <f t="shared" si="72"/>
        <v>1</v>
      </c>
      <c r="AY129" s="4">
        <f t="shared" si="55"/>
        <v>-3.9100000000000006</v>
      </c>
      <c r="AZ129" s="4">
        <f t="shared" si="56"/>
        <v>1078.1300000000083</v>
      </c>
      <c r="BA129" s="4">
        <f>(C129-$C$1240)*10/100*4</f>
        <v>766.00800000000015</v>
      </c>
      <c r="BC129"/>
      <c r="BE129" s="6"/>
      <c r="BK129">
        <f t="shared" si="73"/>
        <v>1</v>
      </c>
    </row>
    <row r="130" spans="1:63" x14ac:dyDescent="0.25">
      <c r="A130">
        <v>1129</v>
      </c>
      <c r="B130" s="1">
        <v>44642</v>
      </c>
      <c r="C130" s="2">
        <v>4469.1000000000004</v>
      </c>
      <c r="D130" s="2">
        <v>4522</v>
      </c>
      <c r="E130" s="2">
        <v>4469.1000000000004</v>
      </c>
      <c r="F130" s="2">
        <v>4511.6099999999997</v>
      </c>
      <c r="G130" s="2">
        <v>3962880000</v>
      </c>
      <c r="H130" s="2">
        <f t="shared" si="57"/>
        <v>104.16778830862786</v>
      </c>
      <c r="I130" s="2">
        <f t="shared" si="58"/>
        <v>4310.5430000000006</v>
      </c>
      <c r="J130" s="2">
        <f t="shared" si="59"/>
        <v>110.21657439953586</v>
      </c>
      <c r="K130" s="2">
        <f t="shared" si="60"/>
        <v>7.9200000000000728</v>
      </c>
      <c r="L130" s="20">
        <f>VLOOKUP(B130,'IV Calls'!A:B,2, FALSE)</f>
        <v>0.18490000000000001</v>
      </c>
      <c r="M130" s="2">
        <f t="shared" si="61"/>
        <v>27.041915088445368</v>
      </c>
      <c r="N130" s="2">
        <f>VLOOKUP(B130,'IV Puts'!A:B,2, FALSE)</f>
        <v>0.18759999999999999</v>
      </c>
      <c r="O130" s="21">
        <f t="shared" si="62"/>
        <v>28.472507062126311</v>
      </c>
      <c r="P130" s="4">
        <f t="shared" si="63"/>
        <v>60.819999999999709</v>
      </c>
      <c r="Q130" s="4">
        <f t="shared" si="64"/>
        <v>84.811999999999983</v>
      </c>
      <c r="R130" s="4">
        <f t="shared" si="65"/>
        <v>5.8748796992481251</v>
      </c>
      <c r="S130" s="4">
        <f t="shared" si="66"/>
        <v>3.9808324575889555</v>
      </c>
      <c r="T130" s="20">
        <f t="shared" ref="T130:T193" si="74">F131+R131</f>
        <v>4464.2658947368427</v>
      </c>
      <c r="U130" s="2">
        <f t="shared" ref="U130:U193" si="75">ABS(T130-F130)</f>
        <v>47.344105263156962</v>
      </c>
      <c r="V130" s="24">
        <f t="shared" ref="V130:V193" si="76">IF(U130&gt;O131, 0, 1)</f>
        <v>0</v>
      </c>
      <c r="W130" s="32">
        <f t="shared" ref="W130:W193" si="77">C130+S131*$BI$6</f>
        <v>4470.5223742556118</v>
      </c>
      <c r="X130" s="33">
        <f t="shared" ref="X130:X193" si="78">ABS(W130-F130)</f>
        <v>41.087625744387879</v>
      </c>
      <c r="Y130" s="34">
        <f t="shared" ref="Y130:Y193" si="79">IF(X130&gt;O131, 0, 1)</f>
        <v>0</v>
      </c>
      <c r="Z130" s="39">
        <f t="shared" si="67"/>
        <v>4469.7699999999995</v>
      </c>
      <c r="AA130" s="33">
        <f t="shared" ref="AA130:AA193" si="80">ABS(Z130-F130)</f>
        <v>41.840000000000146</v>
      </c>
      <c r="AB130" s="34">
        <f t="shared" ref="AB130:AB193" si="81">IF(AA130&gt;O131, 0, 1)</f>
        <v>0</v>
      </c>
      <c r="AC130" s="32">
        <f t="shared" ref="AC130:AC193" si="82">$BI$8*Z130+(1-$BI$8)*W130</f>
        <v>4469.9279985936782</v>
      </c>
      <c r="AD130" s="33">
        <f t="shared" ref="AD130:AD193" si="83">ABS(AC130-F130)</f>
        <v>41.682001406321433</v>
      </c>
      <c r="AE130" s="34">
        <f t="shared" ref="AE130:AE193" si="84">IF(AD130&gt;O131, 0, 1)</f>
        <v>0</v>
      </c>
      <c r="AF130" s="36">
        <f t="shared" ref="AF130:AF193" si="85">IF(AE130=1, 1, -1)</f>
        <v>-1</v>
      </c>
      <c r="AG130" s="37">
        <f t="shared" ref="AG130:AG193" si="86">IF(AE131=0,0,IF(0=AE130,-1,AE130))</f>
        <v>-1</v>
      </c>
      <c r="AH130" s="37">
        <f>IF(COUNTIF(AF131:AF134, "&lt;0")&gt;=2,0,IF(AE130=1, 1, -1))</f>
        <v>0</v>
      </c>
      <c r="AI130" s="37">
        <f>IF(COUNTIF(AF131:AF133, "&lt;0")&gt;=1,0,IF(AE130=1, 1, -1))</f>
        <v>0</v>
      </c>
      <c r="AJ130" s="42">
        <f>IF(SUM(AE131:AE133)=0,0,IF(AE130=1, 1, -1))</f>
        <v>-1</v>
      </c>
      <c r="AK130" s="37">
        <f>IF(COUNTIF(AF131:AF132, "&lt;0")&gt;=2,0,IF(AE130=1, 1, -1))</f>
        <v>-1</v>
      </c>
      <c r="AL130" s="44">
        <f>IF(COUNTIF(AF131:AF134, "&lt;0")&gt;=3,0,IF(AE130=1, 1, -1))</f>
        <v>0</v>
      </c>
      <c r="AM130" s="49">
        <f>IF(COUNTIF(AF131:AF133, "&lt;0")&gt;=2,0,IF(AE130=1, 1, -1))</f>
        <v>0</v>
      </c>
      <c r="AN130" s="7">
        <v>27.436794324458358</v>
      </c>
      <c r="AO130" s="4">
        <f t="shared" ref="AO130:AO193" si="87">D130-C130</f>
        <v>52.899999999999636</v>
      </c>
      <c r="AP130" s="4">
        <f t="shared" ref="AP130:AP193" si="88">E130-C130</f>
        <v>0</v>
      </c>
      <c r="AQ130" s="4">
        <f t="shared" ref="AQ130:AQ193" si="89">ABS(C130-F130)</f>
        <v>42.509999999999309</v>
      </c>
      <c r="AR130">
        <f t="shared" si="68"/>
        <v>52.899999999999636</v>
      </c>
      <c r="AS130" s="6">
        <f t="shared" ref="AS130:AS193" si="90">IF(AO130&gt;AN130*$BI$4,1,0)+IF(-AP130&gt;AN130*$BI$4,1,0)</f>
        <v>1</v>
      </c>
      <c r="AT130" s="4">
        <f t="shared" ref="AT130:AT193" si="91">$BI$4*AN130-AR130</f>
        <v>-11.744808513312101</v>
      </c>
      <c r="AU130" s="4">
        <f t="shared" si="69"/>
        <v>-8.0732056755409509</v>
      </c>
      <c r="AV130">
        <f t="shared" si="70"/>
        <v>1</v>
      </c>
      <c r="AW130">
        <f t="shared" si="71"/>
        <v>0</v>
      </c>
      <c r="AX130">
        <f t="shared" si="72"/>
        <v>0</v>
      </c>
      <c r="AY130" s="4">
        <f t="shared" ref="AY130:AY193" si="92">IF(OR(AS130=1,AX130=1),$BF$25,IF(AS130=0,$BF$24,$BF$26))</f>
        <v>-3.9100000000000006</v>
      </c>
      <c r="AZ130" s="4">
        <f t="shared" ref="AZ130:AZ193" si="93">AY130+AZ131</f>
        <v>1082.0400000000084</v>
      </c>
      <c r="BA130" s="4">
        <f>(C130-$C$1240)*10/100*4</f>
        <v>756.40800000000013</v>
      </c>
      <c r="BC130"/>
      <c r="BE130" s="6"/>
      <c r="BK130">
        <f t="shared" si="73"/>
        <v>1</v>
      </c>
    </row>
    <row r="131" spans="1:63" x14ac:dyDescent="0.25">
      <c r="A131">
        <v>1128</v>
      </c>
      <c r="B131" s="1">
        <v>44641</v>
      </c>
      <c r="C131" s="2">
        <v>4462.3999999999996</v>
      </c>
      <c r="D131" s="2">
        <v>4481.75</v>
      </c>
      <c r="E131" s="2">
        <v>4424.3</v>
      </c>
      <c r="F131" s="2">
        <v>4461.18</v>
      </c>
      <c r="G131" s="2">
        <v>3961050000</v>
      </c>
      <c r="H131" s="2">
        <f t="shared" ref="H131:H194" si="94">_xlfn.STDEV.S(C131:C140)</f>
        <v>92.958018367911009</v>
      </c>
      <c r="I131" s="2">
        <f t="shared" ref="I131:I194" si="95">AVERAGE(C131:C150)</f>
        <v>4303.7250000000004</v>
      </c>
      <c r="J131" s="2">
        <f t="shared" ref="J131:J194" si="96">_xlfn.STDEV.S(D131:E140)</f>
        <v>98.536710049445091</v>
      </c>
      <c r="K131" s="2">
        <f t="shared" ref="K131:K194" si="97">C131-F132</f>
        <v>-0.72000000000025466</v>
      </c>
      <c r="L131" s="20">
        <f>VLOOKUP(B131,'IV Calls'!A:B,2, FALSE)</f>
        <v>0.20119999999999999</v>
      </c>
      <c r="M131" s="2">
        <f t="shared" ref="M131:M194" si="98">L131*F132*SQRT((6.5/24)/252)</f>
        <v>29.438611845916153</v>
      </c>
      <c r="N131" s="2">
        <f>VLOOKUP(B131,'IV Puts'!A:B,2, FALSE)</f>
        <v>0.189</v>
      </c>
      <c r="O131" s="21">
        <f t="shared" ref="O131:O194" si="99">N131*F132*SQRT((7/24)/252)</f>
        <v>28.697462484627451</v>
      </c>
      <c r="P131" s="4">
        <f t="shared" ref="P131:P194" si="100">MAX(D131-E131, ABS(D131-F132), ABS(E131-F132))</f>
        <v>57.449999999999818</v>
      </c>
      <c r="Q131" s="4">
        <f t="shared" ref="Q131:Q194" si="101">AVERAGE(P131:P140)</f>
        <v>90.636999999999986</v>
      </c>
      <c r="R131" s="4">
        <f t="shared" ref="R131:R194" si="102">SLOPE(F131:F150,A131:A150)</f>
        <v>3.0858947368421115</v>
      </c>
      <c r="S131" s="4">
        <f t="shared" ref="S131:S194" si="103">SLOPE(F131:F150,B131:B150)*1</f>
        <v>2.0033440219880925</v>
      </c>
      <c r="T131" s="20">
        <f t="shared" si="74"/>
        <v>4463.2719774436091</v>
      </c>
      <c r="U131" s="2">
        <f t="shared" si="75"/>
        <v>2.0919774436088119</v>
      </c>
      <c r="V131" s="24">
        <f t="shared" si="76"/>
        <v>1</v>
      </c>
      <c r="W131" s="32">
        <f t="shared" si="77"/>
        <v>4462.2262781024056</v>
      </c>
      <c r="X131" s="33">
        <f t="shared" si="78"/>
        <v>1.0462781024052674</v>
      </c>
      <c r="Y131" s="34">
        <f t="shared" si="79"/>
        <v>1</v>
      </c>
      <c r="Z131" s="39">
        <f t="shared" ref="Z131:Z194" si="104">_xlfn.FORECAST.LINEAR(A131+$BI$7,C131:C132,A131:A132)</f>
        <v>4467.9059999999954</v>
      </c>
      <c r="AA131" s="33">
        <f t="shared" si="80"/>
        <v>6.7259999999951106</v>
      </c>
      <c r="AB131" s="34">
        <f t="shared" si="81"/>
        <v>1</v>
      </c>
      <c r="AC131" s="32">
        <f t="shared" si="82"/>
        <v>4466.7132584015017</v>
      </c>
      <c r="AD131" s="33">
        <f t="shared" si="83"/>
        <v>5.5332584015013708</v>
      </c>
      <c r="AE131" s="34">
        <f t="shared" si="84"/>
        <v>1</v>
      </c>
      <c r="AF131" s="36">
        <f t="shared" si="85"/>
        <v>1</v>
      </c>
      <c r="AG131" s="37">
        <f t="shared" si="86"/>
        <v>0</v>
      </c>
      <c r="AH131" s="37">
        <f>IF(COUNTIF(AF132:AF135, "&lt;0")&gt;=2,0,IF(AE131=1, 1, -1))</f>
        <v>0</v>
      </c>
      <c r="AI131" s="37">
        <f>IF(COUNTIF(AF132:AF134, "&lt;0")&gt;=1,0,IF(AE131=1, 1, -1))</f>
        <v>0</v>
      </c>
      <c r="AJ131" s="42">
        <f>IF(SUM(AE132:AE134)=0,0,IF(AE131=1, 1, -1))</f>
        <v>0</v>
      </c>
      <c r="AK131" s="37">
        <f>IF(COUNTIF(AF132:AF133, "&lt;0")&gt;=2,0,IF(AE131=1, 1, -1))</f>
        <v>0</v>
      </c>
      <c r="AL131" s="44">
        <f>IF(COUNTIF(AF132:AF135, "&lt;0")&gt;=3,0,IF(AE131=1, 1, -1))</f>
        <v>0</v>
      </c>
      <c r="AM131" s="49">
        <f>IF(COUNTIF(AF132:AF134, "&lt;0")&gt;=2,0,IF(AE131=1, 1, -1))</f>
        <v>0</v>
      </c>
      <c r="AN131" s="7">
        <v>27.65356679362899</v>
      </c>
      <c r="AO131" s="4">
        <f t="shared" si="87"/>
        <v>19.350000000000364</v>
      </c>
      <c r="AP131" s="4">
        <f t="shared" si="88"/>
        <v>-38.099999999999454</v>
      </c>
      <c r="AQ131" s="4">
        <f t="shared" si="89"/>
        <v>1.2199999999993452</v>
      </c>
      <c r="AR131">
        <f t="shared" ref="AR131:AR194" si="105">IF(AO131&gt;(-AP131), AO131, -AP131)</f>
        <v>38.099999999999454</v>
      </c>
      <c r="AS131" s="6">
        <f t="shared" si="90"/>
        <v>0</v>
      </c>
      <c r="AT131" s="4">
        <f t="shared" si="91"/>
        <v>3.3803501904440338</v>
      </c>
      <c r="AU131" s="4">
        <f t="shared" ref="AU131:AU194" si="106">AN131-AQ131+7</f>
        <v>33.433566793629645</v>
      </c>
      <c r="AV131">
        <f t="shared" ref="AV131:AV194" si="107">IF(AND(AT131&lt;0,AU131&lt;0), 1, 0)</f>
        <v>0</v>
      </c>
      <c r="AW131">
        <f t="shared" ref="AW131:AW194" si="108">IF(AND(AT131&lt;0,AU131&gt;0), 1, 0)</f>
        <v>0</v>
      </c>
      <c r="AX131">
        <f t="shared" ref="AX131:AX194" si="109">IF(AND(AT131&gt;0,AU131&lt;0), 1, 0)</f>
        <v>0</v>
      </c>
      <c r="AY131" s="4">
        <f t="shared" si="92"/>
        <v>6.94</v>
      </c>
      <c r="AZ131" s="4">
        <f t="shared" si="93"/>
        <v>1085.9500000000085</v>
      </c>
      <c r="BA131" s="4">
        <f>(C131-$C$1240)*10/100*4</f>
        <v>753.72799999999984</v>
      </c>
      <c r="BC131"/>
      <c r="BE131" s="6"/>
      <c r="BK131">
        <f t="shared" ref="BK131:BK194" si="110">IF(AND(AM131=0,AL131=0,AK131=0),0,1)</f>
        <v>0</v>
      </c>
    </row>
    <row r="132" spans="1:63" x14ac:dyDescent="0.25">
      <c r="A132">
        <v>1127</v>
      </c>
      <c r="B132" s="1">
        <v>44638</v>
      </c>
      <c r="C132" s="2">
        <v>4407.34</v>
      </c>
      <c r="D132" s="2">
        <v>4465.3999999999996</v>
      </c>
      <c r="E132" s="2">
        <v>4390.57</v>
      </c>
      <c r="F132" s="2">
        <v>4463.12</v>
      </c>
      <c r="G132" s="2">
        <v>6681510000</v>
      </c>
      <c r="H132" s="2">
        <f t="shared" si="94"/>
        <v>71.72164430785331</v>
      </c>
      <c r="I132" s="2">
        <f t="shared" si="95"/>
        <v>4299.8335000000006</v>
      </c>
      <c r="J132" s="2">
        <f t="shared" si="96"/>
        <v>84.727238351572595</v>
      </c>
      <c r="K132" s="2">
        <f t="shared" si="97"/>
        <v>-4.3299999999999272</v>
      </c>
      <c r="L132" s="20">
        <f>VLOOKUP(B132,'IV Calls'!A:B,2, FALSE)</f>
        <v>0.18110000000000001</v>
      </c>
      <c r="M132" s="2">
        <f t="shared" si="98"/>
        <v>26.192216775441679</v>
      </c>
      <c r="N132" s="2">
        <f>VLOOKUP(B132,'IV Puts'!A:B,2, FALSE)</f>
        <v>0.1719</v>
      </c>
      <c r="O132" s="21">
        <f t="shared" si="99"/>
        <v>25.800137737336929</v>
      </c>
      <c r="P132" s="4">
        <f t="shared" si="100"/>
        <v>74.829999999999927</v>
      </c>
      <c r="Q132" s="4">
        <f t="shared" si="101"/>
        <v>97.793999999999954</v>
      </c>
      <c r="R132" s="4">
        <f t="shared" si="102"/>
        <v>0.15197744360902468</v>
      </c>
      <c r="S132" s="4">
        <f t="shared" si="103"/>
        <v>-0.24467872900522616</v>
      </c>
      <c r="T132" s="20">
        <f t="shared" si="74"/>
        <v>4408.2401127819548</v>
      </c>
      <c r="U132" s="2">
        <f t="shared" si="75"/>
        <v>54.879887218045042</v>
      </c>
      <c r="V132" s="24">
        <f t="shared" si="76"/>
        <v>0</v>
      </c>
      <c r="W132" s="32">
        <f t="shared" si="77"/>
        <v>4405.4866293181494</v>
      </c>
      <c r="X132" s="33">
        <f t="shared" si="78"/>
        <v>57.633370681850465</v>
      </c>
      <c r="Y132" s="34">
        <f t="shared" si="79"/>
        <v>0</v>
      </c>
      <c r="Z132" s="39">
        <f t="shared" si="104"/>
        <v>4413.5629999999946</v>
      </c>
      <c r="AA132" s="33">
        <f t="shared" si="80"/>
        <v>49.557000000005246</v>
      </c>
      <c r="AB132" s="34">
        <f t="shared" si="81"/>
        <v>0</v>
      </c>
      <c r="AC132" s="32">
        <f t="shared" si="82"/>
        <v>4411.8669621568069</v>
      </c>
      <c r="AD132" s="33">
        <f t="shared" si="83"/>
        <v>51.253037843192942</v>
      </c>
      <c r="AE132" s="34">
        <f t="shared" si="84"/>
        <v>0</v>
      </c>
      <c r="AF132" s="36">
        <f t="shared" si="85"/>
        <v>-1</v>
      </c>
      <c r="AG132" s="37">
        <f t="shared" si="86"/>
        <v>0</v>
      </c>
      <c r="AH132" s="37">
        <f>IF(COUNTIF(AF133:AF136, "&lt;0")&gt;=2,0,IF(AE132=1, 1, -1))</f>
        <v>0</v>
      </c>
      <c r="AI132" s="37">
        <f>IF(COUNTIF(AF133:AF135, "&lt;0")&gt;=1,0,IF(AE132=1, 1, -1))</f>
        <v>0</v>
      </c>
      <c r="AJ132" s="42">
        <f>IF(SUM(AE133:AE135)=0,0,IF(AE132=1, 1, -1))</f>
        <v>0</v>
      </c>
      <c r="AK132" s="37">
        <f>IF(COUNTIF(AF133:AF134, "&lt;0")&gt;=2,0,IF(AE132=1, 1, -1))</f>
        <v>0</v>
      </c>
      <c r="AL132" s="44">
        <f>IF(COUNTIF(AF133:AF136, "&lt;0")&gt;=3,0,IF(AE132=1, 1, -1))</f>
        <v>0</v>
      </c>
      <c r="AM132" s="49">
        <f>IF(COUNTIF(AF133:AF135, "&lt;0")&gt;=2,0,IF(AE132=1, 1, -1))</f>
        <v>0</v>
      </c>
      <c r="AN132" s="7">
        <v>24.861634807832274</v>
      </c>
      <c r="AO132" s="4">
        <f t="shared" si="87"/>
        <v>58.059999999999491</v>
      </c>
      <c r="AP132" s="4">
        <f t="shared" si="88"/>
        <v>-16.770000000000437</v>
      </c>
      <c r="AQ132" s="4">
        <f t="shared" si="89"/>
        <v>55.779999999999745</v>
      </c>
      <c r="AR132">
        <f t="shared" si="105"/>
        <v>58.059999999999491</v>
      </c>
      <c r="AS132" s="6">
        <f t="shared" si="90"/>
        <v>1</v>
      </c>
      <c r="AT132" s="4">
        <f t="shared" si="91"/>
        <v>-20.767547788251079</v>
      </c>
      <c r="AU132" s="4">
        <f t="shared" si="106"/>
        <v>-23.918365192167471</v>
      </c>
      <c r="AV132">
        <f t="shared" si="107"/>
        <v>1</v>
      </c>
      <c r="AW132">
        <f t="shared" si="108"/>
        <v>0</v>
      </c>
      <c r="AX132">
        <f t="shared" si="109"/>
        <v>0</v>
      </c>
      <c r="AY132" s="4">
        <f t="shared" si="92"/>
        <v>-3.9100000000000006</v>
      </c>
      <c r="AZ132" s="4">
        <f t="shared" si="93"/>
        <v>1079.0100000000084</v>
      </c>
      <c r="BA132" s="4">
        <f>(C132-$C$1240)*10/100*4</f>
        <v>731.70400000000006</v>
      </c>
      <c r="BC132"/>
      <c r="BE132" s="6"/>
      <c r="BK132">
        <f t="shared" si="110"/>
        <v>0</v>
      </c>
    </row>
    <row r="133" spans="1:63" x14ac:dyDescent="0.25">
      <c r="A133">
        <v>1126</v>
      </c>
      <c r="B133" s="1">
        <v>44637</v>
      </c>
      <c r="C133" s="2">
        <v>4345.1099999999997</v>
      </c>
      <c r="D133" s="2">
        <v>4412.67</v>
      </c>
      <c r="E133" s="2">
        <v>4335.6499999999996</v>
      </c>
      <c r="F133" s="2">
        <v>4411.67</v>
      </c>
      <c r="G133" s="2">
        <v>4174170000</v>
      </c>
      <c r="H133" s="2">
        <f t="shared" si="94"/>
        <v>60.028779616299239</v>
      </c>
      <c r="I133" s="2">
        <f t="shared" si="95"/>
        <v>4302.2694999999994</v>
      </c>
      <c r="J133" s="2">
        <f t="shared" si="96"/>
        <v>68.680472709343945</v>
      </c>
      <c r="K133" s="2">
        <f t="shared" si="97"/>
        <v>-12.75</v>
      </c>
      <c r="L133" s="20">
        <f>VLOOKUP(B133,'IV Calls'!A:B,2, FALSE)</f>
        <v>0.15340000000000001</v>
      </c>
      <c r="M133" s="2">
        <f t="shared" si="98"/>
        <v>21.915400955292256</v>
      </c>
      <c r="N133" s="2">
        <f>VLOOKUP(B133,'IV Puts'!A:B,2, FALSE)</f>
        <v>0.23350000000000001</v>
      </c>
      <c r="O133" s="21">
        <f t="shared" si="99"/>
        <v>34.618104750114874</v>
      </c>
      <c r="P133" s="4">
        <f t="shared" si="100"/>
        <v>77.020000000000437</v>
      </c>
      <c r="Q133" s="4">
        <f t="shared" si="101"/>
        <v>98.161999999999992</v>
      </c>
      <c r="R133" s="4">
        <f t="shared" si="102"/>
        <v>-3.4298872180451134</v>
      </c>
      <c r="S133" s="4">
        <f t="shared" si="103"/>
        <v>-2.6103812420427208</v>
      </c>
      <c r="T133" s="20">
        <f t="shared" si="74"/>
        <v>4350.1824436090219</v>
      </c>
      <c r="U133" s="2">
        <f t="shared" si="75"/>
        <v>61.48755639097817</v>
      </c>
      <c r="V133" s="24">
        <f t="shared" si="76"/>
        <v>0</v>
      </c>
      <c r="W133" s="32">
        <f t="shared" si="77"/>
        <v>4341.2842112151138</v>
      </c>
      <c r="X133" s="33">
        <f t="shared" si="78"/>
        <v>70.385788784886245</v>
      </c>
      <c r="Y133" s="34">
        <f t="shared" si="79"/>
        <v>0</v>
      </c>
      <c r="Z133" s="39">
        <f t="shared" si="104"/>
        <v>4350.8069999999934</v>
      </c>
      <c r="AA133" s="33">
        <f t="shared" si="80"/>
        <v>60.86300000000665</v>
      </c>
      <c r="AB133" s="34">
        <f t="shared" si="81"/>
        <v>0</v>
      </c>
      <c r="AC133" s="32">
        <f t="shared" si="82"/>
        <v>4348.807214355169</v>
      </c>
      <c r="AD133" s="33">
        <f t="shared" si="83"/>
        <v>62.862785644831092</v>
      </c>
      <c r="AE133" s="34">
        <f t="shared" si="84"/>
        <v>0</v>
      </c>
      <c r="AF133" s="36">
        <f t="shared" si="85"/>
        <v>-1</v>
      </c>
      <c r="AG133" s="37">
        <f t="shared" si="86"/>
        <v>0</v>
      </c>
      <c r="AH133" s="37">
        <f>IF(COUNTIF(AF134:AF137, "&lt;0")&gt;=2,0,IF(AE133=1, 1, -1))</f>
        <v>0</v>
      </c>
      <c r="AI133" s="37">
        <f>IF(COUNTIF(AF134:AF136, "&lt;0")&gt;=1,0,IF(AE133=1, 1, -1))</f>
        <v>0</v>
      </c>
      <c r="AJ133" s="42">
        <f>IF(SUM(AE134:AE136)=0,0,IF(AE133=1, 1, -1))</f>
        <v>-1</v>
      </c>
      <c r="AK133" s="37">
        <f>IF(COUNTIF(AF134:AF135, "&lt;0")&gt;=2,0,IF(AE133=1, 1, -1))</f>
        <v>0</v>
      </c>
      <c r="AL133" s="44">
        <f>IF(COUNTIF(AF134:AF137, "&lt;0")&gt;=3,0,IF(AE133=1, 1, -1))</f>
        <v>0</v>
      </c>
      <c r="AM133" s="49">
        <f>IF(COUNTIF(AF134:AF136, "&lt;0")&gt;=2,0,IF(AE133=1, 1, -1))</f>
        <v>0</v>
      </c>
      <c r="AN133" s="7">
        <v>33.358840437162591</v>
      </c>
      <c r="AO133" s="4">
        <f t="shared" si="87"/>
        <v>67.5600000000004</v>
      </c>
      <c r="AP133" s="4">
        <f t="shared" si="88"/>
        <v>-9.4600000000000364</v>
      </c>
      <c r="AQ133" s="4">
        <f t="shared" si="89"/>
        <v>66.5600000000004</v>
      </c>
      <c r="AR133">
        <f t="shared" si="105"/>
        <v>67.5600000000004</v>
      </c>
      <c r="AS133" s="6">
        <f t="shared" si="90"/>
        <v>1</v>
      </c>
      <c r="AT133" s="4">
        <f t="shared" si="91"/>
        <v>-17.521739344256517</v>
      </c>
      <c r="AU133" s="4">
        <f t="shared" si="106"/>
        <v>-26.201159562837809</v>
      </c>
      <c r="AV133">
        <f t="shared" si="107"/>
        <v>1</v>
      </c>
      <c r="AW133">
        <f t="shared" si="108"/>
        <v>0</v>
      </c>
      <c r="AX133">
        <f t="shared" si="109"/>
        <v>0</v>
      </c>
      <c r="AY133" s="4">
        <f t="shared" si="92"/>
        <v>-3.9100000000000006</v>
      </c>
      <c r="AZ133" s="4">
        <f t="shared" si="93"/>
        <v>1082.9200000000085</v>
      </c>
      <c r="BA133" s="4">
        <f>(C133-$C$1240)*10/100*4</f>
        <v>706.81199999999978</v>
      </c>
      <c r="BC133"/>
      <c r="BE133" s="6"/>
      <c r="BK133">
        <f t="shared" si="110"/>
        <v>0</v>
      </c>
    </row>
    <row r="134" spans="1:63" x14ac:dyDescent="0.25">
      <c r="A134">
        <v>1125</v>
      </c>
      <c r="B134" s="1">
        <v>44636</v>
      </c>
      <c r="C134" s="2">
        <v>4288.1400000000003</v>
      </c>
      <c r="D134" s="2">
        <v>4358.8999999999996</v>
      </c>
      <c r="E134" s="2">
        <v>4251.99</v>
      </c>
      <c r="F134" s="2">
        <v>4357.8599999999997</v>
      </c>
      <c r="G134" s="2">
        <v>5002240000</v>
      </c>
      <c r="H134" s="2">
        <f t="shared" si="94"/>
        <v>70.125496266812135</v>
      </c>
      <c r="I134" s="2">
        <f t="shared" si="95"/>
        <v>4307.8014999999996</v>
      </c>
      <c r="J134" s="2">
        <f t="shared" si="96"/>
        <v>69.710267038122211</v>
      </c>
      <c r="K134" s="2">
        <f t="shared" si="97"/>
        <v>25.690000000000509</v>
      </c>
      <c r="L134" s="20">
        <f>VLOOKUP(B134,'IV Calls'!A:B,2, FALSE)</f>
        <v>0.19750000000000001</v>
      </c>
      <c r="M134" s="2">
        <f t="shared" si="98"/>
        <v>27.597972950343632</v>
      </c>
      <c r="N134" s="2">
        <f>VLOOKUP(B134,'IV Puts'!A:B,2, FALSE)</f>
        <v>0.24299999999999999</v>
      </c>
      <c r="O134" s="21">
        <f t="shared" si="99"/>
        <v>35.237792995175781</v>
      </c>
      <c r="P134" s="4">
        <f t="shared" si="100"/>
        <v>106.90999999999985</v>
      </c>
      <c r="Q134" s="4">
        <f t="shared" si="101"/>
        <v>97.58199999999988</v>
      </c>
      <c r="R134" s="4">
        <f t="shared" si="102"/>
        <v>-7.6775563909774505</v>
      </c>
      <c r="S134" s="4">
        <f t="shared" si="103"/>
        <v>-5.3884349082900354</v>
      </c>
      <c r="T134" s="20">
        <f t="shared" si="74"/>
        <v>4251.5259398496237</v>
      </c>
      <c r="U134" s="2">
        <f t="shared" si="75"/>
        <v>106.33406015037599</v>
      </c>
      <c r="V134" s="24">
        <f t="shared" si="76"/>
        <v>0</v>
      </c>
      <c r="W134" s="32">
        <f t="shared" si="77"/>
        <v>4282.819823738063</v>
      </c>
      <c r="X134" s="33">
        <f t="shared" si="78"/>
        <v>75.040176261936722</v>
      </c>
      <c r="Y134" s="34">
        <f t="shared" si="79"/>
        <v>0</v>
      </c>
      <c r="Z134" s="39">
        <f t="shared" si="104"/>
        <v>4298.0719999999856</v>
      </c>
      <c r="AA134" s="33">
        <f t="shared" si="80"/>
        <v>59.788000000014108</v>
      </c>
      <c r="AB134" s="34">
        <f t="shared" si="81"/>
        <v>0</v>
      </c>
      <c r="AC134" s="32">
        <f t="shared" si="82"/>
        <v>4294.8690429849821</v>
      </c>
      <c r="AD134" s="33">
        <f t="shared" si="83"/>
        <v>62.990957015017557</v>
      </c>
      <c r="AE134" s="34">
        <f t="shared" si="84"/>
        <v>0</v>
      </c>
      <c r="AF134" s="36">
        <f t="shared" si="85"/>
        <v>-1</v>
      </c>
      <c r="AG134" s="37">
        <f t="shared" si="86"/>
        <v>0</v>
      </c>
      <c r="AH134" s="37">
        <f>IF(COUNTIF(AF135:AF138, "&lt;0")&gt;=2,0,IF(AE134=1, 1, -1))</f>
        <v>0</v>
      </c>
      <c r="AI134" s="37">
        <f>IF(COUNTIF(AF135:AF137, "&lt;0")&gt;=1,0,IF(AE134=1, 1, -1))</f>
        <v>0</v>
      </c>
      <c r="AJ134" s="42">
        <f>IF(SUM(AE135:AE137)=0,0,IF(AE134=1, 1, -1))</f>
        <v>-1</v>
      </c>
      <c r="AK134" s="37">
        <f>IF(COUNTIF(AF135:AF136, "&lt;0")&gt;=2,0,IF(AE134=1, 1, -1))</f>
        <v>-1</v>
      </c>
      <c r="AL134" s="44">
        <f>IF(COUNTIF(AF135:AF138, "&lt;0")&gt;=3,0,IF(AE134=1, 1, -1))</f>
        <v>-1</v>
      </c>
      <c r="AM134" s="49">
        <f>IF(COUNTIF(AF135:AF137, "&lt;0")&gt;=2,0,IF(AE134=1, 1, -1))</f>
        <v>0</v>
      </c>
      <c r="AN134" s="7">
        <v>33.9559869718152</v>
      </c>
      <c r="AO134" s="4">
        <f t="shared" si="87"/>
        <v>70.759999999999309</v>
      </c>
      <c r="AP134" s="4">
        <f t="shared" si="88"/>
        <v>-36.150000000000546</v>
      </c>
      <c r="AQ134" s="4">
        <f t="shared" si="89"/>
        <v>69.719999999999345</v>
      </c>
      <c r="AR134">
        <f t="shared" si="105"/>
        <v>70.759999999999309</v>
      </c>
      <c r="AS134" s="6">
        <f t="shared" si="90"/>
        <v>1</v>
      </c>
      <c r="AT134" s="4">
        <f t="shared" si="91"/>
        <v>-19.826019542276512</v>
      </c>
      <c r="AU134" s="4">
        <f t="shared" si="106"/>
        <v>-28.764013028184145</v>
      </c>
      <c r="AV134">
        <f t="shared" si="107"/>
        <v>1</v>
      </c>
      <c r="AW134">
        <f t="shared" si="108"/>
        <v>0</v>
      </c>
      <c r="AX134">
        <f t="shared" si="109"/>
        <v>0</v>
      </c>
      <c r="AY134" s="4">
        <f t="shared" si="92"/>
        <v>-3.9100000000000006</v>
      </c>
      <c r="AZ134" s="4">
        <f t="shared" si="93"/>
        <v>1086.8300000000086</v>
      </c>
      <c r="BA134" s="4">
        <f>(C134-$C$1240)*10/100*4</f>
        <v>684.02400000000023</v>
      </c>
      <c r="BC134"/>
      <c r="BE134" s="6"/>
      <c r="BK134">
        <f t="shared" si="110"/>
        <v>1</v>
      </c>
    </row>
    <row r="135" spans="1:63" x14ac:dyDescent="0.25">
      <c r="A135">
        <v>1124</v>
      </c>
      <c r="B135" s="1">
        <v>44635</v>
      </c>
      <c r="C135" s="2">
        <v>4188.82</v>
      </c>
      <c r="D135" s="2">
        <v>4271.05</v>
      </c>
      <c r="E135" s="2">
        <v>4187.8999999999996</v>
      </c>
      <c r="F135" s="2">
        <v>4262.45</v>
      </c>
      <c r="G135" s="2">
        <v>4331170000</v>
      </c>
      <c r="H135" s="2">
        <f t="shared" si="94"/>
        <v>71.893818896728348</v>
      </c>
      <c r="I135" s="2">
        <f t="shared" si="95"/>
        <v>4314.8584999999994</v>
      </c>
      <c r="J135" s="2">
        <f t="shared" si="96"/>
        <v>74.123539216989798</v>
      </c>
      <c r="K135" s="2">
        <f t="shared" si="97"/>
        <v>15.710000000000036</v>
      </c>
      <c r="L135" s="20">
        <f>VLOOKUP(B135,'IV Calls'!A:B,2, FALSE)</f>
        <v>0.22439999999999999</v>
      </c>
      <c r="M135" s="2">
        <f t="shared" si="98"/>
        <v>30.699653391938671</v>
      </c>
      <c r="N135" s="2">
        <f>VLOOKUP(B135,'IV Puts'!A:B,2, FALSE)</f>
        <v>0.29730000000000001</v>
      </c>
      <c r="O135" s="21">
        <f t="shared" si="99"/>
        <v>42.208300955172312</v>
      </c>
      <c r="P135" s="4">
        <f t="shared" si="100"/>
        <v>97.940000000000509</v>
      </c>
      <c r="Q135" s="4">
        <f t="shared" si="101"/>
        <v>96.412999999999826</v>
      </c>
      <c r="R135" s="4">
        <f t="shared" si="102"/>
        <v>-10.924060150375936</v>
      </c>
      <c r="S135" s="4">
        <f t="shared" si="103"/>
        <v>-7.4932060027285123</v>
      </c>
      <c r="T135" s="20">
        <f t="shared" si="74"/>
        <v>4161.607578947368</v>
      </c>
      <c r="U135" s="2">
        <f t="shared" si="75"/>
        <v>100.84242105263183</v>
      </c>
      <c r="V135" s="24">
        <f t="shared" si="76"/>
        <v>0</v>
      </c>
      <c r="W135" s="32">
        <f t="shared" si="77"/>
        <v>4183.1948277642032</v>
      </c>
      <c r="X135" s="33">
        <f t="shared" si="78"/>
        <v>79.255172235796636</v>
      </c>
      <c r="Y135" s="34">
        <f t="shared" si="79"/>
        <v>0</v>
      </c>
      <c r="Z135" s="39">
        <f t="shared" si="104"/>
        <v>4187.4270000000015</v>
      </c>
      <c r="AA135" s="33">
        <f t="shared" si="80"/>
        <v>75.022999999998319</v>
      </c>
      <c r="AB135" s="34">
        <f t="shared" si="81"/>
        <v>0</v>
      </c>
      <c r="AC135" s="32">
        <f t="shared" si="82"/>
        <v>4186.5382438304841</v>
      </c>
      <c r="AD135" s="33">
        <f t="shared" si="83"/>
        <v>75.911756169515684</v>
      </c>
      <c r="AE135" s="34">
        <f t="shared" si="84"/>
        <v>0</v>
      </c>
      <c r="AF135" s="36">
        <f t="shared" si="85"/>
        <v>-1</v>
      </c>
      <c r="AG135" s="37">
        <f t="shared" si="86"/>
        <v>-1</v>
      </c>
      <c r="AH135" s="37">
        <f>IF(COUNTIF(AF136:AF139, "&lt;0")&gt;=2,0,IF(AE135=1, 1, -1))</f>
        <v>0</v>
      </c>
      <c r="AI135" s="37">
        <f>IF(COUNTIF(AF136:AF138, "&lt;0")&gt;=1,0,IF(AE135=1, 1, -1))</f>
        <v>0</v>
      </c>
      <c r="AJ135" s="42">
        <f>IF(SUM(AE136:AE138)=0,0,IF(AE135=1, 1, -1))</f>
        <v>-1</v>
      </c>
      <c r="AK135" s="37">
        <f>IF(COUNTIF(AF136:AF137, "&lt;0")&gt;=2,0,IF(AE135=1, 1, -1))</f>
        <v>-1</v>
      </c>
      <c r="AL135" s="44">
        <f>IF(COUNTIF(AF136:AF139, "&lt;0")&gt;=3,0,IF(AE135=1, 1, -1))</f>
        <v>-1</v>
      </c>
      <c r="AM135" s="49">
        <f>IF(COUNTIF(AF136:AF138, "&lt;0")&gt;=2,0,IF(AE135=1, 1, -1))</f>
        <v>-1</v>
      </c>
      <c r="AN135" s="7">
        <v>40.672936512581856</v>
      </c>
      <c r="AO135" s="4">
        <f t="shared" si="87"/>
        <v>82.230000000000473</v>
      </c>
      <c r="AP135" s="4">
        <f t="shared" si="88"/>
        <v>-0.92000000000007276</v>
      </c>
      <c r="AQ135" s="4">
        <f t="shared" si="89"/>
        <v>73.630000000000109</v>
      </c>
      <c r="AR135">
        <f t="shared" si="105"/>
        <v>82.230000000000473</v>
      </c>
      <c r="AS135" s="6">
        <f t="shared" si="90"/>
        <v>1</v>
      </c>
      <c r="AT135" s="4">
        <f t="shared" si="91"/>
        <v>-21.220595231127689</v>
      </c>
      <c r="AU135" s="4">
        <f t="shared" si="106"/>
        <v>-25.957063487418253</v>
      </c>
      <c r="AV135">
        <f t="shared" si="107"/>
        <v>1</v>
      </c>
      <c r="AW135">
        <f t="shared" si="108"/>
        <v>0</v>
      </c>
      <c r="AX135">
        <f t="shared" si="109"/>
        <v>0</v>
      </c>
      <c r="AY135" s="4">
        <f t="shared" si="92"/>
        <v>-3.9100000000000006</v>
      </c>
      <c r="AZ135" s="4">
        <f t="shared" si="93"/>
        <v>1090.7400000000086</v>
      </c>
      <c r="BA135" s="4">
        <f>(C135-$C$1240)*10/100*4</f>
        <v>644.29599999999994</v>
      </c>
      <c r="BC135"/>
      <c r="BE135" s="6"/>
      <c r="BK135">
        <f t="shared" si="110"/>
        <v>1</v>
      </c>
    </row>
    <row r="136" spans="1:63" x14ac:dyDescent="0.25">
      <c r="A136">
        <v>1123</v>
      </c>
      <c r="B136" s="1">
        <v>44634</v>
      </c>
      <c r="C136" s="2">
        <v>4202.75</v>
      </c>
      <c r="D136" s="2">
        <v>4247.57</v>
      </c>
      <c r="E136" s="2">
        <v>4161.72</v>
      </c>
      <c r="F136" s="2">
        <v>4173.1099999999997</v>
      </c>
      <c r="G136" s="2">
        <v>4757600000</v>
      </c>
      <c r="H136" s="2">
        <f t="shared" si="94"/>
        <v>69.989741629279834</v>
      </c>
      <c r="I136" s="2">
        <f t="shared" si="95"/>
        <v>4326.0479999999989</v>
      </c>
      <c r="J136" s="2">
        <f t="shared" si="96"/>
        <v>74.97920515049482</v>
      </c>
      <c r="K136" s="2">
        <f t="shared" si="97"/>
        <v>-1.5600000000004002</v>
      </c>
      <c r="L136" s="20">
        <f>VLOOKUP(B136,'IV Calls'!A:B,2, FALSE)</f>
        <v>0.28339999999999999</v>
      </c>
      <c r="M136" s="2">
        <f t="shared" si="98"/>
        <v>39.061180447017655</v>
      </c>
      <c r="N136" s="2">
        <f>VLOOKUP(B136,'IV Puts'!A:B,2, FALSE)</f>
        <v>0.30030000000000001</v>
      </c>
      <c r="O136" s="21">
        <f t="shared" si="99"/>
        <v>42.952969311255103</v>
      </c>
      <c r="P136" s="4">
        <f t="shared" si="100"/>
        <v>85.849999999999454</v>
      </c>
      <c r="Q136" s="4">
        <f t="shared" si="101"/>
        <v>96.509999999999764</v>
      </c>
      <c r="R136" s="4">
        <f t="shared" si="102"/>
        <v>-11.502421052631576</v>
      </c>
      <c r="S136" s="4">
        <f t="shared" si="103"/>
        <v>-7.9227777968959687</v>
      </c>
      <c r="T136" s="20">
        <f t="shared" si="74"/>
        <v>4193.6067744360907</v>
      </c>
      <c r="U136" s="2">
        <f t="shared" si="75"/>
        <v>20.496774436091073</v>
      </c>
      <c r="V136" s="24">
        <f t="shared" si="76"/>
        <v>1</v>
      </c>
      <c r="W136" s="32">
        <f t="shared" si="77"/>
        <v>4197.5553357142853</v>
      </c>
      <c r="X136" s="33">
        <f t="shared" si="78"/>
        <v>24.445335714285648</v>
      </c>
      <c r="Y136" s="34">
        <f t="shared" si="79"/>
        <v>1</v>
      </c>
      <c r="Z136" s="39">
        <f t="shared" si="104"/>
        <v>4195.0750000000116</v>
      </c>
      <c r="AA136" s="33">
        <f t="shared" si="80"/>
        <v>21.965000000011969</v>
      </c>
      <c r="AB136" s="34">
        <f t="shared" si="81"/>
        <v>1</v>
      </c>
      <c r="AC136" s="32">
        <f t="shared" si="82"/>
        <v>4195.5958705000094</v>
      </c>
      <c r="AD136" s="33">
        <f t="shared" si="83"/>
        <v>22.485870500009696</v>
      </c>
      <c r="AE136" s="34">
        <f t="shared" si="84"/>
        <v>1</v>
      </c>
      <c r="AF136" s="36">
        <f t="shared" si="85"/>
        <v>1</v>
      </c>
      <c r="AG136" s="37">
        <f t="shared" si="86"/>
        <v>0</v>
      </c>
      <c r="AH136" s="37">
        <f>IF(COUNTIF(AF137:AF140, "&lt;0")&gt;=2,0,IF(AE136=1, 1, -1))</f>
        <v>0</v>
      </c>
      <c r="AI136" s="37">
        <f>IF(COUNTIF(AF137:AF139, "&lt;0")&gt;=1,0,IF(AE136=1, 1, -1))</f>
        <v>0</v>
      </c>
      <c r="AJ136" s="42">
        <f>IF(SUM(AE137:AE139)=0,0,IF(AE136=1, 1, -1))</f>
        <v>1</v>
      </c>
      <c r="AK136" s="37">
        <f>IF(COUNTIF(AF137:AF138, "&lt;0")&gt;=2,0,IF(AE136=1, 1, -1))</f>
        <v>1</v>
      </c>
      <c r="AL136" s="44">
        <f>IF(COUNTIF(AF137:AF140, "&lt;0")&gt;=3,0,IF(AE136=1, 1, -1))</f>
        <v>1</v>
      </c>
      <c r="AM136" s="49">
        <f>IF(COUNTIF(AF137:AF139, "&lt;0")&gt;=2,0,IF(AE136=1, 1, -1))</f>
        <v>0</v>
      </c>
      <c r="AN136" s="7">
        <v>41.390516895693025</v>
      </c>
      <c r="AO136" s="4">
        <f t="shared" si="87"/>
        <v>44.819999999999709</v>
      </c>
      <c r="AP136" s="4">
        <f t="shared" si="88"/>
        <v>-41.029999999999745</v>
      </c>
      <c r="AQ136" s="4">
        <f t="shared" si="89"/>
        <v>29.640000000000327</v>
      </c>
      <c r="AR136">
        <f t="shared" si="105"/>
        <v>44.819999999999709</v>
      </c>
      <c r="AS136" s="6">
        <f t="shared" si="90"/>
        <v>0</v>
      </c>
      <c r="AT136" s="4">
        <f t="shared" si="91"/>
        <v>17.265775343539829</v>
      </c>
      <c r="AU136" s="4">
        <f t="shared" si="106"/>
        <v>18.750516895692698</v>
      </c>
      <c r="AV136">
        <f t="shared" si="107"/>
        <v>0</v>
      </c>
      <c r="AW136">
        <f t="shared" si="108"/>
        <v>0</v>
      </c>
      <c r="AX136">
        <f t="shared" si="109"/>
        <v>0</v>
      </c>
      <c r="AY136" s="4">
        <f t="shared" si="92"/>
        <v>6.94</v>
      </c>
      <c r="AZ136" s="4">
        <f t="shared" si="93"/>
        <v>1094.6500000000087</v>
      </c>
      <c r="BA136" s="4">
        <f>(C136-$C$1240)*10/100*4</f>
        <v>649.86800000000005</v>
      </c>
      <c r="BC136"/>
      <c r="BE136" s="6"/>
      <c r="BK136">
        <f t="shared" si="110"/>
        <v>1</v>
      </c>
    </row>
    <row r="137" spans="1:63" x14ac:dyDescent="0.25">
      <c r="A137">
        <v>1122</v>
      </c>
      <c r="B137" s="1">
        <v>44631</v>
      </c>
      <c r="C137" s="2">
        <v>4279.5</v>
      </c>
      <c r="D137" s="2">
        <v>4291.01</v>
      </c>
      <c r="E137" s="2">
        <v>4200.49</v>
      </c>
      <c r="F137" s="2">
        <v>4204.3100000000004</v>
      </c>
      <c r="G137" s="2">
        <v>3877430000</v>
      </c>
      <c r="H137" s="2">
        <f t="shared" si="94"/>
        <v>64.802055317199176</v>
      </c>
      <c r="I137" s="2">
        <f t="shared" si="95"/>
        <v>4341.2240000000002</v>
      </c>
      <c r="J137" s="2">
        <f t="shared" si="96"/>
        <v>72.364215124095068</v>
      </c>
      <c r="K137" s="2">
        <f t="shared" si="97"/>
        <v>19.979999999999563</v>
      </c>
      <c r="L137" s="20">
        <f>VLOOKUP(B137,'IV Calls'!A:B,2, FALSE)</f>
        <v>0.24199999999999999</v>
      </c>
      <c r="M137" s="2">
        <f t="shared" si="98"/>
        <v>33.793005173889377</v>
      </c>
      <c r="N137" s="2">
        <f>VLOOKUP(B137,'IV Puts'!A:B,2, FALSE)</f>
        <v>0.27300000000000002</v>
      </c>
      <c r="O137" s="21">
        <f t="shared" si="99"/>
        <v>39.560924998973427</v>
      </c>
      <c r="P137" s="4">
        <f t="shared" si="100"/>
        <v>90.520000000000437</v>
      </c>
      <c r="Q137" s="4">
        <f t="shared" si="101"/>
        <v>95.296999999999841</v>
      </c>
      <c r="R137" s="4">
        <f t="shared" si="102"/>
        <v>-10.70322556390977</v>
      </c>
      <c r="S137" s="4">
        <f t="shared" si="103"/>
        <v>-7.3164285714285686</v>
      </c>
      <c r="T137" s="20">
        <f t="shared" si="74"/>
        <v>4248.2719849624063</v>
      </c>
      <c r="U137" s="2">
        <f t="shared" si="75"/>
        <v>43.96198496240595</v>
      </c>
      <c r="V137" s="24">
        <f t="shared" si="76"/>
        <v>0</v>
      </c>
      <c r="W137" s="32">
        <f t="shared" si="77"/>
        <v>4274.1043913330477</v>
      </c>
      <c r="X137" s="33">
        <f t="shared" si="78"/>
        <v>69.794391333047315</v>
      </c>
      <c r="Y137" s="34">
        <f t="shared" si="79"/>
        <v>0</v>
      </c>
      <c r="Z137" s="39">
        <f t="shared" si="104"/>
        <v>4282.1949999999961</v>
      </c>
      <c r="AA137" s="33">
        <f t="shared" si="80"/>
        <v>77.884999999995671</v>
      </c>
      <c r="AB137" s="34">
        <f t="shared" si="81"/>
        <v>0</v>
      </c>
      <c r="AC137" s="32">
        <f t="shared" si="82"/>
        <v>4280.4959721799369</v>
      </c>
      <c r="AD137" s="33">
        <f t="shared" si="83"/>
        <v>76.185972179936471</v>
      </c>
      <c r="AE137" s="34">
        <f t="shared" si="84"/>
        <v>0</v>
      </c>
      <c r="AF137" s="36">
        <f t="shared" si="85"/>
        <v>-1</v>
      </c>
      <c r="AG137" s="37">
        <f t="shared" si="86"/>
        <v>-1</v>
      </c>
      <c r="AH137" s="37">
        <f>IF(COUNTIF(AF138:AF141, "&lt;0")&gt;=2,0,IF(AE137=1, 1, -1))</f>
        <v>0</v>
      </c>
      <c r="AI137" s="37">
        <f>IF(COUNTIF(AF138:AF140, "&lt;0")&gt;=1,0,IF(AE137=1, 1, -1))</f>
        <v>0</v>
      </c>
      <c r="AJ137" s="42">
        <f>IF(SUM(AE138:AE140)=0,0,IF(AE137=1, 1, -1))</f>
        <v>-1</v>
      </c>
      <c r="AK137" s="37">
        <f>IF(COUNTIF(AF138:AF139, "&lt;0")&gt;=2,0,IF(AE137=1, 1, -1))</f>
        <v>-1</v>
      </c>
      <c r="AL137" s="44">
        <f>IF(COUNTIF(AF138:AF141, "&lt;0")&gt;=3,0,IF(AE137=1, 1, -1))</f>
        <v>-1</v>
      </c>
      <c r="AM137" s="49">
        <f>IF(COUNTIF(AF138:AF140, "&lt;0")&gt;=2,0,IF(AE137=1, 1, -1))</f>
        <v>-1</v>
      </c>
      <c r="AN137" s="7">
        <v>38.121861208561164</v>
      </c>
      <c r="AO137" s="4">
        <f t="shared" si="87"/>
        <v>11.510000000000218</v>
      </c>
      <c r="AP137" s="4">
        <f t="shared" si="88"/>
        <v>-79.010000000000218</v>
      </c>
      <c r="AQ137" s="4">
        <f t="shared" si="89"/>
        <v>75.1899999999996</v>
      </c>
      <c r="AR137">
        <f t="shared" si="105"/>
        <v>79.010000000000218</v>
      </c>
      <c r="AS137" s="6">
        <f t="shared" si="90"/>
        <v>1</v>
      </c>
      <c r="AT137" s="4">
        <f t="shared" si="91"/>
        <v>-21.827208187158476</v>
      </c>
      <c r="AU137" s="4">
        <f t="shared" si="106"/>
        <v>-30.068138791438436</v>
      </c>
      <c r="AV137">
        <f t="shared" si="107"/>
        <v>1</v>
      </c>
      <c r="AW137">
        <f t="shared" si="108"/>
        <v>0</v>
      </c>
      <c r="AX137">
        <f t="shared" si="109"/>
        <v>0</v>
      </c>
      <c r="AY137" s="4">
        <f t="shared" si="92"/>
        <v>-3.9100000000000006</v>
      </c>
      <c r="AZ137" s="4">
        <f t="shared" si="93"/>
        <v>1087.7100000000087</v>
      </c>
      <c r="BA137" s="4">
        <f>(C137-$C$1240)*10/100*4</f>
        <v>680.56799999999998</v>
      </c>
      <c r="BC137"/>
      <c r="BE137" s="6"/>
      <c r="BK137">
        <f t="shared" si="110"/>
        <v>1</v>
      </c>
    </row>
    <row r="138" spans="1:63" x14ac:dyDescent="0.25">
      <c r="A138">
        <v>1121</v>
      </c>
      <c r="B138" s="1">
        <v>44630</v>
      </c>
      <c r="C138" s="2">
        <v>4252.55</v>
      </c>
      <c r="D138" s="2">
        <v>4268.28</v>
      </c>
      <c r="E138" s="2">
        <v>4209.8</v>
      </c>
      <c r="F138" s="2">
        <v>4259.5200000000004</v>
      </c>
      <c r="G138" s="2">
        <v>4008690000</v>
      </c>
      <c r="H138" s="2">
        <f t="shared" si="94"/>
        <v>64.190052188793302</v>
      </c>
      <c r="I138" s="2">
        <f t="shared" si="95"/>
        <v>4354.911000000001</v>
      </c>
      <c r="J138" s="2">
        <f t="shared" si="96"/>
        <v>71.309458948489507</v>
      </c>
      <c r="K138" s="2">
        <f t="shared" si="97"/>
        <v>-25.329999999999927</v>
      </c>
      <c r="L138" s="20">
        <f>VLOOKUP(B138,'IV Calls'!A:B,2, FALSE)</f>
        <v>0.2392</v>
      </c>
      <c r="M138" s="2">
        <f t="shared" si="98"/>
        <v>33.545985914068844</v>
      </c>
      <c r="N138" s="2">
        <f>VLOOKUP(B138,'IV Puts'!A:B,2, FALSE)</f>
        <v>0.26829999999999998</v>
      </c>
      <c r="O138" s="21">
        <f t="shared" si="99"/>
        <v>39.047424992000195</v>
      </c>
      <c r="P138" s="4">
        <f t="shared" si="100"/>
        <v>68.079999999999927</v>
      </c>
      <c r="Q138" s="4">
        <f t="shared" si="101"/>
        <v>96.095999999999819</v>
      </c>
      <c r="R138" s="4">
        <f t="shared" si="102"/>
        <v>-11.248015037593987</v>
      </c>
      <c r="S138" s="4">
        <f t="shared" si="103"/>
        <v>-7.5994488266939513</v>
      </c>
      <c r="T138" s="20">
        <f t="shared" si="74"/>
        <v>4264.4790977443608</v>
      </c>
      <c r="U138" s="2">
        <f t="shared" si="75"/>
        <v>4.9590977443604061</v>
      </c>
      <c r="V138" s="24">
        <f t="shared" si="76"/>
        <v>1</v>
      </c>
      <c r="W138" s="32">
        <f t="shared" si="77"/>
        <v>4246.2104582344509</v>
      </c>
      <c r="X138" s="33">
        <f t="shared" si="78"/>
        <v>13.309541765549511</v>
      </c>
      <c r="Y138" s="34">
        <f t="shared" si="79"/>
        <v>1</v>
      </c>
      <c r="Z138" s="39">
        <f t="shared" si="104"/>
        <v>4255.494999999999</v>
      </c>
      <c r="AA138" s="33">
        <f t="shared" si="80"/>
        <v>4.0250000000014552</v>
      </c>
      <c r="AB138" s="34">
        <f t="shared" si="81"/>
        <v>1</v>
      </c>
      <c r="AC138" s="32">
        <f t="shared" si="82"/>
        <v>4253.5452462292342</v>
      </c>
      <c r="AD138" s="33">
        <f t="shared" si="83"/>
        <v>5.9747537707662559</v>
      </c>
      <c r="AE138" s="34">
        <f t="shared" si="84"/>
        <v>1</v>
      </c>
      <c r="AF138" s="36">
        <f t="shared" si="85"/>
        <v>1</v>
      </c>
      <c r="AG138" s="37">
        <f t="shared" si="86"/>
        <v>0</v>
      </c>
      <c r="AH138" s="37">
        <f>IF(COUNTIF(AF139:AF142, "&lt;0")&gt;=2,0,IF(AE138=1, 1, -1))</f>
        <v>0</v>
      </c>
      <c r="AI138" s="37">
        <f>IF(COUNTIF(AF139:AF141, "&lt;0")&gt;=1,0,IF(AE138=1, 1, -1))</f>
        <v>0</v>
      </c>
      <c r="AJ138" s="42">
        <f>IF(SUM(AE139:AE141)=0,0,IF(AE138=1, 1, -1))</f>
        <v>1</v>
      </c>
      <c r="AK138" s="37">
        <f>IF(COUNTIF(AF139:AF140, "&lt;0")&gt;=2,0,IF(AE138=1, 1, -1))</f>
        <v>1</v>
      </c>
      <c r="AL138" s="44">
        <f>IF(COUNTIF(AF139:AF142, "&lt;0")&gt;=3,0,IF(AE138=1, 1, -1))</f>
        <v>1</v>
      </c>
      <c r="AM138" s="49">
        <f>IF(COUNTIF(AF139:AF141, "&lt;0")&gt;=2,0,IF(AE138=1, 1, -1))</f>
        <v>0</v>
      </c>
      <c r="AN138" s="7">
        <v>37.627040220504476</v>
      </c>
      <c r="AO138" s="4">
        <f t="shared" si="87"/>
        <v>15.729999999999563</v>
      </c>
      <c r="AP138" s="4">
        <f t="shared" si="88"/>
        <v>-42.75</v>
      </c>
      <c r="AQ138" s="4">
        <f t="shared" si="89"/>
        <v>6.9700000000002547</v>
      </c>
      <c r="AR138">
        <f t="shared" si="105"/>
        <v>42.75</v>
      </c>
      <c r="AS138" s="6">
        <f t="shared" si="90"/>
        <v>0</v>
      </c>
      <c r="AT138" s="4">
        <f t="shared" si="91"/>
        <v>13.690560330756711</v>
      </c>
      <c r="AU138" s="4">
        <f t="shared" si="106"/>
        <v>37.657040220504221</v>
      </c>
      <c r="AV138">
        <f t="shared" si="107"/>
        <v>0</v>
      </c>
      <c r="AW138">
        <f t="shared" si="108"/>
        <v>0</v>
      </c>
      <c r="AX138">
        <f t="shared" si="109"/>
        <v>0</v>
      </c>
      <c r="AY138" s="4">
        <f t="shared" si="92"/>
        <v>6.94</v>
      </c>
      <c r="AZ138" s="4">
        <f t="shared" si="93"/>
        <v>1091.6200000000088</v>
      </c>
      <c r="BA138" s="4">
        <f>(C138-$C$1240)*10/100*4</f>
        <v>669.78800000000012</v>
      </c>
      <c r="BC138"/>
      <c r="BE138" s="6"/>
      <c r="BK138">
        <f t="shared" si="110"/>
        <v>1</v>
      </c>
    </row>
    <row r="139" spans="1:63" x14ac:dyDescent="0.25">
      <c r="A139">
        <v>1120</v>
      </c>
      <c r="B139" s="1">
        <v>44629</v>
      </c>
      <c r="C139" s="2">
        <v>4223.1000000000004</v>
      </c>
      <c r="D139" s="2">
        <v>4299.3999999999996</v>
      </c>
      <c r="E139" s="2">
        <v>4223.1000000000004</v>
      </c>
      <c r="F139" s="2">
        <v>4277.88</v>
      </c>
      <c r="G139" s="2">
        <v>4220180000</v>
      </c>
      <c r="H139" s="2">
        <f t="shared" si="94"/>
        <v>79.149219663451717</v>
      </c>
      <c r="I139" s="2">
        <f t="shared" si="95"/>
        <v>4369.6335000000008</v>
      </c>
      <c r="J139" s="2">
        <f t="shared" si="96"/>
        <v>80.254405281612193</v>
      </c>
      <c r="K139" s="2">
        <f t="shared" si="97"/>
        <v>52.400000000000546</v>
      </c>
      <c r="L139" s="20">
        <f>VLOOKUP(B139,'IV Calls'!A:B,2, FALSE)</f>
        <v>0.26079999999999998</v>
      </c>
      <c r="M139" s="2">
        <f t="shared" si="98"/>
        <v>35.658849433288388</v>
      </c>
      <c r="N139" s="2">
        <f>VLOOKUP(B139,'IV Puts'!A:B,2, FALSE)</f>
        <v>0.3054</v>
      </c>
      <c r="O139" s="21">
        <f t="shared" si="99"/>
        <v>43.333235141207773</v>
      </c>
      <c r="P139" s="4">
        <f t="shared" si="100"/>
        <v>128.69999999999982</v>
      </c>
      <c r="Q139" s="4">
        <f t="shared" si="101"/>
        <v>107.29599999999982</v>
      </c>
      <c r="R139" s="4">
        <f t="shared" si="102"/>
        <v>-13.400902255639112</v>
      </c>
      <c r="S139" s="4">
        <f t="shared" si="103"/>
        <v>-8.9289320641543899</v>
      </c>
      <c r="T139" s="20">
        <f t="shared" si="74"/>
        <v>4156.2867518796993</v>
      </c>
      <c r="U139" s="2">
        <f t="shared" si="75"/>
        <v>121.59324812030081</v>
      </c>
      <c r="V139" s="24">
        <f t="shared" si="76"/>
        <v>0</v>
      </c>
      <c r="W139" s="32">
        <f t="shared" si="77"/>
        <v>4216.2905053683144</v>
      </c>
      <c r="X139" s="33">
        <f t="shared" si="78"/>
        <v>61.589494631685739</v>
      </c>
      <c r="Y139" s="34">
        <f t="shared" si="79"/>
        <v>0</v>
      </c>
      <c r="Z139" s="39">
        <f t="shared" si="104"/>
        <v>4225.1440000000002</v>
      </c>
      <c r="AA139" s="33">
        <f t="shared" si="80"/>
        <v>52.735999999999876</v>
      </c>
      <c r="AB139" s="34">
        <f t="shared" si="81"/>
        <v>0</v>
      </c>
      <c r="AC139" s="32">
        <f t="shared" si="82"/>
        <v>4223.2847661273463</v>
      </c>
      <c r="AD139" s="33">
        <f t="shared" si="83"/>
        <v>54.595233872653807</v>
      </c>
      <c r="AE139" s="34">
        <f t="shared" si="84"/>
        <v>0</v>
      </c>
      <c r="AF139" s="36">
        <f t="shared" si="85"/>
        <v>-1</v>
      </c>
      <c r="AG139" s="37">
        <f t="shared" si="86"/>
        <v>-1</v>
      </c>
      <c r="AH139" s="37">
        <f>IF(COUNTIF(AF140:AF143, "&lt;0")&gt;=2,0,IF(AE139=1, 1, -1))</f>
        <v>0</v>
      </c>
      <c r="AI139" s="37">
        <f>IF(COUNTIF(AF140:AF142, "&lt;0")&gt;=1,0,IF(AE139=1, 1, -1))</f>
        <v>0</v>
      </c>
      <c r="AJ139" s="42">
        <f>IF(SUM(AE140:AE142)=0,0,IF(AE139=1, 1, -1))</f>
        <v>-1</v>
      </c>
      <c r="AK139" s="37">
        <f>IF(COUNTIF(AF140:AF141, "&lt;0")&gt;=2,0,IF(AE139=1, 1, -1))</f>
        <v>-1</v>
      </c>
      <c r="AL139" s="44">
        <f>IF(COUNTIF(AF140:AF143, "&lt;0")&gt;=3,0,IF(AE139=1, 1, -1))</f>
        <v>-1</v>
      </c>
      <c r="AM139" s="49">
        <f>IF(COUNTIF(AF140:AF142, "&lt;0")&gt;=2,0,IF(AE139=1, 1, -1))</f>
        <v>-1</v>
      </c>
      <c r="AN139" s="7">
        <v>41.756950218275605</v>
      </c>
      <c r="AO139" s="4">
        <f t="shared" si="87"/>
        <v>76.299999999999272</v>
      </c>
      <c r="AP139" s="4">
        <f t="shared" si="88"/>
        <v>0</v>
      </c>
      <c r="AQ139" s="4">
        <f t="shared" si="89"/>
        <v>54.779999999999745</v>
      </c>
      <c r="AR139">
        <f t="shared" si="105"/>
        <v>76.299999999999272</v>
      </c>
      <c r="AS139" s="6">
        <f t="shared" si="90"/>
        <v>1</v>
      </c>
      <c r="AT139" s="4">
        <f t="shared" si="91"/>
        <v>-13.664574672585864</v>
      </c>
      <c r="AU139" s="4">
        <f t="shared" si="106"/>
        <v>-6.02304978172414</v>
      </c>
      <c r="AV139">
        <f t="shared" si="107"/>
        <v>1</v>
      </c>
      <c r="AW139">
        <f t="shared" si="108"/>
        <v>0</v>
      </c>
      <c r="AX139">
        <f t="shared" si="109"/>
        <v>0</v>
      </c>
      <c r="AY139" s="4">
        <f t="shared" si="92"/>
        <v>-3.9100000000000006</v>
      </c>
      <c r="AZ139" s="4">
        <f t="shared" si="93"/>
        <v>1084.6800000000087</v>
      </c>
      <c r="BA139" s="4">
        <f>(C139-$C$1240)*10/100*4</f>
        <v>658.00800000000015</v>
      </c>
      <c r="BC139"/>
      <c r="BE139" s="6"/>
      <c r="BK139">
        <f t="shared" si="110"/>
        <v>1</v>
      </c>
    </row>
    <row r="140" spans="1:63" x14ac:dyDescent="0.25">
      <c r="A140">
        <v>1119</v>
      </c>
      <c r="B140" s="1">
        <v>44628</v>
      </c>
      <c r="C140" s="2">
        <v>4202.66</v>
      </c>
      <c r="D140" s="2">
        <v>4276.9399999999996</v>
      </c>
      <c r="E140" s="2">
        <v>4157.87</v>
      </c>
      <c r="F140" s="2">
        <v>4170.7</v>
      </c>
      <c r="G140" s="2">
        <v>6237000000</v>
      </c>
      <c r="H140" s="2">
        <f t="shared" si="94"/>
        <v>74.722843636408228</v>
      </c>
      <c r="I140" s="2">
        <f t="shared" si="95"/>
        <v>4382.4794999999995</v>
      </c>
      <c r="J140" s="2">
        <f t="shared" si="96"/>
        <v>80.816744830511468</v>
      </c>
      <c r="K140" s="2">
        <f t="shared" si="97"/>
        <v>1.569999999999709</v>
      </c>
      <c r="L140" s="20">
        <f>VLOOKUP(B140,'IV Calls'!A:B,2, FALSE)</f>
        <v>0.29310000000000003</v>
      </c>
      <c r="M140" s="2">
        <f t="shared" si="98"/>
        <v>40.367196715779848</v>
      </c>
      <c r="N140" s="2">
        <f>VLOOKUP(B140,'IV Puts'!A:B,2, FALSE)</f>
        <v>0.34870000000000001</v>
      </c>
      <c r="O140" s="21">
        <f t="shared" si="99"/>
        <v>49.837593295910864</v>
      </c>
      <c r="P140" s="4">
        <f t="shared" si="100"/>
        <v>119.06999999999971</v>
      </c>
      <c r="Q140" s="4">
        <f t="shared" si="101"/>
        <v>106.42599999999985</v>
      </c>
      <c r="R140" s="4">
        <f t="shared" si="102"/>
        <v>-14.413248120300764</v>
      </c>
      <c r="S140" s="4">
        <f t="shared" si="103"/>
        <v>-9.5908375094166622</v>
      </c>
      <c r="T140" s="20">
        <f t="shared" si="74"/>
        <v>4188.2612706766922</v>
      </c>
      <c r="U140" s="2">
        <f t="shared" si="75"/>
        <v>17.561270676692402</v>
      </c>
      <c r="V140" s="24">
        <f t="shared" si="76"/>
        <v>1</v>
      </c>
      <c r="W140" s="32">
        <f t="shared" si="77"/>
        <v>4196.5105270024105</v>
      </c>
      <c r="X140" s="33">
        <f t="shared" si="78"/>
        <v>25.810527002410709</v>
      </c>
      <c r="Y140" s="34">
        <f t="shared" si="79"/>
        <v>1</v>
      </c>
      <c r="Z140" s="39">
        <f t="shared" si="104"/>
        <v>4190.2250000000058</v>
      </c>
      <c r="AA140" s="33">
        <f t="shared" si="80"/>
        <v>19.525000000006003</v>
      </c>
      <c r="AB140" s="34">
        <f t="shared" si="81"/>
        <v>1</v>
      </c>
      <c r="AC140" s="32">
        <f t="shared" si="82"/>
        <v>4191.5449606705106</v>
      </c>
      <c r="AD140" s="33">
        <f t="shared" si="83"/>
        <v>20.844960670510773</v>
      </c>
      <c r="AE140" s="34">
        <f t="shared" si="84"/>
        <v>1</v>
      </c>
      <c r="AF140" s="36">
        <f t="shared" si="85"/>
        <v>1</v>
      </c>
      <c r="AG140" s="37">
        <f t="shared" si="86"/>
        <v>0</v>
      </c>
      <c r="AH140" s="37">
        <f>IF(COUNTIF(AF141:AF144, "&lt;0")&gt;=2,0,IF(AE140=1, 1, -1))</f>
        <v>0</v>
      </c>
      <c r="AI140" s="37">
        <f>IF(COUNTIF(AF141:AF143, "&lt;0")&gt;=1,0,IF(AE140=1, 1, -1))</f>
        <v>0</v>
      </c>
      <c r="AJ140" s="42">
        <f>IF(SUM(AE141:AE143)=0,0,IF(AE140=1, 1, -1))</f>
        <v>1</v>
      </c>
      <c r="AK140" s="37">
        <f>IF(COUNTIF(AF141:AF142, "&lt;0")&gt;=2,0,IF(AE140=1, 1, -1))</f>
        <v>1</v>
      </c>
      <c r="AL140" s="44">
        <f>IF(COUNTIF(AF141:AF144, "&lt;0")&gt;=3,0,IF(AE140=1, 1, -1))</f>
        <v>0</v>
      </c>
      <c r="AM140" s="49">
        <f>IF(COUNTIF(AF141:AF143, "&lt;0")&gt;=2,0,IF(AE140=1, 1, -1))</f>
        <v>0</v>
      </c>
      <c r="AN140" s="7">
        <v>48.024706567016146</v>
      </c>
      <c r="AO140" s="4">
        <f t="shared" si="87"/>
        <v>74.279999999999745</v>
      </c>
      <c r="AP140" s="4">
        <f t="shared" si="88"/>
        <v>-44.789999999999964</v>
      </c>
      <c r="AQ140" s="4">
        <f t="shared" si="89"/>
        <v>31.960000000000036</v>
      </c>
      <c r="AR140">
        <f t="shared" si="105"/>
        <v>74.279999999999745</v>
      </c>
      <c r="AS140" s="6">
        <f t="shared" si="90"/>
        <v>1</v>
      </c>
      <c r="AT140" s="4">
        <f t="shared" si="91"/>
        <v>-2.2429401494755297</v>
      </c>
      <c r="AU140" s="4">
        <f t="shared" si="106"/>
        <v>23.06470656701611</v>
      </c>
      <c r="AV140">
        <f t="shared" si="107"/>
        <v>0</v>
      </c>
      <c r="AW140">
        <f t="shared" si="108"/>
        <v>1</v>
      </c>
      <c r="AX140">
        <f t="shared" si="109"/>
        <v>0</v>
      </c>
      <c r="AY140" s="4">
        <f t="shared" si="92"/>
        <v>-3.9100000000000006</v>
      </c>
      <c r="AZ140" s="4">
        <f t="shared" si="93"/>
        <v>1088.5900000000088</v>
      </c>
      <c r="BA140" s="4">
        <f>(C140-$C$1240)*10/100*4</f>
        <v>649.83199999999999</v>
      </c>
      <c r="BC140"/>
      <c r="BE140" s="6"/>
      <c r="BK140">
        <f t="shared" si="110"/>
        <v>1</v>
      </c>
    </row>
    <row r="141" spans="1:63" x14ac:dyDescent="0.25">
      <c r="A141">
        <v>1118</v>
      </c>
      <c r="B141" s="1">
        <v>44627</v>
      </c>
      <c r="C141" s="2">
        <v>4327.01</v>
      </c>
      <c r="D141" s="2">
        <v>4327.01</v>
      </c>
      <c r="E141" s="2">
        <v>4199.8500000000004</v>
      </c>
      <c r="F141" s="2">
        <v>4201.09</v>
      </c>
      <c r="G141" s="2">
        <v>5506330000</v>
      </c>
      <c r="H141" s="2">
        <f t="shared" si="94"/>
        <v>64.774402360122977</v>
      </c>
      <c r="I141" s="2">
        <f t="shared" si="95"/>
        <v>4397.634</v>
      </c>
      <c r="J141" s="2">
        <f t="shared" si="96"/>
        <v>74.277481072487134</v>
      </c>
      <c r="K141" s="2">
        <f t="shared" si="97"/>
        <v>-1.8599999999996726</v>
      </c>
      <c r="L141" s="20">
        <f>VLOOKUP(B141,'IV Calls'!A:B,2, FALSE)</f>
        <v>0.316</v>
      </c>
      <c r="M141" s="2">
        <f t="shared" si="98"/>
        <v>44.844833244938108</v>
      </c>
      <c r="N141" s="2">
        <f>VLOOKUP(B141,'IV Puts'!A:B,2, FALSE)</f>
        <v>0.36180000000000001</v>
      </c>
      <c r="O141" s="21">
        <f t="shared" si="99"/>
        <v>53.282701380780125</v>
      </c>
      <c r="P141" s="4">
        <f t="shared" si="100"/>
        <v>129.01999999999953</v>
      </c>
      <c r="Q141" s="4">
        <f t="shared" si="101"/>
        <v>104.0199999999999</v>
      </c>
      <c r="R141" s="4">
        <f t="shared" si="102"/>
        <v>-12.828729323308281</v>
      </c>
      <c r="S141" s="4">
        <f t="shared" si="103"/>
        <v>-8.6612295740691216</v>
      </c>
      <c r="T141" s="20">
        <f t="shared" si="74"/>
        <v>4317.3788796992476</v>
      </c>
      <c r="U141" s="2">
        <f t="shared" si="75"/>
        <v>116.28887969924745</v>
      </c>
      <c r="V141" s="24">
        <f t="shared" si="76"/>
        <v>0</v>
      </c>
      <c r="W141" s="32">
        <f t="shared" si="77"/>
        <v>4321.5096525847302</v>
      </c>
      <c r="X141" s="33">
        <f t="shared" si="78"/>
        <v>120.4196525847301</v>
      </c>
      <c r="Y141" s="34">
        <f t="shared" si="79"/>
        <v>0</v>
      </c>
      <c r="Z141" s="39">
        <f t="shared" si="104"/>
        <v>4325.4990000000034</v>
      </c>
      <c r="AA141" s="33">
        <f t="shared" si="80"/>
        <v>124.40900000000329</v>
      </c>
      <c r="AB141" s="34">
        <f t="shared" si="81"/>
        <v>0</v>
      </c>
      <c r="AC141" s="32">
        <f t="shared" si="82"/>
        <v>4324.6612370427956</v>
      </c>
      <c r="AD141" s="33">
        <f t="shared" si="83"/>
        <v>123.57123704279547</v>
      </c>
      <c r="AE141" s="34">
        <f t="shared" si="84"/>
        <v>0</v>
      </c>
      <c r="AF141" s="36">
        <f t="shared" si="85"/>
        <v>-1</v>
      </c>
      <c r="AG141" s="37">
        <f t="shared" si="86"/>
        <v>-1</v>
      </c>
      <c r="AH141" s="37">
        <f>IF(COUNTIF(AF142:AF145, "&lt;0")&gt;=2,0,IF(AE141=1, 1, -1))</f>
        <v>0</v>
      </c>
      <c r="AI141" s="37">
        <f>IF(COUNTIF(AF142:AF144, "&lt;0")&gt;=1,0,IF(AE141=1, 1, -1))</f>
        <v>0</v>
      </c>
      <c r="AJ141" s="42">
        <f>IF(SUM(AE142:AE144)=0,0,IF(AE141=1, 1, -1))</f>
        <v>-1</v>
      </c>
      <c r="AK141" s="37">
        <f>IF(COUNTIF(AF142:AF143, "&lt;0")&gt;=2,0,IF(AE141=1, 1, -1))</f>
        <v>-1</v>
      </c>
      <c r="AL141" s="44">
        <f>IF(COUNTIF(AF142:AF145, "&lt;0")&gt;=3,0,IF(AE141=1, 1, -1))</f>
        <v>0</v>
      </c>
      <c r="AM141" s="49">
        <f>IF(COUNTIF(AF142:AF144, "&lt;0")&gt;=2,0,IF(AE141=1, 1, -1))</f>
        <v>0</v>
      </c>
      <c r="AN141" s="7">
        <v>51.344495784869018</v>
      </c>
      <c r="AO141" s="4">
        <f t="shared" si="87"/>
        <v>0</v>
      </c>
      <c r="AP141" s="4">
        <f t="shared" si="88"/>
        <v>-127.15999999999985</v>
      </c>
      <c r="AQ141" s="4">
        <f t="shared" si="89"/>
        <v>125.92000000000007</v>
      </c>
      <c r="AR141">
        <f t="shared" si="105"/>
        <v>127.15999999999985</v>
      </c>
      <c r="AS141" s="6">
        <f t="shared" si="90"/>
        <v>1</v>
      </c>
      <c r="AT141" s="4">
        <f t="shared" si="91"/>
        <v>-50.143256322696331</v>
      </c>
      <c r="AU141" s="4">
        <f t="shared" si="106"/>
        <v>-67.575504215131048</v>
      </c>
      <c r="AV141">
        <f t="shared" si="107"/>
        <v>1</v>
      </c>
      <c r="AW141">
        <f t="shared" si="108"/>
        <v>0</v>
      </c>
      <c r="AX141">
        <f t="shared" si="109"/>
        <v>0</v>
      </c>
      <c r="AY141" s="4">
        <f t="shared" si="92"/>
        <v>-3.9100000000000006</v>
      </c>
      <c r="AZ141" s="4">
        <f t="shared" si="93"/>
        <v>1092.5000000000089</v>
      </c>
      <c r="BA141" s="4">
        <f>(C141-$C$1240)*10/100*4</f>
        <v>699.57200000000012</v>
      </c>
      <c r="BC141"/>
      <c r="BE141" s="6"/>
      <c r="BK141">
        <f t="shared" si="110"/>
        <v>1</v>
      </c>
    </row>
    <row r="142" spans="1:63" x14ac:dyDescent="0.25">
      <c r="A142">
        <v>1117</v>
      </c>
      <c r="B142" s="1">
        <v>44624</v>
      </c>
      <c r="C142" s="2">
        <v>4342.12</v>
      </c>
      <c r="D142" s="2">
        <v>4342.12</v>
      </c>
      <c r="E142" s="2">
        <v>4284.9799999999996</v>
      </c>
      <c r="F142" s="2">
        <v>4328.87</v>
      </c>
      <c r="G142" s="2">
        <v>4558250000</v>
      </c>
      <c r="H142" s="2">
        <f t="shared" si="94"/>
        <v>67.737711218427648</v>
      </c>
      <c r="I142" s="2">
        <f t="shared" si="95"/>
        <v>4405.4230000000007</v>
      </c>
      <c r="J142" s="2">
        <f t="shared" si="96"/>
        <v>71.256816765319542</v>
      </c>
      <c r="K142" s="2">
        <f t="shared" si="97"/>
        <v>-21.369999999999891</v>
      </c>
      <c r="L142" s="20">
        <f>VLOOKUP(B142,'IV Calls'!A:B,2, FALSE)</f>
        <v>0.25280000000000002</v>
      </c>
      <c r="M142" s="2">
        <f t="shared" si="98"/>
        <v>36.162782696815569</v>
      </c>
      <c r="N142" s="2">
        <f>VLOOKUP(B142,'IV Puts'!A:B,2, FALSE)</f>
        <v>0.26889999999999997</v>
      </c>
      <c r="O142" s="21">
        <f t="shared" si="99"/>
        <v>39.917921152659311</v>
      </c>
      <c r="P142" s="4">
        <f t="shared" si="100"/>
        <v>78.510000000000218</v>
      </c>
      <c r="Q142" s="4">
        <f t="shared" si="101"/>
        <v>97.855999999999952</v>
      </c>
      <c r="R142" s="4">
        <f t="shared" si="102"/>
        <v>-11.491120300751886</v>
      </c>
      <c r="S142" s="4">
        <f t="shared" si="103"/>
        <v>-7.7469681905209775</v>
      </c>
      <c r="T142" s="20">
        <f t="shared" si="74"/>
        <v>4352.0990526315791</v>
      </c>
      <c r="U142" s="2">
        <f t="shared" si="75"/>
        <v>23.229052631579179</v>
      </c>
      <c r="V142" s="24">
        <f t="shared" si="76"/>
        <v>1</v>
      </c>
      <c r="W142" s="32">
        <f t="shared" si="77"/>
        <v>4336.7249477927571</v>
      </c>
      <c r="X142" s="33">
        <f t="shared" si="78"/>
        <v>7.8549477927572298</v>
      </c>
      <c r="Y142" s="34">
        <f t="shared" si="79"/>
        <v>1</v>
      </c>
      <c r="Z142" s="39">
        <f t="shared" si="104"/>
        <v>4336.2010000000009</v>
      </c>
      <c r="AA142" s="33">
        <f t="shared" si="80"/>
        <v>7.3310000000010405</v>
      </c>
      <c r="AB142" s="34">
        <f t="shared" si="81"/>
        <v>1</v>
      </c>
      <c r="AC142" s="32">
        <f t="shared" si="82"/>
        <v>4336.3110290364802</v>
      </c>
      <c r="AD142" s="33">
        <f t="shared" si="83"/>
        <v>7.4410290364803586</v>
      </c>
      <c r="AE142" s="34">
        <f t="shared" si="84"/>
        <v>1</v>
      </c>
      <c r="AF142" s="36">
        <f t="shared" si="85"/>
        <v>1</v>
      </c>
      <c r="AG142" s="37">
        <f t="shared" si="86"/>
        <v>0</v>
      </c>
      <c r="AH142" s="37">
        <f>IF(COUNTIF(AF143:AF146, "&lt;0")&gt;=2,0,IF(AE142=1, 1, -1))</f>
        <v>0</v>
      </c>
      <c r="AI142" s="37">
        <f>IF(COUNTIF(AF143:AF145, "&lt;0")&gt;=1,0,IF(AE142=1, 1, -1))</f>
        <v>0</v>
      </c>
      <c r="AJ142" s="42">
        <f>IF(SUM(AE143:AE145)=0,0,IF(AE142=1, 1, -1))</f>
        <v>0</v>
      </c>
      <c r="AK142" s="37">
        <f>IF(COUNTIF(AF143:AF144, "&lt;0")&gt;=2,0,IF(AE142=1, 1, -1))</f>
        <v>0</v>
      </c>
      <c r="AL142" s="44">
        <f>IF(COUNTIF(AF143:AF146, "&lt;0")&gt;=3,0,IF(AE142=1, 1, -1))</f>
        <v>0</v>
      </c>
      <c r="AM142" s="49">
        <f>IF(COUNTIF(AF143:AF145, "&lt;0")&gt;=2,0,IF(AE142=1, 1, -1))</f>
        <v>0</v>
      </c>
      <c r="AN142" s="7">
        <v>38.465871310022564</v>
      </c>
      <c r="AO142" s="4">
        <f t="shared" si="87"/>
        <v>0</v>
      </c>
      <c r="AP142" s="4">
        <f t="shared" si="88"/>
        <v>-57.140000000000327</v>
      </c>
      <c r="AQ142" s="4">
        <f t="shared" si="89"/>
        <v>13.25</v>
      </c>
      <c r="AR142">
        <f t="shared" si="105"/>
        <v>57.140000000000327</v>
      </c>
      <c r="AS142" s="6">
        <f t="shared" si="90"/>
        <v>0</v>
      </c>
      <c r="AT142" s="4">
        <f t="shared" si="91"/>
        <v>0.55880696503351857</v>
      </c>
      <c r="AU142" s="4">
        <f t="shared" si="106"/>
        <v>32.215871310022564</v>
      </c>
      <c r="AV142">
        <f t="shared" si="107"/>
        <v>0</v>
      </c>
      <c r="AW142">
        <f t="shared" si="108"/>
        <v>0</v>
      </c>
      <c r="AX142">
        <f t="shared" si="109"/>
        <v>0</v>
      </c>
      <c r="AY142" s="4">
        <f t="shared" si="92"/>
        <v>6.94</v>
      </c>
      <c r="AZ142" s="4">
        <f t="shared" si="93"/>
        <v>1096.4100000000089</v>
      </c>
      <c r="BA142" s="4">
        <f>(C142-$C$1240)*10/100*4</f>
        <v>705.6160000000001</v>
      </c>
      <c r="BC142"/>
      <c r="BE142" s="6"/>
      <c r="BK142">
        <f t="shared" si="110"/>
        <v>0</v>
      </c>
    </row>
    <row r="143" spans="1:63" x14ac:dyDescent="0.25">
      <c r="A143">
        <v>1116</v>
      </c>
      <c r="B143" s="1">
        <v>44623</v>
      </c>
      <c r="C143" s="2">
        <v>4401.3100000000004</v>
      </c>
      <c r="D143" s="2">
        <v>4416.78</v>
      </c>
      <c r="E143" s="2">
        <v>4345.5600000000004</v>
      </c>
      <c r="F143" s="2">
        <v>4363.49</v>
      </c>
      <c r="G143" s="2">
        <v>4062080000</v>
      </c>
      <c r="H143" s="2">
        <f t="shared" si="94"/>
        <v>79.02488975703227</v>
      </c>
      <c r="I143" s="2">
        <f t="shared" si="95"/>
        <v>4415.0874999999996</v>
      </c>
      <c r="J143" s="2">
        <f t="shared" si="96"/>
        <v>77.006091754928292</v>
      </c>
      <c r="K143" s="2">
        <f t="shared" si="97"/>
        <v>14.770000000000437</v>
      </c>
      <c r="L143" s="20">
        <f>VLOOKUP(B143,'IV Calls'!A:B,2, FALSE)</f>
        <v>0.24729999999999999</v>
      </c>
      <c r="M143" s="2">
        <f t="shared" si="98"/>
        <v>35.562885983036693</v>
      </c>
      <c r="N143" s="2">
        <f>VLOOKUP(B143,'IV Puts'!A:B,2, FALSE)</f>
        <v>0.23480000000000001</v>
      </c>
      <c r="O143" s="21">
        <f t="shared" si="99"/>
        <v>35.039936890071488</v>
      </c>
      <c r="P143" s="4">
        <f t="shared" si="100"/>
        <v>71.219999999999345</v>
      </c>
      <c r="Q143" s="4">
        <f t="shared" si="101"/>
        <v>100.12499999999991</v>
      </c>
      <c r="R143" s="4">
        <f t="shared" si="102"/>
        <v>-11.390947368421052</v>
      </c>
      <c r="S143" s="4">
        <f t="shared" si="103"/>
        <v>-7.598665080623844</v>
      </c>
      <c r="T143" s="20">
        <f t="shared" si="74"/>
        <v>4373.3268646616543</v>
      </c>
      <c r="U143" s="2">
        <f t="shared" si="75"/>
        <v>9.8368646616545448</v>
      </c>
      <c r="V143" s="24">
        <f t="shared" si="76"/>
        <v>1</v>
      </c>
      <c r="W143" s="32">
        <f t="shared" si="77"/>
        <v>4395.0872216140242</v>
      </c>
      <c r="X143" s="33">
        <f t="shared" si="78"/>
        <v>31.59722161402442</v>
      </c>
      <c r="Y143" s="34">
        <f t="shared" si="79"/>
        <v>1</v>
      </c>
      <c r="Z143" s="39">
        <f t="shared" si="104"/>
        <v>4409.1849999999977</v>
      </c>
      <c r="AA143" s="33">
        <f t="shared" si="80"/>
        <v>45.69499999999789</v>
      </c>
      <c r="AB143" s="34">
        <f t="shared" si="81"/>
        <v>0</v>
      </c>
      <c r="AC143" s="32">
        <f t="shared" si="82"/>
        <v>4406.2244665389435</v>
      </c>
      <c r="AD143" s="33">
        <f t="shared" si="83"/>
        <v>42.734466538943707</v>
      </c>
      <c r="AE143" s="34">
        <f t="shared" si="84"/>
        <v>0</v>
      </c>
      <c r="AF143" s="36">
        <f t="shared" si="85"/>
        <v>-1</v>
      </c>
      <c r="AG143" s="37">
        <f t="shared" si="86"/>
        <v>0</v>
      </c>
      <c r="AH143" s="37">
        <f>IF(COUNTIF(AF144:AF147, "&lt;0")&gt;=2,0,IF(AE143=1, 1, -1))</f>
        <v>0</v>
      </c>
      <c r="AI143" s="37">
        <f>IF(COUNTIF(AF144:AF146, "&lt;0")&gt;=1,0,IF(AE143=1, 1, -1))</f>
        <v>0</v>
      </c>
      <c r="AJ143" s="42">
        <f>IF(SUM(AE144:AE146)=0,0,IF(AE143=1, 1, -1))</f>
        <v>-1</v>
      </c>
      <c r="AK143" s="37">
        <f>IF(COUNTIF(AF144:AF145, "&lt;0")&gt;=2,0,IF(AE143=1, 1, -1))</f>
        <v>0</v>
      </c>
      <c r="AL143" s="44">
        <f>IF(COUNTIF(AF144:AF147, "&lt;0")&gt;=3,0,IF(AE143=1, 1, -1))</f>
        <v>0</v>
      </c>
      <c r="AM143" s="49">
        <f>IF(COUNTIF(AF144:AF146, "&lt;0")&gt;=2,0,IF(AE143=1, 1, -1))</f>
        <v>0</v>
      </c>
      <c r="AN143" s="7">
        <v>33.765328058297676</v>
      </c>
      <c r="AO143" s="4">
        <f t="shared" si="87"/>
        <v>15.469999999999345</v>
      </c>
      <c r="AP143" s="4">
        <f t="shared" si="88"/>
        <v>-55.75</v>
      </c>
      <c r="AQ143" s="4">
        <f t="shared" si="89"/>
        <v>37.820000000000618</v>
      </c>
      <c r="AR143">
        <f t="shared" si="105"/>
        <v>55.75</v>
      </c>
      <c r="AS143" s="6">
        <f t="shared" si="90"/>
        <v>1</v>
      </c>
      <c r="AT143" s="4">
        <f t="shared" si="91"/>
        <v>-5.1020079125534892</v>
      </c>
      <c r="AU143" s="4">
        <f t="shared" si="106"/>
        <v>2.9453280582970578</v>
      </c>
      <c r="AV143">
        <f t="shared" si="107"/>
        <v>0</v>
      </c>
      <c r="AW143">
        <f t="shared" si="108"/>
        <v>1</v>
      </c>
      <c r="AX143">
        <f t="shared" si="109"/>
        <v>0</v>
      </c>
      <c r="AY143" s="4">
        <f t="shared" si="92"/>
        <v>-3.9100000000000006</v>
      </c>
      <c r="AZ143" s="4">
        <f t="shared" si="93"/>
        <v>1089.4700000000089</v>
      </c>
      <c r="BA143" s="4">
        <f>(C143-$C$1240)*10/100*4</f>
        <v>729.29200000000014</v>
      </c>
      <c r="BC143"/>
      <c r="BE143" s="6"/>
      <c r="BK143">
        <f t="shared" si="110"/>
        <v>0</v>
      </c>
    </row>
    <row r="144" spans="1:63" x14ac:dyDescent="0.25">
      <c r="A144">
        <v>1115</v>
      </c>
      <c r="B144" s="1">
        <v>44622</v>
      </c>
      <c r="C144" s="2">
        <v>4322.5600000000004</v>
      </c>
      <c r="D144" s="2">
        <v>4401.4799999999996</v>
      </c>
      <c r="E144" s="2">
        <v>4322.5600000000004</v>
      </c>
      <c r="F144" s="2">
        <v>4386.54</v>
      </c>
      <c r="G144" s="2">
        <v>4409090000</v>
      </c>
      <c r="H144" s="2">
        <f t="shared" si="94"/>
        <v>85.385745889528295</v>
      </c>
      <c r="I144" s="2">
        <f t="shared" si="95"/>
        <v>4423.3415000000005</v>
      </c>
      <c r="J144" s="2">
        <f t="shared" si="96"/>
        <v>85.193081784540411</v>
      </c>
      <c r="K144" s="2">
        <f t="shared" si="97"/>
        <v>16.300000000000182</v>
      </c>
      <c r="L144" s="20">
        <f>VLOOKUP(B144,'IV Calls'!A:B,2, FALSE)</f>
        <v>0.23669999999999999</v>
      </c>
      <c r="M144" s="2">
        <f t="shared" si="98"/>
        <v>33.415602246018715</v>
      </c>
      <c r="N144" s="2">
        <f>VLOOKUP(B144,'IV Puts'!A:B,2, FALSE)</f>
        <v>0.24959999999999999</v>
      </c>
      <c r="O144" s="21">
        <f t="shared" si="99"/>
        <v>36.566884292492624</v>
      </c>
      <c r="P144" s="4">
        <f t="shared" si="100"/>
        <v>95.219999999999345</v>
      </c>
      <c r="Q144" s="4">
        <f t="shared" si="101"/>
        <v>98.989999999999966</v>
      </c>
      <c r="R144" s="4">
        <f t="shared" si="102"/>
        <v>-13.213135338345866</v>
      </c>
      <c r="S144" s="4">
        <f t="shared" si="103"/>
        <v>-8.7644765999669279</v>
      </c>
      <c r="T144" s="20">
        <f t="shared" si="74"/>
        <v>4291.8124135338348</v>
      </c>
      <c r="U144" s="2">
        <f t="shared" si="75"/>
        <v>94.727586466165121</v>
      </c>
      <c r="V144" s="24">
        <f t="shared" si="76"/>
        <v>0</v>
      </c>
      <c r="W144" s="32">
        <f t="shared" si="77"/>
        <v>4315.688653773077</v>
      </c>
      <c r="X144" s="33">
        <f t="shared" si="78"/>
        <v>70.851346226922942</v>
      </c>
      <c r="Y144" s="34">
        <f t="shared" si="79"/>
        <v>0</v>
      </c>
      <c r="Z144" s="39">
        <f t="shared" si="104"/>
        <v>4318.5020000000004</v>
      </c>
      <c r="AA144" s="33">
        <f t="shared" si="80"/>
        <v>68.037999999999556</v>
      </c>
      <c r="AB144" s="34">
        <f t="shared" si="81"/>
        <v>0</v>
      </c>
      <c r="AC144" s="32">
        <f t="shared" si="82"/>
        <v>4317.9111972923465</v>
      </c>
      <c r="AD144" s="33">
        <f t="shared" si="83"/>
        <v>68.628802707653449</v>
      </c>
      <c r="AE144" s="34">
        <f t="shared" si="84"/>
        <v>0</v>
      </c>
      <c r="AF144" s="36">
        <f t="shared" si="85"/>
        <v>-1</v>
      </c>
      <c r="AG144" s="37">
        <f t="shared" si="86"/>
        <v>0</v>
      </c>
      <c r="AH144" s="37">
        <f>IF(COUNTIF(AF145:AF148, "&lt;0")&gt;=2,0,IF(AE144=1, 1, -1))</f>
        <v>0</v>
      </c>
      <c r="AI144" s="37">
        <f>IF(COUNTIF(AF145:AF147, "&lt;0")&gt;=1,0,IF(AE144=1, 1, -1))</f>
        <v>0</v>
      </c>
      <c r="AJ144" s="42">
        <f>IF(SUM(AE145:AE147)=0,0,IF(AE144=1, 1, -1))</f>
        <v>-1</v>
      </c>
      <c r="AK144" s="37">
        <f>IF(COUNTIF(AF145:AF146, "&lt;0")&gt;=2,0,IF(AE144=1, 1, -1))</f>
        <v>-1</v>
      </c>
      <c r="AL144" s="44">
        <f>IF(COUNTIF(AF145:AF148, "&lt;0")&gt;=3,0,IF(AE144=1, 1, -1))</f>
        <v>0</v>
      </c>
      <c r="AM144" s="49">
        <f>IF(COUNTIF(AF145:AF147, "&lt;0")&gt;=2,0,IF(AE144=1, 1, -1))</f>
        <v>0</v>
      </c>
      <c r="AN144" s="7">
        <v>35.236731392506428</v>
      </c>
      <c r="AO144" s="4">
        <f t="shared" si="87"/>
        <v>78.919999999999163</v>
      </c>
      <c r="AP144" s="4">
        <f t="shared" si="88"/>
        <v>0</v>
      </c>
      <c r="AQ144" s="4">
        <f t="shared" si="89"/>
        <v>63.979999999999563</v>
      </c>
      <c r="AR144">
        <f t="shared" si="105"/>
        <v>78.919999999999163</v>
      </c>
      <c r="AS144" s="6">
        <f t="shared" si="90"/>
        <v>1</v>
      </c>
      <c r="AT144" s="4">
        <f t="shared" si="91"/>
        <v>-26.064902911239521</v>
      </c>
      <c r="AU144" s="4">
        <f t="shared" si="106"/>
        <v>-21.743268607493135</v>
      </c>
      <c r="AV144">
        <f t="shared" si="107"/>
        <v>1</v>
      </c>
      <c r="AW144">
        <f t="shared" si="108"/>
        <v>0</v>
      </c>
      <c r="AX144">
        <f t="shared" si="109"/>
        <v>0</v>
      </c>
      <c r="AY144" s="4">
        <f t="shared" si="92"/>
        <v>-3.9100000000000006</v>
      </c>
      <c r="AZ144" s="4">
        <f t="shared" si="93"/>
        <v>1093.380000000009</v>
      </c>
      <c r="BA144" s="4">
        <f>(C144-$C$1240)*10/100*4</f>
        <v>697.79200000000014</v>
      </c>
      <c r="BC144"/>
      <c r="BE144" s="6"/>
      <c r="BK144">
        <f t="shared" si="110"/>
        <v>1</v>
      </c>
    </row>
    <row r="145" spans="1:63" x14ac:dyDescent="0.25">
      <c r="A145">
        <v>1114</v>
      </c>
      <c r="B145" s="1">
        <v>44621</v>
      </c>
      <c r="C145" s="2">
        <v>4363.1400000000003</v>
      </c>
      <c r="D145" s="2">
        <v>4378.45</v>
      </c>
      <c r="E145" s="2">
        <v>4279.54</v>
      </c>
      <c r="F145" s="2">
        <v>4306.26</v>
      </c>
      <c r="G145" s="2">
        <v>4679400000</v>
      </c>
      <c r="H145" s="2">
        <f t="shared" si="94"/>
        <v>88.893427634818138</v>
      </c>
      <c r="I145" s="2">
        <f t="shared" si="95"/>
        <v>4433.192</v>
      </c>
      <c r="J145" s="2">
        <f t="shared" si="96"/>
        <v>90.983851395381549</v>
      </c>
      <c r="K145" s="2">
        <f t="shared" si="97"/>
        <v>-10.799999999999272</v>
      </c>
      <c r="L145" s="20">
        <f>VLOOKUP(B145,'IV Calls'!A:B,2, FALSE)</f>
        <v>0.30919999999999997</v>
      </c>
      <c r="M145" s="2">
        <f t="shared" si="98"/>
        <v>44.336672265352739</v>
      </c>
      <c r="N145" s="2">
        <f>VLOOKUP(B145,'IV Puts'!A:B,2, FALSE)</f>
        <v>0.27479999999999999</v>
      </c>
      <c r="O145" s="21">
        <f t="shared" si="99"/>
        <v>40.891465781845554</v>
      </c>
      <c r="P145" s="4">
        <f t="shared" si="100"/>
        <v>98.909999999999854</v>
      </c>
      <c r="Q145" s="4">
        <f t="shared" si="101"/>
        <v>96.57800000000006</v>
      </c>
      <c r="R145" s="4">
        <f t="shared" si="102"/>
        <v>-14.447586466165415</v>
      </c>
      <c r="S145" s="4">
        <f t="shared" si="103"/>
        <v>-9.6779524322867552</v>
      </c>
      <c r="T145" s="20">
        <f t="shared" si="74"/>
        <v>4360.2088571428567</v>
      </c>
      <c r="U145" s="2">
        <f t="shared" si="75"/>
        <v>53.948857142856468</v>
      </c>
      <c r="V145" s="24">
        <f t="shared" si="76"/>
        <v>0</v>
      </c>
      <c r="W145" s="32">
        <f t="shared" si="77"/>
        <v>4356.4499080563419</v>
      </c>
      <c r="X145" s="33">
        <f t="shared" si="78"/>
        <v>50.189908056341665</v>
      </c>
      <c r="Y145" s="34">
        <f t="shared" si="79"/>
        <v>0</v>
      </c>
      <c r="Z145" s="39">
        <f t="shared" si="104"/>
        <v>4364.0370000000003</v>
      </c>
      <c r="AA145" s="33">
        <f t="shared" si="80"/>
        <v>57.777000000000044</v>
      </c>
      <c r="AB145" s="34">
        <f t="shared" si="81"/>
        <v>0</v>
      </c>
      <c r="AC145" s="32">
        <f t="shared" si="82"/>
        <v>4362.4437106918322</v>
      </c>
      <c r="AD145" s="33">
        <f t="shared" si="83"/>
        <v>56.183710691831948</v>
      </c>
      <c r="AE145" s="34">
        <f t="shared" si="84"/>
        <v>0</v>
      </c>
      <c r="AF145" s="36">
        <f t="shared" si="85"/>
        <v>-1</v>
      </c>
      <c r="AG145" s="37">
        <f t="shared" si="86"/>
        <v>-1</v>
      </c>
      <c r="AH145" s="37">
        <f>IF(COUNTIF(AF146:AF149, "&lt;0")&gt;=2,0,IF(AE145=1, 1, -1))</f>
        <v>0</v>
      </c>
      <c r="AI145" s="37">
        <f>IF(COUNTIF(AF146:AF148, "&lt;0")&gt;=1,0,IF(AE145=1, 1, -1))</f>
        <v>0</v>
      </c>
      <c r="AJ145" s="42">
        <f>IF(SUM(AE146:AE148)=0,0,IF(AE145=1, 1, -1))</f>
        <v>-1</v>
      </c>
      <c r="AK145" s="37">
        <f>IF(COUNTIF(AF146:AF147, "&lt;0")&gt;=2,0,IF(AE145=1, 1, -1))</f>
        <v>-1</v>
      </c>
      <c r="AL145" s="44">
        <f>IF(COUNTIF(AF146:AF149, "&lt;0")&gt;=3,0,IF(AE145=1, 1, -1))</f>
        <v>0</v>
      </c>
      <c r="AM145" s="49">
        <f>IF(COUNTIF(AF146:AF148, "&lt;0")&gt;=2,0,IF(AE145=1, 1, -1))</f>
        <v>0</v>
      </c>
      <c r="AN145" s="7">
        <v>39.404002388482965</v>
      </c>
      <c r="AO145" s="4">
        <f t="shared" si="87"/>
        <v>15.309999999999491</v>
      </c>
      <c r="AP145" s="4">
        <f t="shared" si="88"/>
        <v>-83.600000000000364</v>
      </c>
      <c r="AQ145" s="4">
        <f t="shared" si="89"/>
        <v>56.880000000000109</v>
      </c>
      <c r="AR145">
        <f t="shared" si="105"/>
        <v>83.600000000000364</v>
      </c>
      <c r="AS145" s="6">
        <f t="shared" si="90"/>
        <v>1</v>
      </c>
      <c r="AT145" s="4">
        <f t="shared" si="91"/>
        <v>-24.493996417275916</v>
      </c>
      <c r="AU145" s="4">
        <f t="shared" si="106"/>
        <v>-10.475997611517144</v>
      </c>
      <c r="AV145">
        <f t="shared" si="107"/>
        <v>1</v>
      </c>
      <c r="AW145">
        <f t="shared" si="108"/>
        <v>0</v>
      </c>
      <c r="AX145">
        <f t="shared" si="109"/>
        <v>0</v>
      </c>
      <c r="AY145" s="4">
        <f t="shared" si="92"/>
        <v>-3.9100000000000006</v>
      </c>
      <c r="AZ145" s="4">
        <f t="shared" si="93"/>
        <v>1097.2900000000091</v>
      </c>
      <c r="BA145" s="4">
        <f>(C145-$C$1240)*10/100*4</f>
        <v>714.02400000000023</v>
      </c>
      <c r="BC145"/>
      <c r="BE145" s="6"/>
      <c r="BK145">
        <f t="shared" si="110"/>
        <v>1</v>
      </c>
    </row>
    <row r="146" spans="1:63" x14ac:dyDescent="0.25">
      <c r="A146">
        <v>1113</v>
      </c>
      <c r="B146" s="1">
        <v>44620</v>
      </c>
      <c r="C146" s="2">
        <v>4354.17</v>
      </c>
      <c r="D146" s="2">
        <v>4388.84</v>
      </c>
      <c r="E146" s="2">
        <v>4315.12</v>
      </c>
      <c r="F146" s="2">
        <v>4373.9399999999996</v>
      </c>
      <c r="G146" s="2">
        <v>4594010000</v>
      </c>
      <c r="H146" s="2">
        <f t="shared" si="94"/>
        <v>90.724800872381692</v>
      </c>
      <c r="I146" s="2">
        <f t="shared" si="95"/>
        <v>4436.624499999999</v>
      </c>
      <c r="J146" s="2">
        <f t="shared" si="96"/>
        <v>90.76790665584528</v>
      </c>
      <c r="K146" s="2">
        <f t="shared" si="97"/>
        <v>-30.479999999999563</v>
      </c>
      <c r="L146" s="20">
        <f>VLOOKUP(B146,'IV Calls'!A:B,2, FALSE)</f>
        <v>0.25069999999999998</v>
      </c>
      <c r="M146" s="2">
        <f t="shared" si="98"/>
        <v>36.036288324283397</v>
      </c>
      <c r="N146" s="2">
        <f>VLOOKUP(B146,'IV Puts'!A:B,2, FALSE)</f>
        <v>0.25559999999999999</v>
      </c>
      <c r="O146" s="21">
        <f t="shared" si="99"/>
        <v>38.127550962464625</v>
      </c>
      <c r="P146" s="4">
        <f t="shared" si="100"/>
        <v>73.720000000000255</v>
      </c>
      <c r="Q146" s="4">
        <f t="shared" si="101"/>
        <v>92.825000000000088</v>
      </c>
      <c r="R146" s="4">
        <f t="shared" si="102"/>
        <v>-13.731142857142864</v>
      </c>
      <c r="S146" s="4">
        <f t="shared" si="103"/>
        <v>-9.4226647093775142</v>
      </c>
      <c r="T146" s="20">
        <f t="shared" si="74"/>
        <v>4372.0771052631571</v>
      </c>
      <c r="U146" s="2">
        <f t="shared" si="75"/>
        <v>1.8628947368424633</v>
      </c>
      <c r="V146" s="24">
        <f t="shared" si="76"/>
        <v>1</v>
      </c>
      <c r="W146" s="32">
        <f t="shared" si="77"/>
        <v>4347.9704607107251</v>
      </c>
      <c r="X146" s="33">
        <f t="shared" si="78"/>
        <v>25.969539289274508</v>
      </c>
      <c r="Y146" s="34">
        <f t="shared" si="79"/>
        <v>1</v>
      </c>
      <c r="Z146" s="39">
        <f t="shared" si="104"/>
        <v>4359.7489999999962</v>
      </c>
      <c r="AA146" s="33">
        <f t="shared" si="80"/>
        <v>14.191000000003442</v>
      </c>
      <c r="AB146" s="34">
        <f t="shared" si="81"/>
        <v>1</v>
      </c>
      <c r="AC146" s="32">
        <f t="shared" si="82"/>
        <v>4357.275506749249</v>
      </c>
      <c r="AD146" s="33">
        <f t="shared" si="83"/>
        <v>16.664493250750638</v>
      </c>
      <c r="AE146" s="34">
        <f t="shared" si="84"/>
        <v>1</v>
      </c>
      <c r="AF146" s="36">
        <f t="shared" si="85"/>
        <v>1</v>
      </c>
      <c r="AG146" s="37">
        <f t="shared" si="86"/>
        <v>0</v>
      </c>
      <c r="AH146" s="37">
        <f>IF(COUNTIF(AF147:AF150, "&lt;0")&gt;=2,0,IF(AE146=1, 1, -1))</f>
        <v>0</v>
      </c>
      <c r="AI146" s="37">
        <f>IF(COUNTIF(AF147:AF149, "&lt;0")&gt;=1,0,IF(AE146=1, 1, -1))</f>
        <v>0</v>
      </c>
      <c r="AJ146" s="42">
        <f>IF(SUM(AE147:AE149)=0,0,IF(AE146=1, 1, -1))</f>
        <v>0</v>
      </c>
      <c r="AK146" s="37">
        <f>IF(COUNTIF(AF147:AF148, "&lt;0")&gt;=2,0,IF(AE146=1, 1, -1))</f>
        <v>0</v>
      </c>
      <c r="AL146" s="44">
        <f>IF(COUNTIF(AF147:AF150, "&lt;0")&gt;=3,0,IF(AE146=1, 1, -1))</f>
        <v>0</v>
      </c>
      <c r="AM146" s="49">
        <f>IF(COUNTIF(AF147:AF149, "&lt;0")&gt;=2,0,IF(AE146=1, 1, -1))</f>
        <v>0</v>
      </c>
      <c r="AN146" s="7">
        <v>36.740627425954678</v>
      </c>
      <c r="AO146" s="4">
        <f t="shared" si="87"/>
        <v>34.670000000000073</v>
      </c>
      <c r="AP146" s="4">
        <f t="shared" si="88"/>
        <v>-39.050000000000182</v>
      </c>
      <c r="AQ146" s="4">
        <f t="shared" si="89"/>
        <v>19.769999999999527</v>
      </c>
      <c r="AR146">
        <f t="shared" si="105"/>
        <v>39.050000000000182</v>
      </c>
      <c r="AS146" s="6">
        <f t="shared" si="90"/>
        <v>0</v>
      </c>
      <c r="AT146" s="4">
        <f t="shared" si="91"/>
        <v>16.060941138931838</v>
      </c>
      <c r="AU146" s="4">
        <f t="shared" si="106"/>
        <v>23.970627425955151</v>
      </c>
      <c r="AV146">
        <f t="shared" si="107"/>
        <v>0</v>
      </c>
      <c r="AW146">
        <f t="shared" si="108"/>
        <v>0</v>
      </c>
      <c r="AX146">
        <f t="shared" si="109"/>
        <v>0</v>
      </c>
      <c r="AY146" s="4">
        <f t="shared" si="92"/>
        <v>6.94</v>
      </c>
      <c r="AZ146" s="4">
        <f t="shared" si="93"/>
        <v>1101.2000000000091</v>
      </c>
      <c r="BA146" s="4">
        <f>(C146-$C$1240)*10/100*4</f>
        <v>710.43600000000004</v>
      </c>
      <c r="BC146"/>
      <c r="BE146" s="6"/>
      <c r="BK146">
        <f t="shared" si="110"/>
        <v>0</v>
      </c>
    </row>
    <row r="147" spans="1:63" x14ac:dyDescent="0.25">
      <c r="A147">
        <v>1112</v>
      </c>
      <c r="B147" s="1">
        <v>44617</v>
      </c>
      <c r="C147" s="2">
        <v>4298.38</v>
      </c>
      <c r="D147" s="2">
        <v>4385.34</v>
      </c>
      <c r="E147" s="2">
        <v>4286.83</v>
      </c>
      <c r="F147" s="2">
        <v>4384.6499999999996</v>
      </c>
      <c r="G147" s="2">
        <v>3941780000</v>
      </c>
      <c r="H147" s="2">
        <f t="shared" si="94"/>
        <v>101.65125524720943</v>
      </c>
      <c r="I147" s="2">
        <f t="shared" si="95"/>
        <v>4435.7254999999996</v>
      </c>
      <c r="J147" s="2">
        <f t="shared" si="96"/>
        <v>97.837322190568344</v>
      </c>
      <c r="K147" s="2">
        <f t="shared" si="97"/>
        <v>9.680000000000291</v>
      </c>
      <c r="L147" s="20">
        <f>VLOOKUP(B147,'IV Calls'!A:B,2, FALSE)</f>
        <v>0.2064</v>
      </c>
      <c r="M147" s="2">
        <f t="shared" si="98"/>
        <v>29.019247590407826</v>
      </c>
      <c r="N147" s="2">
        <f>VLOOKUP(B147,'IV Puts'!A:B,2, FALSE)</f>
        <v>0.21260000000000001</v>
      </c>
      <c r="O147" s="21">
        <f t="shared" si="99"/>
        <v>31.019304554017474</v>
      </c>
      <c r="P147" s="4">
        <f t="shared" si="100"/>
        <v>98.510000000000218</v>
      </c>
      <c r="Q147" s="4">
        <f t="shared" si="101"/>
        <v>97.945000000000078</v>
      </c>
      <c r="R147" s="4">
        <f t="shared" si="102"/>
        <v>-12.572894736842114</v>
      </c>
      <c r="S147" s="4">
        <f t="shared" si="103"/>
        <v>-8.7317454778521633</v>
      </c>
      <c r="T147" s="20">
        <f t="shared" si="74"/>
        <v>4278.7081879699244</v>
      </c>
      <c r="U147" s="2">
        <f t="shared" si="75"/>
        <v>105.9418120300752</v>
      </c>
      <c r="V147" s="24">
        <f t="shared" si="76"/>
        <v>0</v>
      </c>
      <c r="W147" s="32">
        <f t="shared" si="77"/>
        <v>4293.4563247843525</v>
      </c>
      <c r="X147" s="33">
        <f t="shared" si="78"/>
        <v>91.19367521564709</v>
      </c>
      <c r="Y147" s="34">
        <f t="shared" si="79"/>
        <v>0</v>
      </c>
      <c r="Z147" s="39">
        <f t="shared" si="104"/>
        <v>4312.6410000000033</v>
      </c>
      <c r="AA147" s="33">
        <f t="shared" si="80"/>
        <v>72.008999999996377</v>
      </c>
      <c r="AB147" s="34">
        <f t="shared" si="81"/>
        <v>0</v>
      </c>
      <c r="AC147" s="32">
        <f t="shared" si="82"/>
        <v>4308.6122182047166</v>
      </c>
      <c r="AD147" s="33">
        <f t="shared" si="83"/>
        <v>76.037781795283081</v>
      </c>
      <c r="AE147" s="34">
        <f t="shared" si="84"/>
        <v>0</v>
      </c>
      <c r="AF147" s="36">
        <f t="shared" si="85"/>
        <v>-1</v>
      </c>
      <c r="AG147" s="37">
        <f t="shared" si="86"/>
        <v>0</v>
      </c>
      <c r="AH147" s="37">
        <f>IF(COUNTIF(AF148:AF151, "&lt;0")&gt;=2,0,IF(AE147=1, 1, -1))</f>
        <v>0</v>
      </c>
      <c r="AI147" s="37">
        <f>IF(COUNTIF(AF148:AF150, "&lt;0")&gt;=1,0,IF(AE147=1, 1, -1))</f>
        <v>0</v>
      </c>
      <c r="AJ147" s="42">
        <f>IF(SUM(AE148:AE150)=0,0,IF(AE147=1, 1, -1))</f>
        <v>-1</v>
      </c>
      <c r="AK147" s="37">
        <f>IF(COUNTIF(AF148:AF149, "&lt;0")&gt;=2,0,IF(AE147=1, 1, -1))</f>
        <v>0</v>
      </c>
      <c r="AL147" s="44">
        <f>IF(COUNTIF(AF148:AF151, "&lt;0")&gt;=3,0,IF(AE147=1, 1, -1))</f>
        <v>-1</v>
      </c>
      <c r="AM147" s="49">
        <f>IF(COUNTIF(AF148:AF150, "&lt;0")&gt;=2,0,IF(AE147=1, 1, -1))</f>
        <v>0</v>
      </c>
      <c r="AN147" s="7">
        <v>29.890949795158448</v>
      </c>
      <c r="AO147" s="4">
        <f t="shared" si="87"/>
        <v>86.960000000000036</v>
      </c>
      <c r="AP147" s="4">
        <f t="shared" si="88"/>
        <v>-11.550000000000182</v>
      </c>
      <c r="AQ147" s="4">
        <f t="shared" si="89"/>
        <v>86.269999999999527</v>
      </c>
      <c r="AR147">
        <f t="shared" si="105"/>
        <v>86.960000000000036</v>
      </c>
      <c r="AS147" s="6">
        <f t="shared" si="90"/>
        <v>1</v>
      </c>
      <c r="AT147" s="4">
        <f t="shared" si="91"/>
        <v>-42.123575307262364</v>
      </c>
      <c r="AU147" s="4">
        <f t="shared" si="106"/>
        <v>-49.379050204841079</v>
      </c>
      <c r="AV147">
        <f t="shared" si="107"/>
        <v>1</v>
      </c>
      <c r="AW147">
        <f t="shared" si="108"/>
        <v>0</v>
      </c>
      <c r="AX147">
        <f t="shared" si="109"/>
        <v>0</v>
      </c>
      <c r="AY147" s="4">
        <f t="shared" si="92"/>
        <v>-3.9100000000000006</v>
      </c>
      <c r="AZ147" s="4">
        <f t="shared" si="93"/>
        <v>1094.2600000000091</v>
      </c>
      <c r="BA147" s="4">
        <f>(C147-$C$1240)*10/100*4</f>
        <v>688.12</v>
      </c>
      <c r="BC147"/>
      <c r="BE147" s="6"/>
      <c r="BK147">
        <f t="shared" si="110"/>
        <v>1</v>
      </c>
    </row>
    <row r="148" spans="1:63" x14ac:dyDescent="0.25">
      <c r="A148">
        <v>1111</v>
      </c>
      <c r="B148" s="1">
        <v>44616</v>
      </c>
      <c r="C148" s="2">
        <v>4155.7700000000004</v>
      </c>
      <c r="D148" s="2">
        <v>4294.7299999999996</v>
      </c>
      <c r="E148" s="2">
        <v>4114.6499999999996</v>
      </c>
      <c r="F148" s="2">
        <v>4288.7</v>
      </c>
      <c r="G148" s="2">
        <v>5070560000</v>
      </c>
      <c r="H148" s="2">
        <f t="shared" si="94"/>
        <v>111.59257669456923</v>
      </c>
      <c r="I148" s="2">
        <f t="shared" si="95"/>
        <v>4439.8354999999992</v>
      </c>
      <c r="J148" s="2">
        <f t="shared" si="96"/>
        <v>109.79628554137993</v>
      </c>
      <c r="K148" s="2">
        <f t="shared" si="97"/>
        <v>-69.729999999999563</v>
      </c>
      <c r="L148" s="20">
        <f>VLOOKUP(B148,'IV Calls'!A:B,2, FALSE)</f>
        <v>0.20599999999999999</v>
      </c>
      <c r="M148" s="2">
        <f t="shared" si="98"/>
        <v>28.536198247600176</v>
      </c>
      <c r="N148" s="2">
        <f>VLOOKUP(B148,'IV Puts'!A:B,2, FALSE)</f>
        <v>0.26869999999999999</v>
      </c>
      <c r="O148" s="21">
        <f t="shared" si="99"/>
        <v>38.626815147425233</v>
      </c>
      <c r="P148" s="4">
        <f t="shared" si="100"/>
        <v>180.07999999999993</v>
      </c>
      <c r="Q148" s="4">
        <f t="shared" si="101"/>
        <v>98.555000000000021</v>
      </c>
      <c r="R148" s="4">
        <f t="shared" si="102"/>
        <v>-9.9918120300751916</v>
      </c>
      <c r="S148" s="4">
        <f t="shared" si="103"/>
        <v>-6.9347538248553473</v>
      </c>
      <c r="T148" s="20">
        <f t="shared" si="74"/>
        <v>4219.1822706766916</v>
      </c>
      <c r="U148" s="2">
        <f t="shared" si="75"/>
        <v>69.517729323308231</v>
      </c>
      <c r="V148" s="24">
        <f t="shared" si="76"/>
        <v>0</v>
      </c>
      <c r="W148" s="32">
        <f t="shared" si="77"/>
        <v>4152.5946330256711</v>
      </c>
      <c r="X148" s="33">
        <f t="shared" si="78"/>
        <v>136.10536697432872</v>
      </c>
      <c r="Y148" s="34">
        <f t="shared" si="79"/>
        <v>0</v>
      </c>
      <c r="Z148" s="39">
        <f t="shared" si="104"/>
        <v>4138.8540000000212</v>
      </c>
      <c r="AA148" s="33">
        <f t="shared" si="80"/>
        <v>149.84599999997863</v>
      </c>
      <c r="AB148" s="34">
        <f t="shared" si="81"/>
        <v>0</v>
      </c>
      <c r="AC148" s="32">
        <f t="shared" si="82"/>
        <v>4141.7395329354076</v>
      </c>
      <c r="AD148" s="33">
        <f t="shared" si="83"/>
        <v>146.96046706459219</v>
      </c>
      <c r="AE148" s="34">
        <f t="shared" si="84"/>
        <v>0</v>
      </c>
      <c r="AF148" s="36">
        <f t="shared" si="85"/>
        <v>-1</v>
      </c>
      <c r="AG148" s="37">
        <f t="shared" si="86"/>
        <v>0</v>
      </c>
      <c r="AH148" s="37">
        <f>IF(COUNTIF(AF149:AF152, "&lt;0")&gt;=2,0,IF(AE148=1, 1, -1))</f>
        <v>0</v>
      </c>
      <c r="AI148" s="37">
        <f>IF(COUNTIF(AF149:AF151, "&lt;0")&gt;=1,0,IF(AE148=1, 1, -1))</f>
        <v>0</v>
      </c>
      <c r="AJ148" s="42">
        <f>IF(SUM(AE149:AE151)=0,0,IF(AE148=1, 1, -1))</f>
        <v>-1</v>
      </c>
      <c r="AK148" s="37">
        <f>IF(COUNTIF(AF149:AF150, "&lt;0")&gt;=2,0,IF(AE148=1, 1, -1))</f>
        <v>-1</v>
      </c>
      <c r="AL148" s="44">
        <f>IF(COUNTIF(AF149:AF152, "&lt;0")&gt;=3,0,IF(AE148=1, 1, -1))</f>
        <v>-1</v>
      </c>
      <c r="AM148" s="49">
        <f>IF(COUNTIF(AF149:AF151, "&lt;0")&gt;=2,0,IF(AE148=1, 1, -1))</f>
        <v>-1</v>
      </c>
      <c r="AN148" s="7">
        <v>37.221730432670711</v>
      </c>
      <c r="AO148" s="4">
        <f t="shared" si="87"/>
        <v>138.95999999999913</v>
      </c>
      <c r="AP148" s="4">
        <f t="shared" si="88"/>
        <v>-41.1200000000008</v>
      </c>
      <c r="AQ148" s="4">
        <f t="shared" si="89"/>
        <v>132.92999999999938</v>
      </c>
      <c r="AR148">
        <f t="shared" si="105"/>
        <v>138.95999999999913</v>
      </c>
      <c r="AS148" s="6">
        <f t="shared" si="90"/>
        <v>1</v>
      </c>
      <c r="AT148" s="4">
        <f t="shared" si="91"/>
        <v>-83.127404350993061</v>
      </c>
      <c r="AU148" s="4">
        <f t="shared" si="106"/>
        <v>-88.708269567328671</v>
      </c>
      <c r="AV148">
        <f t="shared" si="107"/>
        <v>1</v>
      </c>
      <c r="AW148">
        <f t="shared" si="108"/>
        <v>0</v>
      </c>
      <c r="AX148">
        <f t="shared" si="109"/>
        <v>0</v>
      </c>
      <c r="AY148" s="4">
        <f t="shared" si="92"/>
        <v>-3.9100000000000006</v>
      </c>
      <c r="AZ148" s="4">
        <f t="shared" si="93"/>
        <v>1098.1700000000092</v>
      </c>
      <c r="BA148" s="4">
        <f>(C148-$C$1240)*10/100*4</f>
        <v>631.07600000000025</v>
      </c>
      <c r="BC148"/>
      <c r="BE148" s="6"/>
      <c r="BK148">
        <f t="shared" si="110"/>
        <v>1</v>
      </c>
    </row>
    <row r="149" spans="1:63" x14ac:dyDescent="0.25">
      <c r="A149">
        <v>1110</v>
      </c>
      <c r="B149" s="1">
        <v>44615</v>
      </c>
      <c r="C149" s="2">
        <v>4324.93</v>
      </c>
      <c r="D149" s="2">
        <v>4341.51</v>
      </c>
      <c r="E149" s="2">
        <v>4221.51</v>
      </c>
      <c r="F149" s="2">
        <v>4225.5</v>
      </c>
      <c r="G149" s="2">
        <v>3814340000</v>
      </c>
      <c r="H149" s="2">
        <f t="shared" si="94"/>
        <v>80.175380157086508</v>
      </c>
      <c r="I149" s="2">
        <f t="shared" si="95"/>
        <v>4452.4684999999999</v>
      </c>
      <c r="J149" s="2">
        <f t="shared" si="96"/>
        <v>98.614269673094938</v>
      </c>
      <c r="K149" s="2">
        <f t="shared" si="97"/>
        <v>20.170000000000073</v>
      </c>
      <c r="L149" s="20">
        <f>VLOOKUP(B149,'IV Calls'!A:B,2, FALSE)</f>
        <v>0.26869999999999999</v>
      </c>
      <c r="M149" s="2">
        <f t="shared" si="98"/>
        <v>37.919918659884885</v>
      </c>
      <c r="N149" s="2">
        <f>VLOOKUP(B149,'IV Puts'!A:B,2, FALSE)</f>
        <v>0.26379999999999998</v>
      </c>
      <c r="O149" s="21">
        <f t="shared" si="99"/>
        <v>38.633749857011196</v>
      </c>
      <c r="P149" s="4">
        <f t="shared" si="100"/>
        <v>120</v>
      </c>
      <c r="Q149" s="4">
        <f t="shared" si="101"/>
        <v>87.396000000000001</v>
      </c>
      <c r="R149" s="4">
        <f t="shared" si="102"/>
        <v>-6.3177293233082761</v>
      </c>
      <c r="S149" s="4">
        <f t="shared" si="103"/>
        <v>-4.4723478511681565</v>
      </c>
      <c r="T149" s="20">
        <f t="shared" si="74"/>
        <v>4303.1131804511278</v>
      </c>
      <c r="U149" s="2">
        <f t="shared" si="75"/>
        <v>77.613180451127846</v>
      </c>
      <c r="V149" s="24">
        <f t="shared" si="76"/>
        <v>0</v>
      </c>
      <c r="W149" s="32">
        <f t="shared" si="77"/>
        <v>4324.0867210239367</v>
      </c>
      <c r="X149" s="33">
        <f t="shared" si="78"/>
        <v>98.586721023936661</v>
      </c>
      <c r="Y149" s="34">
        <f t="shared" si="79"/>
        <v>0</v>
      </c>
      <c r="Z149" s="39">
        <f t="shared" si="104"/>
        <v>4324.1490000000013</v>
      </c>
      <c r="AA149" s="33">
        <f t="shared" si="80"/>
        <v>98.649000000001251</v>
      </c>
      <c r="AB149" s="34">
        <f t="shared" si="81"/>
        <v>0</v>
      </c>
      <c r="AC149" s="32">
        <f t="shared" si="82"/>
        <v>4324.135921415027</v>
      </c>
      <c r="AD149" s="33">
        <f t="shared" si="83"/>
        <v>98.635921415027042</v>
      </c>
      <c r="AE149" s="34">
        <f t="shared" si="84"/>
        <v>0</v>
      </c>
      <c r="AF149" s="36">
        <f t="shared" si="85"/>
        <v>-1</v>
      </c>
      <c r="AG149" s="37">
        <f t="shared" si="86"/>
        <v>-1</v>
      </c>
      <c r="AH149" s="37">
        <f>IF(COUNTIF(AF150:AF153, "&lt;0")&gt;=2,0,IF(AE149=1, 1, -1))</f>
        <v>-1</v>
      </c>
      <c r="AI149" s="37">
        <f>IF(COUNTIF(AF150:AF152, "&lt;0")&gt;=1,0,IF(AE149=1, 1, -1))</f>
        <v>0</v>
      </c>
      <c r="AJ149" s="42">
        <f>IF(SUM(AE150:AE152)=0,0,IF(AE149=1, 1, -1))</f>
        <v>-1</v>
      </c>
      <c r="AK149" s="37">
        <f>IF(COUNTIF(AF150:AF151, "&lt;0")&gt;=2,0,IF(AE149=1, 1, -1))</f>
        <v>-1</v>
      </c>
      <c r="AL149" s="44">
        <f>IF(COUNTIF(AF150:AF153, "&lt;0")&gt;=3,0,IF(AE149=1, 1, -1))</f>
        <v>-1</v>
      </c>
      <c r="AM149" s="49">
        <f>IF(COUNTIF(AF150:AF152, "&lt;0")&gt;=2,0,IF(AE149=1, 1, -1))</f>
        <v>-1</v>
      </c>
      <c r="AN149" s="7">
        <v>37.228412886035102</v>
      </c>
      <c r="AO149" s="4">
        <f t="shared" si="87"/>
        <v>16.579999999999927</v>
      </c>
      <c r="AP149" s="4">
        <f t="shared" si="88"/>
        <v>-103.42000000000007</v>
      </c>
      <c r="AQ149" s="4">
        <f t="shared" si="89"/>
        <v>99.430000000000291</v>
      </c>
      <c r="AR149">
        <f t="shared" si="105"/>
        <v>103.42000000000007</v>
      </c>
      <c r="AS149" s="6">
        <f t="shared" si="90"/>
        <v>1</v>
      </c>
      <c r="AT149" s="4">
        <f t="shared" si="91"/>
        <v>-47.57738067094742</v>
      </c>
      <c r="AU149" s="4">
        <f t="shared" si="106"/>
        <v>-55.201587113965189</v>
      </c>
      <c r="AV149">
        <f t="shared" si="107"/>
        <v>1</v>
      </c>
      <c r="AW149">
        <f t="shared" si="108"/>
        <v>0</v>
      </c>
      <c r="AX149">
        <f t="shared" si="109"/>
        <v>0</v>
      </c>
      <c r="AY149" s="4">
        <f t="shared" si="92"/>
        <v>-3.9100000000000006</v>
      </c>
      <c r="AZ149" s="4">
        <f t="shared" si="93"/>
        <v>1102.0800000000092</v>
      </c>
      <c r="BA149" s="4">
        <f>(C149-$C$1240)*10/100*4</f>
        <v>698.74000000000012</v>
      </c>
      <c r="BC149"/>
      <c r="BE149" s="6"/>
      <c r="BK149">
        <f t="shared" si="110"/>
        <v>1</v>
      </c>
    </row>
    <row r="150" spans="1:63" x14ac:dyDescent="0.25">
      <c r="A150">
        <v>1109</v>
      </c>
      <c r="B150" s="1">
        <v>44614</v>
      </c>
      <c r="C150" s="2">
        <v>4332.74</v>
      </c>
      <c r="D150" s="2">
        <v>4362.12</v>
      </c>
      <c r="E150" s="2">
        <v>4267.1099999999997</v>
      </c>
      <c r="F150" s="2">
        <v>4304.76</v>
      </c>
      <c r="G150" s="2">
        <v>4007780000</v>
      </c>
      <c r="H150" s="2">
        <f t="shared" si="94"/>
        <v>69.707352425854197</v>
      </c>
      <c r="I150" s="2">
        <f t="shared" si="95"/>
        <v>4454.5539999999983</v>
      </c>
      <c r="J150" s="2">
        <f t="shared" si="96"/>
        <v>85.892020210200371</v>
      </c>
      <c r="K150" s="2">
        <f t="shared" si="97"/>
        <v>-16.130000000000109</v>
      </c>
      <c r="L150" s="20">
        <f>VLOOKUP(B150,'IV Calls'!A:B,2, FALSE)</f>
        <v>0.28510000000000002</v>
      </c>
      <c r="M150" s="2">
        <f t="shared" si="98"/>
        <v>40.646619307951127</v>
      </c>
      <c r="N150" s="2">
        <f>VLOOKUP(B150,'IV Puts'!A:B,2, FALSE)</f>
        <v>0.23069999999999999</v>
      </c>
      <c r="O150" s="21">
        <f t="shared" si="99"/>
        <v>34.132425333205674</v>
      </c>
      <c r="P150" s="4">
        <f t="shared" si="100"/>
        <v>95.010000000000218</v>
      </c>
      <c r="Q150" s="4">
        <f t="shared" si="101"/>
        <v>81.988000000000014</v>
      </c>
      <c r="R150" s="4">
        <f t="shared" si="102"/>
        <v>-1.6468195488721808</v>
      </c>
      <c r="S150" s="4">
        <f t="shared" si="103"/>
        <v>-1.1877168676948358</v>
      </c>
      <c r="T150" s="20">
        <f t="shared" si="74"/>
        <v>4350.0726766917296</v>
      </c>
      <c r="U150" s="2">
        <f t="shared" si="75"/>
        <v>45.312676691729393</v>
      </c>
      <c r="V150" s="24">
        <f t="shared" si="76"/>
        <v>0</v>
      </c>
      <c r="W150" s="32">
        <f t="shared" si="77"/>
        <v>4333.4649745454544</v>
      </c>
      <c r="X150" s="33">
        <f t="shared" si="78"/>
        <v>28.704974545454206</v>
      </c>
      <c r="Y150" s="34">
        <f t="shared" si="79"/>
        <v>1</v>
      </c>
      <c r="Z150" s="39">
        <f t="shared" si="104"/>
        <v>4327.557000000008</v>
      </c>
      <c r="AA150" s="33">
        <f t="shared" si="80"/>
        <v>22.797000000007756</v>
      </c>
      <c r="AB150" s="34">
        <f t="shared" si="81"/>
        <v>1</v>
      </c>
      <c r="AC150" s="32">
        <f t="shared" si="82"/>
        <v>4328.7976746545519</v>
      </c>
      <c r="AD150" s="33">
        <f t="shared" si="83"/>
        <v>24.037674654551665</v>
      </c>
      <c r="AE150" s="34">
        <f t="shared" si="84"/>
        <v>1</v>
      </c>
      <c r="AF150" s="36">
        <f t="shared" si="85"/>
        <v>1</v>
      </c>
      <c r="AG150" s="37">
        <f t="shared" si="86"/>
        <v>1</v>
      </c>
      <c r="AH150" s="37">
        <f>IF(COUNTIF(AF151:AF154, "&lt;0")&gt;=2,0,IF(AE150=1, 1, -1))</f>
        <v>0</v>
      </c>
      <c r="AI150" s="37">
        <f>IF(COUNTIF(AF151:AF153, "&lt;0")&gt;=1,0,IF(AE150=1, 1, -1))</f>
        <v>0</v>
      </c>
      <c r="AJ150" s="42">
        <f>IF(SUM(AE151:AE153)=0,0,IF(AE150=1, 1, -1))</f>
        <v>1</v>
      </c>
      <c r="AK150" s="37">
        <f>IF(COUNTIF(AF151:AF152, "&lt;0")&gt;=2,0,IF(AE150=1, 1, -1))</f>
        <v>1</v>
      </c>
      <c r="AL150" s="44">
        <f>IF(COUNTIF(AF151:AF154, "&lt;0")&gt;=3,0,IF(AE150=1, 1, -1))</f>
        <v>1</v>
      </c>
      <c r="AM150" s="49">
        <f>IF(COUNTIF(AF151:AF153, "&lt;0")&gt;=2,0,IF(AE150=1, 1, -1))</f>
        <v>1</v>
      </c>
      <c r="AN150" s="7">
        <v>32.890828040492188</v>
      </c>
      <c r="AO150" s="4">
        <f t="shared" si="87"/>
        <v>29.380000000000109</v>
      </c>
      <c r="AP150" s="4">
        <f t="shared" si="88"/>
        <v>-65.630000000000109</v>
      </c>
      <c r="AQ150" s="4">
        <f t="shared" si="89"/>
        <v>27.979999999999563</v>
      </c>
      <c r="AR150">
        <f t="shared" si="105"/>
        <v>65.630000000000109</v>
      </c>
      <c r="AS150" s="6">
        <f t="shared" si="90"/>
        <v>1</v>
      </c>
      <c r="AT150" s="4">
        <f t="shared" si="91"/>
        <v>-16.293757939261823</v>
      </c>
      <c r="AU150" s="4">
        <f t="shared" si="106"/>
        <v>11.910828040492625</v>
      </c>
      <c r="AV150">
        <f t="shared" si="107"/>
        <v>0</v>
      </c>
      <c r="AW150">
        <f t="shared" si="108"/>
        <v>1</v>
      </c>
      <c r="AX150">
        <f t="shared" si="109"/>
        <v>0</v>
      </c>
      <c r="AY150" s="4">
        <f t="shared" si="92"/>
        <v>-3.9100000000000006</v>
      </c>
      <c r="AZ150" s="4">
        <f t="shared" si="93"/>
        <v>1105.9900000000093</v>
      </c>
      <c r="BA150" s="4">
        <f>(C150-$C$1240)*10/100*4</f>
        <v>701.86399999999992</v>
      </c>
      <c r="BC150"/>
      <c r="BE150" s="6"/>
      <c r="BK150">
        <f t="shared" si="110"/>
        <v>1</v>
      </c>
    </row>
    <row r="151" spans="1:63" x14ac:dyDescent="0.25">
      <c r="A151">
        <v>1108</v>
      </c>
      <c r="B151" s="1">
        <v>44610</v>
      </c>
      <c r="C151" s="2">
        <v>4384.57</v>
      </c>
      <c r="D151" s="2">
        <v>4394.6000000000004</v>
      </c>
      <c r="E151" s="2">
        <v>4327.22</v>
      </c>
      <c r="F151" s="2">
        <v>4348.87</v>
      </c>
      <c r="G151" s="2">
        <v>3871340000</v>
      </c>
      <c r="H151" s="2">
        <f t="shared" si="94"/>
        <v>55.882758869698797</v>
      </c>
      <c r="I151" s="2">
        <f t="shared" si="95"/>
        <v>4455.7330000000002</v>
      </c>
      <c r="J151" s="2">
        <f t="shared" si="96"/>
        <v>72.771569520838966</v>
      </c>
      <c r="K151" s="2">
        <f t="shared" si="97"/>
        <v>4.3099999999994907</v>
      </c>
      <c r="L151" s="20">
        <f>VLOOKUP(B151,'IV Calls'!A:B,2, FALSE)</f>
        <v>0.23760000000000001</v>
      </c>
      <c r="M151" s="2">
        <f t="shared" si="98"/>
        <v>34.119064365429814</v>
      </c>
      <c r="N151" s="2">
        <f>VLOOKUP(B151,'IV Puts'!A:B,2, FALSE)</f>
        <v>0.224</v>
      </c>
      <c r="O151" s="21">
        <f t="shared" si="99"/>
        <v>33.380361593361826</v>
      </c>
      <c r="P151" s="4">
        <f t="shared" si="100"/>
        <v>67.380000000000109</v>
      </c>
      <c r="Q151" s="4">
        <f t="shared" si="101"/>
        <v>77.525999999999925</v>
      </c>
      <c r="R151" s="4">
        <f t="shared" si="102"/>
        <v>1.2026766917293195</v>
      </c>
      <c r="S151" s="4">
        <f t="shared" si="103"/>
        <v>1.0210909090909062</v>
      </c>
      <c r="T151" s="20">
        <f t="shared" si="74"/>
        <v>4383.9482932330829</v>
      </c>
      <c r="U151" s="2">
        <f t="shared" si="75"/>
        <v>35.078293233083059</v>
      </c>
      <c r="V151" s="24">
        <f t="shared" si="76"/>
        <v>0</v>
      </c>
      <c r="W151" s="32">
        <f t="shared" si="77"/>
        <v>4386.5033015956633</v>
      </c>
      <c r="X151" s="33">
        <f t="shared" si="78"/>
        <v>37.633301595663397</v>
      </c>
      <c r="Y151" s="34">
        <f t="shared" si="79"/>
        <v>0</v>
      </c>
      <c r="Z151" s="39">
        <f t="shared" si="104"/>
        <v>4377.4210000000021</v>
      </c>
      <c r="AA151" s="33">
        <f t="shared" si="80"/>
        <v>28.551000000002205</v>
      </c>
      <c r="AB151" s="34">
        <f t="shared" si="81"/>
        <v>1</v>
      </c>
      <c r="AC151" s="32">
        <f t="shared" si="82"/>
        <v>4379.3282833350913</v>
      </c>
      <c r="AD151" s="33">
        <f t="shared" si="83"/>
        <v>30.458283335091437</v>
      </c>
      <c r="AE151" s="34">
        <f t="shared" si="84"/>
        <v>1</v>
      </c>
      <c r="AF151" s="36">
        <f t="shared" si="85"/>
        <v>1</v>
      </c>
      <c r="AG151" s="37">
        <f t="shared" si="86"/>
        <v>0</v>
      </c>
      <c r="AH151" s="37">
        <f>IF(COUNTIF(AF152:AF155, "&lt;0")&gt;=2,0,IF(AE151=1, 1, -1))</f>
        <v>0</v>
      </c>
      <c r="AI151" s="37">
        <f>IF(COUNTIF(AF152:AF154, "&lt;0")&gt;=1,0,IF(AE151=1, 1, -1))</f>
        <v>0</v>
      </c>
      <c r="AJ151" s="42">
        <f>IF(SUM(AE152:AE154)=0,0,IF(AE151=1, 1, -1))</f>
        <v>1</v>
      </c>
      <c r="AK151" s="37">
        <f>IF(COUNTIF(AF152:AF153, "&lt;0")&gt;=2,0,IF(AE151=1, 1, -1))</f>
        <v>1</v>
      </c>
      <c r="AL151" s="44">
        <f>IF(COUNTIF(AF152:AF155, "&lt;0")&gt;=3,0,IF(AE151=1, 1, -1))</f>
        <v>1</v>
      </c>
      <c r="AM151" s="49">
        <f>IF(COUNTIF(AF152:AF154, "&lt;0")&gt;=2,0,IF(AE151=1, 1, -1))</f>
        <v>0</v>
      </c>
      <c r="AN151" s="7">
        <v>32.166121287273896</v>
      </c>
      <c r="AO151" s="4">
        <f t="shared" si="87"/>
        <v>10.030000000000655</v>
      </c>
      <c r="AP151" s="4">
        <f t="shared" si="88"/>
        <v>-57.349999999999454</v>
      </c>
      <c r="AQ151" s="4">
        <f t="shared" si="89"/>
        <v>35.699999999999818</v>
      </c>
      <c r="AR151">
        <f t="shared" si="105"/>
        <v>57.349999999999454</v>
      </c>
      <c r="AS151" s="6">
        <f t="shared" si="90"/>
        <v>1</v>
      </c>
      <c r="AT151" s="4">
        <f t="shared" si="91"/>
        <v>-9.1008180690886107</v>
      </c>
      <c r="AU151" s="4">
        <f t="shared" si="106"/>
        <v>3.4661212872740776</v>
      </c>
      <c r="AV151">
        <f t="shared" si="107"/>
        <v>0</v>
      </c>
      <c r="AW151">
        <f t="shared" si="108"/>
        <v>1</v>
      </c>
      <c r="AX151">
        <f t="shared" si="109"/>
        <v>0</v>
      </c>
      <c r="AY151" s="4">
        <f t="shared" si="92"/>
        <v>-3.9100000000000006</v>
      </c>
      <c r="AZ151" s="4">
        <f t="shared" si="93"/>
        <v>1109.9000000000094</v>
      </c>
      <c r="BA151" s="4">
        <f>(C151-$C$1240)*10/100*4</f>
        <v>722.59599999999989</v>
      </c>
      <c r="BC151"/>
      <c r="BE151" s="6"/>
      <c r="BK151">
        <f t="shared" si="110"/>
        <v>1</v>
      </c>
    </row>
    <row r="152" spans="1:63" x14ac:dyDescent="0.25">
      <c r="A152">
        <v>1107</v>
      </c>
      <c r="B152" s="1">
        <v>44609</v>
      </c>
      <c r="C152" s="2">
        <v>4456.0600000000004</v>
      </c>
      <c r="D152" s="2">
        <v>4456.0600000000004</v>
      </c>
      <c r="E152" s="2">
        <v>4373.8100000000004</v>
      </c>
      <c r="F152" s="2">
        <v>4380.26</v>
      </c>
      <c r="G152" s="2">
        <v>3596510000</v>
      </c>
      <c r="H152" s="2">
        <f t="shared" si="94"/>
        <v>46.435621874686831</v>
      </c>
      <c r="I152" s="2">
        <f t="shared" si="95"/>
        <v>4460.0735000000004</v>
      </c>
      <c r="J152" s="2">
        <f t="shared" si="96"/>
        <v>64.490439103711026</v>
      </c>
      <c r="K152" s="2">
        <f t="shared" si="97"/>
        <v>-18.949999999999818</v>
      </c>
      <c r="L152" s="20">
        <f>VLOOKUP(B152,'IV Calls'!A:B,2, FALSE)</f>
        <v>0.22939999999999999</v>
      </c>
      <c r="M152" s="2">
        <f t="shared" si="98"/>
        <v>33.654117816914244</v>
      </c>
      <c r="N152" s="2">
        <f>VLOOKUP(B152,'IV Puts'!A:B,2, FALSE)</f>
        <v>0.2283</v>
      </c>
      <c r="O152" s="21">
        <f t="shared" si="99"/>
        <v>34.757061343422862</v>
      </c>
      <c r="P152" s="4">
        <f t="shared" si="100"/>
        <v>101.19999999999982</v>
      </c>
      <c r="Q152" s="4">
        <f t="shared" si="101"/>
        <v>79.6039999999999</v>
      </c>
      <c r="R152" s="4">
        <f t="shared" si="102"/>
        <v>3.6882932330827116</v>
      </c>
      <c r="S152" s="4">
        <f t="shared" si="103"/>
        <v>2.7229599938921991</v>
      </c>
      <c r="T152" s="20">
        <f t="shared" si="74"/>
        <v>4479.5507819548875</v>
      </c>
      <c r="U152" s="2">
        <f t="shared" si="75"/>
        <v>99.290781954887279</v>
      </c>
      <c r="V152" s="24">
        <f t="shared" si="76"/>
        <v>0</v>
      </c>
      <c r="W152" s="32">
        <f t="shared" si="77"/>
        <v>4458.3619370364813</v>
      </c>
      <c r="X152" s="33">
        <f t="shared" si="78"/>
        <v>78.101937036481104</v>
      </c>
      <c r="Y152" s="34">
        <f t="shared" si="79"/>
        <v>0</v>
      </c>
      <c r="Z152" s="39">
        <f t="shared" si="104"/>
        <v>4456.0910000000003</v>
      </c>
      <c r="AA152" s="33">
        <f t="shared" si="80"/>
        <v>75.831000000000131</v>
      </c>
      <c r="AB152" s="34">
        <f t="shared" si="81"/>
        <v>0</v>
      </c>
      <c r="AC152" s="32">
        <f t="shared" si="82"/>
        <v>4456.5678967776612</v>
      </c>
      <c r="AD152" s="33">
        <f t="shared" si="83"/>
        <v>76.307896777660972</v>
      </c>
      <c r="AE152" s="34">
        <f t="shared" si="84"/>
        <v>0</v>
      </c>
      <c r="AF152" s="36">
        <f t="shared" si="85"/>
        <v>-1</v>
      </c>
      <c r="AG152" s="37">
        <f t="shared" si="86"/>
        <v>-1</v>
      </c>
      <c r="AH152" s="37">
        <f>IF(COUNTIF(AF153:AF156, "&lt;0")&gt;=2,0,IF(AE152=1, 1, -1))</f>
        <v>0</v>
      </c>
      <c r="AI152" s="37">
        <f>IF(COUNTIF(AF153:AF155, "&lt;0")&gt;=1,0,IF(AE152=1, 1, -1))</f>
        <v>0</v>
      </c>
      <c r="AJ152" s="42">
        <f>IF(SUM(AE153:AE155)=0,0,IF(AE152=1, 1, -1))</f>
        <v>-1</v>
      </c>
      <c r="AK152" s="37">
        <f>IF(COUNTIF(AF153:AF154, "&lt;0")&gt;=2,0,IF(AE152=1, 1, -1))</f>
        <v>-1</v>
      </c>
      <c r="AL152" s="44">
        <f>IF(COUNTIF(AF153:AF156, "&lt;0")&gt;=3,0,IF(AE152=1, 1, -1))</f>
        <v>-1</v>
      </c>
      <c r="AM152" s="49">
        <f>IF(COUNTIF(AF153:AF155, "&lt;0")&gt;=2,0,IF(AE152=1, 1, -1))</f>
        <v>-1</v>
      </c>
      <c r="AN152" s="7">
        <v>33.49274236094822</v>
      </c>
      <c r="AO152" s="4">
        <f t="shared" si="87"/>
        <v>0</v>
      </c>
      <c r="AP152" s="4">
        <f t="shared" si="88"/>
        <v>-82.25</v>
      </c>
      <c r="AQ152" s="4">
        <f t="shared" si="89"/>
        <v>75.800000000000182</v>
      </c>
      <c r="AR152">
        <f t="shared" si="105"/>
        <v>82.25</v>
      </c>
      <c r="AS152" s="6">
        <f t="shared" si="90"/>
        <v>1</v>
      </c>
      <c r="AT152" s="4">
        <f t="shared" si="91"/>
        <v>-32.010886458577673</v>
      </c>
      <c r="AU152" s="4">
        <f t="shared" si="106"/>
        <v>-35.307257639051961</v>
      </c>
      <c r="AV152">
        <f t="shared" si="107"/>
        <v>1</v>
      </c>
      <c r="AW152">
        <f t="shared" si="108"/>
        <v>0</v>
      </c>
      <c r="AX152">
        <f t="shared" si="109"/>
        <v>0</v>
      </c>
      <c r="AY152" s="4">
        <f t="shared" si="92"/>
        <v>-3.9100000000000006</v>
      </c>
      <c r="AZ152" s="4">
        <f t="shared" si="93"/>
        <v>1113.8100000000095</v>
      </c>
      <c r="BA152" s="4">
        <f>(C152-$C$1240)*10/100*4</f>
        <v>751.19200000000012</v>
      </c>
      <c r="BC152"/>
      <c r="BE152" s="6"/>
      <c r="BK152">
        <f t="shared" si="110"/>
        <v>1</v>
      </c>
    </row>
    <row r="153" spans="1:63" x14ac:dyDescent="0.25">
      <c r="A153">
        <v>1106</v>
      </c>
      <c r="B153" s="1">
        <v>44608</v>
      </c>
      <c r="C153" s="2">
        <v>4455.75</v>
      </c>
      <c r="D153" s="2">
        <v>4489.55</v>
      </c>
      <c r="E153" s="2">
        <v>4429.68</v>
      </c>
      <c r="F153" s="2">
        <v>4475.01</v>
      </c>
      <c r="G153" s="2">
        <v>3478750000</v>
      </c>
      <c r="H153" s="2">
        <f t="shared" si="94"/>
        <v>48.094034233872442</v>
      </c>
      <c r="I153" s="2">
        <f t="shared" si="95"/>
        <v>4464.6380000000008</v>
      </c>
      <c r="J153" s="2">
        <f t="shared" si="96"/>
        <v>60.803351699513492</v>
      </c>
      <c r="K153" s="2">
        <f t="shared" si="97"/>
        <v>-15.319999999999709</v>
      </c>
      <c r="L153" s="20">
        <f>VLOOKUP(B153,'IV Calls'!A:B,2, FALSE)</f>
        <v>0.16639999999999999</v>
      </c>
      <c r="M153" s="2">
        <f t="shared" si="98"/>
        <v>24.390212175932046</v>
      </c>
      <c r="N153" s="2">
        <f>VLOOKUP(B153,'IV Puts'!A:B,2, FALSE)</f>
        <v>0.1804</v>
      </c>
      <c r="O153" s="21">
        <f t="shared" si="99"/>
        <v>27.440443816798766</v>
      </c>
      <c r="P153" s="4">
        <f t="shared" si="100"/>
        <v>59.869999999999891</v>
      </c>
      <c r="Q153" s="4">
        <f t="shared" si="101"/>
        <v>81.382999999999896</v>
      </c>
      <c r="R153" s="4">
        <f t="shared" si="102"/>
        <v>4.540781954887227</v>
      </c>
      <c r="S153" s="4">
        <f t="shared" si="103"/>
        <v>3.2421648401141034</v>
      </c>
      <c r="T153" s="20">
        <f t="shared" si="74"/>
        <v>4474.4065939849625</v>
      </c>
      <c r="U153" s="2">
        <f t="shared" si="75"/>
        <v>0.6034060150377627</v>
      </c>
      <c r="V153" s="24">
        <f t="shared" si="76"/>
        <v>1</v>
      </c>
      <c r="W153" s="32">
        <f t="shared" si="77"/>
        <v>4457.4544439498577</v>
      </c>
      <c r="X153" s="33">
        <f t="shared" si="78"/>
        <v>17.555556050142513</v>
      </c>
      <c r="Y153" s="34">
        <f t="shared" si="79"/>
        <v>1</v>
      </c>
      <c r="Z153" s="39">
        <f t="shared" si="104"/>
        <v>4458.3969999999972</v>
      </c>
      <c r="AA153" s="33">
        <f t="shared" si="80"/>
        <v>16.613000000003012</v>
      </c>
      <c r="AB153" s="34">
        <f t="shared" si="81"/>
        <v>1</v>
      </c>
      <c r="AC153" s="32">
        <f t="shared" si="82"/>
        <v>4458.1990632294683</v>
      </c>
      <c r="AD153" s="33">
        <f t="shared" si="83"/>
        <v>16.810936770531953</v>
      </c>
      <c r="AE153" s="34">
        <f t="shared" si="84"/>
        <v>1</v>
      </c>
      <c r="AF153" s="36">
        <f t="shared" si="85"/>
        <v>1</v>
      </c>
      <c r="AG153" s="37">
        <f t="shared" si="86"/>
        <v>0</v>
      </c>
      <c r="AH153" s="37">
        <f>IF(COUNTIF(AF154:AF157, "&lt;0")&gt;=2,0,IF(AE153=1, 1, -1))</f>
        <v>0</v>
      </c>
      <c r="AI153" s="37">
        <f>IF(COUNTIF(AF154:AF156, "&lt;0")&gt;=1,0,IF(AE153=1, 1, -1))</f>
        <v>0</v>
      </c>
      <c r="AJ153" s="42">
        <f>IF(SUM(AE154:AE156)=0,0,IF(AE153=1, 1, -1))</f>
        <v>1</v>
      </c>
      <c r="AK153" s="37">
        <f>IF(COUNTIF(AF154:AF155, "&lt;0")&gt;=2,0,IF(AE153=1, 1, -1))</f>
        <v>1</v>
      </c>
      <c r="AL153" s="44">
        <f>IF(COUNTIF(AF154:AF157, "&lt;0")&gt;=3,0,IF(AE153=1, 1, -1))</f>
        <v>0</v>
      </c>
      <c r="AM153" s="49">
        <f>IF(COUNTIF(AF154:AF156, "&lt;0")&gt;=2,0,IF(AE153=1, 1, -1))</f>
        <v>0</v>
      </c>
      <c r="AN153" s="7">
        <v>26.442273296503252</v>
      </c>
      <c r="AO153" s="4">
        <f t="shared" si="87"/>
        <v>33.800000000000182</v>
      </c>
      <c r="AP153" s="4">
        <f t="shared" si="88"/>
        <v>-26.069999999999709</v>
      </c>
      <c r="AQ153" s="4">
        <f t="shared" si="89"/>
        <v>19.260000000000218</v>
      </c>
      <c r="AR153">
        <f t="shared" si="105"/>
        <v>33.800000000000182</v>
      </c>
      <c r="AS153" s="6">
        <f t="shared" si="90"/>
        <v>0</v>
      </c>
      <c r="AT153" s="4">
        <f t="shared" si="91"/>
        <v>5.863409944754693</v>
      </c>
      <c r="AU153" s="4">
        <f t="shared" si="106"/>
        <v>14.182273296503034</v>
      </c>
      <c r="AV153">
        <f t="shared" si="107"/>
        <v>0</v>
      </c>
      <c r="AW153">
        <f t="shared" si="108"/>
        <v>0</v>
      </c>
      <c r="AX153">
        <f t="shared" si="109"/>
        <v>0</v>
      </c>
      <c r="AY153" s="4">
        <f t="shared" si="92"/>
        <v>6.94</v>
      </c>
      <c r="AZ153" s="4">
        <f t="shared" si="93"/>
        <v>1117.7200000000096</v>
      </c>
      <c r="BA153" s="4">
        <f>(C153-$C$1240)*10/100*4</f>
        <v>751.06799999999998</v>
      </c>
      <c r="BC153"/>
      <c r="BE153" s="6"/>
      <c r="BK153">
        <f t="shared" si="110"/>
        <v>1</v>
      </c>
    </row>
    <row r="154" spans="1:63" x14ac:dyDescent="0.25">
      <c r="A154">
        <v>1105</v>
      </c>
      <c r="B154" s="1">
        <v>44607</v>
      </c>
      <c r="C154" s="2">
        <v>4429.28</v>
      </c>
      <c r="D154" s="2">
        <v>4472.7700000000004</v>
      </c>
      <c r="E154" s="2">
        <v>4429.28</v>
      </c>
      <c r="F154" s="2">
        <v>4471.07</v>
      </c>
      <c r="G154" s="2">
        <v>3363200000</v>
      </c>
      <c r="H154" s="2">
        <f t="shared" si="94"/>
        <v>51.721362919225477</v>
      </c>
      <c r="I154" s="2">
        <f t="shared" si="95"/>
        <v>4471.2520000000004</v>
      </c>
      <c r="J154" s="2">
        <f t="shared" si="96"/>
        <v>64.658380325490569</v>
      </c>
      <c r="K154" s="2">
        <f t="shared" si="97"/>
        <v>27.609999999999673</v>
      </c>
      <c r="L154" s="20">
        <f>VLOOKUP(B154,'IV Calls'!A:B,2, FALSE)</f>
        <v>0.18110000000000001</v>
      </c>
      <c r="M154" s="2">
        <f t="shared" si="98"/>
        <v>26.132846476268259</v>
      </c>
      <c r="N154" s="2">
        <f>VLOOKUP(B154,'IV Puts'!A:B,2, FALSE)</f>
        <v>0.21240000000000001</v>
      </c>
      <c r="O154" s="21">
        <f t="shared" si="99"/>
        <v>31.806444272543473</v>
      </c>
      <c r="P154" s="4">
        <f t="shared" si="100"/>
        <v>71.100000000000364</v>
      </c>
      <c r="Q154" s="4">
        <f t="shared" si="101"/>
        <v>80.494999999999976</v>
      </c>
      <c r="R154" s="4">
        <f t="shared" si="102"/>
        <v>3.3365939849624082</v>
      </c>
      <c r="S154" s="4">
        <f t="shared" si="103"/>
        <v>2.4006252814892677</v>
      </c>
      <c r="T154" s="20">
        <f t="shared" si="74"/>
        <v>4403.3178872180451</v>
      </c>
      <c r="U154" s="2">
        <f t="shared" si="75"/>
        <v>67.752112781954565</v>
      </c>
      <c r="V154" s="24">
        <f t="shared" si="76"/>
        <v>0</v>
      </c>
      <c r="W154" s="32">
        <f t="shared" si="77"/>
        <v>4430.184354504504</v>
      </c>
      <c r="X154" s="33">
        <f t="shared" si="78"/>
        <v>40.885645495495737</v>
      </c>
      <c r="Y154" s="34">
        <f t="shared" si="79"/>
        <v>0</v>
      </c>
      <c r="Z154" s="39">
        <f t="shared" si="104"/>
        <v>4430.9470000000001</v>
      </c>
      <c r="AA154" s="33">
        <f t="shared" si="80"/>
        <v>40.122999999999593</v>
      </c>
      <c r="AB154" s="34">
        <f t="shared" si="81"/>
        <v>0</v>
      </c>
      <c r="AC154" s="32">
        <f t="shared" si="82"/>
        <v>4430.7868444459455</v>
      </c>
      <c r="AD154" s="33">
        <f t="shared" si="83"/>
        <v>40.283155554054247</v>
      </c>
      <c r="AE154" s="34">
        <f t="shared" si="84"/>
        <v>0</v>
      </c>
      <c r="AF154" s="36">
        <f t="shared" si="85"/>
        <v>-1</v>
      </c>
      <c r="AG154" s="37">
        <f t="shared" si="86"/>
        <v>-1</v>
      </c>
      <c r="AH154" s="37">
        <f>IF(COUNTIF(AF155:AF158, "&lt;0")&gt;=2,0,IF(AE154=1, 1, -1))</f>
        <v>0</v>
      </c>
      <c r="AI154" s="37">
        <f>IF(COUNTIF(AF155:AF157, "&lt;0")&gt;=1,0,IF(AE154=1, 1, -1))</f>
        <v>0</v>
      </c>
      <c r="AJ154" s="42">
        <f>IF(SUM(AE155:AE157)=0,0,IF(AE154=1, 1, -1))</f>
        <v>-1</v>
      </c>
      <c r="AK154" s="37">
        <f>IF(COUNTIF(AF155:AF156, "&lt;0")&gt;=2,0,IF(AE154=1, 1, -1))</f>
        <v>-1</v>
      </c>
      <c r="AL154" s="44">
        <f>IF(COUNTIF(AF155:AF158, "&lt;0")&gt;=3,0,IF(AE154=1, 1, -1))</f>
        <v>0</v>
      </c>
      <c r="AM154" s="49">
        <f>IF(COUNTIF(AF155:AF157, "&lt;0")&gt;=2,0,IF(AE154=1, 1, -1))</f>
        <v>0</v>
      </c>
      <c r="AN154" s="7">
        <v>30.649456607174919</v>
      </c>
      <c r="AO154" s="4">
        <f t="shared" si="87"/>
        <v>43.490000000000691</v>
      </c>
      <c r="AP154" s="4">
        <f t="shared" si="88"/>
        <v>0</v>
      </c>
      <c r="AQ154" s="4">
        <f t="shared" si="89"/>
        <v>41.789999999999964</v>
      </c>
      <c r="AR154">
        <f t="shared" si="105"/>
        <v>43.490000000000691</v>
      </c>
      <c r="AS154" s="6">
        <f t="shared" si="90"/>
        <v>0</v>
      </c>
      <c r="AT154" s="4">
        <f t="shared" si="91"/>
        <v>2.4841849107616838</v>
      </c>
      <c r="AU154" s="4">
        <f t="shared" si="106"/>
        <v>-4.1405433928250446</v>
      </c>
      <c r="AV154">
        <f t="shared" si="107"/>
        <v>0</v>
      </c>
      <c r="AW154">
        <f t="shared" si="108"/>
        <v>0</v>
      </c>
      <c r="AX154">
        <f t="shared" si="109"/>
        <v>1</v>
      </c>
      <c r="AY154" s="4">
        <f t="shared" si="92"/>
        <v>-3.9100000000000006</v>
      </c>
      <c r="AZ154" s="4">
        <f t="shared" si="93"/>
        <v>1110.7800000000095</v>
      </c>
      <c r="BA154" s="4">
        <f>(C154-$C$1240)*10/100*4</f>
        <v>740.48</v>
      </c>
      <c r="BC154"/>
      <c r="BE154" s="6"/>
      <c r="BK154">
        <f t="shared" si="110"/>
        <v>1</v>
      </c>
    </row>
    <row r="155" spans="1:63" x14ac:dyDescent="0.25">
      <c r="A155">
        <v>1104</v>
      </c>
      <c r="B155" s="1">
        <v>44606</v>
      </c>
      <c r="C155" s="2">
        <v>4412.6099999999997</v>
      </c>
      <c r="D155" s="2">
        <v>4426.22</v>
      </c>
      <c r="E155" s="2">
        <v>4364.84</v>
      </c>
      <c r="F155" s="2">
        <v>4401.67</v>
      </c>
      <c r="G155" s="2">
        <v>3466170000</v>
      </c>
      <c r="H155" s="2">
        <f t="shared" si="94"/>
        <v>45.096888843171186</v>
      </c>
      <c r="I155" s="2">
        <f t="shared" si="95"/>
        <v>4481.4000000000005</v>
      </c>
      <c r="J155" s="2">
        <f t="shared" si="96"/>
        <v>63.28686323109698</v>
      </c>
      <c r="K155" s="2">
        <f t="shared" si="97"/>
        <v>-6.0300000000006548</v>
      </c>
      <c r="L155" s="20">
        <f>VLOOKUP(B155,'IV Calls'!A:B,2, FALSE)</f>
        <v>0.2387</v>
      </c>
      <c r="M155" s="2">
        <f t="shared" si="98"/>
        <v>34.577359539014786</v>
      </c>
      <c r="N155" s="2">
        <f>VLOOKUP(B155,'IV Puts'!A:B,2, FALSE)</f>
        <v>0.23200000000000001</v>
      </c>
      <c r="O155" s="21">
        <f t="shared" si="99"/>
        <v>34.875443039388053</v>
      </c>
      <c r="P155" s="4">
        <f t="shared" si="100"/>
        <v>61.380000000000109</v>
      </c>
      <c r="Q155" s="4">
        <f t="shared" si="101"/>
        <v>80.080999999999946</v>
      </c>
      <c r="R155" s="4">
        <f t="shared" si="102"/>
        <v>1.6478872180451241</v>
      </c>
      <c r="S155" s="4">
        <f t="shared" si="103"/>
        <v>1.2737387387387462</v>
      </c>
      <c r="T155" s="20">
        <f t="shared" si="74"/>
        <v>4418.6295714285716</v>
      </c>
      <c r="U155" s="2">
        <f t="shared" si="75"/>
        <v>16.959571428571508</v>
      </c>
      <c r="V155" s="24">
        <f t="shared" si="76"/>
        <v>1</v>
      </c>
      <c r="W155" s="32">
        <f t="shared" si="77"/>
        <v>4412.5024886099882</v>
      </c>
      <c r="X155" s="33">
        <f t="shared" si="78"/>
        <v>10.832488609988104</v>
      </c>
      <c r="Y155" s="34">
        <f t="shared" si="79"/>
        <v>1</v>
      </c>
      <c r="Z155" s="39">
        <f t="shared" si="104"/>
        <v>4403.2440000000061</v>
      </c>
      <c r="AA155" s="33">
        <f t="shared" si="80"/>
        <v>1.5740000000059808</v>
      </c>
      <c r="AB155" s="34">
        <f t="shared" si="81"/>
        <v>1</v>
      </c>
      <c r="AC155" s="32">
        <f t="shared" si="82"/>
        <v>4405.1882826081019</v>
      </c>
      <c r="AD155" s="33">
        <f t="shared" si="83"/>
        <v>3.5182826081017993</v>
      </c>
      <c r="AE155" s="34">
        <f t="shared" si="84"/>
        <v>1</v>
      </c>
      <c r="AF155" s="36">
        <f t="shared" si="85"/>
        <v>1</v>
      </c>
      <c r="AG155" s="37">
        <f t="shared" si="86"/>
        <v>0</v>
      </c>
      <c r="AH155" s="37">
        <f>IF(COUNTIF(AF156:AF159, "&lt;0")&gt;=2,0,IF(AE155=1, 1, -1))</f>
        <v>0</v>
      </c>
      <c r="AI155" s="37">
        <f>IF(COUNTIF(AF156:AF158, "&lt;0")&gt;=1,0,IF(AE155=1, 1, -1))</f>
        <v>0</v>
      </c>
      <c r="AJ155" s="42">
        <f>IF(SUM(AE156:AE158)=0,0,IF(AE155=1, 1, -1))</f>
        <v>0</v>
      </c>
      <c r="AK155" s="37">
        <f>IF(COUNTIF(AF156:AF157, "&lt;0")&gt;=2,0,IF(AE155=1, 1, -1))</f>
        <v>0</v>
      </c>
      <c r="AL155" s="44">
        <f>IF(COUNTIF(AF156:AF159, "&lt;0")&gt;=3,0,IF(AE155=1, 1, -1))</f>
        <v>0</v>
      </c>
      <c r="AM155" s="49">
        <f>IF(COUNTIF(AF156:AF158, "&lt;0")&gt;=2,0,IF(AE155=1, 1, -1))</f>
        <v>0</v>
      </c>
      <c r="AN155" s="7">
        <v>33.606817817559417</v>
      </c>
      <c r="AO155" s="4">
        <f t="shared" si="87"/>
        <v>13.610000000000582</v>
      </c>
      <c r="AP155" s="4">
        <f t="shared" si="88"/>
        <v>-47.769999999999527</v>
      </c>
      <c r="AQ155" s="4">
        <f t="shared" si="89"/>
        <v>10.9399999999996</v>
      </c>
      <c r="AR155">
        <f t="shared" si="105"/>
        <v>47.769999999999527</v>
      </c>
      <c r="AS155" s="6">
        <f t="shared" si="90"/>
        <v>0</v>
      </c>
      <c r="AT155" s="4">
        <f t="shared" si="91"/>
        <v>2.6402267263395984</v>
      </c>
      <c r="AU155" s="4">
        <f t="shared" si="106"/>
        <v>29.666817817559817</v>
      </c>
      <c r="AV155">
        <f t="shared" si="107"/>
        <v>0</v>
      </c>
      <c r="AW155">
        <f t="shared" si="108"/>
        <v>0</v>
      </c>
      <c r="AX155">
        <f t="shared" si="109"/>
        <v>0</v>
      </c>
      <c r="AY155" s="4">
        <f t="shared" si="92"/>
        <v>6.94</v>
      </c>
      <c r="AZ155" s="4">
        <f t="shared" si="93"/>
        <v>1114.6900000000096</v>
      </c>
      <c r="BA155" s="4">
        <f>(C155-$C$1240)*10/100*4</f>
        <v>733.81199999999978</v>
      </c>
      <c r="BC155"/>
      <c r="BE155" s="6"/>
      <c r="BK155">
        <f t="shared" si="110"/>
        <v>0</v>
      </c>
    </row>
    <row r="156" spans="1:63" x14ac:dyDescent="0.25">
      <c r="A156">
        <v>1103</v>
      </c>
      <c r="B156" s="1">
        <v>44603</v>
      </c>
      <c r="C156" s="2">
        <v>4506.2700000000004</v>
      </c>
      <c r="D156" s="2">
        <v>4526.33</v>
      </c>
      <c r="E156" s="2">
        <v>4401.41</v>
      </c>
      <c r="F156" s="2">
        <v>4418.6400000000003</v>
      </c>
      <c r="G156" s="2">
        <v>4164960000</v>
      </c>
      <c r="H156" s="2">
        <f t="shared" si="94"/>
        <v>40.639408091161933</v>
      </c>
      <c r="I156" s="2">
        <f t="shared" si="95"/>
        <v>4492.6690000000017</v>
      </c>
      <c r="J156" s="2">
        <f t="shared" si="96"/>
        <v>55.121076931653455</v>
      </c>
      <c r="K156" s="2">
        <f t="shared" si="97"/>
        <v>2.1900000000005093</v>
      </c>
      <c r="L156" s="20">
        <f>VLOOKUP(B156,'IV Calls'!A:B,2, FALSE)</f>
        <v>0.22670000000000001</v>
      </c>
      <c r="M156" s="2">
        <f t="shared" si="98"/>
        <v>33.474060976700251</v>
      </c>
      <c r="N156" s="2">
        <f>VLOOKUP(B156,'IV Puts'!A:B,2, FALSE)</f>
        <v>0.21179999999999999</v>
      </c>
      <c r="O156" s="21">
        <f t="shared" si="99"/>
        <v>32.454519245985203</v>
      </c>
      <c r="P156" s="4">
        <f t="shared" si="100"/>
        <v>124.92000000000007</v>
      </c>
      <c r="Q156" s="4">
        <f t="shared" si="101"/>
        <v>84.229999999999933</v>
      </c>
      <c r="R156" s="4">
        <f t="shared" si="102"/>
        <v>-1.042857142856656E-2</v>
      </c>
      <c r="S156" s="4">
        <f t="shared" si="103"/>
        <v>-0.15142449297393223</v>
      </c>
      <c r="T156" s="20">
        <f t="shared" si="74"/>
        <v>4502.5906315789471</v>
      </c>
      <c r="U156" s="2">
        <f t="shared" si="75"/>
        <v>83.950631578946741</v>
      </c>
      <c r="V156" s="24">
        <f t="shared" si="76"/>
        <v>0</v>
      </c>
      <c r="W156" s="32">
        <f t="shared" si="77"/>
        <v>4505.3154773659644</v>
      </c>
      <c r="X156" s="33">
        <f t="shared" si="78"/>
        <v>86.67547736596407</v>
      </c>
      <c r="Y156" s="34">
        <f t="shared" si="79"/>
        <v>0</v>
      </c>
      <c r="Z156" s="39">
        <f t="shared" si="104"/>
        <v>4501.5729999999967</v>
      </c>
      <c r="AA156" s="33">
        <f t="shared" si="80"/>
        <v>82.932999999996355</v>
      </c>
      <c r="AB156" s="34">
        <f t="shared" si="81"/>
        <v>0</v>
      </c>
      <c r="AC156" s="32">
        <f t="shared" si="82"/>
        <v>4502.3589202468502</v>
      </c>
      <c r="AD156" s="33">
        <f t="shared" si="83"/>
        <v>83.718920246849848</v>
      </c>
      <c r="AE156" s="34">
        <f t="shared" si="84"/>
        <v>0</v>
      </c>
      <c r="AF156" s="36">
        <f t="shared" si="85"/>
        <v>-1</v>
      </c>
      <c r="AG156" s="37">
        <f t="shared" si="86"/>
        <v>0</v>
      </c>
      <c r="AH156" s="37">
        <f>IF(COUNTIF(AF157:AF160, "&lt;0")&gt;=2,0,IF(AE156=1, 1, -1))</f>
        <v>0</v>
      </c>
      <c r="AI156" s="37">
        <f>IF(COUNTIF(AF157:AF159, "&lt;0")&gt;=1,0,IF(AE156=1, 1, -1))</f>
        <v>0</v>
      </c>
      <c r="AJ156" s="42">
        <f>IF(SUM(AE157:AE159)=0,0,IF(AE156=1, 1, -1))</f>
        <v>0</v>
      </c>
      <c r="AK156" s="37">
        <f>IF(COUNTIF(AF157:AF158, "&lt;0")&gt;=2,0,IF(AE156=1, 1, -1))</f>
        <v>0</v>
      </c>
      <c r="AL156" s="44">
        <f>IF(COUNTIF(AF157:AF160, "&lt;0")&gt;=3,0,IF(AE156=1, 1, -1))</f>
        <v>0</v>
      </c>
      <c r="AM156" s="49">
        <f>IF(COUNTIF(AF157:AF159, "&lt;0")&gt;=2,0,IF(AE156=1, 1, -1))</f>
        <v>0</v>
      </c>
      <c r="AN156" s="7">
        <v>31.273957277746412</v>
      </c>
      <c r="AO156" s="4">
        <f t="shared" si="87"/>
        <v>20.059999999999491</v>
      </c>
      <c r="AP156" s="4">
        <f t="shared" si="88"/>
        <v>-104.86000000000058</v>
      </c>
      <c r="AQ156" s="4">
        <f t="shared" si="89"/>
        <v>87.630000000000109</v>
      </c>
      <c r="AR156">
        <f t="shared" si="105"/>
        <v>104.86000000000058</v>
      </c>
      <c r="AS156" s="6">
        <f t="shared" si="90"/>
        <v>1</v>
      </c>
      <c r="AT156" s="4">
        <f t="shared" si="91"/>
        <v>-57.949064083380961</v>
      </c>
      <c r="AU156" s="4">
        <f t="shared" si="106"/>
        <v>-49.356042722253697</v>
      </c>
      <c r="AV156">
        <f t="shared" si="107"/>
        <v>1</v>
      </c>
      <c r="AW156">
        <f t="shared" si="108"/>
        <v>0</v>
      </c>
      <c r="AX156">
        <f t="shared" si="109"/>
        <v>0</v>
      </c>
      <c r="AY156" s="4">
        <f t="shared" si="92"/>
        <v>-3.9100000000000006</v>
      </c>
      <c r="AZ156" s="4">
        <f t="shared" si="93"/>
        <v>1107.7500000000095</v>
      </c>
      <c r="BA156" s="4">
        <f>(C156-$C$1240)*10/100*4</f>
        <v>771.27600000000018</v>
      </c>
      <c r="BC156"/>
      <c r="BE156" s="6"/>
      <c r="BK156">
        <f t="shared" si="110"/>
        <v>0</v>
      </c>
    </row>
    <row r="157" spans="1:63" x14ac:dyDescent="0.25">
      <c r="A157">
        <v>1102</v>
      </c>
      <c r="B157" s="1">
        <v>44602</v>
      </c>
      <c r="C157" s="2">
        <v>4553.24</v>
      </c>
      <c r="D157" s="2">
        <v>4588.92</v>
      </c>
      <c r="E157" s="2">
        <v>4484.3100000000004</v>
      </c>
      <c r="F157" s="2">
        <v>4504.08</v>
      </c>
      <c r="G157" s="2">
        <v>4490500000</v>
      </c>
      <c r="H157" s="2">
        <f t="shared" si="94"/>
        <v>69.223958320480122</v>
      </c>
      <c r="I157" s="2">
        <f t="shared" si="95"/>
        <v>4504.0335000000005</v>
      </c>
      <c r="J157" s="2">
        <f t="shared" si="96"/>
        <v>71.695436572093968</v>
      </c>
      <c r="K157" s="2">
        <f t="shared" si="97"/>
        <v>-33.940000000000509</v>
      </c>
      <c r="L157" s="20">
        <f>VLOOKUP(B157,'IV Calls'!A:B,2, FALSE)</f>
        <v>0.1855</v>
      </c>
      <c r="M157" s="2">
        <f t="shared" si="98"/>
        <v>27.895906782172766</v>
      </c>
      <c r="N157" s="2">
        <f>VLOOKUP(B157,'IV Puts'!A:B,2, FALSE)</f>
        <v>0.2014</v>
      </c>
      <c r="O157" s="21">
        <f t="shared" si="99"/>
        <v>31.430289196689557</v>
      </c>
      <c r="P157" s="4">
        <f t="shared" si="100"/>
        <v>104.60999999999967</v>
      </c>
      <c r="Q157" s="4">
        <f t="shared" si="101"/>
        <v>85.763999999999939</v>
      </c>
      <c r="R157" s="4">
        <f t="shared" si="102"/>
        <v>-1.4893684210526279</v>
      </c>
      <c r="S157" s="4">
        <f t="shared" si="103"/>
        <v>-1.3443980761069421</v>
      </c>
      <c r="T157" s="20">
        <f t="shared" si="74"/>
        <v>4582.2624135338347</v>
      </c>
      <c r="U157" s="2">
        <f t="shared" si="75"/>
        <v>78.182413533834733</v>
      </c>
      <c r="V157" s="24">
        <f t="shared" si="76"/>
        <v>0</v>
      </c>
      <c r="W157" s="32">
        <f t="shared" si="77"/>
        <v>4550.6225354864237</v>
      </c>
      <c r="X157" s="33">
        <f t="shared" si="78"/>
        <v>46.542535486423731</v>
      </c>
      <c r="Y157" s="34">
        <f t="shared" si="79"/>
        <v>0</v>
      </c>
      <c r="Z157" s="39">
        <f t="shared" si="104"/>
        <v>4553.8639999999996</v>
      </c>
      <c r="AA157" s="33">
        <f t="shared" si="80"/>
        <v>49.783999999999651</v>
      </c>
      <c r="AB157" s="34">
        <f t="shared" si="81"/>
        <v>0</v>
      </c>
      <c r="AC157" s="32">
        <f t="shared" si="82"/>
        <v>4553.1832924521486</v>
      </c>
      <c r="AD157" s="33">
        <f t="shared" si="83"/>
        <v>49.103292452148708</v>
      </c>
      <c r="AE157" s="34">
        <f t="shared" si="84"/>
        <v>0</v>
      </c>
      <c r="AF157" s="36">
        <f t="shared" si="85"/>
        <v>-1</v>
      </c>
      <c r="AG157" s="37">
        <f t="shared" si="86"/>
        <v>0</v>
      </c>
      <c r="AH157" s="37">
        <f>IF(COUNTIF(AF158:AF161, "&lt;0")&gt;=2,0,IF(AE157=1, 1, -1))</f>
        <v>0</v>
      </c>
      <c r="AI157" s="37">
        <f>IF(COUNTIF(AF158:AF160, "&lt;0")&gt;=1,0,IF(AE157=1, 1, -1))</f>
        <v>0</v>
      </c>
      <c r="AJ157" s="42">
        <f>IF(SUM(AE158:AE160)=0,0,IF(AE157=1, 1, -1))</f>
        <v>-1</v>
      </c>
      <c r="AK157" s="37">
        <f>IF(COUNTIF(AF158:AF159, "&lt;0")&gt;=2,0,IF(AE157=1, 1, -1))</f>
        <v>0</v>
      </c>
      <c r="AL157" s="44">
        <f>IF(COUNTIF(AF158:AF161, "&lt;0")&gt;=3,0,IF(AE157=1, 1, -1))</f>
        <v>-1</v>
      </c>
      <c r="AM157" s="49">
        <f>IF(COUNTIF(AF158:AF160, "&lt;0")&gt;=2,0,IF(AE157=1, 1, -1))</f>
        <v>0</v>
      </c>
      <c r="AN157" s="7">
        <v>30.286984506359001</v>
      </c>
      <c r="AO157" s="4">
        <f t="shared" si="87"/>
        <v>35.680000000000291</v>
      </c>
      <c r="AP157" s="4">
        <f t="shared" si="88"/>
        <v>-68.929999999999382</v>
      </c>
      <c r="AQ157" s="4">
        <f t="shared" si="89"/>
        <v>49.159999999999854</v>
      </c>
      <c r="AR157">
        <f t="shared" si="105"/>
        <v>68.929999999999382</v>
      </c>
      <c r="AS157" s="6">
        <f t="shared" si="90"/>
        <v>1</v>
      </c>
      <c r="AT157" s="4">
        <f t="shared" si="91"/>
        <v>-23.499523240460881</v>
      </c>
      <c r="AU157" s="4">
        <f t="shared" si="106"/>
        <v>-11.873015493640853</v>
      </c>
      <c r="AV157">
        <f t="shared" si="107"/>
        <v>1</v>
      </c>
      <c r="AW157">
        <f t="shared" si="108"/>
        <v>0</v>
      </c>
      <c r="AX157">
        <f t="shared" si="109"/>
        <v>0</v>
      </c>
      <c r="AY157" s="4">
        <f t="shared" si="92"/>
        <v>-3.9100000000000006</v>
      </c>
      <c r="AZ157" s="4">
        <f t="shared" si="93"/>
        <v>1111.6600000000096</v>
      </c>
      <c r="BA157" s="4">
        <f>(C157-$C$1240)*10/100*4</f>
        <v>790.06399999999996</v>
      </c>
      <c r="BC157"/>
      <c r="BE157" s="6"/>
      <c r="BK157">
        <f t="shared" si="110"/>
        <v>1</v>
      </c>
    </row>
    <row r="158" spans="1:63" x14ac:dyDescent="0.25">
      <c r="A158">
        <v>1101</v>
      </c>
      <c r="B158" s="1">
        <v>44601</v>
      </c>
      <c r="C158" s="2">
        <v>4547</v>
      </c>
      <c r="D158" s="2">
        <v>4590.03</v>
      </c>
      <c r="E158" s="2">
        <v>4547</v>
      </c>
      <c r="F158" s="2">
        <v>4587.18</v>
      </c>
      <c r="G158" s="2">
        <v>3662810000</v>
      </c>
      <c r="H158" s="2">
        <f t="shared" si="94"/>
        <v>74.630895218475899</v>
      </c>
      <c r="I158" s="2">
        <f t="shared" si="95"/>
        <v>4512.8010000000004</v>
      </c>
      <c r="J158" s="2">
        <f t="shared" si="96"/>
        <v>81.571377363631626</v>
      </c>
      <c r="K158" s="2">
        <f t="shared" si="97"/>
        <v>25.460000000000036</v>
      </c>
      <c r="L158" s="20">
        <f>VLOOKUP(B158,'IV Calls'!A:B,2, FALSE)</f>
        <v>0.155</v>
      </c>
      <c r="M158" s="2">
        <f t="shared" si="98"/>
        <v>22.975705848323098</v>
      </c>
      <c r="N158" s="2">
        <f>VLOOKUP(B158,'IV Puts'!A:B,2, FALSE)</f>
        <v>0.156</v>
      </c>
      <c r="O158" s="21">
        <f t="shared" si="99"/>
        <v>23.996842678431676</v>
      </c>
      <c r="P158" s="4">
        <f t="shared" si="100"/>
        <v>68.489999999999782</v>
      </c>
      <c r="Q158" s="4">
        <f t="shared" si="101"/>
        <v>87.226999999999947</v>
      </c>
      <c r="R158" s="4">
        <f t="shared" si="102"/>
        <v>-4.9175864661654147</v>
      </c>
      <c r="S158" s="4">
        <f t="shared" si="103"/>
        <v>-3.6865697374307462</v>
      </c>
      <c r="T158" s="20">
        <f t="shared" si="74"/>
        <v>4512.4060451127816</v>
      </c>
      <c r="U158" s="2">
        <f t="shared" si="75"/>
        <v>74.773954887218679</v>
      </c>
      <c r="V158" s="24">
        <f t="shared" si="76"/>
        <v>0</v>
      </c>
      <c r="W158" s="32">
        <f t="shared" si="77"/>
        <v>4542.4230862210097</v>
      </c>
      <c r="X158" s="33">
        <f t="shared" si="78"/>
        <v>44.756913778990565</v>
      </c>
      <c r="Y158" s="34">
        <f t="shared" si="79"/>
        <v>0</v>
      </c>
      <c r="Z158" s="39">
        <f t="shared" si="104"/>
        <v>4553.6979999999894</v>
      </c>
      <c r="AA158" s="33">
        <f t="shared" si="80"/>
        <v>33.482000000010885</v>
      </c>
      <c r="AB158" s="34">
        <f t="shared" si="81"/>
        <v>0</v>
      </c>
      <c r="AC158" s="32">
        <f t="shared" si="82"/>
        <v>4551.3302681064042</v>
      </c>
      <c r="AD158" s="33">
        <f t="shared" si="83"/>
        <v>35.849731893596072</v>
      </c>
      <c r="AE158" s="34">
        <f t="shared" si="84"/>
        <v>0</v>
      </c>
      <c r="AF158" s="36">
        <f t="shared" si="85"/>
        <v>-1</v>
      </c>
      <c r="AG158" s="37">
        <f t="shared" si="86"/>
        <v>0</v>
      </c>
      <c r="AH158" s="37">
        <f>IF(COUNTIF(AF159:AF162, "&lt;0")&gt;=2,0,IF(AE158=1, 1, -1))</f>
        <v>0</v>
      </c>
      <c r="AI158" s="37">
        <f>IF(COUNTIF(AF159:AF161, "&lt;0")&gt;=1,0,IF(AE158=1, 1, -1))</f>
        <v>0</v>
      </c>
      <c r="AJ158" s="42">
        <f>IF(SUM(AE159:AE161)=0,0,IF(AE158=1, 1, -1))</f>
        <v>-1</v>
      </c>
      <c r="AK158" s="37">
        <f>IF(COUNTIF(AF159:AF160, "&lt;0")&gt;=2,0,IF(AE158=1, 1, -1))</f>
        <v>-1</v>
      </c>
      <c r="AL158" s="44">
        <f>IF(COUNTIF(AF159:AF162, "&lt;0")&gt;=3,0,IF(AE158=1, 1, -1))</f>
        <v>-1</v>
      </c>
      <c r="AM158" s="49">
        <f>IF(COUNTIF(AF159:AF161, "&lt;0")&gt;=2,0,IF(AE158=1, 1, -1))</f>
        <v>-1</v>
      </c>
      <c r="AN158" s="7">
        <v>23.123936208634859</v>
      </c>
      <c r="AO158" s="4">
        <f t="shared" si="87"/>
        <v>43.029999999999745</v>
      </c>
      <c r="AP158" s="4">
        <f t="shared" si="88"/>
        <v>0</v>
      </c>
      <c r="AQ158" s="4">
        <f t="shared" si="89"/>
        <v>40.180000000000291</v>
      </c>
      <c r="AR158">
        <f t="shared" si="105"/>
        <v>43.029999999999745</v>
      </c>
      <c r="AS158" s="6">
        <f t="shared" si="90"/>
        <v>1</v>
      </c>
      <c r="AT158" s="4">
        <f t="shared" si="91"/>
        <v>-8.3440956870474565</v>
      </c>
      <c r="AU158" s="4">
        <f t="shared" si="106"/>
        <v>-10.056063791365432</v>
      </c>
      <c r="AV158">
        <f t="shared" si="107"/>
        <v>1</v>
      </c>
      <c r="AW158">
        <f t="shared" si="108"/>
        <v>0</v>
      </c>
      <c r="AX158">
        <f t="shared" si="109"/>
        <v>0</v>
      </c>
      <c r="AY158" s="4">
        <f t="shared" si="92"/>
        <v>-3.9100000000000006</v>
      </c>
      <c r="AZ158" s="4">
        <f t="shared" si="93"/>
        <v>1115.5700000000097</v>
      </c>
      <c r="BA158" s="4">
        <f>(C158-$C$1240)*10/100*4</f>
        <v>787.56799999999998</v>
      </c>
      <c r="BC158"/>
      <c r="BE158" s="6"/>
      <c r="BK158">
        <f t="shared" si="110"/>
        <v>1</v>
      </c>
    </row>
    <row r="159" spans="1:63" x14ac:dyDescent="0.25">
      <c r="A159">
        <v>1100</v>
      </c>
      <c r="B159" s="1">
        <v>44600</v>
      </c>
      <c r="C159" s="2">
        <v>4480.0200000000004</v>
      </c>
      <c r="D159" s="2">
        <v>4531.32</v>
      </c>
      <c r="E159" s="2">
        <v>4465.3999999999996</v>
      </c>
      <c r="F159" s="2">
        <v>4521.54</v>
      </c>
      <c r="G159" s="2">
        <v>3509330000</v>
      </c>
      <c r="H159" s="2">
        <f t="shared" si="94"/>
        <v>73.362800867409121</v>
      </c>
      <c r="I159" s="2">
        <f t="shared" si="95"/>
        <v>4518.9080000000004</v>
      </c>
      <c r="J159" s="2">
        <f t="shared" si="96"/>
        <v>85.171219346678328</v>
      </c>
      <c r="K159" s="2">
        <f t="shared" si="97"/>
        <v>-3.8499999999994543</v>
      </c>
      <c r="L159" s="20">
        <f>VLOOKUP(B159,'IV Calls'!A:B,2, FALSE)</f>
        <v>0.17599999999999999</v>
      </c>
      <c r="M159" s="2">
        <f t="shared" si="98"/>
        <v>25.871193699853055</v>
      </c>
      <c r="N159" s="2">
        <f>VLOOKUP(B159,'IV Puts'!A:B,2, FALSE)</f>
        <v>0.1704</v>
      </c>
      <c r="O159" s="21">
        <f t="shared" si="99"/>
        <v>25.993558122703259</v>
      </c>
      <c r="P159" s="4">
        <f t="shared" si="100"/>
        <v>65.920000000000073</v>
      </c>
      <c r="Q159" s="4">
        <f t="shared" si="101"/>
        <v>95.220999999999918</v>
      </c>
      <c r="R159" s="4">
        <f t="shared" si="102"/>
        <v>-9.1339548872180458</v>
      </c>
      <c r="S159" s="4">
        <f t="shared" si="103"/>
        <v>-6.4463574351978172</v>
      </c>
      <c r="T159" s="20">
        <f t="shared" si="74"/>
        <v>4472.3565488721806</v>
      </c>
      <c r="U159" s="2">
        <f t="shared" si="75"/>
        <v>49.183451127819353</v>
      </c>
      <c r="V159" s="24">
        <f t="shared" si="76"/>
        <v>0</v>
      </c>
      <c r="W159" s="32">
        <f t="shared" si="77"/>
        <v>4474.2971344127473</v>
      </c>
      <c r="X159" s="33">
        <f t="shared" si="78"/>
        <v>47.242865587252709</v>
      </c>
      <c r="Y159" s="34">
        <f t="shared" si="79"/>
        <v>0</v>
      </c>
      <c r="Z159" s="39">
        <f t="shared" si="104"/>
        <v>4477.4470000000074</v>
      </c>
      <c r="AA159" s="33">
        <f t="shared" si="80"/>
        <v>44.092999999992571</v>
      </c>
      <c r="AB159" s="34">
        <f t="shared" si="81"/>
        <v>0</v>
      </c>
      <c r="AC159" s="32">
        <f t="shared" si="82"/>
        <v>4476.7855282266828</v>
      </c>
      <c r="AD159" s="33">
        <f t="shared" si="83"/>
        <v>44.754471773317164</v>
      </c>
      <c r="AE159" s="34">
        <f t="shared" si="84"/>
        <v>0</v>
      </c>
      <c r="AF159" s="36">
        <f t="shared" si="85"/>
        <v>-1</v>
      </c>
      <c r="AG159" s="37">
        <f t="shared" si="86"/>
        <v>-1</v>
      </c>
      <c r="AH159" s="37">
        <f>IF(COUNTIF(AF160:AF163, "&lt;0")&gt;=2,0,IF(AE159=1, 1, -1))</f>
        <v>-1</v>
      </c>
      <c r="AI159" s="37">
        <f>IF(COUNTIF(AF160:AF162, "&lt;0")&gt;=1,0,IF(AE159=1, 1, -1))</f>
        <v>0</v>
      </c>
      <c r="AJ159" s="42">
        <f>IF(SUM(AE160:AE162)=0,0,IF(AE159=1, 1, -1))</f>
        <v>-1</v>
      </c>
      <c r="AK159" s="37">
        <f>IF(COUNTIF(AF160:AF161, "&lt;0")&gt;=2,0,IF(AE159=1, 1, -1))</f>
        <v>-1</v>
      </c>
      <c r="AL159" s="44">
        <f>IF(COUNTIF(AF160:AF163, "&lt;0")&gt;=3,0,IF(AE159=1, 1, -1))</f>
        <v>-1</v>
      </c>
      <c r="AM159" s="49">
        <f>IF(COUNTIF(AF160:AF162, "&lt;0")&gt;=2,0,IF(AE159=1, 1, -1))</f>
        <v>-1</v>
      </c>
      <c r="AN159" s="7">
        <v>25.048019354857729</v>
      </c>
      <c r="AO159" s="4">
        <f t="shared" si="87"/>
        <v>51.299999999999272</v>
      </c>
      <c r="AP159" s="4">
        <f t="shared" si="88"/>
        <v>-14.6200000000008</v>
      </c>
      <c r="AQ159" s="4">
        <f t="shared" si="89"/>
        <v>41.519999999999527</v>
      </c>
      <c r="AR159">
        <f t="shared" si="105"/>
        <v>51.299999999999272</v>
      </c>
      <c r="AS159" s="6">
        <f t="shared" si="90"/>
        <v>1</v>
      </c>
      <c r="AT159" s="4">
        <f t="shared" si="91"/>
        <v>-13.727970967712679</v>
      </c>
      <c r="AU159" s="4">
        <f t="shared" si="106"/>
        <v>-9.471980645141798</v>
      </c>
      <c r="AV159">
        <f t="shared" si="107"/>
        <v>1</v>
      </c>
      <c r="AW159">
        <f t="shared" si="108"/>
        <v>0</v>
      </c>
      <c r="AX159">
        <f t="shared" si="109"/>
        <v>0</v>
      </c>
      <c r="AY159" s="4">
        <f t="shared" si="92"/>
        <v>-3.9100000000000006</v>
      </c>
      <c r="AZ159" s="4">
        <f t="shared" si="93"/>
        <v>1119.4800000000098</v>
      </c>
      <c r="BA159" s="4">
        <f>(C159-$C$1240)*10/100*4</f>
        <v>760.77600000000018</v>
      </c>
      <c r="BC159"/>
      <c r="BE159" s="6"/>
      <c r="BK159">
        <f t="shared" si="110"/>
        <v>1</v>
      </c>
    </row>
    <row r="160" spans="1:63" x14ac:dyDescent="0.25">
      <c r="A160">
        <v>1099</v>
      </c>
      <c r="B160" s="1">
        <v>44599</v>
      </c>
      <c r="C160" s="2">
        <v>4505.75</v>
      </c>
      <c r="D160" s="2">
        <v>4521.8599999999997</v>
      </c>
      <c r="E160" s="2">
        <v>4471.47</v>
      </c>
      <c r="F160" s="2">
        <v>4483.87</v>
      </c>
      <c r="G160" s="2">
        <v>3291600000</v>
      </c>
      <c r="H160" s="2">
        <f t="shared" si="94"/>
        <v>79.25531853166423</v>
      </c>
      <c r="I160" s="2">
        <f t="shared" si="95"/>
        <v>4527.674</v>
      </c>
      <c r="J160" s="2">
        <f t="shared" si="96"/>
        <v>92.946956773318036</v>
      </c>
      <c r="K160" s="2">
        <f t="shared" si="97"/>
        <v>5.2200000000002547</v>
      </c>
      <c r="L160" s="20">
        <f>VLOOKUP(B160,'IV Calls'!A:B,2, FALSE)</f>
        <v>0.2029</v>
      </c>
      <c r="M160" s="2">
        <f t="shared" si="98"/>
        <v>29.936187832223325</v>
      </c>
      <c r="N160" s="2">
        <f>VLOOKUP(B160,'IV Puts'!A:B,2, FALSE)</f>
        <v>0.18479999999999999</v>
      </c>
      <c r="O160" s="21">
        <f t="shared" si="99"/>
        <v>28.294938651692469</v>
      </c>
      <c r="P160" s="4">
        <f t="shared" si="100"/>
        <v>50.389999999999418</v>
      </c>
      <c r="Q160" s="4">
        <f t="shared" si="101"/>
        <v>101.01899999999996</v>
      </c>
      <c r="R160" s="4">
        <f t="shared" si="102"/>
        <v>-11.513451127819549</v>
      </c>
      <c r="S160" s="4">
        <f t="shared" si="103"/>
        <v>-8.0603740665542531</v>
      </c>
      <c r="T160" s="20">
        <f t="shared" si="74"/>
        <v>4487.3592406015032</v>
      </c>
      <c r="U160" s="2">
        <f t="shared" si="75"/>
        <v>3.4892406015032975</v>
      </c>
      <c r="V160" s="24">
        <f t="shared" si="76"/>
        <v>1</v>
      </c>
      <c r="W160" s="32">
        <f t="shared" si="77"/>
        <v>4499.2427727210888</v>
      </c>
      <c r="X160" s="33">
        <f t="shared" si="78"/>
        <v>15.37277272108895</v>
      </c>
      <c r="Y160" s="34">
        <f t="shared" si="79"/>
        <v>1</v>
      </c>
      <c r="Z160" s="39">
        <f t="shared" si="104"/>
        <v>4508.0459999999985</v>
      </c>
      <c r="AA160" s="33">
        <f t="shared" si="80"/>
        <v>24.175999999998567</v>
      </c>
      <c r="AB160" s="34">
        <f t="shared" si="81"/>
        <v>1</v>
      </c>
      <c r="AC160" s="32">
        <f t="shared" si="82"/>
        <v>4506.1973222714278</v>
      </c>
      <c r="AD160" s="33">
        <f t="shared" si="83"/>
        <v>22.327322271427875</v>
      </c>
      <c r="AE160" s="34">
        <f t="shared" si="84"/>
        <v>1</v>
      </c>
      <c r="AF160" s="36">
        <f t="shared" si="85"/>
        <v>1</v>
      </c>
      <c r="AG160" s="37">
        <f t="shared" si="86"/>
        <v>1</v>
      </c>
      <c r="AH160" s="37">
        <f>IF(COUNTIF(AF161:AF164, "&lt;0")&gt;=2,0,IF(AE160=1, 1, -1))</f>
        <v>1</v>
      </c>
      <c r="AI160" s="37">
        <f>IF(COUNTIF(AF161:AF163, "&lt;0")&gt;=1,0,IF(AE160=1, 1, -1))</f>
        <v>0</v>
      </c>
      <c r="AJ160" s="42">
        <f>IF(SUM(AE161:AE163)=0,0,IF(AE160=1, 1, -1))</f>
        <v>1</v>
      </c>
      <c r="AK160" s="37">
        <f>IF(COUNTIF(AF161:AF162, "&lt;0")&gt;=2,0,IF(AE160=1, 1, -1))</f>
        <v>1</v>
      </c>
      <c r="AL160" s="44">
        <f>IF(COUNTIF(AF161:AF164, "&lt;0")&gt;=3,0,IF(AE160=1, 1, -1))</f>
        <v>1</v>
      </c>
      <c r="AM160" s="49">
        <f>IF(COUNTIF(AF161:AF163, "&lt;0")&gt;=2,0,IF(AE160=1, 1, -1))</f>
        <v>1</v>
      </c>
      <c r="AN160" s="7">
        <v>27.26568512269527</v>
      </c>
      <c r="AO160" s="4">
        <f t="shared" si="87"/>
        <v>16.109999999999673</v>
      </c>
      <c r="AP160" s="4">
        <f t="shared" si="88"/>
        <v>-34.279999999999745</v>
      </c>
      <c r="AQ160" s="4">
        <f t="shared" si="89"/>
        <v>21.880000000000109</v>
      </c>
      <c r="AR160">
        <f t="shared" si="105"/>
        <v>34.279999999999745</v>
      </c>
      <c r="AS160" s="6">
        <f t="shared" si="90"/>
        <v>0</v>
      </c>
      <c r="AT160" s="4">
        <f t="shared" si="91"/>
        <v>6.6185276840431584</v>
      </c>
      <c r="AU160" s="4">
        <f t="shared" si="106"/>
        <v>12.385685122695161</v>
      </c>
      <c r="AV160">
        <f t="shared" si="107"/>
        <v>0</v>
      </c>
      <c r="AW160">
        <f t="shared" si="108"/>
        <v>0</v>
      </c>
      <c r="AX160">
        <f t="shared" si="109"/>
        <v>0</v>
      </c>
      <c r="AY160" s="4">
        <f t="shared" si="92"/>
        <v>6.94</v>
      </c>
      <c r="AZ160" s="4">
        <f t="shared" si="93"/>
        <v>1123.3900000000099</v>
      </c>
      <c r="BA160" s="4">
        <f>(C160-$C$1240)*10/100*4</f>
        <v>771.06799999999998</v>
      </c>
      <c r="BC160"/>
      <c r="BE160" s="6"/>
      <c r="BK160">
        <f t="shared" si="110"/>
        <v>1</v>
      </c>
    </row>
    <row r="161" spans="1:63" x14ac:dyDescent="0.25">
      <c r="A161">
        <v>1098</v>
      </c>
      <c r="B161" s="1">
        <v>44596</v>
      </c>
      <c r="C161" s="2">
        <v>4482.79</v>
      </c>
      <c r="D161" s="2">
        <v>4539.66</v>
      </c>
      <c r="E161" s="2">
        <v>4451.5</v>
      </c>
      <c r="F161" s="2">
        <v>4500.53</v>
      </c>
      <c r="G161" s="2">
        <v>3673700000</v>
      </c>
      <c r="H161" s="2">
        <f t="shared" si="94"/>
        <v>82.306995443211861</v>
      </c>
      <c r="I161" s="2">
        <f t="shared" si="95"/>
        <v>4537.2694999999994</v>
      </c>
      <c r="J161" s="2">
        <f t="shared" si="96"/>
        <v>104.07912113160026</v>
      </c>
      <c r="K161" s="2">
        <f t="shared" si="97"/>
        <v>5.3500000000003638</v>
      </c>
      <c r="L161" s="20">
        <f>VLOOKUP(B161,'IV Calls'!A:B,2, FALSE)</f>
        <v>0.1777</v>
      </c>
      <c r="M161" s="2">
        <f t="shared" si="98"/>
        <v>26.083627514758746</v>
      </c>
      <c r="N161" s="2">
        <f>VLOOKUP(B161,'IV Puts'!A:B,2, FALSE)</f>
        <v>0.19139999999999999</v>
      </c>
      <c r="O161" s="21">
        <f t="shared" si="99"/>
        <v>29.155120249189569</v>
      </c>
      <c r="P161" s="4">
        <f t="shared" si="100"/>
        <v>88.159999999999854</v>
      </c>
      <c r="Q161" s="4">
        <f t="shared" si="101"/>
        <v>115.45300000000006</v>
      </c>
      <c r="R161" s="4">
        <f t="shared" si="102"/>
        <v>-13.170759398496235</v>
      </c>
      <c r="S161" s="4">
        <f t="shared" si="103"/>
        <v>-9.1651088435374124</v>
      </c>
      <c r="T161" s="20">
        <f t="shared" si="74"/>
        <v>4462.3676315789471</v>
      </c>
      <c r="U161" s="2">
        <f t="shared" si="75"/>
        <v>38.162368421052633</v>
      </c>
      <c r="V161" s="24">
        <f t="shared" si="76"/>
        <v>0</v>
      </c>
      <c r="W161" s="32">
        <f t="shared" si="77"/>
        <v>4475.5454811742966</v>
      </c>
      <c r="X161" s="33">
        <f t="shared" si="78"/>
        <v>24.984518825703162</v>
      </c>
      <c r="Y161" s="34">
        <f t="shared" si="79"/>
        <v>0</v>
      </c>
      <c r="Z161" s="39">
        <f t="shared" si="104"/>
        <v>4477.5280000000057</v>
      </c>
      <c r="AA161" s="33">
        <f t="shared" si="80"/>
        <v>23.001999999994041</v>
      </c>
      <c r="AB161" s="34">
        <f t="shared" si="81"/>
        <v>1</v>
      </c>
      <c r="AC161" s="32">
        <f t="shared" si="82"/>
        <v>4477.1116710466067</v>
      </c>
      <c r="AD161" s="33">
        <f t="shared" si="83"/>
        <v>23.418328953393029</v>
      </c>
      <c r="AE161" s="34">
        <f t="shared" si="84"/>
        <v>1</v>
      </c>
      <c r="AF161" s="36">
        <f t="shared" si="85"/>
        <v>1</v>
      </c>
      <c r="AG161" s="37">
        <f t="shared" si="86"/>
        <v>0</v>
      </c>
      <c r="AH161" s="37">
        <f>IF(COUNTIF(AF162:AF165, "&lt;0")&gt;=2,0,IF(AE161=1, 1, -1))</f>
        <v>0</v>
      </c>
      <c r="AI161" s="37">
        <f>IF(COUNTIF(AF162:AF164, "&lt;0")&gt;=1,0,IF(AE161=1, 1, -1))</f>
        <v>0</v>
      </c>
      <c r="AJ161" s="42">
        <f>IF(SUM(AE162:AE164)=0,0,IF(AE161=1, 1, -1))</f>
        <v>1</v>
      </c>
      <c r="AK161" s="37">
        <f>IF(COUNTIF(AF162:AF163, "&lt;0")&gt;=2,0,IF(AE161=1, 1, -1))</f>
        <v>1</v>
      </c>
      <c r="AL161" s="44">
        <f>IF(COUNTIF(AF162:AF165, "&lt;0")&gt;=3,0,IF(AE161=1, 1, -1))</f>
        <v>1</v>
      </c>
      <c r="AM161" s="49">
        <f>IF(COUNTIF(AF162:AF164, "&lt;0")&gt;=2,0,IF(AE161=1, 1, -1))</f>
        <v>1</v>
      </c>
      <c r="AN161" s="7">
        <v>28.094576850449201</v>
      </c>
      <c r="AO161" s="4">
        <f t="shared" si="87"/>
        <v>56.869999999999891</v>
      </c>
      <c r="AP161" s="4">
        <f t="shared" si="88"/>
        <v>-31.289999999999964</v>
      </c>
      <c r="AQ161" s="4">
        <f t="shared" si="89"/>
        <v>17.739999999999782</v>
      </c>
      <c r="AR161">
        <f t="shared" si="105"/>
        <v>56.869999999999891</v>
      </c>
      <c r="AS161" s="6">
        <f t="shared" si="90"/>
        <v>1</v>
      </c>
      <c r="AT161" s="4">
        <f t="shared" si="91"/>
        <v>-14.72813472432609</v>
      </c>
      <c r="AU161" s="4">
        <f t="shared" si="106"/>
        <v>17.354576850449419</v>
      </c>
      <c r="AV161">
        <f t="shared" si="107"/>
        <v>0</v>
      </c>
      <c r="AW161">
        <f t="shared" si="108"/>
        <v>1</v>
      </c>
      <c r="AX161">
        <f t="shared" si="109"/>
        <v>0</v>
      </c>
      <c r="AY161" s="4">
        <f t="shared" si="92"/>
        <v>-3.9100000000000006</v>
      </c>
      <c r="AZ161" s="4">
        <f t="shared" si="93"/>
        <v>1116.4500000000098</v>
      </c>
      <c r="BA161" s="4">
        <f>(C161-$C$1240)*10/100*4</f>
        <v>761.8839999999999</v>
      </c>
      <c r="BC161"/>
      <c r="BE161" s="6"/>
      <c r="BK161">
        <f t="shared" si="110"/>
        <v>1</v>
      </c>
    </row>
    <row r="162" spans="1:63" x14ac:dyDescent="0.25">
      <c r="A162">
        <v>1097</v>
      </c>
      <c r="B162" s="1">
        <v>44595</v>
      </c>
      <c r="C162" s="2">
        <v>4535.41</v>
      </c>
      <c r="D162" s="2">
        <v>4542.88</v>
      </c>
      <c r="E162" s="2">
        <v>4470.3900000000003</v>
      </c>
      <c r="F162" s="2">
        <v>4477.4399999999996</v>
      </c>
      <c r="G162" s="2">
        <v>3596830000</v>
      </c>
      <c r="H162" s="2">
        <f t="shared" si="94"/>
        <v>81.700274717340449</v>
      </c>
      <c r="I162" s="2">
        <f t="shared" si="95"/>
        <v>4547.7994999999992</v>
      </c>
      <c r="J162" s="2">
        <f t="shared" si="96"/>
        <v>102.3087459488757</v>
      </c>
      <c r="K162" s="2">
        <f t="shared" si="97"/>
        <v>-53.970000000000255</v>
      </c>
      <c r="L162" s="20">
        <f>VLOOKUP(B162,'IV Calls'!A:B,2, FALSE)</f>
        <v>0.252</v>
      </c>
      <c r="M162" s="2">
        <f t="shared" si="98"/>
        <v>37.91450117745584</v>
      </c>
      <c r="N162" s="2">
        <f>VLOOKUP(B162,'IV Puts'!A:B,2, FALSE)</f>
        <v>0.1593</v>
      </c>
      <c r="O162" s="21">
        <f t="shared" si="99"/>
        <v>24.872126809062056</v>
      </c>
      <c r="P162" s="4">
        <f t="shared" si="100"/>
        <v>118.98999999999978</v>
      </c>
      <c r="Q162" s="4">
        <f t="shared" si="101"/>
        <v>116.55500000000011</v>
      </c>
      <c r="R162" s="4">
        <f t="shared" si="102"/>
        <v>-15.072368421052627</v>
      </c>
      <c r="S162" s="4">
        <f t="shared" si="103"/>
        <v>-10.203547641836364</v>
      </c>
      <c r="T162" s="20">
        <f t="shared" si="74"/>
        <v>4572.9999022556394</v>
      </c>
      <c r="U162" s="2">
        <f t="shared" si="75"/>
        <v>95.559902255639827</v>
      </c>
      <c r="V162" s="24">
        <f t="shared" si="76"/>
        <v>0</v>
      </c>
      <c r="W162" s="32">
        <f t="shared" si="77"/>
        <v>4527.6372344960228</v>
      </c>
      <c r="X162" s="33">
        <f t="shared" si="78"/>
        <v>50.197234496023157</v>
      </c>
      <c r="Y162" s="34">
        <f t="shared" si="79"/>
        <v>0</v>
      </c>
      <c r="Z162" s="39">
        <f t="shared" si="104"/>
        <v>4532.3119999999981</v>
      </c>
      <c r="AA162" s="33">
        <f t="shared" si="80"/>
        <v>54.871999999998479</v>
      </c>
      <c r="AB162" s="34">
        <f t="shared" si="81"/>
        <v>0</v>
      </c>
      <c r="AC162" s="32">
        <f t="shared" si="82"/>
        <v>4531.3302992441631</v>
      </c>
      <c r="AD162" s="33">
        <f t="shared" si="83"/>
        <v>53.890299244163543</v>
      </c>
      <c r="AE162" s="34">
        <f t="shared" si="84"/>
        <v>0</v>
      </c>
      <c r="AF162" s="36">
        <f t="shared" si="85"/>
        <v>-1</v>
      </c>
      <c r="AG162" s="37">
        <f t="shared" si="86"/>
        <v>-1</v>
      </c>
      <c r="AH162" s="37">
        <f>IF(COUNTIF(AF163:AF166, "&lt;0")&gt;=2,0,IF(AE162=1, 1, -1))</f>
        <v>0</v>
      </c>
      <c r="AI162" s="37">
        <f>IF(COUNTIF(AF163:AF165, "&lt;0")&gt;=1,0,IF(AE162=1, 1, -1))</f>
        <v>0</v>
      </c>
      <c r="AJ162" s="42">
        <f>IF(SUM(AE163:AE165)=0,0,IF(AE162=1, 1, -1))</f>
        <v>-1</v>
      </c>
      <c r="AK162" s="37">
        <f>IF(COUNTIF(AF163:AF164, "&lt;0")&gt;=2,0,IF(AE162=1, 1, -1))</f>
        <v>-1</v>
      </c>
      <c r="AL162" s="44">
        <f>IF(COUNTIF(AF163:AF166, "&lt;0")&gt;=3,0,IF(AE162=1, 1, -1))</f>
        <v>-1</v>
      </c>
      <c r="AM162" s="49">
        <f>IF(COUNTIF(AF163:AF165, "&lt;0")&gt;=2,0,IF(AE162=1, 1, -1))</f>
        <v>-1</v>
      </c>
      <c r="AN162" s="7">
        <v>23.967381101463154</v>
      </c>
      <c r="AO162" s="4">
        <f t="shared" si="87"/>
        <v>7.4700000000002547</v>
      </c>
      <c r="AP162" s="4">
        <f t="shared" si="88"/>
        <v>-65.019999999999527</v>
      </c>
      <c r="AQ162" s="4">
        <f t="shared" si="89"/>
        <v>57.970000000000255</v>
      </c>
      <c r="AR162">
        <f t="shared" si="105"/>
        <v>65.019999999999527</v>
      </c>
      <c r="AS162" s="6">
        <f t="shared" si="90"/>
        <v>1</v>
      </c>
      <c r="AT162" s="4">
        <f t="shared" si="91"/>
        <v>-29.0689283478048</v>
      </c>
      <c r="AU162" s="4">
        <f t="shared" si="106"/>
        <v>-27.002618898537101</v>
      </c>
      <c r="AV162">
        <f t="shared" si="107"/>
        <v>1</v>
      </c>
      <c r="AW162">
        <f t="shared" si="108"/>
        <v>0</v>
      </c>
      <c r="AX162">
        <f t="shared" si="109"/>
        <v>0</v>
      </c>
      <c r="AY162" s="4">
        <f t="shared" si="92"/>
        <v>-3.9100000000000006</v>
      </c>
      <c r="AZ162" s="4">
        <f t="shared" si="93"/>
        <v>1120.3600000000099</v>
      </c>
      <c r="BA162" s="4">
        <f>(C162-$C$1240)*10/100*4</f>
        <v>782.93200000000002</v>
      </c>
      <c r="BC162"/>
      <c r="BE162" s="6"/>
      <c r="BK162">
        <f t="shared" si="110"/>
        <v>1</v>
      </c>
    </row>
    <row r="163" spans="1:63" x14ac:dyDescent="0.25">
      <c r="A163">
        <v>1096</v>
      </c>
      <c r="B163" s="1">
        <v>44594</v>
      </c>
      <c r="C163" s="2">
        <v>4566.3900000000003</v>
      </c>
      <c r="D163" s="2">
        <v>4595.3100000000004</v>
      </c>
      <c r="E163" s="2">
        <v>4544.32</v>
      </c>
      <c r="F163" s="2">
        <v>4589.38</v>
      </c>
      <c r="G163" s="2">
        <v>3777170000</v>
      </c>
      <c r="H163" s="2">
        <f t="shared" si="94"/>
        <v>83.36419724451406</v>
      </c>
      <c r="I163" s="2">
        <f t="shared" si="95"/>
        <v>4560.4285</v>
      </c>
      <c r="J163" s="2">
        <f t="shared" si="96"/>
        <v>106.72595111336619</v>
      </c>
      <c r="K163" s="2">
        <f t="shared" si="97"/>
        <v>19.850000000000364</v>
      </c>
      <c r="L163" s="20">
        <f>VLOOKUP(B163,'IV Calls'!A:B,2, FALSE)</f>
        <v>0.1207</v>
      </c>
      <c r="M163" s="2">
        <f t="shared" si="98"/>
        <v>17.990327668953686</v>
      </c>
      <c r="N163" s="2">
        <f>VLOOKUP(B163,'IV Puts'!A:B,2, FALSE)</f>
        <v>0.2203</v>
      </c>
      <c r="O163" s="21">
        <f t="shared" si="99"/>
        <v>34.075217942531957</v>
      </c>
      <c r="P163" s="4">
        <f t="shared" si="100"/>
        <v>50.990000000000691</v>
      </c>
      <c r="Q163" s="4">
        <f t="shared" si="101"/>
        <v>117.07200000000012</v>
      </c>
      <c r="R163" s="4">
        <f t="shared" si="102"/>
        <v>-16.380097744360892</v>
      </c>
      <c r="S163" s="4">
        <f t="shared" si="103"/>
        <v>-10.947557047854987</v>
      </c>
      <c r="T163" s="20">
        <f t="shared" si="74"/>
        <v>4526.0922481203006</v>
      </c>
      <c r="U163" s="2">
        <f t="shared" si="75"/>
        <v>63.287751879699499</v>
      </c>
      <c r="V163" s="24">
        <f t="shared" si="76"/>
        <v>0</v>
      </c>
      <c r="W163" s="32">
        <f t="shared" si="77"/>
        <v>4556.7679530739251</v>
      </c>
      <c r="X163" s="33">
        <f t="shared" si="78"/>
        <v>32.612046926074981</v>
      </c>
      <c r="Y163" s="34">
        <f t="shared" si="79"/>
        <v>0</v>
      </c>
      <c r="Z163" s="39">
        <f t="shared" si="104"/>
        <v>4571.0720000000001</v>
      </c>
      <c r="AA163" s="33">
        <f t="shared" si="80"/>
        <v>18.307999999999993</v>
      </c>
      <c r="AB163" s="34">
        <f t="shared" si="81"/>
        <v>1</v>
      </c>
      <c r="AC163" s="32">
        <f t="shared" si="82"/>
        <v>4568.0681501455247</v>
      </c>
      <c r="AD163" s="33">
        <f t="shared" si="83"/>
        <v>21.31184985447544</v>
      </c>
      <c r="AE163" s="34">
        <f t="shared" si="84"/>
        <v>1</v>
      </c>
      <c r="AF163" s="36">
        <f t="shared" si="85"/>
        <v>1</v>
      </c>
      <c r="AG163" s="37">
        <f t="shared" si="86"/>
        <v>1</v>
      </c>
      <c r="AH163" s="37">
        <f>IF(COUNTIF(AF164:AF167, "&lt;0")&gt;=2,0,IF(AE163=1, 1, -1))</f>
        <v>0</v>
      </c>
      <c r="AI163" s="37">
        <f>IF(COUNTIF(AF164:AF166, "&lt;0")&gt;=1,0,IF(AE163=1, 1, -1))</f>
        <v>0</v>
      </c>
      <c r="AJ163" s="42">
        <f>IF(SUM(AE164:AE166)=0,0,IF(AE163=1, 1, -1))</f>
        <v>1</v>
      </c>
      <c r="AK163" s="37">
        <f>IF(COUNTIF(AF164:AF165, "&lt;0")&gt;=2,0,IF(AE163=1, 1, -1))</f>
        <v>1</v>
      </c>
      <c r="AL163" s="44">
        <f>IF(COUNTIF(AF164:AF167, "&lt;0")&gt;=3,0,IF(AE163=1, 1, -1))</f>
        <v>0</v>
      </c>
      <c r="AM163" s="49">
        <f>IF(COUNTIF(AF164:AF166, "&lt;0")&gt;=2,0,IF(AE163=1, 1, -1))</f>
        <v>0</v>
      </c>
      <c r="AN163" s="7">
        <v>32.835701619473873</v>
      </c>
      <c r="AO163" s="4">
        <f t="shared" si="87"/>
        <v>28.920000000000073</v>
      </c>
      <c r="AP163" s="4">
        <f t="shared" si="88"/>
        <v>-22.070000000000618</v>
      </c>
      <c r="AQ163" s="4">
        <f t="shared" si="89"/>
        <v>22.989999999999782</v>
      </c>
      <c r="AR163">
        <f t="shared" si="105"/>
        <v>28.920000000000073</v>
      </c>
      <c r="AS163" s="6">
        <f t="shared" si="90"/>
        <v>0</v>
      </c>
      <c r="AT163" s="4">
        <f t="shared" si="91"/>
        <v>20.333552429210741</v>
      </c>
      <c r="AU163" s="4">
        <f t="shared" si="106"/>
        <v>16.845701619474092</v>
      </c>
      <c r="AV163">
        <f t="shared" si="107"/>
        <v>0</v>
      </c>
      <c r="AW163">
        <f t="shared" si="108"/>
        <v>0</v>
      </c>
      <c r="AX163">
        <f t="shared" si="109"/>
        <v>0</v>
      </c>
      <c r="AY163" s="4">
        <f t="shared" si="92"/>
        <v>6.94</v>
      </c>
      <c r="AZ163" s="4">
        <f t="shared" si="93"/>
        <v>1124.27000000001</v>
      </c>
      <c r="BA163" s="4">
        <f>(C163-$C$1240)*10/100*4</f>
        <v>795.32400000000018</v>
      </c>
      <c r="BC163"/>
      <c r="BE163" s="6"/>
      <c r="BK163">
        <f t="shared" si="110"/>
        <v>1</v>
      </c>
    </row>
    <row r="164" spans="1:63" x14ac:dyDescent="0.25">
      <c r="A164">
        <v>1095</v>
      </c>
      <c r="B164" s="1">
        <v>44593</v>
      </c>
      <c r="C164" s="2">
        <v>4519.57</v>
      </c>
      <c r="D164" s="2">
        <v>4550.49</v>
      </c>
      <c r="E164" s="2">
        <v>4483.53</v>
      </c>
      <c r="F164" s="2">
        <v>4546.54</v>
      </c>
      <c r="G164" s="2">
        <v>3796450000</v>
      </c>
      <c r="H164" s="2">
        <f t="shared" si="94"/>
        <v>87.244485569130532</v>
      </c>
      <c r="I164" s="2">
        <f t="shared" si="95"/>
        <v>4572.334499999999</v>
      </c>
      <c r="J164" s="2">
        <f t="shared" si="96"/>
        <v>107.36428182397974</v>
      </c>
      <c r="K164" s="2">
        <f t="shared" si="97"/>
        <v>4.0199999999995271</v>
      </c>
      <c r="L164" s="20">
        <f>VLOOKUP(B164,'IV Calls'!A:B,2, FALSE)</f>
        <v>0.186</v>
      </c>
      <c r="M164" s="2">
        <f t="shared" si="98"/>
        <v>27.534321990311803</v>
      </c>
      <c r="N164" s="2">
        <f>VLOOKUP(B164,'IV Puts'!A:B,2, FALSE)</f>
        <v>0.1653</v>
      </c>
      <c r="O164" s="21">
        <f t="shared" si="99"/>
        <v>25.393738199256433</v>
      </c>
      <c r="P164" s="4">
        <f t="shared" si="100"/>
        <v>66.960000000000036</v>
      </c>
      <c r="Q164" s="4">
        <f t="shared" si="101"/>
        <v>120.10800000000009</v>
      </c>
      <c r="R164" s="4">
        <f t="shared" si="102"/>
        <v>-20.44775187969924</v>
      </c>
      <c r="S164" s="4">
        <f t="shared" si="103"/>
        <v>-13.5521787691199</v>
      </c>
      <c r="T164" s="20">
        <f t="shared" si="74"/>
        <v>4491.974879699248</v>
      </c>
      <c r="U164" s="2">
        <f t="shared" si="75"/>
        <v>54.565120300751914</v>
      </c>
      <c r="V164" s="24">
        <f t="shared" si="76"/>
        <v>0</v>
      </c>
      <c r="W164" s="32">
        <f t="shared" si="77"/>
        <v>4508.3675380257164</v>
      </c>
      <c r="X164" s="33">
        <f t="shared" si="78"/>
        <v>38.172461974283578</v>
      </c>
      <c r="Y164" s="34">
        <f t="shared" si="79"/>
        <v>0</v>
      </c>
      <c r="Z164" s="39">
        <f t="shared" si="104"/>
        <v>4528.3479999999981</v>
      </c>
      <c r="AA164" s="33">
        <f t="shared" si="80"/>
        <v>18.192000000001826</v>
      </c>
      <c r="AB164" s="34">
        <f t="shared" si="81"/>
        <v>1</v>
      </c>
      <c r="AC164" s="32">
        <f t="shared" si="82"/>
        <v>4524.1521029853993</v>
      </c>
      <c r="AD164" s="33">
        <f t="shared" si="83"/>
        <v>22.38789701460064</v>
      </c>
      <c r="AE164" s="34">
        <f t="shared" si="84"/>
        <v>1</v>
      </c>
      <c r="AF164" s="36">
        <f t="shared" si="85"/>
        <v>1</v>
      </c>
      <c r="AG164" s="37">
        <f t="shared" si="86"/>
        <v>0</v>
      </c>
      <c r="AH164" s="37">
        <f>IF(COUNTIF(AF165:AF168, "&lt;0")&gt;=2,0,IF(AE164=1, 1, -1))</f>
        <v>0</v>
      </c>
      <c r="AI164" s="37">
        <f>IF(COUNTIF(AF165:AF167, "&lt;0")&gt;=1,0,IF(AE164=1, 1, -1))</f>
        <v>0</v>
      </c>
      <c r="AJ164" s="42">
        <f>IF(SUM(AE165:AE167)=0,0,IF(AE164=1, 1, -1))</f>
        <v>0</v>
      </c>
      <c r="AK164" s="37">
        <f>IF(COUNTIF(AF165:AF166, "&lt;0")&gt;=2,0,IF(AE164=1, 1, -1))</f>
        <v>0</v>
      </c>
      <c r="AL164" s="44">
        <f>IF(COUNTIF(AF165:AF168, "&lt;0")&gt;=3,0,IF(AE164=1, 1, -1))</f>
        <v>0</v>
      </c>
      <c r="AM164" s="49">
        <f>IF(COUNTIF(AF165:AF167, "&lt;0")&gt;=2,0,IF(AE164=1, 1, -1))</f>
        <v>0</v>
      </c>
      <c r="AN164" s="7">
        <v>24.470018413970653</v>
      </c>
      <c r="AO164" s="4">
        <f t="shared" si="87"/>
        <v>30.920000000000073</v>
      </c>
      <c r="AP164" s="4">
        <f t="shared" si="88"/>
        <v>-36.039999999999964</v>
      </c>
      <c r="AQ164" s="4">
        <f t="shared" si="89"/>
        <v>26.970000000000255</v>
      </c>
      <c r="AR164">
        <f t="shared" si="105"/>
        <v>36.039999999999964</v>
      </c>
      <c r="AS164" s="6">
        <f t="shared" si="90"/>
        <v>0</v>
      </c>
      <c r="AT164" s="4">
        <f t="shared" si="91"/>
        <v>0.66502762095601753</v>
      </c>
      <c r="AU164" s="4">
        <f t="shared" si="106"/>
        <v>4.5000184139703983</v>
      </c>
      <c r="AV164">
        <f t="shared" si="107"/>
        <v>0</v>
      </c>
      <c r="AW164">
        <f t="shared" si="108"/>
        <v>0</v>
      </c>
      <c r="AX164">
        <f t="shared" si="109"/>
        <v>0</v>
      </c>
      <c r="AY164" s="4">
        <f t="shared" si="92"/>
        <v>6.94</v>
      </c>
      <c r="AZ164" s="4">
        <f t="shared" si="93"/>
        <v>1117.3300000000099</v>
      </c>
      <c r="BA164" s="4">
        <f>(C164-$C$1240)*10/100*4</f>
        <v>776.59599999999989</v>
      </c>
      <c r="BC164"/>
      <c r="BE164" s="6"/>
      <c r="BK164">
        <f t="shared" si="110"/>
        <v>0</v>
      </c>
    </row>
    <row r="165" spans="1:63" x14ac:dyDescent="0.25">
      <c r="A165">
        <v>1094</v>
      </c>
      <c r="B165" s="1">
        <v>44592</v>
      </c>
      <c r="C165" s="2">
        <v>4431.79</v>
      </c>
      <c r="D165" s="2">
        <v>4516.8900000000003</v>
      </c>
      <c r="E165" s="2">
        <v>4414.0200000000004</v>
      </c>
      <c r="F165" s="2">
        <v>4515.55</v>
      </c>
      <c r="G165" s="2">
        <v>4001950000</v>
      </c>
      <c r="H165" s="2">
        <f t="shared" si="94"/>
        <v>104.19973803016761</v>
      </c>
      <c r="I165" s="2">
        <f t="shared" si="95"/>
        <v>4585.2629999999999</v>
      </c>
      <c r="J165" s="2">
        <f t="shared" si="96"/>
        <v>116.92861849053575</v>
      </c>
      <c r="K165" s="2">
        <f t="shared" si="97"/>
        <v>-6.0000000000400178E-2</v>
      </c>
      <c r="L165" s="20">
        <f>VLOOKUP(B165,'IV Calls'!A:B,2, FALSE)</f>
        <v>0.1903</v>
      </c>
      <c r="M165" s="2">
        <f t="shared" si="98"/>
        <v>27.648694396768335</v>
      </c>
      <c r="N165" s="2">
        <f>VLOOKUP(B165,'IV Puts'!A:B,2, FALSE)</f>
        <v>0.22889999999999999</v>
      </c>
      <c r="O165" s="21">
        <f t="shared" si="99"/>
        <v>34.512305674710078</v>
      </c>
      <c r="P165" s="4">
        <f t="shared" si="100"/>
        <v>102.86999999999989</v>
      </c>
      <c r="Q165" s="4">
        <f t="shared" si="101"/>
        <v>122.82700000000014</v>
      </c>
      <c r="R165" s="4">
        <f t="shared" si="102"/>
        <v>-23.57512030075187</v>
      </c>
      <c r="S165" s="4">
        <f t="shared" si="103"/>
        <v>-15.778115456737206</v>
      </c>
      <c r="T165" s="20">
        <f t="shared" si="74"/>
        <v>4406.4467969924817</v>
      </c>
      <c r="U165" s="2">
        <f t="shared" si="75"/>
        <v>109.10320300751846</v>
      </c>
      <c r="V165" s="24">
        <f t="shared" si="76"/>
        <v>0</v>
      </c>
      <c r="W165" s="32">
        <f t="shared" si="77"/>
        <v>4419.6627483053981</v>
      </c>
      <c r="X165" s="33">
        <f t="shared" si="78"/>
        <v>95.887251694602128</v>
      </c>
      <c r="Y165" s="34">
        <f t="shared" si="79"/>
        <v>0</v>
      </c>
      <c r="Z165" s="39">
        <f t="shared" si="104"/>
        <v>4441.3499999999913</v>
      </c>
      <c r="AA165" s="33">
        <f t="shared" si="80"/>
        <v>74.200000000008913</v>
      </c>
      <c r="AB165" s="34">
        <f t="shared" si="81"/>
        <v>0</v>
      </c>
      <c r="AC165" s="32">
        <f t="shared" si="82"/>
        <v>4436.7956771441268</v>
      </c>
      <c r="AD165" s="33">
        <f t="shared" si="83"/>
        <v>78.754322855873397</v>
      </c>
      <c r="AE165" s="34">
        <f t="shared" si="84"/>
        <v>0</v>
      </c>
      <c r="AF165" s="36">
        <f t="shared" si="85"/>
        <v>-1</v>
      </c>
      <c r="AG165" s="37">
        <f t="shared" si="86"/>
        <v>0</v>
      </c>
      <c r="AH165" s="37">
        <f>IF(COUNTIF(AF166:AF169, "&lt;0")&gt;=2,0,IF(AE165=1, 1, -1))</f>
        <v>0</v>
      </c>
      <c r="AI165" s="37">
        <f>IF(COUNTIF(AF166:AF168, "&lt;0")&gt;=1,0,IF(AE165=1, 1, -1))</f>
        <v>0</v>
      </c>
      <c r="AJ165" s="42">
        <f>IF(SUM(AE166:AE168)=0,0,IF(AE165=1, 1, -1))</f>
        <v>0</v>
      </c>
      <c r="AK165" s="37">
        <f>IF(COUNTIF(AF166:AF167, "&lt;0")&gt;=2,0,IF(AE165=1, 1, -1))</f>
        <v>0</v>
      </c>
      <c r="AL165" s="44">
        <f>IF(COUNTIF(AF166:AF169, "&lt;0")&gt;=3,0,IF(AE165=1, 1, -1))</f>
        <v>0</v>
      </c>
      <c r="AM165" s="49">
        <f>IF(COUNTIF(AF166:AF168, "&lt;0")&gt;=2,0,IF(AE165=1, 1, -1))</f>
        <v>0</v>
      </c>
      <c r="AN165" s="7">
        <v>33.256889897111257</v>
      </c>
      <c r="AO165" s="4">
        <f t="shared" si="87"/>
        <v>85.100000000000364</v>
      </c>
      <c r="AP165" s="4">
        <f t="shared" si="88"/>
        <v>-17.769999999999527</v>
      </c>
      <c r="AQ165" s="4">
        <f t="shared" si="89"/>
        <v>83.760000000000218</v>
      </c>
      <c r="AR165">
        <f t="shared" si="105"/>
        <v>85.100000000000364</v>
      </c>
      <c r="AS165" s="6">
        <f t="shared" si="90"/>
        <v>1</v>
      </c>
      <c r="AT165" s="4">
        <f t="shared" si="91"/>
        <v>-35.214665154333474</v>
      </c>
      <c r="AU165" s="4">
        <f t="shared" si="106"/>
        <v>-43.503110102888961</v>
      </c>
      <c r="AV165">
        <f t="shared" si="107"/>
        <v>1</v>
      </c>
      <c r="AW165">
        <f t="shared" si="108"/>
        <v>0</v>
      </c>
      <c r="AX165">
        <f t="shared" si="109"/>
        <v>0</v>
      </c>
      <c r="AY165" s="4">
        <f t="shared" si="92"/>
        <v>-3.9100000000000006</v>
      </c>
      <c r="AZ165" s="4">
        <f t="shared" si="93"/>
        <v>1110.3900000000099</v>
      </c>
      <c r="BA165" s="4">
        <f>(C165-$C$1240)*10/100*4</f>
        <v>741.48399999999992</v>
      </c>
      <c r="BC165"/>
      <c r="BE165" s="6"/>
      <c r="BK165">
        <f t="shared" si="110"/>
        <v>0</v>
      </c>
    </row>
    <row r="166" spans="1:63" x14ac:dyDescent="0.25">
      <c r="A166">
        <v>1093</v>
      </c>
      <c r="B166" s="1">
        <v>44589</v>
      </c>
      <c r="C166" s="2">
        <v>4336.1899999999996</v>
      </c>
      <c r="D166" s="2">
        <v>4432.72</v>
      </c>
      <c r="E166" s="2">
        <v>4292.46</v>
      </c>
      <c r="F166" s="2">
        <v>4431.8500000000004</v>
      </c>
      <c r="G166" s="2">
        <v>3936030000</v>
      </c>
      <c r="H166" s="2">
        <f t="shared" si="94"/>
        <v>119.11412018639004</v>
      </c>
      <c r="I166" s="2">
        <f t="shared" si="95"/>
        <v>4602.4339999999993</v>
      </c>
      <c r="J166" s="2">
        <f t="shared" si="96"/>
        <v>131.43179012524448</v>
      </c>
      <c r="K166" s="2">
        <f t="shared" si="97"/>
        <v>9.6799999999993815</v>
      </c>
      <c r="L166" s="20">
        <f>VLOOKUP(B166,'IV Calls'!A:B,2, FALSE)</f>
        <v>0.214</v>
      </c>
      <c r="M166" s="2">
        <f t="shared" si="98"/>
        <v>30.35304545468632</v>
      </c>
      <c r="N166" s="2">
        <f>VLOOKUP(B166,'IV Puts'!A:B,2, FALSE)</f>
        <v>0.24909999999999999</v>
      </c>
      <c r="O166" s="21">
        <f t="shared" si="99"/>
        <v>36.665243042803723</v>
      </c>
      <c r="P166" s="4">
        <f t="shared" si="100"/>
        <v>140.26000000000022</v>
      </c>
      <c r="Q166" s="4">
        <f t="shared" si="101"/>
        <v>117.57800000000016</v>
      </c>
      <c r="R166" s="4">
        <f t="shared" si="102"/>
        <v>-25.403203007518794</v>
      </c>
      <c r="S166" s="4">
        <f t="shared" si="103"/>
        <v>-17.080636189580456</v>
      </c>
      <c r="T166" s="20">
        <f t="shared" si="74"/>
        <v>4300.797894736842</v>
      </c>
      <c r="U166" s="2">
        <f t="shared" si="75"/>
        <v>131.05210526315841</v>
      </c>
      <c r="V166" s="24">
        <f t="shared" si="76"/>
        <v>0</v>
      </c>
      <c r="W166" s="32">
        <f t="shared" si="77"/>
        <v>4324.0513722971182</v>
      </c>
      <c r="X166" s="33">
        <f t="shared" si="78"/>
        <v>107.79862770288219</v>
      </c>
      <c r="Y166" s="34">
        <f t="shared" si="79"/>
        <v>0</v>
      </c>
      <c r="Z166" s="39">
        <f t="shared" si="104"/>
        <v>4331.7510000000111</v>
      </c>
      <c r="AA166" s="33">
        <f t="shared" si="80"/>
        <v>100.09899999998925</v>
      </c>
      <c r="AB166" s="34">
        <f t="shared" si="81"/>
        <v>0</v>
      </c>
      <c r="AC166" s="32">
        <f t="shared" si="82"/>
        <v>4330.1340781824038</v>
      </c>
      <c r="AD166" s="33">
        <f t="shared" si="83"/>
        <v>101.71592181759661</v>
      </c>
      <c r="AE166" s="34">
        <f t="shared" si="84"/>
        <v>0</v>
      </c>
      <c r="AF166" s="36">
        <f t="shared" si="85"/>
        <v>-1</v>
      </c>
      <c r="AG166" s="37">
        <f t="shared" si="86"/>
        <v>0</v>
      </c>
      <c r="AH166" s="37">
        <f>IF(COUNTIF(AF167:AF170, "&lt;0")&gt;=2,0,IF(AE166=1, 1, -1))</f>
        <v>0</v>
      </c>
      <c r="AI166" s="37">
        <f>IF(COUNTIF(AF167:AF169, "&lt;0")&gt;=1,0,IF(AE166=1, 1, -1))</f>
        <v>0</v>
      </c>
      <c r="AJ166" s="42">
        <f>IF(SUM(AE167:AE169)=0,0,IF(AE166=1, 1, -1))</f>
        <v>-1</v>
      </c>
      <c r="AK166" s="37">
        <f>IF(COUNTIF(AF167:AF168, "&lt;0")&gt;=2,0,IF(AE166=1, 1, -1))</f>
        <v>0</v>
      </c>
      <c r="AL166" s="44">
        <f>IF(COUNTIF(AF167:AF170, "&lt;0")&gt;=3,0,IF(AE166=1, 1, -1))</f>
        <v>0</v>
      </c>
      <c r="AM166" s="49">
        <f>IF(COUNTIF(AF167:AF169, "&lt;0")&gt;=2,0,IF(AE166=1, 1, -1))</f>
        <v>0</v>
      </c>
      <c r="AN166" s="7">
        <v>35.331512255898893</v>
      </c>
      <c r="AO166" s="4">
        <f t="shared" si="87"/>
        <v>96.530000000000655</v>
      </c>
      <c r="AP166" s="4">
        <f t="shared" si="88"/>
        <v>-43.729999999999563</v>
      </c>
      <c r="AQ166" s="4">
        <f t="shared" si="89"/>
        <v>95.660000000000764</v>
      </c>
      <c r="AR166">
        <f t="shared" si="105"/>
        <v>96.530000000000655</v>
      </c>
      <c r="AS166" s="6">
        <f t="shared" si="90"/>
        <v>1</v>
      </c>
      <c r="AT166" s="4">
        <f t="shared" si="91"/>
        <v>-43.532731616152319</v>
      </c>
      <c r="AU166" s="4">
        <f t="shared" si="106"/>
        <v>-53.328487744101871</v>
      </c>
      <c r="AV166">
        <f t="shared" si="107"/>
        <v>1</v>
      </c>
      <c r="AW166">
        <f t="shared" si="108"/>
        <v>0</v>
      </c>
      <c r="AX166">
        <f t="shared" si="109"/>
        <v>0</v>
      </c>
      <c r="AY166" s="4">
        <f t="shared" si="92"/>
        <v>-3.9100000000000006</v>
      </c>
      <c r="AZ166" s="4">
        <f t="shared" si="93"/>
        <v>1114.30000000001</v>
      </c>
      <c r="BA166" s="4">
        <f>(C166-$C$1240)*10/100*4</f>
        <v>703.24399999999991</v>
      </c>
      <c r="BC166"/>
      <c r="BE166" s="6"/>
      <c r="BK166">
        <f t="shared" si="110"/>
        <v>0</v>
      </c>
    </row>
    <row r="167" spans="1:63" x14ac:dyDescent="0.25">
      <c r="A167">
        <v>1092</v>
      </c>
      <c r="B167" s="1">
        <v>44588</v>
      </c>
      <c r="C167" s="2">
        <v>4380.58</v>
      </c>
      <c r="D167" s="2">
        <v>4428.74</v>
      </c>
      <c r="E167" s="2">
        <v>4309.5</v>
      </c>
      <c r="F167" s="2">
        <v>4326.51</v>
      </c>
      <c r="G167" s="2">
        <v>4074330000</v>
      </c>
      <c r="H167" s="2">
        <f t="shared" si="94"/>
        <v>133.94163627822712</v>
      </c>
      <c r="I167" s="2">
        <f t="shared" si="95"/>
        <v>4625.3360000000002</v>
      </c>
      <c r="J167" s="2">
        <f t="shared" si="96"/>
        <v>144.57824689965966</v>
      </c>
      <c r="K167" s="2">
        <f t="shared" si="97"/>
        <v>30.649999999999636</v>
      </c>
      <c r="L167" s="20">
        <f>VLOOKUP(B167,'IV Calls'!A:B,2, FALSE)</f>
        <v>0.28820000000000001</v>
      </c>
      <c r="M167" s="2">
        <f t="shared" si="98"/>
        <v>41.098600346952068</v>
      </c>
      <c r="N167" s="2">
        <f>VLOOKUP(B167,'IV Puts'!A:B,2, FALSE)</f>
        <v>0.26919999999999999</v>
      </c>
      <c r="O167" s="21">
        <f t="shared" si="99"/>
        <v>39.838268339017283</v>
      </c>
      <c r="P167" s="4">
        <f t="shared" si="100"/>
        <v>119.23999999999978</v>
      </c>
      <c r="Q167" s="4">
        <f t="shared" si="101"/>
        <v>112.93600000000015</v>
      </c>
      <c r="R167" s="4">
        <f t="shared" si="102"/>
        <v>-25.712105263157895</v>
      </c>
      <c r="S167" s="4">
        <f t="shared" si="103"/>
        <v>-17.096658736452554</v>
      </c>
      <c r="T167" s="20">
        <f t="shared" si="74"/>
        <v>4325.8891654135341</v>
      </c>
      <c r="U167" s="2">
        <f t="shared" si="75"/>
        <v>0.62083458646611689</v>
      </c>
      <c r="V167" s="24">
        <f t="shared" si="76"/>
        <v>1</v>
      </c>
      <c r="W167" s="32">
        <f t="shared" si="77"/>
        <v>4369.1920661319664</v>
      </c>
      <c r="X167" s="33">
        <f t="shared" si="78"/>
        <v>42.682066131966167</v>
      </c>
      <c r="Y167" s="34">
        <f t="shared" si="79"/>
        <v>1</v>
      </c>
      <c r="Z167" s="39">
        <f t="shared" si="104"/>
        <v>4377.7950000000055</v>
      </c>
      <c r="AA167" s="33">
        <f t="shared" si="80"/>
        <v>51.285000000005311</v>
      </c>
      <c r="AB167" s="34">
        <f t="shared" si="81"/>
        <v>0</v>
      </c>
      <c r="AC167" s="32">
        <f t="shared" si="82"/>
        <v>4375.9883838877176</v>
      </c>
      <c r="AD167" s="33">
        <f t="shared" si="83"/>
        <v>49.478383887717428</v>
      </c>
      <c r="AE167" s="34">
        <f t="shared" si="84"/>
        <v>0</v>
      </c>
      <c r="AF167" s="36">
        <f t="shared" si="85"/>
        <v>-1</v>
      </c>
      <c r="AG167" s="37">
        <f t="shared" si="86"/>
        <v>0</v>
      </c>
      <c r="AH167" s="37">
        <f>IF(COUNTIF(AF168:AF171, "&lt;0")&gt;=2,0,IF(AE167=1, 1, -1))</f>
        <v>0</v>
      </c>
      <c r="AI167" s="37">
        <f>IF(COUNTIF(AF168:AF170, "&lt;0")&gt;=1,0,IF(AE167=1, 1, -1))</f>
        <v>0</v>
      </c>
      <c r="AJ167" s="42">
        <f>IF(SUM(AE168:AE170)=0,0,IF(AE167=1, 1, -1))</f>
        <v>-1</v>
      </c>
      <c r="AK167" s="37">
        <f>IF(COUNTIF(AF168:AF169, "&lt;0")&gt;=2,0,IF(AE167=1, 1, -1))</f>
        <v>-1</v>
      </c>
      <c r="AL167" s="44">
        <f>IF(COUNTIF(AF168:AF171, "&lt;0")&gt;=3,0,IF(AE167=1, 1, -1))</f>
        <v>0</v>
      </c>
      <c r="AM167" s="49">
        <f>IF(COUNTIF(AF168:AF170, "&lt;0")&gt;=2,0,IF(AE167=1, 1, -1))</f>
        <v>0</v>
      </c>
      <c r="AN167" s="7">
        <v>38.389115938235584</v>
      </c>
      <c r="AO167" s="4">
        <f t="shared" si="87"/>
        <v>48.159999999999854</v>
      </c>
      <c r="AP167" s="4">
        <f t="shared" si="88"/>
        <v>-71.079999999999927</v>
      </c>
      <c r="AQ167" s="4">
        <f t="shared" si="89"/>
        <v>54.069999999999709</v>
      </c>
      <c r="AR167">
        <f t="shared" si="105"/>
        <v>71.079999999999927</v>
      </c>
      <c r="AS167" s="6">
        <f t="shared" si="90"/>
        <v>1</v>
      </c>
      <c r="AT167" s="4">
        <f t="shared" si="91"/>
        <v>-13.496326092646555</v>
      </c>
      <c r="AU167" s="4">
        <f t="shared" si="106"/>
        <v>-8.6808840617641252</v>
      </c>
      <c r="AV167">
        <f t="shared" si="107"/>
        <v>1</v>
      </c>
      <c r="AW167">
        <f t="shared" si="108"/>
        <v>0</v>
      </c>
      <c r="AX167">
        <f t="shared" si="109"/>
        <v>0</v>
      </c>
      <c r="AY167" s="4">
        <f t="shared" si="92"/>
        <v>-3.9100000000000006</v>
      </c>
      <c r="AZ167" s="4">
        <f t="shared" si="93"/>
        <v>1118.21000000001</v>
      </c>
      <c r="BA167" s="4">
        <f>(C167-$C$1240)*10/100*4</f>
        <v>721</v>
      </c>
      <c r="BC167"/>
      <c r="BE167" s="6"/>
      <c r="BK167">
        <f t="shared" si="110"/>
        <v>1</v>
      </c>
    </row>
    <row r="168" spans="1:63" x14ac:dyDescent="0.25">
      <c r="A168">
        <v>1091</v>
      </c>
      <c r="B168" s="1">
        <v>44587</v>
      </c>
      <c r="C168" s="2">
        <v>4408.43</v>
      </c>
      <c r="D168" s="2">
        <v>4453.2299999999996</v>
      </c>
      <c r="E168" s="2">
        <v>4304.8</v>
      </c>
      <c r="F168" s="2">
        <v>4349.93</v>
      </c>
      <c r="G168" s="2">
        <v>4046270000</v>
      </c>
      <c r="H168" s="2">
        <f t="shared" si="94"/>
        <v>140.95577557438992</v>
      </c>
      <c r="I168" s="2">
        <f t="shared" si="95"/>
        <v>4645.7389999999996</v>
      </c>
      <c r="J168" s="2">
        <f t="shared" si="96"/>
        <v>153.47312705881288</v>
      </c>
      <c r="K168" s="2">
        <f t="shared" si="97"/>
        <v>51.980000000000473</v>
      </c>
      <c r="L168" s="20">
        <f>VLOOKUP(B168,'IV Calls'!A:B,2, FALSE)</f>
        <v>0.2848</v>
      </c>
      <c r="M168" s="2">
        <f t="shared" si="98"/>
        <v>40.674620157228269</v>
      </c>
      <c r="N168" s="2">
        <f>VLOOKUP(B168,'IV Puts'!A:B,2, FALSE)</f>
        <v>0.31590000000000001</v>
      </c>
      <c r="O168" s="21">
        <f t="shared" si="99"/>
        <v>46.819361700895868</v>
      </c>
      <c r="P168" s="4">
        <f t="shared" si="100"/>
        <v>148.42999999999938</v>
      </c>
      <c r="Q168" s="4">
        <f t="shared" si="101"/>
        <v>105.22400000000016</v>
      </c>
      <c r="R168" s="4">
        <f t="shared" si="102"/>
        <v>-24.040834586466175</v>
      </c>
      <c r="S168" s="4">
        <f t="shared" si="103"/>
        <v>-16.039343476103863</v>
      </c>
      <c r="T168" s="20">
        <f t="shared" si="74"/>
        <v>4334.5080827067668</v>
      </c>
      <c r="U168" s="2">
        <f t="shared" si="75"/>
        <v>15.421917293233491</v>
      </c>
      <c r="V168" s="24">
        <f t="shared" si="76"/>
        <v>1</v>
      </c>
      <c r="W168" s="32">
        <f t="shared" si="77"/>
        <v>4397.8980158536588</v>
      </c>
      <c r="X168" s="33">
        <f t="shared" si="78"/>
        <v>47.968015853658471</v>
      </c>
      <c r="Y168" s="34">
        <f t="shared" si="79"/>
        <v>1</v>
      </c>
      <c r="Z168" s="39">
        <f t="shared" si="104"/>
        <v>4412.6089999999967</v>
      </c>
      <c r="AA168" s="33">
        <f t="shared" si="80"/>
        <v>62.678999999996449</v>
      </c>
      <c r="AB168" s="34">
        <f t="shared" si="81"/>
        <v>0</v>
      </c>
      <c r="AC168" s="32">
        <f t="shared" si="82"/>
        <v>4409.5196933292655</v>
      </c>
      <c r="AD168" s="33">
        <f t="shared" si="83"/>
        <v>59.589693329265174</v>
      </c>
      <c r="AE168" s="34">
        <f t="shared" si="84"/>
        <v>0</v>
      </c>
      <c r="AF168" s="36">
        <f t="shared" si="85"/>
        <v>-1</v>
      </c>
      <c r="AG168" s="37">
        <f t="shared" si="86"/>
        <v>-1</v>
      </c>
      <c r="AH168" s="37">
        <f>IF(COUNTIF(AF169:AF172, "&lt;0")&gt;=2,0,IF(AE168=1, 1, -1))</f>
        <v>0</v>
      </c>
      <c r="AI168" s="37">
        <f>IF(COUNTIF(AF169:AF171, "&lt;0")&gt;=1,0,IF(AE168=1, 1, -1))</f>
        <v>0</v>
      </c>
      <c r="AJ168" s="42">
        <f>IF(SUM(AE169:AE171)=0,0,IF(AE168=1, 1, -1))</f>
        <v>-1</v>
      </c>
      <c r="AK168" s="37">
        <f>IF(COUNTIF(AF169:AF170, "&lt;0")&gt;=2,0,IF(AE168=1, 1, -1))</f>
        <v>-1</v>
      </c>
      <c r="AL168" s="44">
        <f>IF(COUNTIF(AF169:AF172, "&lt;0")&gt;=3,0,IF(AE168=1, 1, -1))</f>
        <v>0</v>
      </c>
      <c r="AM168" s="49">
        <f>IF(COUNTIF(AF169:AF171, "&lt;0")&gt;=2,0,IF(AE168=1, 1, -1))</f>
        <v>0</v>
      </c>
      <c r="AN168" s="7">
        <v>45.116265827487396</v>
      </c>
      <c r="AO168" s="4">
        <f t="shared" si="87"/>
        <v>44.799999999999272</v>
      </c>
      <c r="AP168" s="4">
        <f t="shared" si="88"/>
        <v>-103.63000000000011</v>
      </c>
      <c r="AQ168" s="4">
        <f t="shared" si="89"/>
        <v>58.5</v>
      </c>
      <c r="AR168">
        <f t="shared" si="105"/>
        <v>103.63000000000011</v>
      </c>
      <c r="AS168" s="6">
        <f t="shared" si="90"/>
        <v>1</v>
      </c>
      <c r="AT168" s="4">
        <f t="shared" si="91"/>
        <v>-35.955601258769008</v>
      </c>
      <c r="AU168" s="4">
        <f t="shared" si="106"/>
        <v>-6.3837341725126038</v>
      </c>
      <c r="AV168">
        <f t="shared" si="107"/>
        <v>1</v>
      </c>
      <c r="AW168">
        <f t="shared" si="108"/>
        <v>0</v>
      </c>
      <c r="AX168">
        <f t="shared" si="109"/>
        <v>0</v>
      </c>
      <c r="AY168" s="4">
        <f t="shared" si="92"/>
        <v>-3.9100000000000006</v>
      </c>
      <c r="AZ168" s="4">
        <f t="shared" si="93"/>
        <v>1122.1200000000101</v>
      </c>
      <c r="BA168" s="4">
        <f>(C168-$C$1240)*10/100*4</f>
        <v>732.1400000000001</v>
      </c>
      <c r="BC168"/>
      <c r="BE168" s="6"/>
      <c r="BK168">
        <f t="shared" si="110"/>
        <v>1</v>
      </c>
    </row>
    <row r="169" spans="1:63" x14ac:dyDescent="0.25">
      <c r="A169">
        <v>1090</v>
      </c>
      <c r="B169" s="1">
        <v>44586</v>
      </c>
      <c r="C169" s="2">
        <v>4366.6400000000003</v>
      </c>
      <c r="D169" s="2">
        <v>4411.01</v>
      </c>
      <c r="E169" s="2">
        <v>4287.1099999999997</v>
      </c>
      <c r="F169" s="2">
        <v>4356.45</v>
      </c>
      <c r="G169" s="2">
        <v>3989420000</v>
      </c>
      <c r="H169" s="2">
        <f t="shared" si="94"/>
        <v>136.50751100214234</v>
      </c>
      <c r="I169" s="2">
        <f t="shared" si="95"/>
        <v>4665.0919999999996</v>
      </c>
      <c r="J169" s="2">
        <f t="shared" si="96"/>
        <v>149.12570127245002</v>
      </c>
      <c r="K169" s="2">
        <f t="shared" si="97"/>
        <v>-43.489999999999782</v>
      </c>
      <c r="L169" s="20">
        <f>VLOOKUP(B169,'IV Calls'!A:B,2, FALSE)</f>
        <v>0.2757</v>
      </c>
      <c r="M169" s="2">
        <f t="shared" si="98"/>
        <v>39.860151478194517</v>
      </c>
      <c r="N169" s="2">
        <f>VLOOKUP(B169,'IV Puts'!A:B,2, FALSE)</f>
        <v>0.32550000000000001</v>
      </c>
      <c r="O169" s="21">
        <f t="shared" si="99"/>
        <v>48.836610401184622</v>
      </c>
      <c r="P169" s="4">
        <f t="shared" si="100"/>
        <v>123.90000000000055</v>
      </c>
      <c r="Q169" s="4">
        <f t="shared" si="101"/>
        <v>97.967000000000183</v>
      </c>
      <c r="R169" s="4">
        <f t="shared" si="102"/>
        <v>-21.941917293233104</v>
      </c>
      <c r="S169" s="4">
        <f t="shared" si="103"/>
        <v>-14.833780487804894</v>
      </c>
      <c r="T169" s="20">
        <f t="shared" si="74"/>
        <v>4390.7711804511282</v>
      </c>
      <c r="U169" s="2">
        <f t="shared" si="75"/>
        <v>34.321180451128384</v>
      </c>
      <c r="V169" s="24">
        <f t="shared" si="76"/>
        <v>1</v>
      </c>
      <c r="W169" s="32">
        <f t="shared" si="77"/>
        <v>4357.1488102792637</v>
      </c>
      <c r="X169" s="33">
        <f t="shared" si="78"/>
        <v>0.69881027926385286</v>
      </c>
      <c r="Y169" s="34">
        <f t="shared" si="79"/>
        <v>1</v>
      </c>
      <c r="Z169" s="39">
        <f t="shared" si="104"/>
        <v>4367.6719999999987</v>
      </c>
      <c r="AA169" s="33">
        <f t="shared" si="80"/>
        <v>11.221999999998843</v>
      </c>
      <c r="AB169" s="34">
        <f t="shared" si="81"/>
        <v>1</v>
      </c>
      <c r="AC169" s="32">
        <f t="shared" si="82"/>
        <v>4365.4621301586449</v>
      </c>
      <c r="AD169" s="33">
        <f t="shared" si="83"/>
        <v>9.01213015864505</v>
      </c>
      <c r="AE169" s="34">
        <f t="shared" si="84"/>
        <v>1</v>
      </c>
      <c r="AF169" s="36">
        <f t="shared" si="85"/>
        <v>1</v>
      </c>
      <c r="AG169" s="37">
        <f t="shared" si="86"/>
        <v>0</v>
      </c>
      <c r="AH169" s="37">
        <f>IF(COUNTIF(AF170:AF173, "&lt;0")&gt;=2,0,IF(AE169=1, 1, -1))</f>
        <v>0</v>
      </c>
      <c r="AI169" s="37">
        <f>IF(COUNTIF(AF170:AF172, "&lt;0")&gt;=1,0,IF(AE169=1, 1, -1))</f>
        <v>0</v>
      </c>
      <c r="AJ169" s="42">
        <f>IF(SUM(AE170:AE172)=0,0,IF(AE169=1, 1, -1))</f>
        <v>0</v>
      </c>
      <c r="AK169" s="37">
        <f>IF(COUNTIF(AF170:AF171, "&lt;0")&gt;=2,0,IF(AE169=1, 1, -1))</f>
        <v>0</v>
      </c>
      <c r="AL169" s="44">
        <f>IF(COUNTIF(AF170:AF173, "&lt;0")&gt;=3,0,IF(AE169=1, 1, -1))</f>
        <v>0</v>
      </c>
      <c r="AM169" s="49">
        <f>IF(COUNTIF(AF170:AF172, "&lt;0")&gt;=2,0,IF(AE169=1, 1, -1))</f>
        <v>0</v>
      </c>
      <c r="AN169" s="7">
        <v>47.060135314299288</v>
      </c>
      <c r="AO169" s="4">
        <f t="shared" si="87"/>
        <v>44.369999999999891</v>
      </c>
      <c r="AP169" s="4">
        <f t="shared" si="88"/>
        <v>-79.530000000000655</v>
      </c>
      <c r="AQ169" s="4">
        <f t="shared" si="89"/>
        <v>10.190000000000509</v>
      </c>
      <c r="AR169">
        <f t="shared" si="105"/>
        <v>79.530000000000655</v>
      </c>
      <c r="AS169" s="6">
        <f t="shared" si="90"/>
        <v>1</v>
      </c>
      <c r="AT169" s="4">
        <f t="shared" si="91"/>
        <v>-8.9397970285517232</v>
      </c>
      <c r="AU169" s="4">
        <f t="shared" si="106"/>
        <v>43.870135314298778</v>
      </c>
      <c r="AV169">
        <f t="shared" si="107"/>
        <v>0</v>
      </c>
      <c r="AW169">
        <f t="shared" si="108"/>
        <v>1</v>
      </c>
      <c r="AX169">
        <f t="shared" si="109"/>
        <v>0</v>
      </c>
      <c r="AY169" s="4">
        <f t="shared" si="92"/>
        <v>-3.9100000000000006</v>
      </c>
      <c r="AZ169" s="4">
        <f t="shared" si="93"/>
        <v>1126.0300000000102</v>
      </c>
      <c r="BA169" s="4">
        <f>(C169-$C$1240)*10/100*4</f>
        <v>715.42400000000021</v>
      </c>
      <c r="BC169"/>
      <c r="BE169" s="6"/>
      <c r="BK169">
        <f t="shared" si="110"/>
        <v>0</v>
      </c>
    </row>
    <row r="170" spans="1:63" x14ac:dyDescent="0.25">
      <c r="A170">
        <v>1089</v>
      </c>
      <c r="B170" s="1">
        <v>44585</v>
      </c>
      <c r="C170" s="2">
        <v>4356.32</v>
      </c>
      <c r="D170" s="2">
        <v>4417.3500000000004</v>
      </c>
      <c r="E170" s="2">
        <v>4222.62</v>
      </c>
      <c r="F170" s="2">
        <v>4410.13</v>
      </c>
      <c r="G170" s="2">
        <v>5172540000</v>
      </c>
      <c r="H170" s="2">
        <f t="shared" si="94"/>
        <v>117.14082903354704</v>
      </c>
      <c r="I170" s="2">
        <f t="shared" si="95"/>
        <v>4683.4595000000008</v>
      </c>
      <c r="J170" s="2">
        <f t="shared" si="96"/>
        <v>131.25870767706283</v>
      </c>
      <c r="K170" s="2">
        <f t="shared" si="97"/>
        <v>-41.619999999999891</v>
      </c>
      <c r="L170" s="20">
        <f>VLOOKUP(B170,'IV Calls'!A:B,2, FALSE)</f>
        <v>0.29599999999999999</v>
      </c>
      <c r="M170" s="2">
        <f t="shared" si="98"/>
        <v>42.676795146241105</v>
      </c>
      <c r="N170" s="2">
        <f>VLOOKUP(B170,'IV Puts'!A:B,2, FALSE)</f>
        <v>0.29020000000000001</v>
      </c>
      <c r="O170" s="21">
        <f t="shared" si="99"/>
        <v>43.420001783373216</v>
      </c>
      <c r="P170" s="4">
        <f t="shared" si="100"/>
        <v>194.73000000000047</v>
      </c>
      <c r="Q170" s="4">
        <f t="shared" si="101"/>
        <v>95.056000000000125</v>
      </c>
      <c r="R170" s="4">
        <f t="shared" si="102"/>
        <v>-19.358819548872191</v>
      </c>
      <c r="S170" s="4">
        <f t="shared" si="103"/>
        <v>-13.36787284610814</v>
      </c>
      <c r="T170" s="20">
        <f t="shared" si="74"/>
        <v>4381.9047293233079</v>
      </c>
      <c r="U170" s="2">
        <f t="shared" si="75"/>
        <v>28.225270676692162</v>
      </c>
      <c r="V170" s="24">
        <f t="shared" si="76"/>
        <v>1</v>
      </c>
      <c r="W170" s="32">
        <f t="shared" si="77"/>
        <v>4348.5933491717524</v>
      </c>
      <c r="X170" s="33">
        <f t="shared" si="78"/>
        <v>61.53665082824773</v>
      </c>
      <c r="Y170" s="34">
        <f t="shared" si="79"/>
        <v>0</v>
      </c>
      <c r="Z170" s="39">
        <f t="shared" si="104"/>
        <v>4344.814000000013</v>
      </c>
      <c r="AA170" s="33">
        <f t="shared" si="80"/>
        <v>65.315999999987071</v>
      </c>
      <c r="AB170" s="34">
        <f t="shared" si="81"/>
        <v>0</v>
      </c>
      <c r="AC170" s="32">
        <f t="shared" si="82"/>
        <v>4345.6076633260782</v>
      </c>
      <c r="AD170" s="33">
        <f t="shared" si="83"/>
        <v>64.522336673921927</v>
      </c>
      <c r="AE170" s="34">
        <f t="shared" si="84"/>
        <v>0</v>
      </c>
      <c r="AF170" s="36">
        <f t="shared" si="85"/>
        <v>-1</v>
      </c>
      <c r="AG170" s="37">
        <f t="shared" si="86"/>
        <v>0</v>
      </c>
      <c r="AH170" s="37">
        <f>IF(COUNTIF(AF171:AF174, "&lt;0")&gt;=2,0,IF(AE170=1, 1, -1))</f>
        <v>0</v>
      </c>
      <c r="AI170" s="37">
        <f>IF(COUNTIF(AF171:AF173, "&lt;0")&gt;=1,0,IF(AE170=1, 1, -1))</f>
        <v>0</v>
      </c>
      <c r="AJ170" s="42">
        <f>IF(SUM(AE171:AE173)=0,0,IF(AE170=1, 1, -1))</f>
        <v>0</v>
      </c>
      <c r="AK170" s="37">
        <f>IF(COUNTIF(AF171:AF172, "&lt;0")&gt;=2,0,IF(AE170=1, 1, -1))</f>
        <v>0</v>
      </c>
      <c r="AL170" s="44">
        <f>IF(COUNTIF(AF171:AF174, "&lt;0")&gt;=3,0,IF(AE170=1, 1, -1))</f>
        <v>0</v>
      </c>
      <c r="AM170" s="49">
        <f>IF(COUNTIF(AF171:AF173, "&lt;0")&gt;=2,0,IF(AE170=1, 1, -1))</f>
        <v>0</v>
      </c>
      <c r="AN170" s="7">
        <v>41.84056064675395</v>
      </c>
      <c r="AO170" s="4">
        <f t="shared" si="87"/>
        <v>61.030000000000655</v>
      </c>
      <c r="AP170" s="4">
        <f t="shared" si="88"/>
        <v>-133.69999999999982</v>
      </c>
      <c r="AQ170" s="4">
        <f t="shared" si="89"/>
        <v>53.8100000000004</v>
      </c>
      <c r="AR170">
        <f t="shared" si="105"/>
        <v>133.69999999999982</v>
      </c>
      <c r="AS170" s="6">
        <f t="shared" si="90"/>
        <v>1</v>
      </c>
      <c r="AT170" s="4">
        <f t="shared" si="91"/>
        <v>-70.93915902986889</v>
      </c>
      <c r="AU170" s="4">
        <f t="shared" si="106"/>
        <v>-4.9694393532464503</v>
      </c>
      <c r="AV170">
        <f t="shared" si="107"/>
        <v>1</v>
      </c>
      <c r="AW170">
        <f t="shared" si="108"/>
        <v>0</v>
      </c>
      <c r="AX170">
        <f t="shared" si="109"/>
        <v>0</v>
      </c>
      <c r="AY170" s="4">
        <f t="shared" si="92"/>
        <v>-3.9100000000000006</v>
      </c>
      <c r="AZ170" s="4">
        <f t="shared" si="93"/>
        <v>1129.9400000000103</v>
      </c>
      <c r="BA170" s="4">
        <f>(C170-$C$1240)*10/100*4</f>
        <v>711.29599999999994</v>
      </c>
      <c r="BC170"/>
      <c r="BE170" s="6"/>
      <c r="BK170">
        <f t="shared" si="110"/>
        <v>0</v>
      </c>
    </row>
    <row r="171" spans="1:63" x14ac:dyDescent="0.25">
      <c r="A171">
        <v>1088</v>
      </c>
      <c r="B171" s="1">
        <v>44582</v>
      </c>
      <c r="C171" s="2">
        <v>4471.38</v>
      </c>
      <c r="D171" s="2">
        <v>4494.5200000000004</v>
      </c>
      <c r="E171" s="2">
        <v>4395.34</v>
      </c>
      <c r="F171" s="2">
        <v>4397.9399999999996</v>
      </c>
      <c r="G171" s="2">
        <v>3945810000</v>
      </c>
      <c r="H171" s="2">
        <f t="shared" si="94"/>
        <v>82.085818344786802</v>
      </c>
      <c r="I171" s="2">
        <f t="shared" si="95"/>
        <v>4700.8415000000005</v>
      </c>
      <c r="J171" s="2">
        <f t="shared" si="96"/>
        <v>92.653806693178254</v>
      </c>
      <c r="K171" s="2">
        <f t="shared" si="97"/>
        <v>-11.349999999999454</v>
      </c>
      <c r="L171" s="20">
        <f>VLOOKUP(B171,'IV Calls'!A:B,2, FALSE)</f>
        <v>0.25580000000000003</v>
      </c>
      <c r="M171" s="2">
        <f t="shared" si="98"/>
        <v>37.591868153760032</v>
      </c>
      <c r="N171" s="2">
        <f>VLOOKUP(B171,'IV Puts'!A:B,2, FALSE)</f>
        <v>0.25519999999999998</v>
      </c>
      <c r="O171" s="21">
        <f t="shared" si="99"/>
        <v>38.919421870428806</v>
      </c>
      <c r="P171" s="4">
        <f t="shared" si="100"/>
        <v>99.180000000000291</v>
      </c>
      <c r="Q171" s="4">
        <f t="shared" si="101"/>
        <v>80.104000000000084</v>
      </c>
      <c r="R171" s="4">
        <f t="shared" si="102"/>
        <v>-16.035270676691741</v>
      </c>
      <c r="S171" s="4">
        <f t="shared" si="103"/>
        <v>-10.882606800348746</v>
      </c>
      <c r="T171" s="20">
        <f t="shared" si="74"/>
        <v>4471.1029999999992</v>
      </c>
      <c r="U171" s="2">
        <f t="shared" si="75"/>
        <v>73.162999999999556</v>
      </c>
      <c r="V171" s="24">
        <f t="shared" si="76"/>
        <v>0</v>
      </c>
      <c r="W171" s="32">
        <f t="shared" si="77"/>
        <v>4465.8721959180193</v>
      </c>
      <c r="X171" s="33">
        <f t="shared" si="78"/>
        <v>67.932195918019715</v>
      </c>
      <c r="Y171" s="34">
        <f t="shared" si="79"/>
        <v>0</v>
      </c>
      <c r="Z171" s="39">
        <f t="shared" si="104"/>
        <v>4463.7830000000104</v>
      </c>
      <c r="AA171" s="33">
        <f t="shared" si="80"/>
        <v>65.843000000010761</v>
      </c>
      <c r="AB171" s="34">
        <f t="shared" si="81"/>
        <v>0</v>
      </c>
      <c r="AC171" s="32">
        <f t="shared" si="82"/>
        <v>4464.2217311427921</v>
      </c>
      <c r="AD171" s="33">
        <f t="shared" si="83"/>
        <v>66.281731142792523</v>
      </c>
      <c r="AE171" s="34">
        <f t="shared" si="84"/>
        <v>0</v>
      </c>
      <c r="AF171" s="36">
        <f t="shared" si="85"/>
        <v>-1</v>
      </c>
      <c r="AG171" s="37">
        <f t="shared" si="86"/>
        <v>0</v>
      </c>
      <c r="AH171" s="37">
        <f>IF(COUNTIF(AF172:AF175, "&lt;0")&gt;=2,0,IF(AE171=1, 1, -1))</f>
        <v>0</v>
      </c>
      <c r="AI171" s="37">
        <f>IF(COUNTIF(AF172:AF174, "&lt;0")&gt;=1,0,IF(AE171=1, 1, -1))</f>
        <v>0</v>
      </c>
      <c r="AJ171" s="42">
        <f>IF(SUM(AE172:AE174)=0,0,IF(AE171=1, 1, -1))</f>
        <v>0</v>
      </c>
      <c r="AK171" s="37">
        <f>IF(COUNTIF(AF172:AF173, "&lt;0")&gt;=2,0,IF(AE171=1, 1, -1))</f>
        <v>0</v>
      </c>
      <c r="AL171" s="44">
        <f>IF(COUNTIF(AF172:AF175, "&lt;0")&gt;=3,0,IF(AE171=1, 1, -1))</f>
        <v>0</v>
      </c>
      <c r="AM171" s="49">
        <f>IF(COUNTIF(AF172:AF174, "&lt;0")&gt;=2,0,IF(AE171=1, 1, -1))</f>
        <v>0</v>
      </c>
      <c r="AN171" s="7">
        <v>37.503693326190607</v>
      </c>
      <c r="AO171" s="4">
        <f t="shared" si="87"/>
        <v>23.140000000000327</v>
      </c>
      <c r="AP171" s="4">
        <f t="shared" si="88"/>
        <v>-76.039999999999964</v>
      </c>
      <c r="AQ171" s="4">
        <f t="shared" si="89"/>
        <v>73.440000000000509</v>
      </c>
      <c r="AR171">
        <f t="shared" si="105"/>
        <v>76.039999999999964</v>
      </c>
      <c r="AS171" s="6">
        <f t="shared" si="90"/>
        <v>1</v>
      </c>
      <c r="AT171" s="4">
        <f t="shared" si="91"/>
        <v>-19.784460010714056</v>
      </c>
      <c r="AU171" s="4">
        <f t="shared" si="106"/>
        <v>-28.936306673809902</v>
      </c>
      <c r="AV171">
        <f t="shared" si="107"/>
        <v>1</v>
      </c>
      <c r="AW171">
        <f t="shared" si="108"/>
        <v>0</v>
      </c>
      <c r="AX171">
        <f t="shared" si="109"/>
        <v>0</v>
      </c>
      <c r="AY171" s="4">
        <f t="shared" si="92"/>
        <v>-3.9100000000000006</v>
      </c>
      <c r="AZ171" s="4">
        <f t="shared" si="93"/>
        <v>1133.8500000000104</v>
      </c>
      <c r="BA171" s="4">
        <f>(C171-$C$1240)*10/100*4</f>
        <v>757.32</v>
      </c>
      <c r="BC171"/>
      <c r="BE171" s="6"/>
      <c r="BK171">
        <f t="shared" si="110"/>
        <v>0</v>
      </c>
    </row>
    <row r="172" spans="1:63" x14ac:dyDescent="0.25">
      <c r="A172">
        <v>1087</v>
      </c>
      <c r="B172" s="1">
        <v>44581</v>
      </c>
      <c r="C172" s="2">
        <v>4547.3500000000004</v>
      </c>
      <c r="D172" s="2">
        <v>4602.1099999999997</v>
      </c>
      <c r="E172" s="2">
        <v>4477.95</v>
      </c>
      <c r="F172" s="2">
        <v>4482.7299999999996</v>
      </c>
      <c r="G172" s="2">
        <v>3473060000</v>
      </c>
      <c r="H172" s="2">
        <f t="shared" si="94"/>
        <v>59.489423233602416</v>
      </c>
      <c r="I172" s="2">
        <f t="shared" si="95"/>
        <v>4709.790500000001</v>
      </c>
      <c r="J172" s="2">
        <f t="shared" si="96"/>
        <v>71.329954029440657</v>
      </c>
      <c r="K172" s="2">
        <f t="shared" si="97"/>
        <v>14.590000000000146</v>
      </c>
      <c r="L172" s="20">
        <f>VLOOKUP(B172,'IV Calls'!A:B,2, FALSE)</f>
        <v>0.20830000000000001</v>
      </c>
      <c r="M172" s="2">
        <f t="shared" si="98"/>
        <v>30.953002423909634</v>
      </c>
      <c r="N172" s="2">
        <f>VLOOKUP(B172,'IV Puts'!A:B,2, FALSE)</f>
        <v>0.2276</v>
      </c>
      <c r="O172" s="21">
        <f t="shared" si="99"/>
        <v>35.097655849873846</v>
      </c>
      <c r="P172" s="4">
        <f t="shared" si="100"/>
        <v>124.15999999999985</v>
      </c>
      <c r="Q172" s="4">
        <f t="shared" si="101"/>
        <v>75.561000000000064</v>
      </c>
      <c r="R172" s="4">
        <f t="shared" si="102"/>
        <v>-11.627000000000017</v>
      </c>
      <c r="S172" s="4">
        <f t="shared" si="103"/>
        <v>-7.7574705380017175</v>
      </c>
      <c r="T172" s="20">
        <f t="shared" si="74"/>
        <v>4525.3276766917297</v>
      </c>
      <c r="U172" s="2">
        <f t="shared" si="75"/>
        <v>42.597676691730157</v>
      </c>
      <c r="V172" s="24">
        <f t="shared" si="76"/>
        <v>0</v>
      </c>
      <c r="W172" s="32">
        <f t="shared" si="77"/>
        <v>4543.8717603245095</v>
      </c>
      <c r="X172" s="33">
        <f t="shared" si="78"/>
        <v>61.14176032450996</v>
      </c>
      <c r="Y172" s="34">
        <f t="shared" si="79"/>
        <v>0</v>
      </c>
      <c r="Z172" s="39">
        <f t="shared" si="104"/>
        <v>4543.2820000000065</v>
      </c>
      <c r="AA172" s="33">
        <f t="shared" si="80"/>
        <v>60.552000000006956</v>
      </c>
      <c r="AB172" s="34">
        <f t="shared" si="81"/>
        <v>0</v>
      </c>
      <c r="AC172" s="32">
        <f t="shared" si="82"/>
        <v>4543.4058496681519</v>
      </c>
      <c r="AD172" s="33">
        <f t="shared" si="83"/>
        <v>60.675849668152296</v>
      </c>
      <c r="AE172" s="34">
        <f t="shared" si="84"/>
        <v>0</v>
      </c>
      <c r="AF172" s="36">
        <f t="shared" si="85"/>
        <v>-1</v>
      </c>
      <c r="AG172" s="37">
        <f t="shared" si="86"/>
        <v>0</v>
      </c>
      <c r="AH172" s="37">
        <f>IF(COUNTIF(AF173:AF176, "&lt;0")&gt;=2,0,IF(AE172=1, 1, -1))</f>
        <v>0</v>
      </c>
      <c r="AI172" s="37">
        <f>IF(COUNTIF(AF173:AF175, "&lt;0")&gt;=1,0,IF(AE172=1, 1, -1))</f>
        <v>0</v>
      </c>
      <c r="AJ172" s="42">
        <f>IF(SUM(AE173:AE175)=0,0,IF(AE172=1, 1, -1))</f>
        <v>0</v>
      </c>
      <c r="AK172" s="37">
        <f>IF(COUNTIF(AF173:AF174, "&lt;0")&gt;=2,0,IF(AE172=1, 1, -1))</f>
        <v>0</v>
      </c>
      <c r="AL172" s="44">
        <f>IF(COUNTIF(AF173:AF176, "&lt;0")&gt;=3,0,IF(AE172=1, 1, -1))</f>
        <v>0</v>
      </c>
      <c r="AM172" s="49">
        <f>IF(COUNTIF(AF173:AF175, "&lt;0")&gt;=2,0,IF(AE172=1, 1, -1))</f>
        <v>0</v>
      </c>
      <c r="AN172" s="7">
        <v>33.820947439663136</v>
      </c>
      <c r="AO172" s="4">
        <f t="shared" si="87"/>
        <v>54.759999999999309</v>
      </c>
      <c r="AP172" s="4">
        <f t="shared" si="88"/>
        <v>-69.400000000000546</v>
      </c>
      <c r="AQ172" s="4">
        <f t="shared" si="89"/>
        <v>64.6200000000008</v>
      </c>
      <c r="AR172">
        <f t="shared" si="105"/>
        <v>69.400000000000546</v>
      </c>
      <c r="AS172" s="6">
        <f t="shared" si="90"/>
        <v>2</v>
      </c>
      <c r="AT172" s="4">
        <f t="shared" si="91"/>
        <v>-18.668578840505845</v>
      </c>
      <c r="AU172" s="4">
        <f t="shared" si="106"/>
        <v>-23.799052560337664</v>
      </c>
      <c r="AV172">
        <f t="shared" si="107"/>
        <v>1</v>
      </c>
      <c r="AW172">
        <f t="shared" si="108"/>
        <v>0</v>
      </c>
      <c r="AX172">
        <f t="shared" si="109"/>
        <v>0</v>
      </c>
      <c r="AY172" s="4">
        <f t="shared" si="92"/>
        <v>-11.085000000000001</v>
      </c>
      <c r="AZ172" s="4">
        <f t="shared" si="93"/>
        <v>1137.7600000000105</v>
      </c>
      <c r="BA172" s="4">
        <f>(C172-$C$1240)*10/100*4</f>
        <v>787.7080000000002</v>
      </c>
      <c r="BC172"/>
      <c r="BE172" s="6"/>
      <c r="BK172">
        <f t="shared" si="110"/>
        <v>0</v>
      </c>
    </row>
    <row r="173" spans="1:63" x14ac:dyDescent="0.25">
      <c r="A173">
        <v>1086</v>
      </c>
      <c r="B173" s="1">
        <v>44580</v>
      </c>
      <c r="C173" s="2">
        <v>4588.03</v>
      </c>
      <c r="D173" s="2">
        <v>4611.55</v>
      </c>
      <c r="E173" s="2">
        <v>4530.2</v>
      </c>
      <c r="F173" s="2">
        <v>4532.76</v>
      </c>
      <c r="G173" s="2">
        <v>3387370000</v>
      </c>
      <c r="H173" s="2">
        <f t="shared" si="94"/>
        <v>58.267390165226011</v>
      </c>
      <c r="I173" s="2">
        <f t="shared" si="95"/>
        <v>4712.1710000000012</v>
      </c>
      <c r="J173" s="2">
        <f t="shared" si="96"/>
        <v>66.24292315529182</v>
      </c>
      <c r="K173" s="2">
        <f t="shared" si="97"/>
        <v>10.920000000000073</v>
      </c>
      <c r="L173" s="20">
        <f>VLOOKUP(B173,'IV Calls'!A:B,2, FALSE)</f>
        <v>0.20480000000000001</v>
      </c>
      <c r="M173" s="2">
        <f t="shared" si="98"/>
        <v>30.730674258515734</v>
      </c>
      <c r="N173" s="2">
        <f>VLOOKUP(B173,'IV Puts'!A:B,2, FALSE)</f>
        <v>0.20050000000000001</v>
      </c>
      <c r="O173" s="21">
        <f t="shared" si="99"/>
        <v>31.221147101616079</v>
      </c>
      <c r="P173" s="4">
        <f t="shared" si="100"/>
        <v>81.350000000000364</v>
      </c>
      <c r="Q173" s="4">
        <f t="shared" si="101"/>
        <v>72.971000000000089</v>
      </c>
      <c r="R173" s="4">
        <f t="shared" si="102"/>
        <v>-7.4323233082706777</v>
      </c>
      <c r="S173" s="4">
        <f t="shared" si="103"/>
        <v>-4.8989291204099059</v>
      </c>
      <c r="T173" s="20">
        <f t="shared" si="74"/>
        <v>4574.4929248120297</v>
      </c>
      <c r="U173" s="2">
        <f t="shared" si="75"/>
        <v>41.732924812029523</v>
      </c>
      <c r="V173" s="24">
        <f t="shared" si="76"/>
        <v>0</v>
      </c>
      <c r="W173" s="32">
        <f t="shared" si="77"/>
        <v>4586.8662846207499</v>
      </c>
      <c r="X173" s="33">
        <f t="shared" si="78"/>
        <v>54.106284620749648</v>
      </c>
      <c r="Y173" s="34">
        <f t="shared" si="79"/>
        <v>0</v>
      </c>
      <c r="Z173" s="39">
        <f t="shared" si="104"/>
        <v>4583.609000000004</v>
      </c>
      <c r="AA173" s="33">
        <f t="shared" si="80"/>
        <v>50.849000000003798</v>
      </c>
      <c r="AB173" s="34">
        <f t="shared" si="81"/>
        <v>0</v>
      </c>
      <c r="AC173" s="32">
        <f t="shared" si="82"/>
        <v>4584.2930297703606</v>
      </c>
      <c r="AD173" s="33">
        <f t="shared" si="83"/>
        <v>51.533029770360372</v>
      </c>
      <c r="AE173" s="34">
        <f t="shared" si="84"/>
        <v>0</v>
      </c>
      <c r="AF173" s="36">
        <f t="shared" si="85"/>
        <v>-1</v>
      </c>
      <c r="AG173" s="37">
        <f t="shared" si="86"/>
        <v>0</v>
      </c>
      <c r="AH173" s="37">
        <f>IF(COUNTIF(AF174:AF177, "&lt;0")&gt;=2,0,IF(AE173=1, 1, -1))</f>
        <v>0</v>
      </c>
      <c r="AI173" s="37">
        <f>IF(COUNTIF(AF174:AF176, "&lt;0")&gt;=1,0,IF(AE173=1, 1, -1))</f>
        <v>0</v>
      </c>
      <c r="AJ173" s="42">
        <f>IF(SUM(AE174:AE176)=0,0,IF(AE173=1, 1, -1))</f>
        <v>0</v>
      </c>
      <c r="AK173" s="37">
        <f>IF(COUNTIF(AF174:AF175, "&lt;0")&gt;=2,0,IF(AE173=1, 1, -1))</f>
        <v>0</v>
      </c>
      <c r="AL173" s="44">
        <f>IF(COUNTIF(AF174:AF177, "&lt;0")&gt;=3,0,IF(AE173=1, 1, -1))</f>
        <v>0</v>
      </c>
      <c r="AM173" s="49">
        <f>IF(COUNTIF(AF174:AF176, "&lt;0")&gt;=2,0,IF(AE173=1, 1, -1))</f>
        <v>0</v>
      </c>
      <c r="AN173" s="7">
        <v>30.08545014078323</v>
      </c>
      <c r="AO173" s="4">
        <f t="shared" si="87"/>
        <v>23.520000000000437</v>
      </c>
      <c r="AP173" s="4">
        <f t="shared" si="88"/>
        <v>-57.829999999999927</v>
      </c>
      <c r="AQ173" s="4">
        <f t="shared" si="89"/>
        <v>55.269999999999527</v>
      </c>
      <c r="AR173">
        <f t="shared" si="105"/>
        <v>57.829999999999927</v>
      </c>
      <c r="AS173" s="6">
        <f t="shared" si="90"/>
        <v>1</v>
      </c>
      <c r="AT173" s="4">
        <f t="shared" si="91"/>
        <v>-12.701824788825078</v>
      </c>
      <c r="AU173" s="4">
        <f t="shared" si="106"/>
        <v>-18.184549859216297</v>
      </c>
      <c r="AV173">
        <f t="shared" si="107"/>
        <v>1</v>
      </c>
      <c r="AW173">
        <f t="shared" si="108"/>
        <v>0</v>
      </c>
      <c r="AX173">
        <f t="shared" si="109"/>
        <v>0</v>
      </c>
      <c r="AY173" s="4">
        <f t="shared" si="92"/>
        <v>-3.9100000000000006</v>
      </c>
      <c r="AZ173" s="4">
        <f t="shared" si="93"/>
        <v>1148.8450000000105</v>
      </c>
      <c r="BA173" s="4">
        <f>(C173-$C$1240)*10/100*4</f>
        <v>803.98</v>
      </c>
      <c r="BC173"/>
      <c r="BE173" s="6"/>
      <c r="BK173">
        <f t="shared" si="110"/>
        <v>0</v>
      </c>
    </row>
    <row r="174" spans="1:63" x14ac:dyDescent="0.25">
      <c r="A174">
        <v>1085</v>
      </c>
      <c r="B174" s="1">
        <v>44579</v>
      </c>
      <c r="C174" s="2">
        <v>4632.24</v>
      </c>
      <c r="D174" s="2">
        <v>4632.24</v>
      </c>
      <c r="E174" s="2">
        <v>4568.7</v>
      </c>
      <c r="F174" s="2">
        <v>4577.1099999999997</v>
      </c>
      <c r="G174" s="2">
        <v>3324960000</v>
      </c>
      <c r="H174" s="2">
        <f t="shared" si="94"/>
        <v>59.514354654990647</v>
      </c>
      <c r="I174" s="2">
        <f t="shared" si="95"/>
        <v>4712.1645000000008</v>
      </c>
      <c r="J174" s="2">
        <f t="shared" si="96"/>
        <v>67.164763339668582</v>
      </c>
      <c r="K174" s="2">
        <f t="shared" si="97"/>
        <v>-30.610000000000582</v>
      </c>
      <c r="L174" s="20">
        <f>VLOOKUP(B174,'IV Calls'!A:B,2, FALSE)</f>
        <v>0.20849999999999999</v>
      </c>
      <c r="M174" s="2">
        <f t="shared" si="98"/>
        <v>31.871924735458993</v>
      </c>
      <c r="N174" s="2">
        <f>VLOOKUP(B174,'IV Puts'!A:B,2, FALSE)</f>
        <v>0.20569999999999999</v>
      </c>
      <c r="O174" s="21">
        <f t="shared" si="99"/>
        <v>32.630885943555377</v>
      </c>
      <c r="P174" s="4">
        <f t="shared" si="100"/>
        <v>94.150000000000546</v>
      </c>
      <c r="Q174" s="4">
        <f t="shared" si="101"/>
        <v>69.271000000000001</v>
      </c>
      <c r="R174" s="4">
        <f t="shared" si="102"/>
        <v>-2.6170751879699332</v>
      </c>
      <c r="S174" s="4">
        <f t="shared" si="103"/>
        <v>-1.6390357454228484</v>
      </c>
      <c r="T174" s="20">
        <f t="shared" si="74"/>
        <v>4663.6492180451132</v>
      </c>
      <c r="U174" s="2">
        <f t="shared" si="75"/>
        <v>86.539218045113557</v>
      </c>
      <c r="V174" s="24">
        <f t="shared" si="76"/>
        <v>0</v>
      </c>
      <c r="W174" s="32">
        <f t="shared" si="77"/>
        <v>4632.8788262905873</v>
      </c>
      <c r="X174" s="33">
        <f t="shared" si="78"/>
        <v>55.76882629058764</v>
      </c>
      <c r="Y174" s="34">
        <f t="shared" si="79"/>
        <v>0</v>
      </c>
      <c r="Z174" s="39">
        <f t="shared" si="104"/>
        <v>4631.665</v>
      </c>
      <c r="AA174" s="33">
        <f t="shared" si="80"/>
        <v>54.555000000000291</v>
      </c>
      <c r="AB174" s="34">
        <f t="shared" si="81"/>
        <v>0</v>
      </c>
      <c r="AC174" s="32">
        <f t="shared" si="82"/>
        <v>4631.9199035210231</v>
      </c>
      <c r="AD174" s="33">
        <f t="shared" si="83"/>
        <v>54.809903521023443</v>
      </c>
      <c r="AE174" s="34">
        <f t="shared" si="84"/>
        <v>0</v>
      </c>
      <c r="AF174" s="36">
        <f t="shared" si="85"/>
        <v>-1</v>
      </c>
      <c r="AG174" s="37">
        <f t="shared" si="86"/>
        <v>0</v>
      </c>
      <c r="AH174" s="37">
        <f>IF(COUNTIF(AF175:AF178, "&lt;0")&gt;=2,0,IF(AE174=1, 1, -1))</f>
        <v>0</v>
      </c>
      <c r="AI174" s="37">
        <f>IF(COUNTIF(AF175:AF177, "&lt;0")&gt;=1,0,IF(AE174=1, 1, -1))</f>
        <v>0</v>
      </c>
      <c r="AJ174" s="42">
        <f>IF(SUM(AE175:AE177)=0,0,IF(AE174=1, 1, -1))</f>
        <v>-1</v>
      </c>
      <c r="AK174" s="37">
        <f>IF(COUNTIF(AF175:AF176, "&lt;0")&gt;=2,0,IF(AE174=1, 1, -1))</f>
        <v>0</v>
      </c>
      <c r="AL174" s="44">
        <f>IF(COUNTIF(AF175:AF178, "&lt;0")&gt;=3,0,IF(AE174=1, 1, -1))</f>
        <v>0</v>
      </c>
      <c r="AM174" s="49">
        <f>IF(COUNTIF(AF175:AF177, "&lt;0")&gt;=2,0,IF(AE174=1, 1, -1))</f>
        <v>0</v>
      </c>
      <c r="AN174" s="7">
        <v>31.443908480018777</v>
      </c>
      <c r="AO174" s="4">
        <f t="shared" si="87"/>
        <v>0</v>
      </c>
      <c r="AP174" s="4">
        <f t="shared" si="88"/>
        <v>-63.539999999999964</v>
      </c>
      <c r="AQ174" s="4">
        <f t="shared" si="89"/>
        <v>55.130000000000109</v>
      </c>
      <c r="AR174">
        <f t="shared" si="105"/>
        <v>63.539999999999964</v>
      </c>
      <c r="AS174" s="6">
        <f t="shared" si="90"/>
        <v>1</v>
      </c>
      <c r="AT174" s="4">
        <f t="shared" si="91"/>
        <v>-16.374137279971798</v>
      </c>
      <c r="AU174" s="4">
        <f t="shared" si="106"/>
        <v>-16.686091519981332</v>
      </c>
      <c r="AV174">
        <f t="shared" si="107"/>
        <v>1</v>
      </c>
      <c r="AW174">
        <f t="shared" si="108"/>
        <v>0</v>
      </c>
      <c r="AX174">
        <f t="shared" si="109"/>
        <v>0</v>
      </c>
      <c r="AY174" s="4">
        <f t="shared" si="92"/>
        <v>-3.9100000000000006</v>
      </c>
      <c r="AZ174" s="4">
        <f t="shared" si="93"/>
        <v>1152.7550000000106</v>
      </c>
      <c r="BA174" s="4">
        <f>(C174-$C$1240)*10/100*4</f>
        <v>821.66399999999999</v>
      </c>
      <c r="BC174"/>
      <c r="BE174" s="6"/>
      <c r="BK174">
        <f t="shared" si="110"/>
        <v>0</v>
      </c>
    </row>
    <row r="175" spans="1:63" x14ac:dyDescent="0.25">
      <c r="A175">
        <v>1084</v>
      </c>
      <c r="B175" s="1">
        <v>44575</v>
      </c>
      <c r="C175" s="2">
        <v>4637.99</v>
      </c>
      <c r="D175" s="2">
        <v>4665.13</v>
      </c>
      <c r="E175" s="2">
        <v>4614.75</v>
      </c>
      <c r="F175" s="2">
        <v>4662.8500000000004</v>
      </c>
      <c r="G175" s="2">
        <v>3483530000</v>
      </c>
      <c r="H175" s="2">
        <f t="shared" si="94"/>
        <v>57.816013631365372</v>
      </c>
      <c r="I175" s="2">
        <f t="shared" si="95"/>
        <v>4713.1775000000007</v>
      </c>
      <c r="J175" s="2">
        <f t="shared" si="96"/>
        <v>63.89994395022665</v>
      </c>
      <c r="K175" s="2">
        <f t="shared" si="97"/>
        <v>-21.039999999999964</v>
      </c>
      <c r="L175" s="20">
        <f>VLOOKUP(B175,'IV Calls'!A:B,2, FALSE)</f>
        <v>0.15340000000000001</v>
      </c>
      <c r="M175" s="2">
        <f t="shared" si="98"/>
        <v>23.429965742987449</v>
      </c>
      <c r="N175" s="2">
        <f>VLOOKUP(B175,'IV Puts'!A:B,2, FALSE)</f>
        <v>0.1386</v>
      </c>
      <c r="O175" s="21">
        <f t="shared" si="99"/>
        <v>21.968573927914285</v>
      </c>
      <c r="P175" s="4">
        <f t="shared" si="100"/>
        <v>50.380000000000109</v>
      </c>
      <c r="Q175" s="4">
        <f t="shared" si="101"/>
        <v>63.702999999999975</v>
      </c>
      <c r="R175" s="4">
        <f t="shared" si="102"/>
        <v>0.79921804511277517</v>
      </c>
      <c r="S175" s="4">
        <f t="shared" si="103"/>
        <v>0.89975533885567904</v>
      </c>
      <c r="T175" s="20">
        <f t="shared" si="74"/>
        <v>4661.2710375939851</v>
      </c>
      <c r="U175" s="2">
        <f t="shared" si="75"/>
        <v>1.5789624060153074</v>
      </c>
      <c r="V175" s="24">
        <f t="shared" si="76"/>
        <v>1</v>
      </c>
      <c r="W175" s="32">
        <f t="shared" si="77"/>
        <v>4639.2682277051608</v>
      </c>
      <c r="X175" s="33">
        <f t="shared" si="78"/>
        <v>23.581772294839539</v>
      </c>
      <c r="Y175" s="34">
        <f t="shared" si="79"/>
        <v>1</v>
      </c>
      <c r="Z175" s="39">
        <f t="shared" si="104"/>
        <v>4628.4330000000045</v>
      </c>
      <c r="AA175" s="33">
        <f t="shared" si="80"/>
        <v>34.416999999995824</v>
      </c>
      <c r="AB175" s="34">
        <f t="shared" si="81"/>
        <v>0</v>
      </c>
      <c r="AC175" s="32">
        <f t="shared" si="82"/>
        <v>4630.7083978180872</v>
      </c>
      <c r="AD175" s="33">
        <f t="shared" si="83"/>
        <v>32.141602181913186</v>
      </c>
      <c r="AE175" s="34">
        <f t="shared" si="84"/>
        <v>0</v>
      </c>
      <c r="AF175" s="36">
        <f t="shared" si="85"/>
        <v>-1</v>
      </c>
      <c r="AG175" s="37">
        <f t="shared" si="86"/>
        <v>0</v>
      </c>
      <c r="AH175" s="37">
        <f>IF(COUNTIF(AF176:AF179, "&lt;0")&gt;=2,0,IF(AE175=1, 1, -1))</f>
        <v>0</v>
      </c>
      <c r="AI175" s="37">
        <f>IF(COUNTIF(AF176:AF178, "&lt;0")&gt;=1,0,IF(AE175=1, 1, -1))</f>
        <v>0</v>
      </c>
      <c r="AJ175" s="42">
        <f>IF(SUM(AE176:AE178)=0,0,IF(AE175=1, 1, -1))</f>
        <v>-1</v>
      </c>
      <c r="AK175" s="37">
        <f>IF(COUNTIF(AF176:AF177, "&lt;0")&gt;=2,0,IF(AE175=1, 1, -1))</f>
        <v>-1</v>
      </c>
      <c r="AL175" s="44">
        <f>IF(COUNTIF(AF176:AF179, "&lt;0")&gt;=3,0,IF(AE175=1, 1, -1))</f>
        <v>-1</v>
      </c>
      <c r="AM175" s="49">
        <f>IF(COUNTIF(AF176:AF178, "&lt;0")&gt;=2,0,IF(AE175=1, 1, -1))</f>
        <v>0</v>
      </c>
      <c r="AN175" s="7">
        <v>21.169447535710951</v>
      </c>
      <c r="AO175" s="4">
        <f t="shared" si="87"/>
        <v>27.140000000000327</v>
      </c>
      <c r="AP175" s="4">
        <f t="shared" si="88"/>
        <v>-23.239999999999782</v>
      </c>
      <c r="AQ175" s="4">
        <f t="shared" si="89"/>
        <v>24.860000000000582</v>
      </c>
      <c r="AR175">
        <f t="shared" si="105"/>
        <v>27.140000000000327</v>
      </c>
      <c r="AS175" s="6">
        <f t="shared" si="90"/>
        <v>0</v>
      </c>
      <c r="AT175" s="4">
        <f t="shared" si="91"/>
        <v>4.6141713035660992</v>
      </c>
      <c r="AU175" s="4">
        <f t="shared" si="106"/>
        <v>3.309447535710369</v>
      </c>
      <c r="AV175">
        <f t="shared" si="107"/>
        <v>0</v>
      </c>
      <c r="AW175">
        <f t="shared" si="108"/>
        <v>0</v>
      </c>
      <c r="AX175">
        <f t="shared" si="109"/>
        <v>0</v>
      </c>
      <c r="AY175" s="4">
        <f t="shared" si="92"/>
        <v>6.94</v>
      </c>
      <c r="AZ175" s="4">
        <f t="shared" si="93"/>
        <v>1156.6650000000107</v>
      </c>
      <c r="BA175" s="4">
        <f>(C175-$C$1240)*10/100*4</f>
        <v>823.96399999999994</v>
      </c>
      <c r="BC175"/>
      <c r="BE175" s="6"/>
      <c r="BK175">
        <f t="shared" si="110"/>
        <v>1</v>
      </c>
    </row>
    <row r="176" spans="1:63" x14ac:dyDescent="0.25">
      <c r="A176">
        <v>1083</v>
      </c>
      <c r="B176" s="1">
        <v>44574</v>
      </c>
      <c r="C176" s="2">
        <v>4733.5600000000004</v>
      </c>
      <c r="D176" s="2">
        <v>4744.13</v>
      </c>
      <c r="E176" s="2">
        <v>4650.29</v>
      </c>
      <c r="F176" s="2">
        <v>4659.03</v>
      </c>
      <c r="G176" s="2">
        <v>3539830000</v>
      </c>
      <c r="H176" s="2">
        <f t="shared" si="94"/>
        <v>52.598587232822943</v>
      </c>
      <c r="I176" s="2">
        <f t="shared" si="95"/>
        <v>4717.2345000000005</v>
      </c>
      <c r="J176" s="2">
        <f t="shared" si="96"/>
        <v>62.056939219261849</v>
      </c>
      <c r="K176" s="2">
        <f t="shared" si="97"/>
        <v>7.2100000000000364</v>
      </c>
      <c r="L176" s="20">
        <f>VLOOKUP(B176,'IV Calls'!A:B,2, FALSE)</f>
        <v>0.15060000000000001</v>
      </c>
      <c r="M176" s="2">
        <f t="shared" si="98"/>
        <v>23.334668643205656</v>
      </c>
      <c r="N176" s="2">
        <f>VLOOKUP(B176,'IV Puts'!A:B,2, FALSE)</f>
        <v>0.1527</v>
      </c>
      <c r="O176" s="21">
        <f t="shared" si="99"/>
        <v>24.553196814641112</v>
      </c>
      <c r="P176" s="4">
        <f t="shared" si="100"/>
        <v>93.840000000000146</v>
      </c>
      <c r="Q176" s="4">
        <f t="shared" si="101"/>
        <v>60.772999999999954</v>
      </c>
      <c r="R176" s="4">
        <f t="shared" si="102"/>
        <v>2.2410375939849505</v>
      </c>
      <c r="S176" s="4">
        <f t="shared" si="103"/>
        <v>1.8003207114944</v>
      </c>
      <c r="T176" s="20">
        <f t="shared" si="74"/>
        <v>4729.513639097745</v>
      </c>
      <c r="U176" s="2">
        <f t="shared" si="75"/>
        <v>70.483639097745254</v>
      </c>
      <c r="V176" s="24">
        <f t="shared" si="76"/>
        <v>0</v>
      </c>
      <c r="W176" s="32">
        <f t="shared" si="77"/>
        <v>4735.2214093930879</v>
      </c>
      <c r="X176" s="33">
        <f t="shared" si="78"/>
        <v>76.191409393088179</v>
      </c>
      <c r="Y176" s="34">
        <f t="shared" si="79"/>
        <v>0</v>
      </c>
      <c r="Z176" s="39">
        <f t="shared" si="104"/>
        <v>4734.0569999999998</v>
      </c>
      <c r="AA176" s="33">
        <f t="shared" si="80"/>
        <v>75.027000000000044</v>
      </c>
      <c r="AB176" s="34">
        <f t="shared" si="81"/>
        <v>0</v>
      </c>
      <c r="AC176" s="32">
        <f t="shared" si="82"/>
        <v>4734.301525972548</v>
      </c>
      <c r="AD176" s="33">
        <f t="shared" si="83"/>
        <v>75.271525972548261</v>
      </c>
      <c r="AE176" s="34">
        <f t="shared" si="84"/>
        <v>0</v>
      </c>
      <c r="AF176" s="36">
        <f t="shared" si="85"/>
        <v>-1</v>
      </c>
      <c r="AG176" s="37">
        <f t="shared" si="86"/>
        <v>-1</v>
      </c>
      <c r="AH176" s="37">
        <f>IF(COUNTIF(AF177:AF180, "&lt;0")&gt;=2,0,IF(AE176=1, 1, -1))</f>
        <v>0</v>
      </c>
      <c r="AI176" s="37">
        <f>IF(COUNTIF(AF177:AF179, "&lt;0")&gt;=1,0,IF(AE176=1, 1, -1))</f>
        <v>0</v>
      </c>
      <c r="AJ176" s="42">
        <f>IF(SUM(AE177:AE179)=0,0,IF(AE176=1, 1, -1))</f>
        <v>-1</v>
      </c>
      <c r="AK176" s="37">
        <f>IF(COUNTIF(AF177:AF178, "&lt;0")&gt;=2,0,IF(AE176=1, 1, -1))</f>
        <v>-1</v>
      </c>
      <c r="AL176" s="44">
        <f>IF(COUNTIF(AF177:AF180, "&lt;0")&gt;=3,0,IF(AE176=1, 1, -1))</f>
        <v>-1</v>
      </c>
      <c r="AM176" s="49">
        <f>IF(COUNTIF(AF177:AF179, "&lt;0")&gt;=2,0,IF(AE176=1, 1, -1))</f>
        <v>-1</v>
      </c>
      <c r="AN176" s="7">
        <v>23.660052468907725</v>
      </c>
      <c r="AO176" s="4">
        <f t="shared" si="87"/>
        <v>10.569999999999709</v>
      </c>
      <c r="AP176" s="4">
        <f t="shared" si="88"/>
        <v>-83.270000000000437</v>
      </c>
      <c r="AQ176" s="4">
        <f t="shared" si="89"/>
        <v>74.530000000000655</v>
      </c>
      <c r="AR176">
        <f t="shared" si="105"/>
        <v>83.270000000000437</v>
      </c>
      <c r="AS176" s="6">
        <f t="shared" si="90"/>
        <v>1</v>
      </c>
      <c r="AT176" s="4">
        <f t="shared" si="91"/>
        <v>-47.779921296638847</v>
      </c>
      <c r="AU176" s="4">
        <f t="shared" si="106"/>
        <v>-43.869947531092933</v>
      </c>
      <c r="AV176">
        <f t="shared" si="107"/>
        <v>1</v>
      </c>
      <c r="AW176">
        <f t="shared" si="108"/>
        <v>0</v>
      </c>
      <c r="AX176">
        <f t="shared" si="109"/>
        <v>0</v>
      </c>
      <c r="AY176" s="4">
        <f t="shared" si="92"/>
        <v>-3.9100000000000006</v>
      </c>
      <c r="AZ176" s="4">
        <f t="shared" si="93"/>
        <v>1149.7250000000106</v>
      </c>
      <c r="BA176" s="4">
        <f>(C176-$C$1240)*10/100*4</f>
        <v>862.19200000000012</v>
      </c>
      <c r="BC176"/>
      <c r="BE176" s="6"/>
      <c r="BK176">
        <f t="shared" si="110"/>
        <v>1</v>
      </c>
    </row>
    <row r="177" spans="1:63" x14ac:dyDescent="0.25">
      <c r="A177">
        <v>1082</v>
      </c>
      <c r="B177" s="1">
        <v>44573</v>
      </c>
      <c r="C177" s="2">
        <v>4728.59</v>
      </c>
      <c r="D177" s="2">
        <v>4748.83</v>
      </c>
      <c r="E177" s="2">
        <v>4706.71</v>
      </c>
      <c r="F177" s="2">
        <v>4726.3500000000004</v>
      </c>
      <c r="G177" s="2">
        <v>3060040000</v>
      </c>
      <c r="H177" s="2">
        <f t="shared" si="94"/>
        <v>56.13349544711339</v>
      </c>
      <c r="I177" s="2">
        <f t="shared" si="95"/>
        <v>4712.3795000000009</v>
      </c>
      <c r="J177" s="2">
        <f t="shared" si="96"/>
        <v>63.444469677282193</v>
      </c>
      <c r="K177" s="2">
        <f t="shared" si="97"/>
        <v>15.520000000000437</v>
      </c>
      <c r="L177" s="20">
        <f>VLOOKUP(B177,'IV Calls'!A:B,2, FALSE)</f>
        <v>0.13039999999999999</v>
      </c>
      <c r="M177" s="2">
        <f t="shared" si="98"/>
        <v>20.148015141169171</v>
      </c>
      <c r="N177" s="2">
        <f>VLOOKUP(B177,'IV Puts'!A:B,2, FALSE)</f>
        <v>0.1187</v>
      </c>
      <c r="O177" s="21">
        <f t="shared" si="99"/>
        <v>19.032583236578734</v>
      </c>
      <c r="P177" s="4">
        <f t="shared" si="100"/>
        <v>42.119999999999891</v>
      </c>
      <c r="Q177" s="4">
        <f t="shared" si="101"/>
        <v>54.748999999999981</v>
      </c>
      <c r="R177" s="4">
        <f t="shared" si="102"/>
        <v>3.1636390977443494</v>
      </c>
      <c r="S177" s="4">
        <f t="shared" si="103"/>
        <v>2.3400132297006704</v>
      </c>
      <c r="T177" s="20">
        <f t="shared" si="74"/>
        <v>4717.2519999999995</v>
      </c>
      <c r="U177" s="2">
        <f t="shared" si="75"/>
        <v>9.0980000000008658</v>
      </c>
      <c r="V177" s="24">
        <f t="shared" si="76"/>
        <v>1</v>
      </c>
      <c r="W177" s="32">
        <f t="shared" si="77"/>
        <v>4730.7116369019295</v>
      </c>
      <c r="X177" s="33">
        <f t="shared" si="78"/>
        <v>4.3616369019291596</v>
      </c>
      <c r="Y177" s="34">
        <f t="shared" si="79"/>
        <v>1</v>
      </c>
      <c r="Z177" s="39">
        <f t="shared" si="104"/>
        <v>4734.5349999999889</v>
      </c>
      <c r="AA177" s="33">
        <f t="shared" si="80"/>
        <v>8.1849999999885767</v>
      </c>
      <c r="AB177" s="34">
        <f t="shared" si="81"/>
        <v>1</v>
      </c>
      <c r="AC177" s="32">
        <f t="shared" si="82"/>
        <v>4733.7320937493969</v>
      </c>
      <c r="AD177" s="33">
        <f t="shared" si="83"/>
        <v>7.3820937493965175</v>
      </c>
      <c r="AE177" s="34">
        <f t="shared" si="84"/>
        <v>1</v>
      </c>
      <c r="AF177" s="36">
        <f t="shared" si="85"/>
        <v>1</v>
      </c>
      <c r="AG177" s="37">
        <f t="shared" si="86"/>
        <v>0</v>
      </c>
      <c r="AH177" s="37">
        <f>IF(COUNTIF(AF178:AF181, "&lt;0")&gt;=2,0,IF(AE177=1, 1, -1))</f>
        <v>0</v>
      </c>
      <c r="AI177" s="37">
        <f>IF(COUNTIF(AF178:AF180, "&lt;0")&gt;=1,0,IF(AE177=1, 1, -1))</f>
        <v>0</v>
      </c>
      <c r="AJ177" s="42">
        <f>IF(SUM(AE178:AE180)=0,0,IF(AE177=1, 1, -1))</f>
        <v>1</v>
      </c>
      <c r="AK177" s="37">
        <f>IF(COUNTIF(AF178:AF179, "&lt;0")&gt;=2,0,IF(AE177=1, 1, -1))</f>
        <v>1</v>
      </c>
      <c r="AL177" s="44">
        <f>IF(COUNTIF(AF178:AF181, "&lt;0")&gt;=3,0,IF(AE177=1, 1, -1))</f>
        <v>1</v>
      </c>
      <c r="AM177" s="49">
        <f>IF(COUNTIF(AF178:AF180, "&lt;0")&gt;=2,0,IF(AE177=1, 1, -1))</f>
        <v>0</v>
      </c>
      <c r="AN177" s="7">
        <v>18.340256113932369</v>
      </c>
      <c r="AO177" s="4">
        <f t="shared" si="87"/>
        <v>20.239999999999782</v>
      </c>
      <c r="AP177" s="4">
        <f t="shared" si="88"/>
        <v>-21.880000000000109</v>
      </c>
      <c r="AQ177" s="4">
        <f t="shared" si="89"/>
        <v>2.2399999999997817</v>
      </c>
      <c r="AR177">
        <f t="shared" si="105"/>
        <v>21.880000000000109</v>
      </c>
      <c r="AS177" s="6">
        <f t="shared" si="90"/>
        <v>0</v>
      </c>
      <c r="AT177" s="4">
        <f t="shared" si="91"/>
        <v>5.630384170898445</v>
      </c>
      <c r="AU177" s="4">
        <f t="shared" si="106"/>
        <v>23.100256113932588</v>
      </c>
      <c r="AV177">
        <f t="shared" si="107"/>
        <v>0</v>
      </c>
      <c r="AW177">
        <f t="shared" si="108"/>
        <v>0</v>
      </c>
      <c r="AX177">
        <f t="shared" si="109"/>
        <v>0</v>
      </c>
      <c r="AY177" s="4">
        <f t="shared" si="92"/>
        <v>6.94</v>
      </c>
      <c r="AZ177" s="4">
        <f t="shared" si="93"/>
        <v>1153.6350000000107</v>
      </c>
      <c r="BA177" s="4">
        <f>(C177-$C$1240)*10/100*4</f>
        <v>860.20400000000006</v>
      </c>
      <c r="BC177"/>
      <c r="BE177" s="6"/>
      <c r="BK177">
        <f t="shared" si="110"/>
        <v>1</v>
      </c>
    </row>
    <row r="178" spans="1:63" x14ac:dyDescent="0.25">
      <c r="A178">
        <v>1081</v>
      </c>
      <c r="B178" s="1">
        <v>44572</v>
      </c>
      <c r="C178" s="2">
        <v>4669.1400000000003</v>
      </c>
      <c r="D178" s="2">
        <v>4714.13</v>
      </c>
      <c r="E178" s="2">
        <v>4638.2700000000004</v>
      </c>
      <c r="F178" s="2">
        <v>4713.07</v>
      </c>
      <c r="G178" s="2">
        <v>3421600000</v>
      </c>
      <c r="H178" s="2">
        <f t="shared" si="94"/>
        <v>58.141153000454111</v>
      </c>
      <c r="I178" s="2">
        <f t="shared" si="95"/>
        <v>4708.0995000000003</v>
      </c>
      <c r="J178" s="2">
        <f t="shared" si="96"/>
        <v>65.865540275545285</v>
      </c>
      <c r="K178" s="2">
        <f t="shared" si="97"/>
        <v>-1.1499999999996362</v>
      </c>
      <c r="L178" s="20">
        <f>VLOOKUP(B178,'IV Calls'!A:B,2, FALSE)</f>
        <v>0.1341</v>
      </c>
      <c r="M178" s="2">
        <f t="shared" si="98"/>
        <v>20.531629264507696</v>
      </c>
      <c r="N178" s="2">
        <f>VLOOKUP(B178,'IV Puts'!A:B,2, FALSE)</f>
        <v>0.13469999999999999</v>
      </c>
      <c r="O178" s="21">
        <f t="shared" si="99"/>
        <v>21.402010522581076</v>
      </c>
      <c r="P178" s="4">
        <f t="shared" si="100"/>
        <v>75.859999999999673</v>
      </c>
      <c r="Q178" s="4">
        <f t="shared" si="101"/>
        <v>53.135000000000034</v>
      </c>
      <c r="R178" s="4">
        <f t="shared" si="102"/>
        <v>4.1819999999999835</v>
      </c>
      <c r="S178" s="4">
        <f t="shared" si="103"/>
        <v>2.9882209886333491</v>
      </c>
      <c r="T178" s="20">
        <f t="shared" si="74"/>
        <v>4675.0630225563909</v>
      </c>
      <c r="U178" s="2">
        <f t="shared" si="75"/>
        <v>38.006977443608776</v>
      </c>
      <c r="V178" s="24">
        <f t="shared" si="76"/>
        <v>0</v>
      </c>
      <c r="W178" s="32">
        <f t="shared" si="77"/>
        <v>4671.5596554835247</v>
      </c>
      <c r="X178" s="33">
        <f t="shared" si="78"/>
        <v>41.510344516475016</v>
      </c>
      <c r="Y178" s="34">
        <f t="shared" si="79"/>
        <v>0</v>
      </c>
      <c r="Z178" s="39">
        <f t="shared" si="104"/>
        <v>4670.5199999999986</v>
      </c>
      <c r="AA178" s="33">
        <f t="shared" si="80"/>
        <v>42.550000000001091</v>
      </c>
      <c r="AB178" s="34">
        <f t="shared" si="81"/>
        <v>0</v>
      </c>
      <c r="AC178" s="32">
        <f t="shared" si="82"/>
        <v>4670.7383276515393</v>
      </c>
      <c r="AD178" s="33">
        <f t="shared" si="83"/>
        <v>42.331672348460415</v>
      </c>
      <c r="AE178" s="34">
        <f t="shared" si="84"/>
        <v>0</v>
      </c>
      <c r="AF178" s="36">
        <f t="shared" si="85"/>
        <v>-1</v>
      </c>
      <c r="AG178" s="37">
        <f t="shared" si="86"/>
        <v>-1</v>
      </c>
      <c r="AH178" s="37">
        <f>IF(COUNTIF(AF179:AF182, "&lt;0")&gt;=2,0,IF(AE178=1, 1, -1))</f>
        <v>0</v>
      </c>
      <c r="AI178" s="37">
        <f>IF(COUNTIF(AF179:AF181, "&lt;0")&gt;=1,0,IF(AE178=1, 1, -1))</f>
        <v>0</v>
      </c>
      <c r="AJ178" s="42">
        <f>IF(SUM(AE179:AE181)=0,0,IF(AE178=1, 1, -1))</f>
        <v>-1</v>
      </c>
      <c r="AK178" s="37">
        <f>IF(COUNTIF(AF179:AF180, "&lt;0")&gt;=2,0,IF(AE178=1, 1, -1))</f>
        <v>-1</v>
      </c>
      <c r="AL178" s="44">
        <f>IF(COUNTIF(AF179:AF182, "&lt;0")&gt;=3,0,IF(AE178=1, 1, -1))</f>
        <v>-1</v>
      </c>
      <c r="AM178" s="49">
        <f>IF(COUNTIF(AF179:AF181, "&lt;0")&gt;=2,0,IF(AE178=1, 1, -1))</f>
        <v>-1</v>
      </c>
      <c r="AN178" s="7">
        <v>20.623493377547998</v>
      </c>
      <c r="AO178" s="4">
        <f t="shared" si="87"/>
        <v>44.989999999999782</v>
      </c>
      <c r="AP178" s="4">
        <f t="shared" si="88"/>
        <v>-30.869999999999891</v>
      </c>
      <c r="AQ178" s="4">
        <f t="shared" si="89"/>
        <v>43.929999999999382</v>
      </c>
      <c r="AR178">
        <f t="shared" si="105"/>
        <v>44.989999999999782</v>
      </c>
      <c r="AS178" s="6">
        <f t="shared" si="90"/>
        <v>1</v>
      </c>
      <c r="AT178" s="4">
        <f t="shared" si="91"/>
        <v>-14.054759933677786</v>
      </c>
      <c r="AU178" s="4">
        <f t="shared" si="106"/>
        <v>-16.306506622451383</v>
      </c>
      <c r="AV178">
        <f t="shared" si="107"/>
        <v>1</v>
      </c>
      <c r="AW178">
        <f t="shared" si="108"/>
        <v>0</v>
      </c>
      <c r="AX178">
        <f t="shared" si="109"/>
        <v>0</v>
      </c>
      <c r="AY178" s="4">
        <f t="shared" si="92"/>
        <v>-3.9100000000000006</v>
      </c>
      <c r="AZ178" s="4">
        <f t="shared" si="93"/>
        <v>1146.6950000000106</v>
      </c>
      <c r="BA178" s="4">
        <f>(C178-$C$1240)*10/100*4</f>
        <v>836.42400000000021</v>
      </c>
      <c r="BC178"/>
      <c r="BE178" s="6"/>
      <c r="BK178">
        <f t="shared" si="110"/>
        <v>1</v>
      </c>
    </row>
    <row r="179" spans="1:63" x14ac:dyDescent="0.25">
      <c r="A179">
        <v>1080</v>
      </c>
      <c r="B179" s="1">
        <v>44571</v>
      </c>
      <c r="C179" s="2">
        <v>4655.34</v>
      </c>
      <c r="D179" s="2">
        <v>4673.0200000000004</v>
      </c>
      <c r="E179" s="2">
        <v>4582.24</v>
      </c>
      <c r="F179" s="2">
        <v>4670.29</v>
      </c>
      <c r="G179" s="2">
        <v>3621800000</v>
      </c>
      <c r="H179" s="2">
        <f t="shared" si="94"/>
        <v>53.506919386395396</v>
      </c>
      <c r="I179" s="2">
        <f t="shared" si="95"/>
        <v>4710.1575000000003</v>
      </c>
      <c r="J179" s="2">
        <f t="shared" si="96"/>
        <v>63.326660179372283</v>
      </c>
      <c r="K179" s="2">
        <f t="shared" si="97"/>
        <v>-21.6899999999996</v>
      </c>
      <c r="L179" s="20">
        <f>VLOOKUP(B179,'IV Calls'!A:B,2, FALSE)</f>
        <v>0.14760000000000001</v>
      </c>
      <c r="M179" s="2">
        <f t="shared" si="98"/>
        <v>22.631185280308159</v>
      </c>
      <c r="N179" s="2">
        <f>VLOOKUP(B179,'IV Puts'!A:B,2, FALSE)</f>
        <v>0.1489</v>
      </c>
      <c r="O179" s="21">
        <f t="shared" si="99"/>
        <v>23.692341403340595</v>
      </c>
      <c r="P179" s="4">
        <f t="shared" si="100"/>
        <v>94.789999999999964</v>
      </c>
      <c r="Q179" s="4">
        <f t="shared" si="101"/>
        <v>48.247000000000114</v>
      </c>
      <c r="R179" s="4">
        <f t="shared" si="102"/>
        <v>4.7730225563909636</v>
      </c>
      <c r="S179" s="4">
        <f t="shared" si="103"/>
        <v>3.4079654697524329</v>
      </c>
      <c r="T179" s="20">
        <f t="shared" si="74"/>
        <v>4682.3882030075183</v>
      </c>
      <c r="U179" s="2">
        <f t="shared" si="75"/>
        <v>12.09820300751835</v>
      </c>
      <c r="V179" s="24">
        <f t="shared" si="76"/>
        <v>1</v>
      </c>
      <c r="W179" s="32">
        <f t="shared" si="77"/>
        <v>4658.0374351192077</v>
      </c>
      <c r="X179" s="33">
        <f t="shared" si="78"/>
        <v>12.252564880792306</v>
      </c>
      <c r="Y179" s="34">
        <f t="shared" si="79"/>
        <v>1</v>
      </c>
      <c r="Z179" s="39">
        <f t="shared" si="104"/>
        <v>4651.1080000000002</v>
      </c>
      <c r="AA179" s="33">
        <f t="shared" si="80"/>
        <v>19.181999999999789</v>
      </c>
      <c r="AB179" s="34">
        <f t="shared" si="81"/>
        <v>1</v>
      </c>
      <c r="AC179" s="32">
        <f t="shared" si="82"/>
        <v>4652.5631813750333</v>
      </c>
      <c r="AD179" s="33">
        <f t="shared" si="83"/>
        <v>17.726818624966654</v>
      </c>
      <c r="AE179" s="34">
        <f t="shared" si="84"/>
        <v>1</v>
      </c>
      <c r="AF179" s="36">
        <f t="shared" si="85"/>
        <v>1</v>
      </c>
      <c r="AG179" s="37">
        <f t="shared" si="86"/>
        <v>0</v>
      </c>
      <c r="AH179" s="37">
        <f>IF(COUNTIF(AF180:AF183, "&lt;0")&gt;=2,0,IF(AE179=1, 1, -1))</f>
        <v>0</v>
      </c>
      <c r="AI179" s="37">
        <f>IF(COUNTIF(AF180:AF182, "&lt;0")&gt;=1,0,IF(AE179=1, 1, -1))</f>
        <v>0</v>
      </c>
      <c r="AJ179" s="42">
        <f>IF(SUM(AE180:AE182)=0,0,IF(AE179=1, 1, -1))</f>
        <v>1</v>
      </c>
      <c r="AK179" s="37">
        <f>IF(COUNTIF(AF180:AF181, "&lt;0")&gt;=2,0,IF(AE179=1, 1, -1))</f>
        <v>1</v>
      </c>
      <c r="AL179" s="44">
        <f>IF(COUNTIF(AF180:AF183, "&lt;0")&gt;=3,0,IF(AE179=1, 1, -1))</f>
        <v>1</v>
      </c>
      <c r="AM179" s="49">
        <f>IF(COUNTIF(AF180:AF182, "&lt;0")&gt;=2,0,IF(AE179=1, 1, -1))</f>
        <v>0</v>
      </c>
      <c r="AN179" s="7">
        <v>22.830511437926052</v>
      </c>
      <c r="AO179" s="4">
        <f t="shared" si="87"/>
        <v>17.680000000000291</v>
      </c>
      <c r="AP179" s="4">
        <f t="shared" si="88"/>
        <v>-73.100000000000364</v>
      </c>
      <c r="AQ179" s="4">
        <f t="shared" si="89"/>
        <v>14.949999999999818</v>
      </c>
      <c r="AR179">
        <f t="shared" si="105"/>
        <v>73.100000000000364</v>
      </c>
      <c r="AS179" s="6">
        <f t="shared" si="90"/>
        <v>1</v>
      </c>
      <c r="AT179" s="4">
        <f t="shared" si="91"/>
        <v>-38.854232843111284</v>
      </c>
      <c r="AU179" s="4">
        <f t="shared" si="106"/>
        <v>14.880511437926234</v>
      </c>
      <c r="AV179">
        <f t="shared" si="107"/>
        <v>0</v>
      </c>
      <c r="AW179">
        <f t="shared" si="108"/>
        <v>1</v>
      </c>
      <c r="AX179">
        <f t="shared" si="109"/>
        <v>0</v>
      </c>
      <c r="AY179" s="4">
        <f t="shared" si="92"/>
        <v>-3.9100000000000006</v>
      </c>
      <c r="AZ179" s="4">
        <f t="shared" si="93"/>
        <v>1150.6050000000107</v>
      </c>
      <c r="BA179" s="4">
        <f>(C179-$C$1240)*10/100*4</f>
        <v>830.90400000000011</v>
      </c>
      <c r="BC179"/>
      <c r="BE179" s="6"/>
      <c r="BK179">
        <f t="shared" si="110"/>
        <v>1</v>
      </c>
    </row>
    <row r="180" spans="1:63" x14ac:dyDescent="0.25">
      <c r="A180">
        <v>1079</v>
      </c>
      <c r="B180" s="1">
        <v>44568</v>
      </c>
      <c r="C180" s="2">
        <v>4697.66</v>
      </c>
      <c r="D180" s="2">
        <v>4707.95</v>
      </c>
      <c r="E180" s="2">
        <v>4662.74</v>
      </c>
      <c r="F180" s="2">
        <v>4677.03</v>
      </c>
      <c r="G180" s="2">
        <v>3279870000</v>
      </c>
      <c r="H180" s="2">
        <f t="shared" si="94"/>
        <v>41.276302119577821</v>
      </c>
      <c r="I180" s="2">
        <f t="shared" si="95"/>
        <v>4711.7725000000009</v>
      </c>
      <c r="J180" s="2">
        <f t="shared" si="96"/>
        <v>46.554667062102013</v>
      </c>
      <c r="K180" s="2">
        <f t="shared" si="97"/>
        <v>1.6099999999996726</v>
      </c>
      <c r="L180" s="20">
        <f>VLOOKUP(B180,'IV Calls'!A:B,2, FALSE)</f>
        <v>0.12139999999999999</v>
      </c>
      <c r="M180" s="2">
        <f t="shared" si="98"/>
        <v>18.689693795035499</v>
      </c>
      <c r="N180" s="2">
        <f>VLOOKUP(B180,'IV Puts'!A:B,2, FALSE)</f>
        <v>0.1207</v>
      </c>
      <c r="O180" s="21">
        <f t="shared" si="99"/>
        <v>19.283377850086822</v>
      </c>
      <c r="P180" s="4">
        <f t="shared" si="100"/>
        <v>45.210000000000036</v>
      </c>
      <c r="Q180" s="4">
        <f t="shared" si="101"/>
        <v>45.3380000000001</v>
      </c>
      <c r="R180" s="4">
        <f t="shared" si="102"/>
        <v>5.3582030075187808</v>
      </c>
      <c r="S180" s="4">
        <f t="shared" si="103"/>
        <v>3.7992043932493864</v>
      </c>
      <c r="T180" s="20">
        <f t="shared" si="74"/>
        <v>4702.5864285714288</v>
      </c>
      <c r="U180" s="2">
        <f t="shared" si="75"/>
        <v>25.556428571429024</v>
      </c>
      <c r="V180" s="24">
        <f t="shared" si="76"/>
        <v>0</v>
      </c>
      <c r="W180" s="32">
        <f t="shared" si="77"/>
        <v>4700.8294703710981</v>
      </c>
      <c r="X180" s="33">
        <f t="shared" si="78"/>
        <v>23.799470371098323</v>
      </c>
      <c r="Y180" s="34">
        <f t="shared" si="79"/>
        <v>0</v>
      </c>
      <c r="Z180" s="39">
        <f t="shared" si="104"/>
        <v>4698.0869999999986</v>
      </c>
      <c r="AA180" s="33">
        <f t="shared" si="80"/>
        <v>21.05699999999888</v>
      </c>
      <c r="AB180" s="34">
        <f t="shared" si="81"/>
        <v>0</v>
      </c>
      <c r="AC180" s="32">
        <f t="shared" si="82"/>
        <v>4698.6629187779299</v>
      </c>
      <c r="AD180" s="33">
        <f t="shared" si="83"/>
        <v>21.632918777930172</v>
      </c>
      <c r="AE180" s="34">
        <f t="shared" si="84"/>
        <v>0</v>
      </c>
      <c r="AF180" s="36">
        <f t="shared" si="85"/>
        <v>-1</v>
      </c>
      <c r="AG180" s="37">
        <f t="shared" si="86"/>
        <v>-1</v>
      </c>
      <c r="AH180" s="37">
        <f>IF(COUNTIF(AF181:AF184, "&lt;0")&gt;=2,0,IF(AE180=1, 1, -1))</f>
        <v>0</v>
      </c>
      <c r="AI180" s="37">
        <f>IF(COUNTIF(AF181:AF183, "&lt;0")&gt;=1,0,IF(AE180=1, 1, -1))</f>
        <v>0</v>
      </c>
      <c r="AJ180" s="42">
        <f>IF(SUM(AE181:AE183)=0,0,IF(AE180=1, 1, -1))</f>
        <v>-1</v>
      </c>
      <c r="AK180" s="37">
        <f>IF(COUNTIF(AF181:AF182, "&lt;0")&gt;=2,0,IF(AE180=1, 1, -1))</f>
        <v>-1</v>
      </c>
      <c r="AL180" s="44">
        <f>IF(COUNTIF(AF181:AF184, "&lt;0")&gt;=3,0,IF(AE180=1, 1, -1))</f>
        <v>-1</v>
      </c>
      <c r="AM180" s="49">
        <f>IF(COUNTIF(AF181:AF183, "&lt;0")&gt;=2,0,IF(AE180=1, 1, -1))</f>
        <v>-1</v>
      </c>
      <c r="AN180" s="7">
        <v>18.581927850583075</v>
      </c>
      <c r="AO180" s="4">
        <f t="shared" si="87"/>
        <v>10.289999999999964</v>
      </c>
      <c r="AP180" s="4">
        <f t="shared" si="88"/>
        <v>-34.920000000000073</v>
      </c>
      <c r="AQ180" s="4">
        <f t="shared" si="89"/>
        <v>20.630000000000109</v>
      </c>
      <c r="AR180">
        <f t="shared" si="105"/>
        <v>34.920000000000073</v>
      </c>
      <c r="AS180" s="6">
        <f t="shared" si="90"/>
        <v>1</v>
      </c>
      <c r="AT180" s="4">
        <f t="shared" si="91"/>
        <v>-7.0471082241254592</v>
      </c>
      <c r="AU180" s="4">
        <f t="shared" si="106"/>
        <v>4.9519278505829654</v>
      </c>
      <c r="AV180">
        <f t="shared" si="107"/>
        <v>0</v>
      </c>
      <c r="AW180">
        <f t="shared" si="108"/>
        <v>1</v>
      </c>
      <c r="AX180">
        <f t="shared" si="109"/>
        <v>0</v>
      </c>
      <c r="AY180" s="4">
        <f t="shared" si="92"/>
        <v>-3.9100000000000006</v>
      </c>
      <c r="AZ180" s="4">
        <f t="shared" si="93"/>
        <v>1154.5150000000108</v>
      </c>
      <c r="BA180" s="4">
        <f>(C180-$C$1240)*10/100*4</f>
        <v>847.83199999999999</v>
      </c>
      <c r="BC180"/>
      <c r="BE180" s="6"/>
      <c r="BK180">
        <f t="shared" si="110"/>
        <v>1</v>
      </c>
    </row>
    <row r="181" spans="1:63" x14ac:dyDescent="0.25">
      <c r="A181">
        <v>1078</v>
      </c>
      <c r="B181" s="1">
        <v>44567</v>
      </c>
      <c r="C181" s="2">
        <v>4693.3900000000003</v>
      </c>
      <c r="D181" s="2">
        <v>4725.01</v>
      </c>
      <c r="E181" s="2">
        <v>4671.26</v>
      </c>
      <c r="F181" s="2">
        <v>4696.05</v>
      </c>
      <c r="G181" s="2">
        <v>3371250000</v>
      </c>
      <c r="H181" s="2">
        <f t="shared" si="94"/>
        <v>40.168782862649216</v>
      </c>
      <c r="I181" s="2">
        <f t="shared" si="95"/>
        <v>4711.4395000000004</v>
      </c>
      <c r="J181" s="2">
        <f t="shared" si="96"/>
        <v>40.992706190119705</v>
      </c>
      <c r="K181" s="2">
        <f t="shared" si="97"/>
        <v>-7.1899999999995998</v>
      </c>
      <c r="L181" s="20">
        <f>VLOOKUP(B181,'IV Calls'!A:B,2, FALSE)</f>
        <v>0.14419999999999999</v>
      </c>
      <c r="M181" s="2">
        <f t="shared" si="98"/>
        <v>22.221199368380805</v>
      </c>
      <c r="N181" s="2">
        <f>VLOOKUP(B181,'IV Puts'!A:B,2, FALSE)</f>
        <v>0.13039999999999999</v>
      </c>
      <c r="O181" s="21">
        <f t="shared" si="99"/>
        <v>20.853174074516392</v>
      </c>
      <c r="P181" s="4">
        <f t="shared" si="100"/>
        <v>53.75</v>
      </c>
      <c r="Q181" s="4">
        <f t="shared" si="101"/>
        <v>45.235000000000035</v>
      </c>
      <c r="R181" s="4">
        <f t="shared" si="102"/>
        <v>6.5364285714285648</v>
      </c>
      <c r="S181" s="4">
        <f t="shared" si="103"/>
        <v>4.464042776194681</v>
      </c>
      <c r="T181" s="20">
        <f t="shared" si="74"/>
        <v>4707.4976466165417</v>
      </c>
      <c r="U181" s="2">
        <f t="shared" si="75"/>
        <v>11.447646616541533</v>
      </c>
      <c r="V181" s="24">
        <f t="shared" si="76"/>
        <v>1</v>
      </c>
      <c r="W181" s="32">
        <f t="shared" si="77"/>
        <v>4696.7143484091803</v>
      </c>
      <c r="X181" s="33">
        <f t="shared" si="78"/>
        <v>0.66434840918009286</v>
      </c>
      <c r="Y181" s="34">
        <f t="shared" si="79"/>
        <v>1</v>
      </c>
      <c r="Z181" s="39">
        <f t="shared" si="104"/>
        <v>4683.9300000000221</v>
      </c>
      <c r="AA181" s="33">
        <f t="shared" si="80"/>
        <v>12.119999999978063</v>
      </c>
      <c r="AB181" s="34">
        <f t="shared" si="81"/>
        <v>1</v>
      </c>
      <c r="AC181" s="32">
        <f t="shared" si="82"/>
        <v>4686.6147131659454</v>
      </c>
      <c r="AD181" s="33">
        <f t="shared" si="83"/>
        <v>9.4352868340547502</v>
      </c>
      <c r="AE181" s="34">
        <f t="shared" si="84"/>
        <v>1</v>
      </c>
      <c r="AF181" s="36">
        <f t="shared" si="85"/>
        <v>1</v>
      </c>
      <c r="AG181" s="37">
        <f t="shared" si="86"/>
        <v>0</v>
      </c>
      <c r="AH181" s="37">
        <f>IF(COUNTIF(AF182:AF185, "&lt;0")&gt;=2,0,IF(AE181=1, 1, -1))</f>
        <v>0</v>
      </c>
      <c r="AI181" s="37">
        <f>IF(COUNTIF(AF182:AF184, "&lt;0")&gt;=1,0,IF(AE181=1, 1, -1))</f>
        <v>0</v>
      </c>
      <c r="AJ181" s="42">
        <f>IF(SUM(AE182:AE184)=0,0,IF(AE181=1, 1, -1))</f>
        <v>1</v>
      </c>
      <c r="AK181" s="37">
        <f>IF(COUNTIF(AF182:AF183, "&lt;0")&gt;=2,0,IF(AE181=1, 1, -1))</f>
        <v>1</v>
      </c>
      <c r="AL181" s="44">
        <f>IF(COUNTIF(AF182:AF185, "&lt;0")&gt;=3,0,IF(AE181=1, 1, -1))</f>
        <v>1</v>
      </c>
      <c r="AM181" s="49">
        <f>IF(COUNTIF(AF182:AF184, "&lt;0")&gt;=2,0,IF(AE181=1, 1, -1))</f>
        <v>0</v>
      </c>
      <c r="AN181" s="7">
        <v>20.094621342835346</v>
      </c>
      <c r="AO181" s="4">
        <f t="shared" si="87"/>
        <v>31.619999999999891</v>
      </c>
      <c r="AP181" s="4">
        <f t="shared" si="88"/>
        <v>-22.130000000000109</v>
      </c>
      <c r="AQ181" s="4">
        <f t="shared" si="89"/>
        <v>2.6599999999998545</v>
      </c>
      <c r="AR181">
        <f t="shared" si="105"/>
        <v>31.619999999999891</v>
      </c>
      <c r="AS181" s="6">
        <f t="shared" si="90"/>
        <v>1</v>
      </c>
      <c r="AT181" s="4">
        <f t="shared" si="91"/>
        <v>-1.4780679857468719</v>
      </c>
      <c r="AU181" s="4">
        <f t="shared" si="106"/>
        <v>24.434621342835491</v>
      </c>
      <c r="AV181">
        <f t="shared" si="107"/>
        <v>0</v>
      </c>
      <c r="AW181">
        <f t="shared" si="108"/>
        <v>1</v>
      </c>
      <c r="AX181">
        <f t="shared" si="109"/>
        <v>0</v>
      </c>
      <c r="AY181" s="4">
        <f t="shared" si="92"/>
        <v>-3.9100000000000006</v>
      </c>
      <c r="AZ181" s="4">
        <f t="shared" si="93"/>
        <v>1158.4250000000109</v>
      </c>
      <c r="BA181" s="4">
        <f>(C181-$C$1240)*10/100*4</f>
        <v>846.12400000000025</v>
      </c>
      <c r="BC181"/>
      <c r="BE181" s="6"/>
      <c r="BK181">
        <f t="shared" si="110"/>
        <v>1</v>
      </c>
    </row>
    <row r="182" spans="1:63" x14ac:dyDescent="0.25">
      <c r="A182">
        <v>1077</v>
      </c>
      <c r="B182" s="1">
        <v>44566</v>
      </c>
      <c r="C182" s="2">
        <v>4787.99</v>
      </c>
      <c r="D182" s="2">
        <v>4797.7</v>
      </c>
      <c r="E182" s="2">
        <v>4699.4399999999996</v>
      </c>
      <c r="F182" s="2">
        <v>4700.58</v>
      </c>
      <c r="G182" s="2">
        <v>3733540000</v>
      </c>
      <c r="H182" s="2">
        <f t="shared" si="94"/>
        <v>49.887342816924431</v>
      </c>
      <c r="I182" s="2">
        <f t="shared" si="95"/>
        <v>4711.3130000000001</v>
      </c>
      <c r="J182" s="2">
        <f t="shared" si="96"/>
        <v>46.054206288265526</v>
      </c>
      <c r="K182" s="2">
        <f t="shared" si="97"/>
        <v>-5.5500000000001819</v>
      </c>
      <c r="L182" s="20">
        <f>VLOOKUP(B182,'IV Calls'!A:B,2, FALSE)</f>
        <v>0.15540000000000001</v>
      </c>
      <c r="M182" s="2">
        <f t="shared" si="98"/>
        <v>24.420702742144986</v>
      </c>
      <c r="N182" s="2">
        <f>VLOOKUP(B182,'IV Puts'!A:B,2, FALSE)</f>
        <v>0.13389999999999999</v>
      </c>
      <c r="O182" s="21">
        <f t="shared" si="99"/>
        <v>21.836350743764378</v>
      </c>
      <c r="P182" s="4">
        <f t="shared" si="100"/>
        <v>98.260000000000218</v>
      </c>
      <c r="Q182" s="4">
        <f t="shared" si="101"/>
        <v>45.074000000000069</v>
      </c>
      <c r="R182" s="4">
        <f t="shared" si="102"/>
        <v>6.917646616541349</v>
      </c>
      <c r="S182" s="4">
        <f t="shared" si="103"/>
        <v>4.6821808579997315</v>
      </c>
      <c r="T182" s="20">
        <f t="shared" si="74"/>
        <v>4800.981669172932</v>
      </c>
      <c r="U182" s="2">
        <f t="shared" si="75"/>
        <v>100.40166917293209</v>
      </c>
      <c r="V182" s="24">
        <f t="shared" si="76"/>
        <v>0</v>
      </c>
      <c r="W182" s="32">
        <f t="shared" si="77"/>
        <v>4791.5904154130494</v>
      </c>
      <c r="X182" s="33">
        <f t="shared" si="78"/>
        <v>91.010415413049486</v>
      </c>
      <c r="Y182" s="34">
        <f t="shared" si="79"/>
        <v>0</v>
      </c>
      <c r="Z182" s="39">
        <f t="shared" si="104"/>
        <v>4786.3380000000034</v>
      </c>
      <c r="AA182" s="33">
        <f t="shared" si="80"/>
        <v>85.758000000003449</v>
      </c>
      <c r="AB182" s="34">
        <f t="shared" si="81"/>
        <v>0</v>
      </c>
      <c r="AC182" s="32">
        <f t="shared" si="82"/>
        <v>4787.4410072367427</v>
      </c>
      <c r="AD182" s="33">
        <f t="shared" si="83"/>
        <v>86.861007236742807</v>
      </c>
      <c r="AE182" s="34">
        <f t="shared" si="84"/>
        <v>0</v>
      </c>
      <c r="AF182" s="36">
        <f t="shared" si="85"/>
        <v>-1</v>
      </c>
      <c r="AG182" s="37">
        <f t="shared" si="86"/>
        <v>-1</v>
      </c>
      <c r="AH182" s="37">
        <f>IF(COUNTIF(AF183:AF186, "&lt;0")&gt;=2,0,IF(AE182=1, 1, -1))</f>
        <v>0</v>
      </c>
      <c r="AI182" s="37">
        <f>IF(COUNTIF(AF183:AF185, "&lt;0")&gt;=1,0,IF(AE182=1, 1, -1))</f>
        <v>0</v>
      </c>
      <c r="AJ182" s="42">
        <f>IF(SUM(AE183:AE185)=0,0,IF(AE182=1, 1, -1))</f>
        <v>-1</v>
      </c>
      <c r="AK182" s="37">
        <f>IF(COUNTIF(AF183:AF184, "&lt;0")&gt;=2,0,IF(AE182=1, 1, -1))</f>
        <v>-1</v>
      </c>
      <c r="AL182" s="44">
        <f>IF(COUNTIF(AF183:AF186, "&lt;0")&gt;=3,0,IF(AE182=1, 1, -1))</f>
        <v>-1</v>
      </c>
      <c r="AM182" s="49">
        <f>IF(COUNTIF(AF183:AF185, "&lt;0")&gt;=2,0,IF(AE182=1, 1, -1))</f>
        <v>-1</v>
      </c>
      <c r="AN182" s="7">
        <v>21.042034087343715</v>
      </c>
      <c r="AO182" s="4">
        <f t="shared" si="87"/>
        <v>9.7100000000000364</v>
      </c>
      <c r="AP182" s="4">
        <f t="shared" si="88"/>
        <v>-88.550000000000182</v>
      </c>
      <c r="AQ182" s="4">
        <f t="shared" si="89"/>
        <v>87.409999999999854</v>
      </c>
      <c r="AR182">
        <f t="shared" si="105"/>
        <v>88.550000000000182</v>
      </c>
      <c r="AS182" s="6">
        <f t="shared" si="90"/>
        <v>1</v>
      </c>
      <c r="AT182" s="4">
        <f t="shared" si="91"/>
        <v>-56.986948868984612</v>
      </c>
      <c r="AU182" s="4">
        <f t="shared" si="106"/>
        <v>-59.367965912656132</v>
      </c>
      <c r="AV182">
        <f t="shared" si="107"/>
        <v>1</v>
      </c>
      <c r="AW182">
        <f t="shared" si="108"/>
        <v>0</v>
      </c>
      <c r="AX182">
        <f t="shared" si="109"/>
        <v>0</v>
      </c>
      <c r="AY182" s="4">
        <f t="shared" si="92"/>
        <v>-3.9100000000000006</v>
      </c>
      <c r="AZ182" s="4">
        <f t="shared" si="93"/>
        <v>1162.335000000011</v>
      </c>
      <c r="BA182" s="4">
        <f>(C182-$C$1240)*10/100*4</f>
        <v>883.96399999999994</v>
      </c>
      <c r="BC182"/>
      <c r="BE182" s="6"/>
      <c r="BK182">
        <f t="shared" si="110"/>
        <v>1</v>
      </c>
    </row>
    <row r="183" spans="1:63" x14ac:dyDescent="0.25">
      <c r="A183">
        <v>1076</v>
      </c>
      <c r="B183" s="1">
        <v>44565</v>
      </c>
      <c r="C183" s="2">
        <v>4804.51</v>
      </c>
      <c r="D183" s="2">
        <v>4818.62</v>
      </c>
      <c r="E183" s="2">
        <v>4774.2700000000004</v>
      </c>
      <c r="F183" s="2">
        <v>4793.54</v>
      </c>
      <c r="G183" s="2">
        <v>3641050000</v>
      </c>
      <c r="H183" s="2">
        <f t="shared" si="94"/>
        <v>71.188929609096505</v>
      </c>
      <c r="I183" s="2">
        <f t="shared" si="95"/>
        <v>4703.5120000000006</v>
      </c>
      <c r="J183" s="2">
        <f t="shared" si="96"/>
        <v>63.481309549388413</v>
      </c>
      <c r="K183" s="2">
        <f t="shared" si="97"/>
        <v>7.9499999999998181</v>
      </c>
      <c r="L183" s="20">
        <f>VLOOKUP(B183,'IV Calls'!A:B,2, FALSE)</f>
        <v>0.1047</v>
      </c>
      <c r="M183" s="2">
        <f t="shared" si="98"/>
        <v>16.463696449852552</v>
      </c>
      <c r="N183" s="2">
        <f>VLOOKUP(B183,'IV Puts'!A:B,2, FALSE)</f>
        <v>0.10979999999999999</v>
      </c>
      <c r="O183" s="21">
        <f t="shared" si="99"/>
        <v>17.917414893982222</v>
      </c>
      <c r="P183" s="4">
        <f t="shared" si="100"/>
        <v>44.349999999999454</v>
      </c>
      <c r="Q183" s="4">
        <f t="shared" si="101"/>
        <v>43.560000000000038</v>
      </c>
      <c r="R183" s="4">
        <f t="shared" si="102"/>
        <v>7.4416691729323281</v>
      </c>
      <c r="S183" s="4">
        <f t="shared" si="103"/>
        <v>5.071007624013995</v>
      </c>
      <c r="T183" s="20">
        <f t="shared" si="74"/>
        <v>4804.3953909774436</v>
      </c>
      <c r="U183" s="2">
        <f t="shared" si="75"/>
        <v>10.855390977443676</v>
      </c>
      <c r="V183" s="24">
        <f t="shared" si="76"/>
        <v>1</v>
      </c>
      <c r="W183" s="32">
        <f t="shared" si="77"/>
        <v>4808.3283123809524</v>
      </c>
      <c r="X183" s="33">
        <f t="shared" si="78"/>
        <v>14.788312380952448</v>
      </c>
      <c r="Y183" s="34">
        <f t="shared" si="79"/>
        <v>1</v>
      </c>
      <c r="Z183" s="39">
        <f t="shared" si="104"/>
        <v>4807.1470000000008</v>
      </c>
      <c r="AA183" s="33">
        <f t="shared" si="80"/>
        <v>13.60700000000088</v>
      </c>
      <c r="AB183" s="34">
        <f t="shared" si="81"/>
        <v>1</v>
      </c>
      <c r="AC183" s="32">
        <f t="shared" si="82"/>
        <v>4807.3950756000013</v>
      </c>
      <c r="AD183" s="33">
        <f t="shared" si="83"/>
        <v>13.855075600001328</v>
      </c>
      <c r="AE183" s="34">
        <f t="shared" si="84"/>
        <v>1</v>
      </c>
      <c r="AF183" s="36">
        <f t="shared" si="85"/>
        <v>1</v>
      </c>
      <c r="AG183" s="37">
        <f t="shared" si="86"/>
        <v>0</v>
      </c>
      <c r="AH183" s="37">
        <f>IF(COUNTIF(AF184:AF187, "&lt;0")&gt;=2,0,IF(AE183=1, 1, -1))</f>
        <v>0</v>
      </c>
      <c r="AI183" s="37">
        <f>IF(COUNTIF(AF184:AF186, "&lt;0")&gt;=1,0,IF(AE183=1, 1, -1))</f>
        <v>0</v>
      </c>
      <c r="AJ183" s="42">
        <f>IF(SUM(AE184:AE186)=0,0,IF(AE183=1, 1, -1))</f>
        <v>1</v>
      </c>
      <c r="AK183" s="37">
        <f>IF(COUNTIF(AF184:AF185, "&lt;0")&gt;=2,0,IF(AE183=1, 1, -1))</f>
        <v>1</v>
      </c>
      <c r="AL183" s="44">
        <f>IF(COUNTIF(AF184:AF187, "&lt;0")&gt;=3,0,IF(AE183=1, 1, -1))</f>
        <v>1</v>
      </c>
      <c r="AM183" s="49">
        <f>IF(COUNTIF(AF184:AF186, "&lt;0")&gt;=2,0,IF(AE183=1, 1, -1))</f>
        <v>0</v>
      </c>
      <c r="AN183" s="7">
        <v>17.265653010447085</v>
      </c>
      <c r="AO183" s="4">
        <f t="shared" si="87"/>
        <v>14.109999999999673</v>
      </c>
      <c r="AP183" s="4">
        <f t="shared" si="88"/>
        <v>-30.239999999999782</v>
      </c>
      <c r="AQ183" s="4">
        <f t="shared" si="89"/>
        <v>10.970000000000255</v>
      </c>
      <c r="AR183">
        <f t="shared" si="105"/>
        <v>30.239999999999782</v>
      </c>
      <c r="AS183" s="6">
        <f t="shared" si="90"/>
        <v>1</v>
      </c>
      <c r="AT183" s="4">
        <f t="shared" si="91"/>
        <v>-4.3415204843291519</v>
      </c>
      <c r="AU183" s="4">
        <f t="shared" si="106"/>
        <v>13.295653010446831</v>
      </c>
      <c r="AV183">
        <f t="shared" si="107"/>
        <v>0</v>
      </c>
      <c r="AW183">
        <f t="shared" si="108"/>
        <v>1</v>
      </c>
      <c r="AX183">
        <f t="shared" si="109"/>
        <v>0</v>
      </c>
      <c r="AY183" s="4">
        <f t="shared" si="92"/>
        <v>-3.9100000000000006</v>
      </c>
      <c r="AZ183" s="4">
        <f t="shared" si="93"/>
        <v>1166.245000000011</v>
      </c>
      <c r="BA183" s="4">
        <f>(C183-$C$1240)*10/100*4</f>
        <v>890.57200000000012</v>
      </c>
      <c r="BC183"/>
      <c r="BE183" s="6"/>
      <c r="BK183">
        <f t="shared" si="110"/>
        <v>1</v>
      </c>
    </row>
    <row r="184" spans="1:63" x14ac:dyDescent="0.25">
      <c r="A184">
        <v>1075</v>
      </c>
      <c r="B184" s="1">
        <v>44564</v>
      </c>
      <c r="C184" s="2">
        <v>4778.1400000000003</v>
      </c>
      <c r="D184" s="2">
        <v>4796.6400000000003</v>
      </c>
      <c r="E184" s="2">
        <v>4758.17</v>
      </c>
      <c r="F184" s="2">
        <v>4796.5600000000004</v>
      </c>
      <c r="G184" s="2">
        <v>2775190000</v>
      </c>
      <c r="H184" s="2">
        <f t="shared" si="94"/>
        <v>82.148916108356488</v>
      </c>
      <c r="I184" s="2">
        <f t="shared" si="95"/>
        <v>4690.7049999999999</v>
      </c>
      <c r="J184" s="2">
        <f t="shared" si="96"/>
        <v>84.07460504469266</v>
      </c>
      <c r="K184" s="2">
        <f t="shared" si="97"/>
        <v>11.960000000000036</v>
      </c>
      <c r="L184" s="20">
        <f>VLOOKUP(B184,'IV Calls'!A:B,2, FALSE)</f>
        <v>0.1066</v>
      </c>
      <c r="M184" s="2">
        <f t="shared" si="98"/>
        <v>16.656296060758514</v>
      </c>
      <c r="N184" s="2">
        <f>VLOOKUP(B184,'IV Puts'!A:B,2, FALSE)</f>
        <v>0.1084</v>
      </c>
      <c r="O184" s="21">
        <f t="shared" si="99"/>
        <v>17.576923027955594</v>
      </c>
      <c r="P184" s="4">
        <f t="shared" si="100"/>
        <v>38.470000000000255</v>
      </c>
      <c r="Q184" s="4">
        <f t="shared" si="101"/>
        <v>48.079000000000086</v>
      </c>
      <c r="R184" s="4">
        <f t="shared" si="102"/>
        <v>7.8353909774436117</v>
      </c>
      <c r="S184" s="4">
        <f t="shared" si="103"/>
        <v>5.3779047619047624</v>
      </c>
      <c r="T184" s="20">
        <f t="shared" si="74"/>
        <v>4774.818436090226</v>
      </c>
      <c r="U184" s="2">
        <f t="shared" si="75"/>
        <v>21.741563909774413</v>
      </c>
      <c r="V184" s="24">
        <f t="shared" si="76"/>
        <v>0</v>
      </c>
      <c r="W184" s="32">
        <f t="shared" si="77"/>
        <v>4782.3729149867513</v>
      </c>
      <c r="X184" s="33">
        <f t="shared" si="78"/>
        <v>14.187085013249089</v>
      </c>
      <c r="Y184" s="34">
        <f t="shared" si="79"/>
        <v>1</v>
      </c>
      <c r="Z184" s="39">
        <f t="shared" si="104"/>
        <v>4778.433</v>
      </c>
      <c r="AA184" s="33">
        <f t="shared" si="80"/>
        <v>18.127000000000407</v>
      </c>
      <c r="AB184" s="34">
        <f t="shared" si="81"/>
        <v>0</v>
      </c>
      <c r="AC184" s="32">
        <f t="shared" si="82"/>
        <v>4779.2603821472176</v>
      </c>
      <c r="AD184" s="33">
        <f t="shared" si="83"/>
        <v>17.299617852782831</v>
      </c>
      <c r="AE184" s="34">
        <f t="shared" si="84"/>
        <v>0</v>
      </c>
      <c r="AF184" s="36">
        <f t="shared" si="85"/>
        <v>-1</v>
      </c>
      <c r="AG184" s="37">
        <f t="shared" si="86"/>
        <v>-1</v>
      </c>
      <c r="AH184" s="37">
        <f>IF(COUNTIF(AF185:AF188, "&lt;0")&gt;=2,0,IF(AE184=1, 1, -1))</f>
        <v>-1</v>
      </c>
      <c r="AI184" s="37">
        <f>IF(COUNTIF(AF185:AF187, "&lt;0")&gt;=1,0,IF(AE184=1, 1, -1))</f>
        <v>0</v>
      </c>
      <c r="AJ184" s="42">
        <f>IF(SUM(AE185:AE187)=0,0,IF(AE184=1, 1, -1))</f>
        <v>-1</v>
      </c>
      <c r="AK184" s="37">
        <f>IF(COUNTIF(AF185:AF186, "&lt;0")&gt;=2,0,IF(AE184=1, 1, -1))</f>
        <v>-1</v>
      </c>
      <c r="AL184" s="44">
        <f>IF(COUNTIF(AF185:AF188, "&lt;0")&gt;=3,0,IF(AE184=1, 1, -1))</f>
        <v>-1</v>
      </c>
      <c r="AM184" s="49">
        <f>IF(COUNTIF(AF185:AF187, "&lt;0")&gt;=2,0,IF(AE184=1, 1, -1))</f>
        <v>-1</v>
      </c>
      <c r="AN184" s="7">
        <v>16.937546838519914</v>
      </c>
      <c r="AO184" s="4">
        <f t="shared" si="87"/>
        <v>18.5</v>
      </c>
      <c r="AP184" s="4">
        <f t="shared" si="88"/>
        <v>-19.970000000000255</v>
      </c>
      <c r="AQ184" s="4">
        <f t="shared" si="89"/>
        <v>18.420000000000073</v>
      </c>
      <c r="AR184">
        <f t="shared" si="105"/>
        <v>19.970000000000255</v>
      </c>
      <c r="AS184" s="6">
        <f t="shared" si="90"/>
        <v>0</v>
      </c>
      <c r="AT184" s="4">
        <f t="shared" si="91"/>
        <v>5.4363202577796166</v>
      </c>
      <c r="AU184" s="4">
        <f t="shared" si="106"/>
        <v>5.5175468385198414</v>
      </c>
      <c r="AV184">
        <f t="shared" si="107"/>
        <v>0</v>
      </c>
      <c r="AW184">
        <f t="shared" si="108"/>
        <v>0</v>
      </c>
      <c r="AX184">
        <f t="shared" si="109"/>
        <v>0</v>
      </c>
      <c r="AY184" s="4">
        <f t="shared" si="92"/>
        <v>6.94</v>
      </c>
      <c r="AZ184" s="4">
        <f t="shared" si="93"/>
        <v>1170.1550000000111</v>
      </c>
      <c r="BA184" s="4">
        <f>(C184-$C$1240)*10/100*4</f>
        <v>880.02400000000023</v>
      </c>
      <c r="BC184"/>
      <c r="BE184" s="6"/>
      <c r="BK184">
        <f t="shared" si="110"/>
        <v>1</v>
      </c>
    </row>
    <row r="185" spans="1:63" x14ac:dyDescent="0.25">
      <c r="A185">
        <v>1074</v>
      </c>
      <c r="B185" s="1">
        <v>44561</v>
      </c>
      <c r="C185" s="2">
        <v>4775.21</v>
      </c>
      <c r="D185" s="2">
        <v>4786.83</v>
      </c>
      <c r="E185" s="2">
        <v>4765.75</v>
      </c>
      <c r="F185" s="2">
        <v>4766.18</v>
      </c>
      <c r="G185" s="2">
        <v>2446190000</v>
      </c>
      <c r="H185" s="2">
        <f t="shared" si="94"/>
        <v>81.925316830499867</v>
      </c>
      <c r="I185" s="2">
        <f t="shared" si="95"/>
        <v>4681.2725</v>
      </c>
      <c r="J185" s="2">
        <f t="shared" si="96"/>
        <v>86.962536858362796</v>
      </c>
      <c r="K185" s="2">
        <f t="shared" si="97"/>
        <v>-3.5199999999995271</v>
      </c>
      <c r="L185" s="20">
        <f>VLOOKUP(B185,'IV Calls'!A:B,2, FALSE)</f>
        <v>0.10920000000000001</v>
      </c>
      <c r="M185" s="2">
        <f t="shared" si="98"/>
        <v>17.107475190931133</v>
      </c>
      <c r="N185" s="2">
        <f>VLOOKUP(B185,'IV Puts'!A:B,2, FALSE)</f>
        <v>9.5600000000000004E-2</v>
      </c>
      <c r="O185" s="21">
        <f t="shared" si="99"/>
        <v>15.542236546270729</v>
      </c>
      <c r="P185" s="4">
        <f t="shared" si="100"/>
        <v>21.079999999999927</v>
      </c>
      <c r="Q185" s="4">
        <f t="shared" si="101"/>
        <v>51.077000000000041</v>
      </c>
      <c r="R185" s="4">
        <f t="shared" si="102"/>
        <v>8.638436090225559</v>
      </c>
      <c r="S185" s="4">
        <f t="shared" si="103"/>
        <v>5.9618520940156214</v>
      </c>
      <c r="T185" s="20">
        <f t="shared" si="74"/>
        <v>4787.7105714285708</v>
      </c>
      <c r="U185" s="2">
        <f t="shared" si="75"/>
        <v>21.530571428570511</v>
      </c>
      <c r="V185" s="24">
        <f t="shared" si="76"/>
        <v>0</v>
      </c>
      <c r="W185" s="32">
        <f t="shared" si="77"/>
        <v>4779.58561473397</v>
      </c>
      <c r="X185" s="33">
        <f t="shared" si="78"/>
        <v>13.405614733969742</v>
      </c>
      <c r="Y185" s="34">
        <f t="shared" si="79"/>
        <v>1</v>
      </c>
      <c r="Z185" s="39">
        <f t="shared" si="104"/>
        <v>4773.3080000000045</v>
      </c>
      <c r="AA185" s="33">
        <f t="shared" si="80"/>
        <v>7.1280000000042492</v>
      </c>
      <c r="AB185" s="34">
        <f t="shared" si="81"/>
        <v>1</v>
      </c>
      <c r="AC185" s="32">
        <f t="shared" si="82"/>
        <v>4774.6262990941377</v>
      </c>
      <c r="AD185" s="33">
        <f t="shared" si="83"/>
        <v>8.4462990941374301</v>
      </c>
      <c r="AE185" s="34">
        <f t="shared" si="84"/>
        <v>1</v>
      </c>
      <c r="AF185" s="36">
        <f t="shared" si="85"/>
        <v>1</v>
      </c>
      <c r="AG185" s="37">
        <f t="shared" si="86"/>
        <v>0</v>
      </c>
      <c r="AH185" s="37">
        <f>IF(COUNTIF(AF186:AF189, "&lt;0")&gt;=2,0,IF(AE185=1, 1, -1))</f>
        <v>0</v>
      </c>
      <c r="AI185" s="37">
        <f>IF(COUNTIF(AF186:AF188, "&lt;0")&gt;=1,0,IF(AE185=1, 1, -1))</f>
        <v>0</v>
      </c>
      <c r="AJ185" s="42">
        <f>IF(SUM(AE186:AE188)=0,0,IF(AE185=1, 1, -1))</f>
        <v>1</v>
      </c>
      <c r="AK185" s="37">
        <f>IF(COUNTIF(AF186:AF187, "&lt;0")&gt;=2,0,IF(AE185=1, 1, -1))</f>
        <v>1</v>
      </c>
      <c r="AL185" s="44">
        <f>IF(COUNTIF(AF186:AF189, "&lt;0")&gt;=3,0,IF(AE185=1, 1, -1))</f>
        <v>1</v>
      </c>
      <c r="AM185" s="49">
        <f>IF(COUNTIF(AF186:AF188, "&lt;0")&gt;=2,0,IF(AE185=1, 1, -1))</f>
        <v>1</v>
      </c>
      <c r="AN185" s="7">
        <v>14.976873885100883</v>
      </c>
      <c r="AO185" s="4">
        <f t="shared" si="87"/>
        <v>11.619999999999891</v>
      </c>
      <c r="AP185" s="4">
        <f t="shared" si="88"/>
        <v>-9.4600000000000364</v>
      </c>
      <c r="AQ185" s="4">
        <f t="shared" si="89"/>
        <v>9.0299999999997453</v>
      </c>
      <c r="AR185">
        <f t="shared" si="105"/>
        <v>11.619999999999891</v>
      </c>
      <c r="AS185" s="6">
        <f t="shared" si="90"/>
        <v>0</v>
      </c>
      <c r="AT185" s="4">
        <f t="shared" si="91"/>
        <v>10.845310827651431</v>
      </c>
      <c r="AU185" s="4">
        <f t="shared" si="106"/>
        <v>12.946873885101137</v>
      </c>
      <c r="AV185">
        <f t="shared" si="107"/>
        <v>0</v>
      </c>
      <c r="AW185">
        <f t="shared" si="108"/>
        <v>0</v>
      </c>
      <c r="AX185">
        <f t="shared" si="109"/>
        <v>0</v>
      </c>
      <c r="AY185" s="4">
        <f t="shared" si="92"/>
        <v>6.94</v>
      </c>
      <c r="AZ185" s="4">
        <f t="shared" si="93"/>
        <v>1163.2150000000111</v>
      </c>
      <c r="BA185" s="4">
        <f>(C185-$C$1240)*10/100*4</f>
        <v>878.85200000000009</v>
      </c>
      <c r="BC185"/>
      <c r="BE185" s="6"/>
      <c r="BK185">
        <f t="shared" si="110"/>
        <v>1</v>
      </c>
    </row>
    <row r="186" spans="1:63" x14ac:dyDescent="0.25">
      <c r="A186">
        <v>1073</v>
      </c>
      <c r="B186" s="1">
        <v>44560</v>
      </c>
      <c r="C186" s="2">
        <v>4794.2299999999996</v>
      </c>
      <c r="D186" s="2">
        <v>4808.93</v>
      </c>
      <c r="E186" s="2">
        <v>4775.33</v>
      </c>
      <c r="F186" s="2">
        <v>4778.7299999999996</v>
      </c>
      <c r="G186" s="2">
        <v>2390990000</v>
      </c>
      <c r="H186" s="2">
        <f t="shared" si="94"/>
        <v>78.646224632139152</v>
      </c>
      <c r="I186" s="2">
        <f t="shared" si="95"/>
        <v>4667.7484999999997</v>
      </c>
      <c r="J186" s="2">
        <f t="shared" si="96"/>
        <v>85.156925304806677</v>
      </c>
      <c r="K186" s="2">
        <f t="shared" si="97"/>
        <v>1.1699999999991633</v>
      </c>
      <c r="L186" s="20">
        <f>VLOOKUP(B186,'IV Calls'!A:B,2, FALSE)</f>
        <v>0.10539999999999999</v>
      </c>
      <c r="M186" s="2">
        <f t="shared" si="98"/>
        <v>16.561675211960345</v>
      </c>
      <c r="N186" s="2">
        <f>VLOOKUP(B186,'IV Puts'!A:B,2, FALSE)</f>
        <v>9.5399999999999999E-2</v>
      </c>
      <c r="O186" s="21">
        <f t="shared" si="99"/>
        <v>15.556230481171252</v>
      </c>
      <c r="P186" s="4">
        <f t="shared" si="100"/>
        <v>33.600000000000364</v>
      </c>
      <c r="Q186" s="4">
        <f t="shared" si="101"/>
        <v>56.978999999999999</v>
      </c>
      <c r="R186" s="4">
        <f t="shared" si="102"/>
        <v>8.9805714285714178</v>
      </c>
      <c r="S186" s="4">
        <f t="shared" si="103"/>
        <v>6.1628376534788458</v>
      </c>
      <c r="T186" s="20">
        <f t="shared" si="74"/>
        <v>4802.8153609022556</v>
      </c>
      <c r="U186" s="2">
        <f t="shared" si="75"/>
        <v>24.08536090225607</v>
      </c>
      <c r="V186" s="24">
        <f t="shared" si="76"/>
        <v>0</v>
      </c>
      <c r="W186" s="32">
        <f t="shared" si="77"/>
        <v>4798.9807771464948</v>
      </c>
      <c r="X186" s="33">
        <f t="shared" si="78"/>
        <v>20.250777146495238</v>
      </c>
      <c r="Y186" s="34">
        <f t="shared" si="79"/>
        <v>0</v>
      </c>
      <c r="Z186" s="39">
        <f t="shared" si="104"/>
        <v>4794.7889999999979</v>
      </c>
      <c r="AA186" s="33">
        <f t="shared" si="80"/>
        <v>16.058999999998377</v>
      </c>
      <c r="AB186" s="34">
        <f t="shared" si="81"/>
        <v>0</v>
      </c>
      <c r="AC186" s="32">
        <f t="shared" si="82"/>
        <v>4795.6692732007623</v>
      </c>
      <c r="AD186" s="33">
        <f t="shared" si="83"/>
        <v>16.939273200762727</v>
      </c>
      <c r="AE186" s="34">
        <f t="shared" si="84"/>
        <v>0</v>
      </c>
      <c r="AF186" s="36">
        <f t="shared" si="85"/>
        <v>-1</v>
      </c>
      <c r="AG186" s="37">
        <f t="shared" si="86"/>
        <v>-1</v>
      </c>
      <c r="AH186" s="37">
        <f>IF(COUNTIF(AF187:AF190, "&lt;0")&gt;=2,0,IF(AE186=1, 1, -1))</f>
        <v>-1</v>
      </c>
      <c r="AI186" s="37">
        <f>IF(COUNTIF(AF187:AF189, "&lt;0")&gt;=1,0,IF(AE186=1, 1, -1))</f>
        <v>0</v>
      </c>
      <c r="AJ186" s="42">
        <f>IF(SUM(AE187:AE189)=0,0,IF(AE186=1, 1, -1))</f>
        <v>-1</v>
      </c>
      <c r="AK186" s="37">
        <f>IF(COUNTIF(AF187:AF188, "&lt;0")&gt;=2,0,IF(AE186=1, 1, -1))</f>
        <v>-1</v>
      </c>
      <c r="AL186" s="44">
        <f>IF(COUNTIF(AF187:AF190, "&lt;0")&gt;=3,0,IF(AE186=1, 1, -1))</f>
        <v>-1</v>
      </c>
      <c r="AM186" s="49">
        <f>IF(COUNTIF(AF187:AF189, "&lt;0")&gt;=2,0,IF(AE186=1, 1, -1))</f>
        <v>-1</v>
      </c>
      <c r="AN186" s="7">
        <v>14.990358778188019</v>
      </c>
      <c r="AO186" s="4">
        <f t="shared" si="87"/>
        <v>14.700000000000728</v>
      </c>
      <c r="AP186" s="4">
        <f t="shared" si="88"/>
        <v>-18.899999999999636</v>
      </c>
      <c r="AQ186" s="4">
        <f t="shared" si="89"/>
        <v>15.5</v>
      </c>
      <c r="AR186">
        <f t="shared" si="105"/>
        <v>18.899999999999636</v>
      </c>
      <c r="AS186" s="6">
        <f t="shared" si="90"/>
        <v>0</v>
      </c>
      <c r="AT186" s="4">
        <f t="shared" si="91"/>
        <v>3.5855381672823938</v>
      </c>
      <c r="AU186" s="4">
        <f t="shared" si="106"/>
        <v>6.4903587781880194</v>
      </c>
      <c r="AV186">
        <f t="shared" si="107"/>
        <v>0</v>
      </c>
      <c r="AW186">
        <f t="shared" si="108"/>
        <v>0</v>
      </c>
      <c r="AX186">
        <f t="shared" si="109"/>
        <v>0</v>
      </c>
      <c r="AY186" s="4">
        <f t="shared" si="92"/>
        <v>6.94</v>
      </c>
      <c r="AZ186" s="4">
        <f t="shared" si="93"/>
        <v>1156.275000000011</v>
      </c>
      <c r="BA186" s="4">
        <f>(C186-$C$1240)*10/100*4</f>
        <v>886.45999999999981</v>
      </c>
      <c r="BC186"/>
      <c r="BE186" s="6"/>
      <c r="BK186">
        <f t="shared" si="110"/>
        <v>1</v>
      </c>
    </row>
    <row r="187" spans="1:63" x14ac:dyDescent="0.25">
      <c r="A187">
        <v>1072</v>
      </c>
      <c r="B187" s="1">
        <v>44559</v>
      </c>
      <c r="C187" s="2">
        <v>4788.6400000000003</v>
      </c>
      <c r="D187" s="2">
        <v>4804.0600000000004</v>
      </c>
      <c r="E187" s="2">
        <v>4778.08</v>
      </c>
      <c r="F187" s="2">
        <v>4793.0600000000004</v>
      </c>
      <c r="G187" s="2">
        <v>2369370000</v>
      </c>
      <c r="H187" s="2">
        <f t="shared" si="94"/>
        <v>73.789220749977417</v>
      </c>
      <c r="I187" s="2">
        <f t="shared" si="95"/>
        <v>4658.1779999999999</v>
      </c>
      <c r="J187" s="2">
        <f t="shared" si="96"/>
        <v>81.672885051475788</v>
      </c>
      <c r="K187" s="2">
        <f t="shared" si="97"/>
        <v>2.2899999999999636</v>
      </c>
      <c r="L187" s="20">
        <f>VLOOKUP(B187,'IV Calls'!A:B,2, FALSE)</f>
        <v>9.7600000000000006E-2</v>
      </c>
      <c r="M187" s="2">
        <f t="shared" si="98"/>
        <v>15.314578834563553</v>
      </c>
      <c r="N187" s="2">
        <f>VLOOKUP(B187,'IV Puts'!A:B,2, FALSE)</f>
        <v>9.7699999999999995E-2</v>
      </c>
      <c r="O187" s="21">
        <f t="shared" si="99"/>
        <v>15.908973027877428</v>
      </c>
      <c r="P187" s="4">
        <f t="shared" si="100"/>
        <v>25.980000000000473</v>
      </c>
      <c r="Q187" s="4">
        <f t="shared" si="101"/>
        <v>63.756999999999969</v>
      </c>
      <c r="R187" s="4">
        <f t="shared" si="102"/>
        <v>9.7553609022556405</v>
      </c>
      <c r="S187" s="4">
        <f t="shared" si="103"/>
        <v>6.6912354175986772</v>
      </c>
      <c r="T187" s="20">
        <f t="shared" si="74"/>
        <v>4795.4834962406021</v>
      </c>
      <c r="U187" s="2">
        <f t="shared" si="75"/>
        <v>2.4234962406017075</v>
      </c>
      <c r="V187" s="24">
        <f t="shared" si="76"/>
        <v>1</v>
      </c>
      <c r="W187" s="32">
        <f t="shared" si="77"/>
        <v>4793.1445713467256</v>
      </c>
      <c r="X187" s="33">
        <f t="shared" si="78"/>
        <v>8.457134672516986E-2</v>
      </c>
      <c r="Y187" s="34">
        <f t="shared" si="79"/>
        <v>1</v>
      </c>
      <c r="Z187" s="39">
        <f t="shared" si="104"/>
        <v>4787.9550000000017</v>
      </c>
      <c r="AA187" s="33">
        <f t="shared" si="80"/>
        <v>5.1049999999986539</v>
      </c>
      <c r="AB187" s="34">
        <f t="shared" si="81"/>
        <v>1</v>
      </c>
      <c r="AC187" s="32">
        <f t="shared" si="82"/>
        <v>4789.0448099828136</v>
      </c>
      <c r="AD187" s="33">
        <f t="shared" si="83"/>
        <v>4.0151900171867965</v>
      </c>
      <c r="AE187" s="34">
        <f t="shared" si="84"/>
        <v>1</v>
      </c>
      <c r="AF187" s="36">
        <f t="shared" si="85"/>
        <v>1</v>
      </c>
      <c r="AG187" s="37">
        <f t="shared" si="86"/>
        <v>1</v>
      </c>
      <c r="AH187" s="37">
        <f>IF(COUNTIF(AF188:AF191, "&lt;0")&gt;=2,0,IF(AE187=1, 1, -1))</f>
        <v>0</v>
      </c>
      <c r="AI187" s="37">
        <f>IF(COUNTIF(AF188:AF190, "&lt;0")&gt;=1,0,IF(AE187=1, 1, -1))</f>
        <v>0</v>
      </c>
      <c r="AJ187" s="42">
        <f>IF(SUM(AE188:AE190)=0,0,IF(AE187=1, 1, -1))</f>
        <v>1</v>
      </c>
      <c r="AK187" s="37">
        <f>IF(COUNTIF(AF188:AF189, "&lt;0")&gt;=2,0,IF(AE187=1, 1, -1))</f>
        <v>1</v>
      </c>
      <c r="AL187" s="44">
        <f>IF(COUNTIF(AF188:AF191, "&lt;0")&gt;=3,0,IF(AE187=1, 1, -1))</f>
        <v>1</v>
      </c>
      <c r="AM187" s="49">
        <f>IF(COUNTIF(AF188:AF190, "&lt;0")&gt;=2,0,IF(AE187=1, 1, -1))</f>
        <v>1</v>
      </c>
      <c r="AN187" s="7">
        <v>15.330270001402244</v>
      </c>
      <c r="AO187" s="4">
        <f t="shared" si="87"/>
        <v>15.420000000000073</v>
      </c>
      <c r="AP187" s="4">
        <f t="shared" si="88"/>
        <v>-10.5600000000004</v>
      </c>
      <c r="AQ187" s="4">
        <f t="shared" si="89"/>
        <v>4.4200000000000728</v>
      </c>
      <c r="AR187">
        <f t="shared" si="105"/>
        <v>15.420000000000073</v>
      </c>
      <c r="AS187" s="6">
        <f t="shared" si="90"/>
        <v>0</v>
      </c>
      <c r="AT187" s="4">
        <f t="shared" si="91"/>
        <v>7.5754050021032953</v>
      </c>
      <c r="AU187" s="4">
        <f t="shared" si="106"/>
        <v>17.910270001402171</v>
      </c>
      <c r="AV187">
        <f t="shared" si="107"/>
        <v>0</v>
      </c>
      <c r="AW187">
        <f t="shared" si="108"/>
        <v>0</v>
      </c>
      <c r="AX187">
        <f t="shared" si="109"/>
        <v>0</v>
      </c>
      <c r="AY187" s="4">
        <f t="shared" si="92"/>
        <v>6.94</v>
      </c>
      <c r="AZ187" s="4">
        <f t="shared" si="93"/>
        <v>1149.335000000011</v>
      </c>
      <c r="BA187" s="4">
        <f>(C187-$C$1240)*10/100*4</f>
        <v>884.22400000000027</v>
      </c>
      <c r="BC187"/>
      <c r="BE187" s="6"/>
      <c r="BK187">
        <f t="shared" si="110"/>
        <v>1</v>
      </c>
    </row>
    <row r="188" spans="1:63" x14ac:dyDescent="0.25">
      <c r="A188">
        <v>1071</v>
      </c>
      <c r="B188" s="1">
        <v>44558</v>
      </c>
      <c r="C188" s="2">
        <v>4795.49</v>
      </c>
      <c r="D188" s="2">
        <v>4807.0200000000004</v>
      </c>
      <c r="E188" s="2">
        <v>4780.04</v>
      </c>
      <c r="F188" s="2">
        <v>4786.3500000000004</v>
      </c>
      <c r="G188" s="2">
        <v>2217050000</v>
      </c>
      <c r="H188" s="2">
        <f t="shared" si="94"/>
        <v>65.231119737608537</v>
      </c>
      <c r="I188" s="2">
        <f t="shared" si="95"/>
        <v>4650.758499999999</v>
      </c>
      <c r="J188" s="2">
        <f t="shared" si="96"/>
        <v>75.803359033683108</v>
      </c>
      <c r="K188" s="2">
        <f t="shared" si="97"/>
        <v>4.3000000000001819</v>
      </c>
      <c r="L188" s="20">
        <f>VLOOKUP(B188,'IV Calls'!A:B,2, FALSE)</f>
        <v>0.11849999999999999</v>
      </c>
      <c r="M188" s="2">
        <f t="shared" si="98"/>
        <v>18.612835156300751</v>
      </c>
      <c r="N188" s="2">
        <f>VLOOKUP(B188,'IV Puts'!A:B,2, FALSE)</f>
        <v>0.1002</v>
      </c>
      <c r="O188" s="21">
        <f t="shared" si="99"/>
        <v>16.332559308676089</v>
      </c>
      <c r="P188" s="4">
        <f t="shared" si="100"/>
        <v>26.980000000000473</v>
      </c>
      <c r="Q188" s="4">
        <f t="shared" si="101"/>
        <v>67.403999999999911</v>
      </c>
      <c r="R188" s="4">
        <f t="shared" si="102"/>
        <v>9.1334962406015023</v>
      </c>
      <c r="S188" s="4">
        <f t="shared" si="103"/>
        <v>6.3444666855283582</v>
      </c>
      <c r="T188" s="20">
        <f t="shared" si="74"/>
        <v>4798.2066390977443</v>
      </c>
      <c r="U188" s="2">
        <f t="shared" si="75"/>
        <v>11.856639097743937</v>
      </c>
      <c r="V188" s="24">
        <f t="shared" si="76"/>
        <v>1</v>
      </c>
      <c r="W188" s="32">
        <f t="shared" si="77"/>
        <v>4799.0602238515439</v>
      </c>
      <c r="X188" s="33">
        <f t="shared" si="78"/>
        <v>12.71022385154356</v>
      </c>
      <c r="Y188" s="34">
        <f t="shared" si="79"/>
        <v>1</v>
      </c>
      <c r="Z188" s="39">
        <f t="shared" si="104"/>
        <v>4801.6399999999921</v>
      </c>
      <c r="AA188" s="33">
        <f t="shared" si="80"/>
        <v>15.289999999991778</v>
      </c>
      <c r="AB188" s="34">
        <f t="shared" si="81"/>
        <v>1</v>
      </c>
      <c r="AC188" s="32">
        <f t="shared" si="82"/>
        <v>4801.0982470088184</v>
      </c>
      <c r="AD188" s="33">
        <f t="shared" si="83"/>
        <v>14.748247008817998</v>
      </c>
      <c r="AE188" s="34">
        <f t="shared" si="84"/>
        <v>1</v>
      </c>
      <c r="AF188" s="36">
        <f t="shared" si="85"/>
        <v>1</v>
      </c>
      <c r="AG188" s="37">
        <f t="shared" si="86"/>
        <v>0</v>
      </c>
      <c r="AH188" s="37">
        <f>IF(COUNTIF(AF189:AF192, "&lt;0")&gt;=2,0,IF(AE188=1, 1, -1))</f>
        <v>0</v>
      </c>
      <c r="AI188" s="37">
        <f>IF(COUNTIF(AF189:AF191, "&lt;0")&gt;=1,0,IF(AE188=1, 1, -1))</f>
        <v>0</v>
      </c>
      <c r="AJ188" s="42">
        <f>IF(SUM(AE189:AE191)=0,0,IF(AE188=1, 1, -1))</f>
        <v>1</v>
      </c>
      <c r="AK188" s="37">
        <f>IF(COUNTIF(AF189:AF190, "&lt;0")&gt;=2,0,IF(AE188=1, 1, -1))</f>
        <v>1</v>
      </c>
      <c r="AL188" s="44">
        <f>IF(COUNTIF(AF189:AF192, "&lt;0")&gt;=3,0,IF(AE188=1, 1, -1))</f>
        <v>0</v>
      </c>
      <c r="AM188" s="49">
        <f>IF(COUNTIF(AF189:AF191, "&lt;0")&gt;=2,0,IF(AE188=1, 1, -1))</f>
        <v>0</v>
      </c>
      <c r="AN188" s="7">
        <v>15.738447954947977</v>
      </c>
      <c r="AO188" s="4">
        <f t="shared" si="87"/>
        <v>11.530000000000655</v>
      </c>
      <c r="AP188" s="4">
        <f t="shared" si="88"/>
        <v>-15.449999999999818</v>
      </c>
      <c r="AQ188" s="4">
        <f t="shared" si="89"/>
        <v>9.1399999999994179</v>
      </c>
      <c r="AR188">
        <f t="shared" si="105"/>
        <v>15.449999999999818</v>
      </c>
      <c r="AS188" s="6">
        <f t="shared" si="90"/>
        <v>0</v>
      </c>
      <c r="AT188" s="4">
        <f t="shared" si="91"/>
        <v>8.1576719324221472</v>
      </c>
      <c r="AU188" s="4">
        <f t="shared" si="106"/>
        <v>13.59844795494856</v>
      </c>
      <c r="AV188">
        <f t="shared" si="107"/>
        <v>0</v>
      </c>
      <c r="AW188">
        <f t="shared" si="108"/>
        <v>0</v>
      </c>
      <c r="AX188">
        <f t="shared" si="109"/>
        <v>0</v>
      </c>
      <c r="AY188" s="4">
        <f t="shared" si="92"/>
        <v>6.94</v>
      </c>
      <c r="AZ188" s="4">
        <f t="shared" si="93"/>
        <v>1142.3950000000109</v>
      </c>
      <c r="BA188" s="4">
        <f>(C188-$C$1240)*10/100*4</f>
        <v>886.96399999999994</v>
      </c>
      <c r="BC188"/>
      <c r="BE188" s="6"/>
      <c r="BK188">
        <f t="shared" si="110"/>
        <v>1</v>
      </c>
    </row>
    <row r="189" spans="1:63" x14ac:dyDescent="0.25">
      <c r="A189">
        <v>1070</v>
      </c>
      <c r="B189" s="1">
        <v>44557</v>
      </c>
      <c r="C189" s="2">
        <v>4733.99</v>
      </c>
      <c r="D189" s="2">
        <v>4791.49</v>
      </c>
      <c r="E189" s="2">
        <v>4733.99</v>
      </c>
      <c r="F189" s="2">
        <v>4791.1899999999996</v>
      </c>
      <c r="G189" s="2">
        <v>2264120000</v>
      </c>
      <c r="H189" s="2">
        <f t="shared" si="94"/>
        <v>51.368776995369544</v>
      </c>
      <c r="I189" s="2">
        <f t="shared" si="95"/>
        <v>4642.4214999999995</v>
      </c>
      <c r="J189" s="2">
        <f t="shared" si="96"/>
        <v>64.779118181466544</v>
      </c>
      <c r="K189" s="2">
        <f t="shared" si="97"/>
        <v>8.1999999999998181</v>
      </c>
      <c r="L189" s="20">
        <f>VLOOKUP(B189,'IV Calls'!A:B,2, FALSE)</f>
        <v>0.112</v>
      </c>
      <c r="M189" s="2">
        <f t="shared" si="98"/>
        <v>17.351747877772794</v>
      </c>
      <c r="N189" s="2">
        <f>VLOOKUP(B189,'IV Puts'!A:B,2, FALSE)</f>
        <v>0.1116</v>
      </c>
      <c r="O189" s="21">
        <f t="shared" si="99"/>
        <v>17.942449903898339</v>
      </c>
      <c r="P189" s="4">
        <f t="shared" si="100"/>
        <v>65.699999999999818</v>
      </c>
      <c r="Q189" s="4">
        <f t="shared" si="101"/>
        <v>69.147999999999868</v>
      </c>
      <c r="R189" s="4">
        <f t="shared" si="102"/>
        <v>7.0166390977443509</v>
      </c>
      <c r="S189" s="4">
        <f t="shared" si="103"/>
        <v>5.0284842979496389</v>
      </c>
      <c r="T189" s="20">
        <f t="shared" si="74"/>
        <v>4731.2826766917296</v>
      </c>
      <c r="U189" s="2">
        <f t="shared" si="75"/>
        <v>59.907323308269952</v>
      </c>
      <c r="V189" s="24">
        <f t="shared" si="76"/>
        <v>0</v>
      </c>
      <c r="W189" s="32">
        <f t="shared" si="77"/>
        <v>4736.7477586043669</v>
      </c>
      <c r="X189" s="33">
        <f t="shared" si="78"/>
        <v>54.442241395632664</v>
      </c>
      <c r="Y189" s="34">
        <f t="shared" si="79"/>
        <v>0</v>
      </c>
      <c r="Z189" s="39">
        <f t="shared" si="104"/>
        <v>4736.9930000000022</v>
      </c>
      <c r="AA189" s="33">
        <f t="shared" si="80"/>
        <v>54.196999999997388</v>
      </c>
      <c r="AB189" s="34">
        <f t="shared" si="81"/>
        <v>0</v>
      </c>
      <c r="AC189" s="32">
        <f t="shared" si="82"/>
        <v>4736.9414993069186</v>
      </c>
      <c r="AD189" s="33">
        <f t="shared" si="83"/>
        <v>54.248500693081041</v>
      </c>
      <c r="AE189" s="34">
        <f t="shared" si="84"/>
        <v>0</v>
      </c>
      <c r="AF189" s="36">
        <f t="shared" si="85"/>
        <v>-1</v>
      </c>
      <c r="AG189" s="37">
        <f t="shared" si="86"/>
        <v>-1</v>
      </c>
      <c r="AH189" s="37">
        <f>IF(COUNTIF(AF190:AF193, "&lt;0")&gt;=2,0,IF(AE189=1, 1, -1))</f>
        <v>0</v>
      </c>
      <c r="AI189" s="37">
        <f>IF(COUNTIF(AF190:AF192, "&lt;0")&gt;=1,0,IF(AE189=1, 1, -1))</f>
        <v>0</v>
      </c>
      <c r="AJ189" s="42">
        <f>IF(SUM(AE190:AE192)=0,0,IF(AE189=1, 1, -1))</f>
        <v>-1</v>
      </c>
      <c r="AK189" s="37">
        <f>IF(COUNTIF(AF190:AF191, "&lt;0")&gt;=2,0,IF(AE189=1, 1, -1))</f>
        <v>-1</v>
      </c>
      <c r="AL189" s="44">
        <f>IF(COUNTIF(AF190:AF193, "&lt;0")&gt;=3,0,IF(AE189=1, 1, -1))</f>
        <v>-1</v>
      </c>
      <c r="AM189" s="49">
        <f>IF(COUNTIF(AF190:AF192, "&lt;0")&gt;=2,0,IF(AE189=1, 1, -1))</f>
        <v>0</v>
      </c>
      <c r="AN189" s="7">
        <v>17.289777349637891</v>
      </c>
      <c r="AO189" s="4">
        <f t="shared" si="87"/>
        <v>57.5</v>
      </c>
      <c r="AP189" s="4">
        <f t="shared" si="88"/>
        <v>0</v>
      </c>
      <c r="AQ189" s="4">
        <f t="shared" si="89"/>
        <v>57.199999999999818</v>
      </c>
      <c r="AR189">
        <f t="shared" si="105"/>
        <v>57.5</v>
      </c>
      <c r="AS189" s="6">
        <f t="shared" si="90"/>
        <v>1</v>
      </c>
      <c r="AT189" s="4">
        <f t="shared" si="91"/>
        <v>-31.565333975543162</v>
      </c>
      <c r="AU189" s="4">
        <f t="shared" si="106"/>
        <v>-32.910222650361931</v>
      </c>
      <c r="AV189">
        <f t="shared" si="107"/>
        <v>1</v>
      </c>
      <c r="AW189">
        <f t="shared" si="108"/>
        <v>0</v>
      </c>
      <c r="AX189">
        <f t="shared" si="109"/>
        <v>0</v>
      </c>
      <c r="AY189" s="4">
        <f t="shared" si="92"/>
        <v>-3.9100000000000006</v>
      </c>
      <c r="AZ189" s="4">
        <f t="shared" si="93"/>
        <v>1135.4550000000108</v>
      </c>
      <c r="BA189" s="4">
        <f>(C189-$C$1240)*10/100*4</f>
        <v>862.36399999999992</v>
      </c>
      <c r="BC189"/>
      <c r="BE189" s="6"/>
      <c r="BK189">
        <f t="shared" si="110"/>
        <v>1</v>
      </c>
    </row>
    <row r="190" spans="1:63" x14ac:dyDescent="0.25">
      <c r="A190">
        <v>1069</v>
      </c>
      <c r="B190" s="1">
        <v>44553</v>
      </c>
      <c r="C190" s="2">
        <v>4703.96</v>
      </c>
      <c r="D190" s="2">
        <v>4740.74</v>
      </c>
      <c r="E190" s="2">
        <v>4703.96</v>
      </c>
      <c r="F190" s="2">
        <v>4725.79</v>
      </c>
      <c r="G190" s="2">
        <v>2194630000</v>
      </c>
      <c r="H190" s="2">
        <f t="shared" si="94"/>
        <v>46.097863291046501</v>
      </c>
      <c r="I190" s="2">
        <f t="shared" si="95"/>
        <v>4638.9535000000005</v>
      </c>
      <c r="J190" s="2">
        <f t="shared" si="96"/>
        <v>56.269251900782159</v>
      </c>
      <c r="K190" s="2">
        <f t="shared" si="97"/>
        <v>7.3999999999996362</v>
      </c>
      <c r="L190" s="20">
        <f>VLOOKUP(B190,'IV Calls'!A:B,2, FALSE)</f>
        <v>0.1082</v>
      </c>
      <c r="M190" s="2">
        <f t="shared" si="98"/>
        <v>16.659345025586966</v>
      </c>
      <c r="N190" s="2">
        <f>VLOOKUP(B190,'IV Puts'!A:B,2, FALSE)</f>
        <v>0.10299999999999999</v>
      </c>
      <c r="O190" s="21">
        <f t="shared" si="99"/>
        <v>16.457362239939911</v>
      </c>
      <c r="P190" s="4">
        <f t="shared" si="100"/>
        <v>44.179999999999382</v>
      </c>
      <c r="Q190" s="4">
        <f t="shared" si="101"/>
        <v>67.18999999999987</v>
      </c>
      <c r="R190" s="4">
        <f t="shared" si="102"/>
        <v>5.4926766917293248</v>
      </c>
      <c r="S190" s="4">
        <f t="shared" si="103"/>
        <v>3.8841670484043354</v>
      </c>
      <c r="T190" s="20">
        <f t="shared" si="74"/>
        <v>4699.7394661654143</v>
      </c>
      <c r="U190" s="2">
        <f t="shared" si="75"/>
        <v>26.050533834585622</v>
      </c>
      <c r="V190" s="24">
        <f t="shared" si="76"/>
        <v>0</v>
      </c>
      <c r="W190" s="32">
        <f t="shared" si="77"/>
        <v>4705.4620122928227</v>
      </c>
      <c r="X190" s="33">
        <f t="shared" si="78"/>
        <v>20.327987707177272</v>
      </c>
      <c r="Y190" s="34">
        <f t="shared" si="79"/>
        <v>0</v>
      </c>
      <c r="Z190" s="39">
        <f t="shared" si="104"/>
        <v>4709.3199999999924</v>
      </c>
      <c r="AA190" s="33">
        <f t="shared" si="80"/>
        <v>16.470000000007531</v>
      </c>
      <c r="AB190" s="34">
        <f t="shared" si="81"/>
        <v>1</v>
      </c>
      <c r="AC190" s="32">
        <f t="shared" si="82"/>
        <v>4708.5098225814863</v>
      </c>
      <c r="AD190" s="33">
        <f t="shared" si="83"/>
        <v>17.280177418513631</v>
      </c>
      <c r="AE190" s="34">
        <f t="shared" si="84"/>
        <v>1</v>
      </c>
      <c r="AF190" s="36">
        <f t="shared" si="85"/>
        <v>1</v>
      </c>
      <c r="AG190" s="37">
        <f t="shared" si="86"/>
        <v>0</v>
      </c>
      <c r="AH190" s="37">
        <f>IF(COUNTIF(AF191:AF194, "&lt;0")&gt;=2,0,IF(AE190=1, 1, -1))</f>
        <v>0</v>
      </c>
      <c r="AI190" s="37">
        <f>IF(COUNTIF(AF191:AF193, "&lt;0")&gt;=1,0,IF(AE190=1, 1, -1))</f>
        <v>0</v>
      </c>
      <c r="AJ190" s="42">
        <f>IF(SUM(AE191:AE193)=0,0,IF(AE190=1, 1, -1))</f>
        <v>1</v>
      </c>
      <c r="AK190" s="37">
        <f>IF(COUNTIF(AF191:AF192, "&lt;0")&gt;=2,0,IF(AE190=1, 1, -1))</f>
        <v>0</v>
      </c>
      <c r="AL190" s="44">
        <f>IF(COUNTIF(AF191:AF194, "&lt;0")&gt;=3,0,IF(AE190=1, 1, -1))</f>
        <v>0</v>
      </c>
      <c r="AM190" s="49">
        <f>IF(COUNTIF(AF191:AF193, "&lt;0")&gt;=2,0,IF(AE190=1, 1, -1))</f>
        <v>0</v>
      </c>
      <c r="AN190" s="7">
        <v>15.858711068719568</v>
      </c>
      <c r="AO190" s="4">
        <f t="shared" si="87"/>
        <v>36.779999999999745</v>
      </c>
      <c r="AP190" s="4">
        <f t="shared" si="88"/>
        <v>0</v>
      </c>
      <c r="AQ190" s="4">
        <f t="shared" si="89"/>
        <v>21.829999999999927</v>
      </c>
      <c r="AR190">
        <f t="shared" si="105"/>
        <v>36.779999999999745</v>
      </c>
      <c r="AS190" s="6">
        <f t="shared" si="90"/>
        <v>1</v>
      </c>
      <c r="AT190" s="4">
        <f t="shared" si="91"/>
        <v>-12.991933396920395</v>
      </c>
      <c r="AU190" s="4">
        <f t="shared" si="106"/>
        <v>1.028711068719641</v>
      </c>
      <c r="AV190">
        <f t="shared" si="107"/>
        <v>0</v>
      </c>
      <c r="AW190">
        <f t="shared" si="108"/>
        <v>1</v>
      </c>
      <c r="AX190">
        <f t="shared" si="109"/>
        <v>0</v>
      </c>
      <c r="AY190" s="4">
        <f t="shared" si="92"/>
        <v>-3.9100000000000006</v>
      </c>
      <c r="AZ190" s="4">
        <f t="shared" si="93"/>
        <v>1139.3650000000109</v>
      </c>
      <c r="BA190" s="4">
        <f>(C190-$C$1240)*10/100*4</f>
        <v>850.35200000000009</v>
      </c>
      <c r="BC190"/>
      <c r="BE190" s="6"/>
      <c r="BK190">
        <f t="shared" si="110"/>
        <v>0</v>
      </c>
    </row>
    <row r="191" spans="1:63" x14ac:dyDescent="0.25">
      <c r="A191">
        <v>1068</v>
      </c>
      <c r="B191" s="1">
        <v>44552</v>
      </c>
      <c r="C191" s="2">
        <v>4650.3599999999997</v>
      </c>
      <c r="D191" s="2">
        <v>4697.67</v>
      </c>
      <c r="E191" s="2">
        <v>4645.53</v>
      </c>
      <c r="F191" s="2">
        <v>4696.5600000000004</v>
      </c>
      <c r="G191" s="2">
        <v>2439570000</v>
      </c>
      <c r="H191" s="2">
        <f t="shared" si="94"/>
        <v>44.846738565920397</v>
      </c>
      <c r="I191" s="2">
        <f t="shared" si="95"/>
        <v>4637.5445000000009</v>
      </c>
      <c r="J191" s="2">
        <f t="shared" si="96"/>
        <v>52.402606212809033</v>
      </c>
      <c r="K191" s="2">
        <f t="shared" si="97"/>
        <v>1.1300000000001091</v>
      </c>
      <c r="L191" s="20">
        <f>VLOOKUP(B191,'IV Calls'!A:B,2, FALSE)</f>
        <v>0.12820000000000001</v>
      </c>
      <c r="M191" s="2">
        <f t="shared" si="98"/>
        <v>19.539787833539638</v>
      </c>
      <c r="N191" s="2">
        <f>VLOOKUP(B191,'IV Puts'!A:B,2, FALSE)</f>
        <v>0.1174</v>
      </c>
      <c r="O191" s="21">
        <f t="shared" si="99"/>
        <v>18.569159951513839</v>
      </c>
      <c r="P191" s="4">
        <f t="shared" si="100"/>
        <v>52.140000000000327</v>
      </c>
      <c r="Q191" s="4">
        <f t="shared" si="101"/>
        <v>66.294999999999987</v>
      </c>
      <c r="R191" s="4">
        <f t="shared" si="102"/>
        <v>3.1794661654135399</v>
      </c>
      <c r="S191" s="4">
        <f t="shared" si="103"/>
        <v>2.1155102715813485</v>
      </c>
      <c r="T191" s="20">
        <f t="shared" si="74"/>
        <v>4650.6749097744359</v>
      </c>
      <c r="U191" s="2">
        <f t="shared" si="75"/>
        <v>45.885090225564454</v>
      </c>
      <c r="V191" s="24">
        <f t="shared" si="76"/>
        <v>0</v>
      </c>
      <c r="W191" s="32">
        <f t="shared" si="77"/>
        <v>4650.9792776638751</v>
      </c>
      <c r="X191" s="33">
        <f t="shared" si="78"/>
        <v>45.580722336125291</v>
      </c>
      <c r="Y191" s="34">
        <f t="shared" si="79"/>
        <v>0</v>
      </c>
      <c r="Z191" s="39">
        <f t="shared" si="104"/>
        <v>4655.8999999999869</v>
      </c>
      <c r="AA191" s="33">
        <f t="shared" si="80"/>
        <v>40.660000000013497</v>
      </c>
      <c r="AB191" s="34">
        <f t="shared" si="81"/>
        <v>0</v>
      </c>
      <c r="AC191" s="32">
        <f t="shared" si="82"/>
        <v>4654.866648309403</v>
      </c>
      <c r="AD191" s="33">
        <f t="shared" si="83"/>
        <v>41.69335169059741</v>
      </c>
      <c r="AE191" s="34">
        <f t="shared" si="84"/>
        <v>0</v>
      </c>
      <c r="AF191" s="36">
        <f t="shared" si="85"/>
        <v>-1</v>
      </c>
      <c r="AG191" s="37">
        <f t="shared" si="86"/>
        <v>0</v>
      </c>
      <c r="AH191" s="37">
        <f>IF(COUNTIF(AF192:AF195, "&lt;0")&gt;=2,0,IF(AE191=1, 1, -1))</f>
        <v>0</v>
      </c>
      <c r="AI191" s="37">
        <f>IF(COUNTIF(AF192:AF194, "&lt;0")&gt;=1,0,IF(AE191=1, 1, -1))</f>
        <v>0</v>
      </c>
      <c r="AJ191" s="42">
        <f>IF(SUM(AE192:AE194)=0,0,IF(AE191=1, 1, -1))</f>
        <v>-1</v>
      </c>
      <c r="AK191" s="37">
        <f>IF(COUNTIF(AF192:AF193, "&lt;0")&gt;=2,0,IF(AE191=1, 1, -1))</f>
        <v>-1</v>
      </c>
      <c r="AL191" s="44">
        <f>IF(COUNTIF(AF192:AF195, "&lt;0")&gt;=3,0,IF(AE191=1, 1, -1))</f>
        <v>0</v>
      </c>
      <c r="AM191" s="49">
        <f>IF(COUNTIF(AF192:AF194, "&lt;0")&gt;=2,0,IF(AE191=1, 1, -1))</f>
        <v>0</v>
      </c>
      <c r="AN191" s="7">
        <v>17.893690262539415</v>
      </c>
      <c r="AO191" s="4">
        <f t="shared" si="87"/>
        <v>47.3100000000004</v>
      </c>
      <c r="AP191" s="4">
        <f t="shared" si="88"/>
        <v>-4.8299999999999272</v>
      </c>
      <c r="AQ191" s="4">
        <f t="shared" si="89"/>
        <v>46.200000000000728</v>
      </c>
      <c r="AR191">
        <f t="shared" si="105"/>
        <v>47.3100000000004</v>
      </c>
      <c r="AS191" s="6">
        <f t="shared" si="90"/>
        <v>1</v>
      </c>
      <c r="AT191" s="4">
        <f t="shared" si="91"/>
        <v>-20.469464606191277</v>
      </c>
      <c r="AU191" s="4">
        <f t="shared" si="106"/>
        <v>-21.306309737461312</v>
      </c>
      <c r="AV191">
        <f t="shared" si="107"/>
        <v>1</v>
      </c>
      <c r="AW191">
        <f t="shared" si="108"/>
        <v>0</v>
      </c>
      <c r="AX191">
        <f t="shared" si="109"/>
        <v>0</v>
      </c>
      <c r="AY191" s="4">
        <f t="shared" si="92"/>
        <v>-3.9100000000000006</v>
      </c>
      <c r="AZ191" s="4">
        <f t="shared" si="93"/>
        <v>1143.275000000011</v>
      </c>
      <c r="BA191" s="4">
        <f>(C191-$C$1240)*10/100*4</f>
        <v>828.91199999999981</v>
      </c>
      <c r="BC191"/>
      <c r="BE191" s="6"/>
      <c r="BK191">
        <f t="shared" si="110"/>
        <v>1</v>
      </c>
    </row>
    <row r="192" spans="1:63" x14ac:dyDescent="0.25">
      <c r="A192">
        <v>1067</v>
      </c>
      <c r="B192" s="1">
        <v>44551</v>
      </c>
      <c r="C192" s="2">
        <v>4594.96</v>
      </c>
      <c r="D192" s="2">
        <v>4651.1400000000003</v>
      </c>
      <c r="E192" s="2">
        <v>4583.16</v>
      </c>
      <c r="F192" s="2">
        <v>4649.2299999999996</v>
      </c>
      <c r="G192" s="2">
        <v>2564370000</v>
      </c>
      <c r="H192" s="2">
        <f t="shared" si="94"/>
        <v>45.962799740659939</v>
      </c>
      <c r="I192" s="2">
        <f t="shared" si="95"/>
        <v>4638.9504999999999</v>
      </c>
      <c r="J192" s="2">
        <f t="shared" si="96"/>
        <v>52.928324085751221</v>
      </c>
      <c r="K192" s="2">
        <f t="shared" si="97"/>
        <v>26.9399999999996</v>
      </c>
      <c r="L192" s="20">
        <f>VLOOKUP(B192,'IV Calls'!A:B,2, FALSE)</f>
        <v>0.15770000000000001</v>
      </c>
      <c r="M192" s="2">
        <f t="shared" si="98"/>
        <v>23.616224959999801</v>
      </c>
      <c r="N192" s="2">
        <f>VLOOKUP(B192,'IV Puts'!A:B,2, FALSE)</f>
        <v>0.1578</v>
      </c>
      <c r="O192" s="21">
        <f t="shared" si="99"/>
        <v>24.523255578832273</v>
      </c>
      <c r="P192" s="4">
        <f t="shared" si="100"/>
        <v>83.119999999999891</v>
      </c>
      <c r="Q192" s="4">
        <f t="shared" si="101"/>
        <v>64.134999999999948</v>
      </c>
      <c r="R192" s="4">
        <f t="shared" si="102"/>
        <v>1.4449097744360968</v>
      </c>
      <c r="S192" s="4">
        <f t="shared" si="103"/>
        <v>0.87222206179613504</v>
      </c>
      <c r="T192" s="20">
        <f t="shared" si="74"/>
        <v>4568.5797142857145</v>
      </c>
      <c r="U192" s="2">
        <f t="shared" si="75"/>
        <v>80.650285714285019</v>
      </c>
      <c r="V192" s="24">
        <f t="shared" si="76"/>
        <v>0</v>
      </c>
      <c r="W192" s="32">
        <f t="shared" si="77"/>
        <v>4595.1424039385729</v>
      </c>
      <c r="X192" s="33">
        <f t="shared" si="78"/>
        <v>54.087596061426666</v>
      </c>
      <c r="Y192" s="34">
        <f t="shared" si="79"/>
        <v>0</v>
      </c>
      <c r="Z192" s="39">
        <f t="shared" si="104"/>
        <v>4595.6659999999993</v>
      </c>
      <c r="AA192" s="33">
        <f t="shared" si="80"/>
        <v>53.564000000000306</v>
      </c>
      <c r="AB192" s="34">
        <f t="shared" si="81"/>
        <v>0</v>
      </c>
      <c r="AC192" s="32">
        <f t="shared" si="82"/>
        <v>4595.5560448270999</v>
      </c>
      <c r="AD192" s="33">
        <f t="shared" si="83"/>
        <v>53.673955172899696</v>
      </c>
      <c r="AE192" s="34">
        <f t="shared" si="84"/>
        <v>0</v>
      </c>
      <c r="AF192" s="36">
        <f t="shared" si="85"/>
        <v>-1</v>
      </c>
      <c r="AG192" s="37">
        <f t="shared" si="86"/>
        <v>-1</v>
      </c>
      <c r="AH192" s="37">
        <f>IF(COUNTIF(AF193:AF196, "&lt;0")&gt;=2,0,IF(AE192=1, 1, -1))</f>
        <v>0</v>
      </c>
      <c r="AI192" s="37">
        <f>IF(COUNTIF(AF193:AF195, "&lt;0")&gt;=1,0,IF(AE192=1, 1, -1))</f>
        <v>0</v>
      </c>
      <c r="AJ192" s="42">
        <f>IF(SUM(AE193:AE195)=0,0,IF(AE192=1, 1, -1))</f>
        <v>-1</v>
      </c>
      <c r="AK192" s="37">
        <f>IF(COUNTIF(AF193:AF194, "&lt;0")&gt;=2,0,IF(AE192=1, 1, -1))</f>
        <v>-1</v>
      </c>
      <c r="AL192" s="44">
        <f>IF(COUNTIF(AF193:AF196, "&lt;0")&gt;=3,0,IF(AE192=1, 1, -1))</f>
        <v>0</v>
      </c>
      <c r="AM192" s="49">
        <f>IF(COUNTIF(AF193:AF195, "&lt;0")&gt;=2,0,IF(AE192=1, 1, -1))</f>
        <v>0</v>
      </c>
      <c r="AN192" s="7">
        <v>23.631200372149447</v>
      </c>
      <c r="AO192" s="4">
        <f t="shared" si="87"/>
        <v>56.180000000000291</v>
      </c>
      <c r="AP192" s="4">
        <f t="shared" si="88"/>
        <v>-11.800000000000182</v>
      </c>
      <c r="AQ192" s="4">
        <f t="shared" si="89"/>
        <v>54.269999999999527</v>
      </c>
      <c r="AR192">
        <f t="shared" si="105"/>
        <v>56.180000000000291</v>
      </c>
      <c r="AS192" s="6">
        <f t="shared" si="90"/>
        <v>1</v>
      </c>
      <c r="AT192" s="4">
        <f t="shared" si="91"/>
        <v>-20.733199441776122</v>
      </c>
      <c r="AU192" s="4">
        <f t="shared" si="106"/>
        <v>-23.63879962785008</v>
      </c>
      <c r="AV192">
        <f t="shared" si="107"/>
        <v>1</v>
      </c>
      <c r="AW192">
        <f t="shared" si="108"/>
        <v>0</v>
      </c>
      <c r="AX192">
        <f t="shared" si="109"/>
        <v>0</v>
      </c>
      <c r="AY192" s="4">
        <f t="shared" si="92"/>
        <v>-3.9100000000000006</v>
      </c>
      <c r="AZ192" s="4">
        <f t="shared" si="93"/>
        <v>1147.1850000000111</v>
      </c>
      <c r="BA192" s="4">
        <f>(C192-$C$1240)*10/100*4</f>
        <v>806.75200000000007</v>
      </c>
      <c r="BC192"/>
      <c r="BE192" s="6"/>
      <c r="BK192">
        <f t="shared" si="110"/>
        <v>1</v>
      </c>
    </row>
    <row r="193" spans="1:63" x14ac:dyDescent="0.25">
      <c r="A193">
        <v>1066</v>
      </c>
      <c r="B193" s="1">
        <v>44550</v>
      </c>
      <c r="C193" s="2">
        <v>4587.8999999999996</v>
      </c>
      <c r="D193" s="2">
        <v>4587.8999999999996</v>
      </c>
      <c r="E193" s="2">
        <v>4531.1000000000004</v>
      </c>
      <c r="F193" s="2">
        <v>4568.0200000000004</v>
      </c>
      <c r="G193" s="2">
        <v>3395780000</v>
      </c>
      <c r="H193" s="2">
        <f t="shared" si="94"/>
        <v>41.271475823705103</v>
      </c>
      <c r="I193" s="2">
        <f t="shared" si="95"/>
        <v>4644.8024999999998</v>
      </c>
      <c r="J193" s="2">
        <f t="shared" si="96"/>
        <v>51.149060378775026</v>
      </c>
      <c r="K193" s="2">
        <f t="shared" si="97"/>
        <v>-32.740000000000691</v>
      </c>
      <c r="L193" s="20">
        <f>VLOOKUP(B193,'IV Calls'!A:B,2, FALSE)</f>
        <v>0.21859999999999999</v>
      </c>
      <c r="M193" s="2">
        <f t="shared" si="98"/>
        <v>33.113346839949969</v>
      </c>
      <c r="N193" s="2">
        <f>VLOOKUP(B193,'IV Puts'!A:B,2, FALSE)</f>
        <v>0.18049999999999999</v>
      </c>
      <c r="O193" s="21">
        <f t="shared" si="99"/>
        <v>28.374124395269533</v>
      </c>
      <c r="P193" s="4">
        <f t="shared" si="100"/>
        <v>89.539999999999964</v>
      </c>
      <c r="Q193" s="4">
        <f t="shared" si="101"/>
        <v>66.059999999999945</v>
      </c>
      <c r="R193" s="4">
        <f t="shared" si="102"/>
        <v>0.55971428571430837</v>
      </c>
      <c r="S193" s="4">
        <f t="shared" si="103"/>
        <v>0.25690695573623956</v>
      </c>
      <c r="T193" s="20">
        <f t="shared" si="74"/>
        <v>4621.4329022556394</v>
      </c>
      <c r="U193" s="2">
        <f t="shared" si="75"/>
        <v>53.412902255638983</v>
      </c>
      <c r="V193" s="24">
        <f t="shared" si="76"/>
        <v>0</v>
      </c>
      <c r="W193" s="32">
        <f t="shared" si="77"/>
        <v>4588.1683510614203</v>
      </c>
      <c r="X193" s="33">
        <f t="shared" si="78"/>
        <v>20.148351061419817</v>
      </c>
      <c r="Y193" s="34">
        <f t="shared" si="79"/>
        <v>1</v>
      </c>
      <c r="Z193" s="39">
        <f t="shared" si="104"/>
        <v>4581.4400000000023</v>
      </c>
      <c r="AA193" s="33">
        <f t="shared" si="80"/>
        <v>13.420000000001892</v>
      </c>
      <c r="AB193" s="34">
        <f t="shared" si="81"/>
        <v>1</v>
      </c>
      <c r="AC193" s="32">
        <f t="shared" si="82"/>
        <v>4582.8529537229006</v>
      </c>
      <c r="AD193" s="33">
        <f t="shared" si="83"/>
        <v>14.832953722900129</v>
      </c>
      <c r="AE193" s="34">
        <f t="shared" si="84"/>
        <v>1</v>
      </c>
      <c r="AF193" s="36">
        <f t="shared" si="85"/>
        <v>1</v>
      </c>
      <c r="AG193" s="37">
        <f t="shared" si="86"/>
        <v>0</v>
      </c>
      <c r="AH193" s="37">
        <f>IF(COUNTIF(AF194:AF197, "&lt;0")&gt;=2,0,IF(AE193=1, 1, -1))</f>
        <v>0</v>
      </c>
      <c r="AI193" s="37">
        <f>IF(COUNTIF(AF194:AF196, "&lt;0")&gt;=1,0,IF(AE193=1, 1, -1))</f>
        <v>0</v>
      </c>
      <c r="AJ193" s="42">
        <f>IF(SUM(AE194:AE196)=0,0,IF(AE193=1, 1, -1))</f>
        <v>0</v>
      </c>
      <c r="AK193" s="37">
        <f>IF(COUNTIF(AF194:AF195, "&lt;0")&gt;=2,0,IF(AE193=1, 1, -1))</f>
        <v>0</v>
      </c>
      <c r="AL193" s="44">
        <f>IF(COUNTIF(AF194:AF197, "&lt;0")&gt;=3,0,IF(AE193=1, 1, -1))</f>
        <v>0</v>
      </c>
      <c r="AM193" s="49">
        <f>IF(COUNTIF(AF194:AF196, "&lt;0")&gt;=2,0,IF(AE193=1, 1, -1))</f>
        <v>0</v>
      </c>
      <c r="AN193" s="7">
        <v>27.341990414505808</v>
      </c>
      <c r="AO193" s="4">
        <f t="shared" si="87"/>
        <v>0</v>
      </c>
      <c r="AP193" s="4">
        <f t="shared" si="88"/>
        <v>-56.799999999999272</v>
      </c>
      <c r="AQ193" s="4">
        <f t="shared" si="89"/>
        <v>19.8799999999992</v>
      </c>
      <c r="AR193">
        <f t="shared" si="105"/>
        <v>56.799999999999272</v>
      </c>
      <c r="AS193" s="6">
        <f t="shared" si="90"/>
        <v>1</v>
      </c>
      <c r="AT193" s="4">
        <f t="shared" si="91"/>
        <v>-15.787014378240556</v>
      </c>
      <c r="AU193" s="4">
        <f t="shared" si="106"/>
        <v>14.461990414506609</v>
      </c>
      <c r="AV193">
        <f t="shared" si="107"/>
        <v>0</v>
      </c>
      <c r="AW193">
        <f t="shared" si="108"/>
        <v>1</v>
      </c>
      <c r="AX193">
        <f t="shared" si="109"/>
        <v>0</v>
      </c>
      <c r="AY193" s="4">
        <f t="shared" si="92"/>
        <v>-3.9100000000000006</v>
      </c>
      <c r="AZ193" s="4">
        <f t="shared" si="93"/>
        <v>1151.0950000000112</v>
      </c>
      <c r="BA193" s="4">
        <f>(C193-$C$1240)*10/100*4</f>
        <v>803.92799999999988</v>
      </c>
      <c r="BC193"/>
      <c r="BE193" s="6"/>
      <c r="BK193">
        <f t="shared" si="110"/>
        <v>0</v>
      </c>
    </row>
    <row r="194" spans="1:63" x14ac:dyDescent="0.25">
      <c r="A194">
        <v>1065</v>
      </c>
      <c r="B194" s="1">
        <v>44547</v>
      </c>
      <c r="C194" s="2">
        <v>4652.5</v>
      </c>
      <c r="D194" s="2">
        <v>4666.7</v>
      </c>
      <c r="E194" s="2">
        <v>4600.22</v>
      </c>
      <c r="F194" s="2">
        <v>4620.6400000000003</v>
      </c>
      <c r="G194" s="2">
        <v>5609780000</v>
      </c>
      <c r="H194" s="2">
        <f t="shared" si="94"/>
        <v>50.373964571658156</v>
      </c>
      <c r="I194" s="2">
        <f t="shared" si="95"/>
        <v>4650.8295000000007</v>
      </c>
      <c r="J194" s="2">
        <f t="shared" si="96"/>
        <v>48.33988002728826</v>
      </c>
      <c r="K194" s="2">
        <f t="shared" si="97"/>
        <v>-16.170000000000073</v>
      </c>
      <c r="L194" s="20">
        <f>VLOOKUP(B194,'IV Calls'!A:B,2, FALSE)</f>
        <v>0.1714</v>
      </c>
      <c r="M194" s="2">
        <f t="shared" si="98"/>
        <v>26.23341212459222</v>
      </c>
      <c r="N194" s="2">
        <f>VLOOKUP(B194,'IV Puts'!A:B,2, FALSE)</f>
        <v>0.1452</v>
      </c>
      <c r="O194" s="21">
        <f t="shared" si="99"/>
        <v>23.062316209503074</v>
      </c>
      <c r="P194" s="4">
        <f t="shared" si="100"/>
        <v>68.449999999999818</v>
      </c>
      <c r="Q194" s="4">
        <f t="shared" si="101"/>
        <v>64.522999999999954</v>
      </c>
      <c r="R194" s="4">
        <f t="shared" si="102"/>
        <v>0.79290225563911654</v>
      </c>
      <c r="S194" s="4">
        <f t="shared" si="103"/>
        <v>0.37795924143788462</v>
      </c>
      <c r="T194" s="20">
        <f t="shared" ref="T194:T257" si="111">F195+R195</f>
        <v>4668.9666466165418</v>
      </c>
      <c r="U194" s="2">
        <f t="shared" ref="U194:U257" si="112">ABS(T194-F194)</f>
        <v>48.326646616541439</v>
      </c>
      <c r="V194" s="24">
        <f t="shared" ref="V194:V257" si="113">IF(U194&gt;O195, 0, 1)</f>
        <v>0</v>
      </c>
      <c r="W194" s="32">
        <f t="shared" ref="W194:W257" si="114">C194+S195*$BI$6</f>
        <v>4652.4873506718832</v>
      </c>
      <c r="X194" s="33">
        <f t="shared" ref="X194:X257" si="115">ABS(W194-F194)</f>
        <v>31.84735067188285</v>
      </c>
      <c r="Y194" s="34">
        <f t="shared" ref="Y194:Y257" si="116">IF(X194&gt;O195, 0, 1)</f>
        <v>0</v>
      </c>
      <c r="Z194" s="39">
        <f t="shared" si="104"/>
        <v>4645.8369999999995</v>
      </c>
      <c r="AA194" s="33">
        <f t="shared" ref="AA194:AA257" si="117">ABS(Z194-F194)</f>
        <v>25.196999999999207</v>
      </c>
      <c r="AB194" s="34">
        <f t="shared" ref="AB194:AB257" si="118">IF(AA194&gt;O195, 0, 1)</f>
        <v>0</v>
      </c>
      <c r="AC194" s="32">
        <f t="shared" ref="AC194:AC257" si="119">$BI$8*Z194+(1-$BI$8)*W194</f>
        <v>4647.2335736410951</v>
      </c>
      <c r="AD194" s="33">
        <f t="shared" ref="AD194:AD257" si="120">ABS(AC194-F194)</f>
        <v>26.593573641094736</v>
      </c>
      <c r="AE194" s="34">
        <f t="shared" ref="AE194:AE257" si="121">IF(AD194&gt;O195, 0, 1)</f>
        <v>0</v>
      </c>
      <c r="AF194" s="36">
        <f t="shared" ref="AF194:AF257" si="122">IF(AE194=1, 1, -1)</f>
        <v>-1</v>
      </c>
      <c r="AG194" s="37">
        <f t="shared" ref="AG194:AG257" si="123">IF(AE195=0,0,IF(0=AE194,-1,AE194))</f>
        <v>0</v>
      </c>
      <c r="AH194" s="37">
        <f>IF(COUNTIF(AF195:AF198, "&lt;0")&gt;=2,0,IF(AE194=1, 1, -1))</f>
        <v>0</v>
      </c>
      <c r="AI194" s="37">
        <f>IF(COUNTIF(AF195:AF197, "&lt;0")&gt;=1,0,IF(AE194=1, 1, -1))</f>
        <v>0</v>
      </c>
      <c r="AJ194" s="42">
        <f>IF(SUM(AE195:AE197)=0,0,IF(AE194=1, 1, -1))</f>
        <v>-1</v>
      </c>
      <c r="AK194" s="37">
        <f>IF(COUNTIF(AF195:AF196, "&lt;0")&gt;=2,0,IF(AE194=1, 1, -1))</f>
        <v>0</v>
      </c>
      <c r="AL194" s="44">
        <f>IF(COUNTIF(AF195:AF198, "&lt;0")&gt;=3,0,IF(AE194=1, 1, -1))</f>
        <v>0</v>
      </c>
      <c r="AM194" s="49">
        <f>IF(COUNTIF(AF195:AF197, "&lt;0")&gt;=2,0,IF(AE194=1, 1, -1))</f>
        <v>0</v>
      </c>
      <c r="AN194" s="7">
        <v>22.223403970191306</v>
      </c>
      <c r="AO194" s="4">
        <f t="shared" ref="AO194:AO257" si="124">D194-C194</f>
        <v>14.199999999999818</v>
      </c>
      <c r="AP194" s="4">
        <f t="shared" ref="AP194:AP257" si="125">E194-C194</f>
        <v>-52.279999999999745</v>
      </c>
      <c r="AQ194" s="4">
        <f t="shared" ref="AQ194:AQ257" si="126">ABS(C194-F194)</f>
        <v>31.859999999999673</v>
      </c>
      <c r="AR194">
        <f t="shared" si="105"/>
        <v>52.279999999999745</v>
      </c>
      <c r="AS194" s="6">
        <f t="shared" ref="AS194:AS257" si="127">IF(AO194&gt;AN194*$BI$4,1,0)+IF(-AP194&gt;AN194*$BI$4,1,0)</f>
        <v>1</v>
      </c>
      <c r="AT194" s="4">
        <f t="shared" ref="AT194:AT257" si="128">$BI$4*AN194-AR194</f>
        <v>-18.944894044712782</v>
      </c>
      <c r="AU194" s="4">
        <f t="shared" si="106"/>
        <v>-2.6365960298083664</v>
      </c>
      <c r="AV194">
        <f t="shared" si="107"/>
        <v>1</v>
      </c>
      <c r="AW194">
        <f t="shared" si="108"/>
        <v>0</v>
      </c>
      <c r="AX194">
        <f t="shared" si="109"/>
        <v>0</v>
      </c>
      <c r="AY194" s="4">
        <f t="shared" ref="AY194:AY257" si="129">IF(OR(AS194=1,AX194=1),$BF$25,IF(AS194=0,$BF$24,$BF$26))</f>
        <v>-3.9100000000000006</v>
      </c>
      <c r="AZ194" s="4">
        <f t="shared" ref="AZ194:AZ257" si="130">AY194+AZ195</f>
        <v>1155.0050000000113</v>
      </c>
      <c r="BA194" s="4">
        <f>(C194-$C$1240)*10/100*4</f>
        <v>829.76800000000003</v>
      </c>
      <c r="BC194"/>
      <c r="BE194" s="6"/>
      <c r="BK194">
        <f t="shared" si="110"/>
        <v>0</v>
      </c>
    </row>
    <row r="195" spans="1:63" x14ac:dyDescent="0.25">
      <c r="A195">
        <v>1064</v>
      </c>
      <c r="B195" s="1">
        <v>44546</v>
      </c>
      <c r="C195" s="2">
        <v>4719.13</v>
      </c>
      <c r="D195" s="2">
        <v>4731.99</v>
      </c>
      <c r="E195" s="2">
        <v>4651.8900000000003</v>
      </c>
      <c r="F195" s="2">
        <v>4668.67</v>
      </c>
      <c r="G195" s="2">
        <v>3592810000</v>
      </c>
      <c r="H195" s="2">
        <f t="shared" ref="H195:H258" si="131">_xlfn.STDEV.S(C195:C204)</f>
        <v>55.274673012752189</v>
      </c>
      <c r="I195" s="2">
        <f t="shared" ref="I195:I258" si="132">AVERAGE(C195:C214)</f>
        <v>4653.2404999999999</v>
      </c>
      <c r="J195" s="2">
        <f t="shared" ref="J195:J258" si="133">_xlfn.STDEV.S(D195:E204)</f>
        <v>60.570007905163571</v>
      </c>
      <c r="K195" s="2">
        <f t="shared" ref="K195:K258" si="134">C195-F196</f>
        <v>9.2799999999997453</v>
      </c>
      <c r="L195" s="20">
        <f>VLOOKUP(B195,'IV Calls'!A:B,2, FALSE)</f>
        <v>0.11940000000000001</v>
      </c>
      <c r="M195" s="2">
        <f t="shared" ref="M195:M258" si="135">L195*F196*SQRT((6.5/24)/252)</f>
        <v>18.435808561731982</v>
      </c>
      <c r="N195" s="2">
        <f>VLOOKUP(B195,'IV Puts'!A:B,2, FALSE)</f>
        <v>0.15340000000000001</v>
      </c>
      <c r="O195" s="21">
        <f t="shared" ref="O195:O258" si="136">N195*F196*SQRT((7/24)/252)</f>
        <v>24.579642628586999</v>
      </c>
      <c r="P195" s="4">
        <f t="shared" ref="P195:P258" si="137">MAX(D195-E195, ABS(D195-F196), ABS(E195-F196))</f>
        <v>80.099999999999454</v>
      </c>
      <c r="Q195" s="4">
        <f t="shared" ref="Q195:Q258" si="138">AVERAGE(P195:P204)</f>
        <v>68.968999999999966</v>
      </c>
      <c r="R195" s="4">
        <f t="shared" ref="R195:R258" si="139">SLOPE(F195:F214,A195:A214)</f>
        <v>0.29664661654137048</v>
      </c>
      <c r="S195" s="4">
        <f t="shared" ref="S195:S258" si="140">SLOPE(F195:F214,B195:B214)*1</f>
        <v>-1.7815955094391708E-2</v>
      </c>
      <c r="T195" s="20">
        <f t="shared" si="111"/>
        <v>4709.2449022556393</v>
      </c>
      <c r="U195" s="2">
        <f t="shared" si="112"/>
        <v>40.574902255639245</v>
      </c>
      <c r="V195" s="24">
        <f t="shared" si="113"/>
        <v>0</v>
      </c>
      <c r="W195" s="32">
        <f t="shared" si="114"/>
        <v>4718.70112630316</v>
      </c>
      <c r="X195" s="33">
        <f t="shared" si="115"/>
        <v>50.031126303159908</v>
      </c>
      <c r="Y195" s="34">
        <f t="shared" si="116"/>
        <v>0</v>
      </c>
      <c r="Z195" s="39">
        <f t="shared" ref="Z195:Z258" si="141">_xlfn.FORECAST.LINEAR(A195+$BI$7,C195:C196,A195:A196)</f>
        <v>4727.3969999999972</v>
      </c>
      <c r="AA195" s="33">
        <f t="shared" si="117"/>
        <v>58.726999999997133</v>
      </c>
      <c r="AB195" s="34">
        <f t="shared" si="118"/>
        <v>0</v>
      </c>
      <c r="AC195" s="32">
        <f t="shared" si="119"/>
        <v>4725.5708665236616</v>
      </c>
      <c r="AD195" s="33">
        <f t="shared" si="120"/>
        <v>56.900866523661534</v>
      </c>
      <c r="AE195" s="34">
        <f t="shared" si="121"/>
        <v>0</v>
      </c>
      <c r="AF195" s="36">
        <f t="shared" si="122"/>
        <v>-1</v>
      </c>
      <c r="AG195" s="37">
        <f t="shared" si="123"/>
        <v>0</v>
      </c>
      <c r="AH195" s="37">
        <f>IF(COUNTIF(AF196:AF199, "&lt;0")&gt;=2,0,IF(AE195=1, 1, -1))</f>
        <v>0</v>
      </c>
      <c r="AI195" s="37">
        <f>IF(COUNTIF(AF196:AF198, "&lt;0")&gt;=1,0,IF(AE195=1, 1, -1))</f>
        <v>0</v>
      </c>
      <c r="AJ195" s="42">
        <f>IF(SUM(AE196:AE198)=0,0,IF(AE195=1, 1, -1))</f>
        <v>-1</v>
      </c>
      <c r="AK195" s="37">
        <f>IF(COUNTIF(AF196:AF197, "&lt;0")&gt;=2,0,IF(AE195=1, 1, -1))</f>
        <v>-1</v>
      </c>
      <c r="AL195" s="44">
        <f>IF(COUNTIF(AF196:AF199, "&lt;0")&gt;=3,0,IF(AE195=1, 1, -1))</f>
        <v>-1</v>
      </c>
      <c r="AM195" s="49">
        <f>IF(COUNTIF(AF196:AF198, "&lt;0")&gt;=2,0,IF(AE195=1, 1, -1))</f>
        <v>0</v>
      </c>
      <c r="AN195" s="7">
        <v>23.685536292878442</v>
      </c>
      <c r="AO195" s="4">
        <f t="shared" si="124"/>
        <v>12.859999999999673</v>
      </c>
      <c r="AP195" s="4">
        <f t="shared" si="125"/>
        <v>-67.239999999999782</v>
      </c>
      <c r="AQ195" s="4">
        <f t="shared" si="126"/>
        <v>50.460000000000036</v>
      </c>
      <c r="AR195">
        <f t="shared" ref="AR195:AR258" si="142">IF(AO195&gt;(-AP195), AO195, -AP195)</f>
        <v>67.239999999999782</v>
      </c>
      <c r="AS195" s="6">
        <f t="shared" si="127"/>
        <v>1</v>
      </c>
      <c r="AT195" s="4">
        <f t="shared" si="128"/>
        <v>-31.711695560682116</v>
      </c>
      <c r="AU195" s="4">
        <f t="shared" ref="AU195:AU258" si="143">AN195-AQ195+7</f>
        <v>-19.774463707121594</v>
      </c>
      <c r="AV195">
        <f t="shared" ref="AV195:AV258" si="144">IF(AND(AT195&lt;0,AU195&lt;0), 1, 0)</f>
        <v>1</v>
      </c>
      <c r="AW195">
        <f t="shared" ref="AW195:AW258" si="145">IF(AND(AT195&lt;0,AU195&gt;0), 1, 0)</f>
        <v>0</v>
      </c>
      <c r="AX195">
        <f t="shared" ref="AX195:AX258" si="146">IF(AND(AT195&gt;0,AU195&lt;0), 1, 0)</f>
        <v>0</v>
      </c>
      <c r="AY195" s="4">
        <f t="shared" si="129"/>
        <v>-3.9100000000000006</v>
      </c>
      <c r="AZ195" s="4">
        <f t="shared" si="130"/>
        <v>1158.9150000000113</v>
      </c>
      <c r="BA195" s="4">
        <f>(C195-$C$1240)*10/100*4</f>
        <v>856.42</v>
      </c>
      <c r="BC195"/>
      <c r="BE195" s="6"/>
      <c r="BK195">
        <f t="shared" ref="BK195:BK258" si="147">IF(AND(AM195=0,AL195=0,AK195=0),0,1)</f>
        <v>1</v>
      </c>
    </row>
    <row r="196" spans="1:63" x14ac:dyDescent="0.25">
      <c r="A196">
        <v>1063</v>
      </c>
      <c r="B196" s="1">
        <v>44545</v>
      </c>
      <c r="C196" s="2">
        <v>4636.46</v>
      </c>
      <c r="D196" s="2">
        <v>4712.6000000000004</v>
      </c>
      <c r="E196" s="2">
        <v>4611.22</v>
      </c>
      <c r="F196" s="2">
        <v>4709.8500000000004</v>
      </c>
      <c r="G196" s="2">
        <v>3367580000</v>
      </c>
      <c r="H196" s="2">
        <f t="shared" si="131"/>
        <v>67.735211661948085</v>
      </c>
      <c r="I196" s="2">
        <f t="shared" si="132"/>
        <v>4652.3589999999995</v>
      </c>
      <c r="J196" s="2">
        <f t="shared" si="133"/>
        <v>66.775946898644094</v>
      </c>
      <c r="K196" s="2">
        <f t="shared" si="134"/>
        <v>2.3699999999998909</v>
      </c>
      <c r="L196" s="20">
        <f>VLOOKUP(B196,'IV Calls'!A:B,2, FALSE)</f>
        <v>9.9500000000000005E-2</v>
      </c>
      <c r="M196" s="2">
        <f t="shared" si="135"/>
        <v>15.116050422312911</v>
      </c>
      <c r="N196" s="2">
        <f>VLOOKUP(B196,'IV Puts'!A:B,2, FALSE)</f>
        <v>0.14360000000000001</v>
      </c>
      <c r="O196" s="21">
        <f t="shared" si="136"/>
        <v>22.639249866923006</v>
      </c>
      <c r="P196" s="4">
        <f t="shared" si="137"/>
        <v>101.38000000000011</v>
      </c>
      <c r="Q196" s="4">
        <f t="shared" si="138"/>
        <v>70.032000000000068</v>
      </c>
      <c r="R196" s="4">
        <f t="shared" si="139"/>
        <v>-0.60509774436088493</v>
      </c>
      <c r="S196" s="4">
        <f t="shared" si="140"/>
        <v>-0.60404746033861034</v>
      </c>
      <c r="T196" s="20">
        <f t="shared" si="111"/>
        <v>4631.7883082706767</v>
      </c>
      <c r="U196" s="2">
        <f t="shared" si="112"/>
        <v>78.061691729323684</v>
      </c>
      <c r="V196" s="24">
        <f t="shared" si="113"/>
        <v>0</v>
      </c>
      <c r="W196" s="32">
        <f t="shared" si="114"/>
        <v>4635.26067949553</v>
      </c>
      <c r="X196" s="33">
        <f t="shared" si="115"/>
        <v>74.589320504470379</v>
      </c>
      <c r="Y196" s="34">
        <f t="shared" si="116"/>
        <v>0</v>
      </c>
      <c r="Z196" s="39">
        <f t="shared" si="141"/>
        <v>4635.8070000000007</v>
      </c>
      <c r="AA196" s="33">
        <f t="shared" si="117"/>
        <v>74.042999999999665</v>
      </c>
      <c r="AB196" s="34">
        <f t="shared" si="118"/>
        <v>0</v>
      </c>
      <c r="AC196" s="32">
        <f t="shared" si="119"/>
        <v>4635.692272694062</v>
      </c>
      <c r="AD196" s="33">
        <f t="shared" si="120"/>
        <v>74.157727305938351</v>
      </c>
      <c r="AE196" s="34">
        <f t="shared" si="121"/>
        <v>0</v>
      </c>
      <c r="AF196" s="36">
        <f t="shared" si="122"/>
        <v>-1</v>
      </c>
      <c r="AG196" s="37">
        <f t="shared" si="123"/>
        <v>-1</v>
      </c>
      <c r="AH196" s="37">
        <f>IF(COUNTIF(AF197:AF200, "&lt;0")&gt;=2,0,IF(AE196=1, 1, -1))</f>
        <v>-1</v>
      </c>
      <c r="AI196" s="37">
        <f>IF(COUNTIF(AF197:AF199, "&lt;0")&gt;=1,0,IF(AE196=1, 1, -1))</f>
        <v>0</v>
      </c>
      <c r="AJ196" s="42">
        <f>IF(SUM(AE197:AE199)=0,0,IF(AE196=1, 1, -1))</f>
        <v>-1</v>
      </c>
      <c r="AK196" s="37">
        <f>IF(COUNTIF(AF197:AF198, "&lt;0")&gt;=2,0,IF(AE196=1, 1, -1))</f>
        <v>-1</v>
      </c>
      <c r="AL196" s="44">
        <f>IF(COUNTIF(AF197:AF200, "&lt;0")&gt;=3,0,IF(AE196=1, 1, -1))</f>
        <v>-1</v>
      </c>
      <c r="AM196" s="49">
        <f>IF(COUNTIF(AF197:AF199, "&lt;0")&gt;=2,0,IF(AE196=1, 1, -1))</f>
        <v>-1</v>
      </c>
      <c r="AN196" s="7">
        <v>21.815727041649588</v>
      </c>
      <c r="AO196" s="4">
        <f t="shared" si="124"/>
        <v>76.140000000000327</v>
      </c>
      <c r="AP196" s="4">
        <f t="shared" si="125"/>
        <v>-25.239999999999782</v>
      </c>
      <c r="AQ196" s="4">
        <f t="shared" si="126"/>
        <v>73.390000000000327</v>
      </c>
      <c r="AR196">
        <f t="shared" si="142"/>
        <v>76.140000000000327</v>
      </c>
      <c r="AS196" s="6">
        <f t="shared" si="127"/>
        <v>1</v>
      </c>
      <c r="AT196" s="4">
        <f t="shared" si="128"/>
        <v>-43.416409437525942</v>
      </c>
      <c r="AU196" s="4">
        <f t="shared" si="143"/>
        <v>-44.57427295835074</v>
      </c>
      <c r="AV196">
        <f t="shared" si="144"/>
        <v>1</v>
      </c>
      <c r="AW196">
        <f t="shared" si="145"/>
        <v>0</v>
      </c>
      <c r="AX196">
        <f t="shared" si="146"/>
        <v>0</v>
      </c>
      <c r="AY196" s="4">
        <f t="shared" si="129"/>
        <v>-3.9100000000000006</v>
      </c>
      <c r="AZ196" s="4">
        <f t="shared" si="130"/>
        <v>1162.8250000000114</v>
      </c>
      <c r="BA196" s="4">
        <f>(C196-$C$1240)*10/100*4</f>
        <v>823.35200000000009</v>
      </c>
      <c r="BC196"/>
      <c r="BE196" s="6"/>
      <c r="BK196">
        <f t="shared" si="147"/>
        <v>1</v>
      </c>
    </row>
    <row r="197" spans="1:63" x14ac:dyDescent="0.25">
      <c r="A197">
        <v>1062</v>
      </c>
      <c r="B197" s="1">
        <v>44544</v>
      </c>
      <c r="C197" s="2">
        <v>4642.99</v>
      </c>
      <c r="D197" s="2">
        <v>4660.47</v>
      </c>
      <c r="E197" s="2">
        <v>4606.5200000000004</v>
      </c>
      <c r="F197" s="2">
        <v>4634.09</v>
      </c>
      <c r="G197" s="2">
        <v>3292740000</v>
      </c>
      <c r="H197" s="2">
        <f t="shared" si="131"/>
        <v>68.397416788453015</v>
      </c>
      <c r="I197" s="2">
        <f t="shared" si="132"/>
        <v>4654.5069999999996</v>
      </c>
      <c r="J197" s="2">
        <f t="shared" si="133"/>
        <v>70.315577331956234</v>
      </c>
      <c r="K197" s="2">
        <f t="shared" si="134"/>
        <v>-25.980000000000473</v>
      </c>
      <c r="L197" s="20">
        <f>VLOOKUP(B197,'IV Calls'!A:B,2, FALSE)</f>
        <v>0.1348</v>
      </c>
      <c r="M197" s="2">
        <f t="shared" si="135"/>
        <v>20.63297075904935</v>
      </c>
      <c r="N197" s="2">
        <f>VLOOKUP(B197,'IV Puts'!A:B,2, FALSE)</f>
        <v>0.192</v>
      </c>
      <c r="O197" s="21">
        <f t="shared" si="136"/>
        <v>30.497584331633004</v>
      </c>
      <c r="P197" s="4">
        <f t="shared" si="137"/>
        <v>62.449999999999818</v>
      </c>
      <c r="Q197" s="4">
        <f t="shared" si="138"/>
        <v>74.160999999999973</v>
      </c>
      <c r="R197" s="4">
        <f t="shared" si="139"/>
        <v>-2.3016917293232892</v>
      </c>
      <c r="S197" s="4">
        <f t="shared" si="140"/>
        <v>-1.6891838091123457</v>
      </c>
      <c r="T197" s="20">
        <f t="shared" si="111"/>
        <v>4666.4130375939849</v>
      </c>
      <c r="U197" s="2">
        <f t="shared" si="112"/>
        <v>32.323037593984736</v>
      </c>
      <c r="V197" s="24">
        <f t="shared" si="113"/>
        <v>0</v>
      </c>
      <c r="W197" s="32">
        <f t="shared" si="114"/>
        <v>4641.6639739681677</v>
      </c>
      <c r="X197" s="33">
        <f t="shared" si="115"/>
        <v>7.5739739681675928</v>
      </c>
      <c r="Y197" s="34">
        <f t="shared" si="116"/>
        <v>1</v>
      </c>
      <c r="Z197" s="39">
        <f t="shared" si="141"/>
        <v>4636.2590000000055</v>
      </c>
      <c r="AA197" s="33">
        <f t="shared" si="117"/>
        <v>2.169000000005326</v>
      </c>
      <c r="AB197" s="34">
        <f t="shared" si="118"/>
        <v>1</v>
      </c>
      <c r="AC197" s="32">
        <f t="shared" si="119"/>
        <v>4637.3940445333192</v>
      </c>
      <c r="AD197" s="33">
        <f t="shared" si="120"/>
        <v>3.3040445333190291</v>
      </c>
      <c r="AE197" s="34">
        <f t="shared" si="121"/>
        <v>1</v>
      </c>
      <c r="AF197" s="36">
        <f t="shared" si="122"/>
        <v>1</v>
      </c>
      <c r="AG197" s="37">
        <f t="shared" si="123"/>
        <v>0</v>
      </c>
      <c r="AH197" s="37">
        <f>IF(COUNTIF(AF198:AF201, "&lt;0")&gt;=2,0,IF(AE197=1, 1, -1))</f>
        <v>1</v>
      </c>
      <c r="AI197" s="37">
        <f>IF(COUNTIF(AF198:AF200, "&lt;0")&gt;=1,0,IF(AE197=1, 1, -1))</f>
        <v>0</v>
      </c>
      <c r="AJ197" s="42">
        <f>IF(SUM(AE198:AE200)=0,0,IF(AE197=1, 1, -1))</f>
        <v>1</v>
      </c>
      <c r="AK197" s="37">
        <f>IF(COUNTIF(AF198:AF199, "&lt;0")&gt;=2,0,IF(AE197=1, 1, -1))</f>
        <v>1</v>
      </c>
      <c r="AL197" s="44">
        <f>IF(COUNTIF(AF198:AF201, "&lt;0")&gt;=3,0,IF(AE197=1, 1, -1))</f>
        <v>1</v>
      </c>
      <c r="AM197" s="49">
        <f>IF(COUNTIF(AF198:AF200, "&lt;0")&gt;=2,0,IF(AE197=1, 1, -1))</f>
        <v>1</v>
      </c>
      <c r="AN197" s="7">
        <v>29.38820760932845</v>
      </c>
      <c r="AO197" s="4">
        <f t="shared" si="124"/>
        <v>17.480000000000473</v>
      </c>
      <c r="AP197" s="4">
        <f t="shared" si="125"/>
        <v>-36.469999999999345</v>
      </c>
      <c r="AQ197" s="4">
        <f t="shared" si="126"/>
        <v>8.8999999999996362</v>
      </c>
      <c r="AR197">
        <f t="shared" si="142"/>
        <v>36.469999999999345</v>
      </c>
      <c r="AS197" s="6">
        <f t="shared" si="127"/>
        <v>0</v>
      </c>
      <c r="AT197" s="4">
        <f t="shared" si="128"/>
        <v>7.6123114139933321</v>
      </c>
      <c r="AU197" s="4">
        <f t="shared" si="143"/>
        <v>27.488207609328814</v>
      </c>
      <c r="AV197">
        <f t="shared" si="144"/>
        <v>0</v>
      </c>
      <c r="AW197">
        <f t="shared" si="145"/>
        <v>0</v>
      </c>
      <c r="AX197">
        <f t="shared" si="146"/>
        <v>0</v>
      </c>
      <c r="AY197" s="4">
        <f t="shared" si="129"/>
        <v>6.94</v>
      </c>
      <c r="AZ197" s="4">
        <f t="shared" si="130"/>
        <v>1166.7350000000115</v>
      </c>
      <c r="BA197" s="4">
        <f>(C197-$C$1240)*10/100*4</f>
        <v>825.96399999999994</v>
      </c>
      <c r="BC197"/>
      <c r="BE197" s="6"/>
      <c r="BK197">
        <f t="shared" si="147"/>
        <v>1</v>
      </c>
    </row>
    <row r="198" spans="1:63" x14ac:dyDescent="0.25">
      <c r="A198">
        <v>1061</v>
      </c>
      <c r="B198" s="1">
        <v>44543</v>
      </c>
      <c r="C198" s="2">
        <v>4710.3</v>
      </c>
      <c r="D198" s="2">
        <v>4710.3</v>
      </c>
      <c r="E198" s="2">
        <v>4667.6000000000004</v>
      </c>
      <c r="F198" s="2">
        <v>4668.97</v>
      </c>
      <c r="G198" s="2">
        <v>3322050000</v>
      </c>
      <c r="H198" s="2">
        <f t="shared" si="131"/>
        <v>68.345140776633116</v>
      </c>
      <c r="I198" s="2">
        <f t="shared" si="132"/>
        <v>4656.8225000000002</v>
      </c>
      <c r="J198" s="2">
        <f t="shared" si="133"/>
        <v>71.644217227249172</v>
      </c>
      <c r="K198" s="2">
        <f t="shared" si="134"/>
        <v>-1.7200000000002547</v>
      </c>
      <c r="L198" s="20">
        <f>VLOOKUP(B198,'IV Calls'!A:B,2, FALSE)</f>
        <v>0.12590000000000001</v>
      </c>
      <c r="M198" s="2">
        <f t="shared" si="135"/>
        <v>19.448389438042167</v>
      </c>
      <c r="N198" s="2">
        <f>VLOOKUP(B198,'IV Puts'!A:B,2, FALSE)</f>
        <v>0.1646</v>
      </c>
      <c r="O198" s="21">
        <f t="shared" si="136"/>
        <v>26.386396537112514</v>
      </c>
      <c r="P198" s="4">
        <f t="shared" si="137"/>
        <v>44.420000000000073</v>
      </c>
      <c r="Q198" s="4">
        <f t="shared" si="138"/>
        <v>77.443000000000026</v>
      </c>
      <c r="R198" s="4">
        <f t="shared" si="139"/>
        <v>-2.556962406015022</v>
      </c>
      <c r="S198" s="4">
        <f t="shared" si="140"/>
        <v>-1.8676422983544532</v>
      </c>
      <c r="T198" s="20">
        <f t="shared" si="111"/>
        <v>4708.7295639097747</v>
      </c>
      <c r="U198" s="2">
        <f t="shared" si="112"/>
        <v>39.759563909774442</v>
      </c>
      <c r="V198" s="24">
        <f t="shared" si="113"/>
        <v>0</v>
      </c>
      <c r="W198" s="32">
        <f t="shared" si="114"/>
        <v>4708.6199200764822</v>
      </c>
      <c r="X198" s="33">
        <f t="shared" si="115"/>
        <v>39.649920076481976</v>
      </c>
      <c r="Y198" s="34">
        <f t="shared" si="116"/>
        <v>0</v>
      </c>
      <c r="Z198" s="39">
        <f t="shared" si="141"/>
        <v>4712.5659999999989</v>
      </c>
      <c r="AA198" s="33">
        <f t="shared" si="117"/>
        <v>43.595999999998639</v>
      </c>
      <c r="AB198" s="34">
        <f t="shared" si="118"/>
        <v>0</v>
      </c>
      <c r="AC198" s="32">
        <f t="shared" si="119"/>
        <v>4711.7373232160608</v>
      </c>
      <c r="AD198" s="33">
        <f t="shared" si="120"/>
        <v>42.767323216060504</v>
      </c>
      <c r="AE198" s="34">
        <f t="shared" si="121"/>
        <v>0</v>
      </c>
      <c r="AF198" s="36">
        <f t="shared" si="122"/>
        <v>-1</v>
      </c>
      <c r="AG198" s="37">
        <f t="shared" si="123"/>
        <v>-1</v>
      </c>
      <c r="AH198" s="37">
        <f>IF(COUNTIF(AF199:AF202, "&lt;0")&gt;=2,0,IF(AE198=1, 1, -1))</f>
        <v>-1</v>
      </c>
      <c r="AI198" s="37">
        <f>IF(COUNTIF(AF199:AF201, "&lt;0")&gt;=1,0,IF(AE198=1, 1, -1))</f>
        <v>-1</v>
      </c>
      <c r="AJ198" s="42">
        <f>IF(SUM(AE199:AE201)=0,0,IF(AE198=1, 1, -1))</f>
        <v>-1</v>
      </c>
      <c r="AK198" s="37">
        <f>IF(COUNTIF(AF199:AF200, "&lt;0")&gt;=2,0,IF(AE198=1, 1, -1))</f>
        <v>-1</v>
      </c>
      <c r="AL198" s="44">
        <f>IF(COUNTIF(AF199:AF202, "&lt;0")&gt;=3,0,IF(AE198=1, 1, -1))</f>
        <v>-1</v>
      </c>
      <c r="AM198" s="49">
        <f>IF(COUNTIF(AF199:AF201, "&lt;0")&gt;=2,0,IF(AE198=1, 1, -1))</f>
        <v>-1</v>
      </c>
      <c r="AN198" s="7">
        <v>25.426567922968548</v>
      </c>
      <c r="AO198" s="4">
        <f t="shared" si="124"/>
        <v>0</v>
      </c>
      <c r="AP198" s="4">
        <f t="shared" si="125"/>
        <v>-42.699999999999818</v>
      </c>
      <c r="AQ198" s="4">
        <f t="shared" si="126"/>
        <v>41.329999999999927</v>
      </c>
      <c r="AR198">
        <f t="shared" si="142"/>
        <v>42.699999999999818</v>
      </c>
      <c r="AS198" s="6">
        <f t="shared" si="127"/>
        <v>1</v>
      </c>
      <c r="AT198" s="4">
        <f t="shared" si="128"/>
        <v>-4.5601481155469941</v>
      </c>
      <c r="AU198" s="4">
        <f t="shared" si="143"/>
        <v>-8.9034320770313791</v>
      </c>
      <c r="AV198">
        <f t="shared" si="144"/>
        <v>1</v>
      </c>
      <c r="AW198">
        <f t="shared" si="145"/>
        <v>0</v>
      </c>
      <c r="AX198">
        <f t="shared" si="146"/>
        <v>0</v>
      </c>
      <c r="AY198" s="4">
        <f t="shared" si="129"/>
        <v>-3.9100000000000006</v>
      </c>
      <c r="AZ198" s="4">
        <f t="shared" si="130"/>
        <v>1159.7950000000114</v>
      </c>
      <c r="BA198" s="4">
        <f>(C198-$C$1240)*10/100*4</f>
        <v>852.88800000000015</v>
      </c>
      <c r="BC198"/>
      <c r="BE198" s="6"/>
      <c r="BK198">
        <f t="shared" si="147"/>
        <v>1</v>
      </c>
    </row>
    <row r="199" spans="1:63" x14ac:dyDescent="0.25">
      <c r="A199">
        <v>1060</v>
      </c>
      <c r="B199" s="1">
        <v>44540</v>
      </c>
      <c r="C199" s="2">
        <v>4687.6400000000003</v>
      </c>
      <c r="D199" s="2">
        <v>4713.57</v>
      </c>
      <c r="E199" s="2">
        <v>4670.24</v>
      </c>
      <c r="F199" s="2">
        <v>4712.0200000000004</v>
      </c>
      <c r="G199" s="2">
        <v>2858310000</v>
      </c>
      <c r="H199" s="2">
        <f t="shared" si="131"/>
        <v>62.259349998391713</v>
      </c>
      <c r="I199" s="2">
        <f t="shared" si="132"/>
        <v>4654.0695000000005</v>
      </c>
      <c r="J199" s="2">
        <f t="shared" si="133"/>
        <v>69.148184835559007</v>
      </c>
      <c r="K199" s="2">
        <f t="shared" si="134"/>
        <v>20.190000000000509</v>
      </c>
      <c r="L199" s="20">
        <f>VLOOKUP(B199,'IV Calls'!A:B,2, FALSE)</f>
        <v>9.98E-2</v>
      </c>
      <c r="M199" s="2">
        <f t="shared" si="135"/>
        <v>15.270772339659914</v>
      </c>
      <c r="N199" s="2">
        <f>VLOOKUP(B199,'IV Puts'!A:B,2, FALSE)</f>
        <v>0.1394</v>
      </c>
      <c r="O199" s="21">
        <f t="shared" si="136"/>
        <v>22.135308381298557</v>
      </c>
      <c r="P199" s="4">
        <f t="shared" si="137"/>
        <v>46.119999999999891</v>
      </c>
      <c r="Q199" s="4">
        <f t="shared" si="138"/>
        <v>80.834000000000017</v>
      </c>
      <c r="R199" s="4">
        <f t="shared" si="139"/>
        <v>-3.2904360902255561</v>
      </c>
      <c r="S199" s="4">
        <f t="shared" si="140"/>
        <v>-2.3663097514340281</v>
      </c>
      <c r="T199" s="20">
        <f t="shared" si="111"/>
        <v>4663.2469398496241</v>
      </c>
      <c r="U199" s="2">
        <f t="shared" si="112"/>
        <v>48.773060150376295</v>
      </c>
      <c r="V199" s="24">
        <f t="shared" si="113"/>
        <v>0</v>
      </c>
      <c r="W199" s="32">
        <f t="shared" si="114"/>
        <v>4685.6088261592877</v>
      </c>
      <c r="X199" s="33">
        <f t="shared" si="115"/>
        <v>26.411173840712763</v>
      </c>
      <c r="Y199" s="34">
        <f t="shared" si="116"/>
        <v>1</v>
      </c>
      <c r="Z199" s="39">
        <f t="shared" si="141"/>
        <v>4687.3040000000001</v>
      </c>
      <c r="AA199" s="33">
        <f t="shared" si="117"/>
        <v>24.716000000000349</v>
      </c>
      <c r="AB199" s="34">
        <f t="shared" si="118"/>
        <v>1</v>
      </c>
      <c r="AC199" s="32">
        <f t="shared" si="119"/>
        <v>4686.9480134934502</v>
      </c>
      <c r="AD199" s="33">
        <f t="shared" si="120"/>
        <v>25.071986506550274</v>
      </c>
      <c r="AE199" s="34">
        <f t="shared" si="121"/>
        <v>1</v>
      </c>
      <c r="AF199" s="36">
        <f t="shared" si="122"/>
        <v>1</v>
      </c>
      <c r="AG199" s="37">
        <f t="shared" si="123"/>
        <v>1</v>
      </c>
      <c r="AH199" s="37">
        <f>IF(COUNTIF(AF200:AF203, "&lt;0")&gt;=2,0,IF(AE199=1, 1, -1))</f>
        <v>0</v>
      </c>
      <c r="AI199" s="37">
        <f>IF(COUNTIF(AF200:AF202, "&lt;0")&gt;=1,0,IF(AE199=1, 1, -1))</f>
        <v>0</v>
      </c>
      <c r="AJ199" s="42">
        <f>IF(SUM(AE200:AE202)=0,0,IF(AE199=1, 1, -1))</f>
        <v>1</v>
      </c>
      <c r="AK199" s="37">
        <f>IF(COUNTIF(AF200:AF201, "&lt;0")&gt;=2,0,IF(AE199=1, 1, -1))</f>
        <v>1</v>
      </c>
      <c r="AL199" s="44">
        <f>IF(COUNTIF(AF200:AF203, "&lt;0")&gt;=3,0,IF(AE199=1, 1, -1))</f>
        <v>1</v>
      </c>
      <c r="AM199" s="49">
        <f>IF(COUNTIF(AF200:AF202, "&lt;0")&gt;=2,0,IF(AE199=1, 1, -1))</f>
        <v>1</v>
      </c>
      <c r="AN199" s="7">
        <v>21.330116875236392</v>
      </c>
      <c r="AO199" s="4">
        <f t="shared" si="124"/>
        <v>25.929999999999382</v>
      </c>
      <c r="AP199" s="4">
        <f t="shared" si="125"/>
        <v>-17.400000000000546</v>
      </c>
      <c r="AQ199" s="4">
        <f t="shared" si="126"/>
        <v>24.380000000000109</v>
      </c>
      <c r="AR199">
        <f t="shared" si="142"/>
        <v>25.929999999999382</v>
      </c>
      <c r="AS199" s="6">
        <f t="shared" si="127"/>
        <v>0</v>
      </c>
      <c r="AT199" s="4">
        <f t="shared" si="128"/>
        <v>6.0651753128552066</v>
      </c>
      <c r="AU199" s="4">
        <f t="shared" si="143"/>
        <v>3.950116875236283</v>
      </c>
      <c r="AV199">
        <f t="shared" si="144"/>
        <v>0</v>
      </c>
      <c r="AW199">
        <f t="shared" si="145"/>
        <v>0</v>
      </c>
      <c r="AX199">
        <f t="shared" si="146"/>
        <v>0</v>
      </c>
      <c r="AY199" s="4">
        <f t="shared" si="129"/>
        <v>6.94</v>
      </c>
      <c r="AZ199" s="4">
        <f t="shared" si="130"/>
        <v>1163.7050000000115</v>
      </c>
      <c r="BA199" s="4">
        <f>(C199-$C$1240)*10/100*4</f>
        <v>843.82400000000018</v>
      </c>
      <c r="BC199"/>
      <c r="BE199" s="6"/>
      <c r="BK199">
        <f t="shared" si="147"/>
        <v>1</v>
      </c>
    </row>
    <row r="200" spans="1:63" x14ac:dyDescent="0.25">
      <c r="A200">
        <v>1059</v>
      </c>
      <c r="B200" s="1">
        <v>44539</v>
      </c>
      <c r="C200" s="2">
        <v>4691</v>
      </c>
      <c r="D200" s="2">
        <v>4695.26</v>
      </c>
      <c r="E200" s="2">
        <v>4665.9799999999996</v>
      </c>
      <c r="F200" s="2">
        <v>4667.45</v>
      </c>
      <c r="G200" s="2">
        <v>2851660000</v>
      </c>
      <c r="H200" s="2">
        <f t="shared" si="131"/>
        <v>59.928513905226289</v>
      </c>
      <c r="I200" s="2">
        <f t="shared" si="132"/>
        <v>4652.6570000000011</v>
      </c>
      <c r="J200" s="2">
        <f t="shared" si="133"/>
        <v>66.037414745852928</v>
      </c>
      <c r="K200" s="2">
        <f t="shared" si="134"/>
        <v>-10.210000000000036</v>
      </c>
      <c r="L200" s="20">
        <f>VLOOKUP(B200,'IV Calls'!A:B,2, FALSE)</f>
        <v>0.1288</v>
      </c>
      <c r="M200" s="2">
        <f t="shared" si="135"/>
        <v>19.850721728331955</v>
      </c>
      <c r="N200" s="2">
        <f>VLOOKUP(B200,'IV Puts'!A:B,2, FALSE)</f>
        <v>0.1719</v>
      </c>
      <c r="O200" s="21">
        <f t="shared" si="136"/>
        <v>27.49341304588642</v>
      </c>
      <c r="P200" s="4">
        <f t="shared" si="137"/>
        <v>35.230000000000473</v>
      </c>
      <c r="Q200" s="4">
        <f t="shared" si="138"/>
        <v>87.825000000000003</v>
      </c>
      <c r="R200" s="4">
        <f t="shared" si="139"/>
        <v>-4.2030601503759435</v>
      </c>
      <c r="S200" s="4">
        <f t="shared" si="140"/>
        <v>-2.8608082263557773</v>
      </c>
      <c r="T200" s="20">
        <f t="shared" si="111"/>
        <v>4696.7402631578943</v>
      </c>
      <c r="U200" s="2">
        <f t="shared" si="112"/>
        <v>29.290263157894515</v>
      </c>
      <c r="V200" s="24">
        <f t="shared" si="113"/>
        <v>0</v>
      </c>
      <c r="W200" s="32">
        <f t="shared" si="114"/>
        <v>4688.865128465467</v>
      </c>
      <c r="X200" s="33">
        <f t="shared" si="115"/>
        <v>21.415128465467205</v>
      </c>
      <c r="Y200" s="34">
        <f t="shared" si="116"/>
        <v>1</v>
      </c>
      <c r="Z200" s="39">
        <f t="shared" si="141"/>
        <v>4691.014000000001</v>
      </c>
      <c r="AA200" s="33">
        <f t="shared" si="117"/>
        <v>23.564000000001215</v>
      </c>
      <c r="AB200" s="34">
        <f t="shared" si="118"/>
        <v>1</v>
      </c>
      <c r="AC200" s="32">
        <f t="shared" si="119"/>
        <v>4690.5627369777485</v>
      </c>
      <c r="AD200" s="33">
        <f t="shared" si="120"/>
        <v>23.112736977748682</v>
      </c>
      <c r="AE200" s="34">
        <f t="shared" si="121"/>
        <v>1</v>
      </c>
      <c r="AF200" s="36">
        <f t="shared" si="122"/>
        <v>1</v>
      </c>
      <c r="AG200" s="37">
        <f t="shared" si="123"/>
        <v>1</v>
      </c>
      <c r="AH200" s="37">
        <f>IF(COUNTIF(AF201:AF204, "&lt;0")&gt;=2,0,IF(AE200=1, 1, -1))</f>
        <v>0</v>
      </c>
      <c r="AI200" s="37">
        <f>IF(COUNTIF(AF201:AF203, "&lt;0")&gt;=1,0,IF(AE200=1, 1, -1))</f>
        <v>0</v>
      </c>
      <c r="AJ200" s="42">
        <f>IF(SUM(AE201:AE203)=0,0,IF(AE200=1, 1, -1))</f>
        <v>1</v>
      </c>
      <c r="AK200" s="37">
        <f>IF(COUNTIF(AF201:AF202, "&lt;0")&gt;=2,0,IF(AE200=1, 1, -1))</f>
        <v>1</v>
      </c>
      <c r="AL200" s="44">
        <f>IF(COUNTIF(AF201:AF204, "&lt;0")&gt;=3,0,IF(AE200=1, 1, -1))</f>
        <v>0</v>
      </c>
      <c r="AM200" s="49">
        <f>IF(COUNTIF(AF201:AF203, "&lt;0")&gt;=2,0,IF(AE200=1, 1, -1))</f>
        <v>0</v>
      </c>
      <c r="AN200" s="7">
        <v>26.493315722828129</v>
      </c>
      <c r="AO200" s="4">
        <f t="shared" si="124"/>
        <v>4.2600000000002183</v>
      </c>
      <c r="AP200" s="4">
        <f t="shared" si="125"/>
        <v>-25.020000000000437</v>
      </c>
      <c r="AQ200" s="4">
        <f t="shared" si="126"/>
        <v>23.550000000000182</v>
      </c>
      <c r="AR200">
        <f t="shared" si="142"/>
        <v>25.020000000000437</v>
      </c>
      <c r="AS200" s="6">
        <f t="shared" si="127"/>
        <v>0</v>
      </c>
      <c r="AT200" s="4">
        <f t="shared" si="128"/>
        <v>14.719973584241757</v>
      </c>
      <c r="AU200" s="4">
        <f t="shared" si="143"/>
        <v>9.943315722827947</v>
      </c>
      <c r="AV200">
        <f t="shared" si="144"/>
        <v>0</v>
      </c>
      <c r="AW200">
        <f t="shared" si="145"/>
        <v>0</v>
      </c>
      <c r="AX200">
        <f t="shared" si="146"/>
        <v>0</v>
      </c>
      <c r="AY200" s="4">
        <f t="shared" si="129"/>
        <v>6.94</v>
      </c>
      <c r="AZ200" s="4">
        <f t="shared" si="130"/>
        <v>1156.7650000000115</v>
      </c>
      <c r="BA200" s="4">
        <f>(C200-$C$1240)*10/100*4</f>
        <v>845.16800000000001</v>
      </c>
      <c r="BC200"/>
      <c r="BE200" s="6"/>
      <c r="BK200">
        <f t="shared" si="147"/>
        <v>1</v>
      </c>
    </row>
    <row r="201" spans="1:63" x14ac:dyDescent="0.25">
      <c r="A201">
        <v>1058</v>
      </c>
      <c r="B201" s="1">
        <v>44538</v>
      </c>
      <c r="C201" s="2">
        <v>4690.8599999999997</v>
      </c>
      <c r="D201" s="2">
        <v>4705.0600000000004</v>
      </c>
      <c r="E201" s="2">
        <v>4674.5200000000004</v>
      </c>
      <c r="F201" s="2">
        <v>4701.21</v>
      </c>
      <c r="G201" s="2">
        <v>3061550000</v>
      </c>
      <c r="H201" s="2">
        <f t="shared" si="131"/>
        <v>58.069288928543592</v>
      </c>
      <c r="I201" s="2">
        <f t="shared" si="132"/>
        <v>4651.6200000000008</v>
      </c>
      <c r="J201" s="2">
        <f t="shared" si="133"/>
        <v>66.311533370106446</v>
      </c>
      <c r="K201" s="2">
        <f t="shared" si="134"/>
        <v>4.1099999999996726</v>
      </c>
      <c r="L201" s="20">
        <f>VLOOKUP(B201,'IV Calls'!A:B,2, FALSE)</f>
        <v>0.1211</v>
      </c>
      <c r="M201" s="2">
        <f t="shared" si="135"/>
        <v>18.606587014213805</v>
      </c>
      <c r="N201" s="2">
        <f>VLOOKUP(B201,'IV Puts'!A:B,2, FALSE)</f>
        <v>0.15620000000000001</v>
      </c>
      <c r="O201" s="21">
        <f t="shared" si="136"/>
        <v>24.905539073898492</v>
      </c>
      <c r="P201" s="4">
        <f t="shared" si="137"/>
        <v>30.539999999999964</v>
      </c>
      <c r="Q201" s="4">
        <f t="shared" si="138"/>
        <v>88.599999999999909</v>
      </c>
      <c r="R201" s="4">
        <f t="shared" si="139"/>
        <v>-4.469736842105263</v>
      </c>
      <c r="S201" s="4">
        <f t="shared" si="140"/>
        <v>-3.0068613162432096</v>
      </c>
      <c r="T201" s="20">
        <f t="shared" si="111"/>
        <v>4680.8987744360902</v>
      </c>
      <c r="U201" s="2">
        <f t="shared" si="112"/>
        <v>20.311225563909829</v>
      </c>
      <c r="V201" s="24">
        <f t="shared" si="113"/>
        <v>1</v>
      </c>
      <c r="W201" s="32">
        <f t="shared" si="114"/>
        <v>4688.0788702498357</v>
      </c>
      <c r="X201" s="33">
        <f t="shared" si="115"/>
        <v>13.131129750164291</v>
      </c>
      <c r="Y201" s="34">
        <f t="shared" si="116"/>
        <v>1</v>
      </c>
      <c r="Z201" s="39">
        <f t="shared" si="141"/>
        <v>4696.7489999999962</v>
      </c>
      <c r="AA201" s="33">
        <f t="shared" si="117"/>
        <v>4.4610000000038781</v>
      </c>
      <c r="AB201" s="34">
        <f t="shared" si="118"/>
        <v>1</v>
      </c>
      <c r="AC201" s="32">
        <f t="shared" si="119"/>
        <v>4694.9282727524624</v>
      </c>
      <c r="AD201" s="33">
        <f t="shared" si="120"/>
        <v>6.281727247537674</v>
      </c>
      <c r="AE201" s="34">
        <f t="shared" si="121"/>
        <v>1</v>
      </c>
      <c r="AF201" s="36">
        <f t="shared" si="122"/>
        <v>1</v>
      </c>
      <c r="AG201" s="37">
        <f t="shared" si="123"/>
        <v>0</v>
      </c>
      <c r="AH201" s="37">
        <f>IF(COUNTIF(AF202:AF205, "&lt;0")&gt;=2,0,IF(AE201=1, 1, -1))</f>
        <v>0</v>
      </c>
      <c r="AI201" s="37">
        <f>IF(COUNTIF(AF202:AF204, "&lt;0")&gt;=1,0,IF(AE201=1, 1, -1))</f>
        <v>0</v>
      </c>
      <c r="AJ201" s="42">
        <f>IF(SUM(AE202:AE204)=0,0,IF(AE201=1, 1, -1))</f>
        <v>0</v>
      </c>
      <c r="AK201" s="37">
        <f>IF(COUNTIF(AF202:AF203, "&lt;0")&gt;=2,0,IF(AE201=1, 1, -1))</f>
        <v>0</v>
      </c>
      <c r="AL201" s="44">
        <f>IF(COUNTIF(AF202:AF205, "&lt;0")&gt;=3,0,IF(AE201=1, 1, -1))</f>
        <v>0</v>
      </c>
      <c r="AM201" s="49">
        <f>IF(COUNTIF(AF202:AF204, "&lt;0")&gt;=2,0,IF(AE201=1, 1, -1))</f>
        <v>0</v>
      </c>
      <c r="AN201" s="7">
        <v>23.999577965484693</v>
      </c>
      <c r="AO201" s="4">
        <f t="shared" si="124"/>
        <v>14.200000000000728</v>
      </c>
      <c r="AP201" s="4">
        <f t="shared" si="125"/>
        <v>-16.339999999999236</v>
      </c>
      <c r="AQ201" s="4">
        <f t="shared" si="126"/>
        <v>10.350000000000364</v>
      </c>
      <c r="AR201">
        <f t="shared" si="142"/>
        <v>16.339999999999236</v>
      </c>
      <c r="AS201" s="6">
        <f t="shared" si="127"/>
        <v>0</v>
      </c>
      <c r="AT201" s="4">
        <f t="shared" si="128"/>
        <v>19.659366948227806</v>
      </c>
      <c r="AU201" s="4">
        <f t="shared" si="143"/>
        <v>20.64957796548433</v>
      </c>
      <c r="AV201">
        <f t="shared" si="144"/>
        <v>0</v>
      </c>
      <c r="AW201">
        <f t="shared" si="145"/>
        <v>0</v>
      </c>
      <c r="AX201">
        <f t="shared" si="146"/>
        <v>0</v>
      </c>
      <c r="AY201" s="4">
        <f t="shared" si="129"/>
        <v>6.94</v>
      </c>
      <c r="AZ201" s="4">
        <f t="shared" si="130"/>
        <v>1149.8250000000114</v>
      </c>
      <c r="BA201" s="4">
        <f>(C201-$C$1240)*10/100*4</f>
        <v>845.11199999999985</v>
      </c>
      <c r="BC201"/>
      <c r="BE201" s="6"/>
      <c r="BK201">
        <f t="shared" si="147"/>
        <v>0</v>
      </c>
    </row>
    <row r="202" spans="1:63" x14ac:dyDescent="0.25">
      <c r="A202">
        <v>1057</v>
      </c>
      <c r="B202" s="1">
        <v>44537</v>
      </c>
      <c r="C202" s="2">
        <v>4631.97</v>
      </c>
      <c r="D202" s="2">
        <v>4694.04</v>
      </c>
      <c r="E202" s="2">
        <v>4631.97</v>
      </c>
      <c r="F202" s="2">
        <v>4686.75</v>
      </c>
      <c r="G202" s="2">
        <v>3334320000</v>
      </c>
      <c r="H202" s="2">
        <f t="shared" si="131"/>
        <v>56.447110554925729</v>
      </c>
      <c r="I202" s="2">
        <f t="shared" si="132"/>
        <v>4652.4394999999995</v>
      </c>
      <c r="J202" s="2">
        <f t="shared" si="133"/>
        <v>65.095977826671657</v>
      </c>
      <c r="K202" s="2">
        <f t="shared" si="134"/>
        <v>40.300000000000182</v>
      </c>
      <c r="L202" s="20">
        <f>VLOOKUP(B202,'IV Calls'!A:B,2, FALSE)</f>
        <v>0.152</v>
      </c>
      <c r="M202" s="2">
        <f t="shared" si="135"/>
        <v>22.8804753639184</v>
      </c>
      <c r="N202" s="2">
        <f>VLOOKUP(B202,'IV Puts'!A:B,2, FALSE)</f>
        <v>0.17019999999999999</v>
      </c>
      <c r="O202" s="21">
        <f t="shared" si="136"/>
        <v>26.587245918682484</v>
      </c>
      <c r="P202" s="4">
        <f t="shared" si="137"/>
        <v>102.36999999999989</v>
      </c>
      <c r="Q202" s="4">
        <f t="shared" si="138"/>
        <v>90.218999999999966</v>
      </c>
      <c r="R202" s="4">
        <f t="shared" si="139"/>
        <v>-5.8512255639097734</v>
      </c>
      <c r="S202" s="4">
        <f t="shared" si="140"/>
        <v>-3.9170841551610764</v>
      </c>
      <c r="T202" s="20">
        <f t="shared" si="111"/>
        <v>4584.4066015037597</v>
      </c>
      <c r="U202" s="2">
        <f t="shared" si="112"/>
        <v>102.3433984962403</v>
      </c>
      <c r="V202" s="24">
        <f t="shared" si="113"/>
        <v>0</v>
      </c>
      <c r="W202" s="32">
        <f t="shared" si="114"/>
        <v>4628.4612937286593</v>
      </c>
      <c r="X202" s="33">
        <f t="shared" si="115"/>
        <v>58.288706271340743</v>
      </c>
      <c r="Y202" s="34">
        <f t="shared" si="116"/>
        <v>0</v>
      </c>
      <c r="Z202" s="39">
        <f t="shared" si="141"/>
        <v>4640.3299999999872</v>
      </c>
      <c r="AA202" s="33">
        <f t="shared" si="117"/>
        <v>46.420000000012806</v>
      </c>
      <c r="AB202" s="34">
        <f t="shared" si="118"/>
        <v>0</v>
      </c>
      <c r="AC202" s="32">
        <f t="shared" si="119"/>
        <v>4637.8375716830087</v>
      </c>
      <c r="AD202" s="33">
        <f t="shared" si="120"/>
        <v>48.912428316991281</v>
      </c>
      <c r="AE202" s="34">
        <f t="shared" si="121"/>
        <v>0</v>
      </c>
      <c r="AF202" s="36">
        <f t="shared" si="122"/>
        <v>-1</v>
      </c>
      <c r="AG202" s="37">
        <f t="shared" si="123"/>
        <v>0</v>
      </c>
      <c r="AH202" s="37">
        <f>IF(COUNTIF(AF203:AF206, "&lt;0")&gt;=2,0,IF(AE202=1, 1, -1))</f>
        <v>0</v>
      </c>
      <c r="AI202" s="37">
        <f>IF(COUNTIF(AF203:AF205, "&lt;0")&gt;=1,0,IF(AE202=1, 1, -1))</f>
        <v>0</v>
      </c>
      <c r="AJ202" s="42">
        <f>IF(SUM(AE203:AE205)=0,0,IF(AE202=1, 1, -1))</f>
        <v>0</v>
      </c>
      <c r="AK202" s="37">
        <f>IF(COUNTIF(AF203:AF204, "&lt;0")&gt;=2,0,IF(AE202=1, 1, -1))</f>
        <v>0</v>
      </c>
      <c r="AL202" s="44">
        <f>IF(COUNTIF(AF203:AF206, "&lt;0")&gt;=3,0,IF(AE202=1, 1, -1))</f>
        <v>0</v>
      </c>
      <c r="AM202" s="49">
        <f>IF(COUNTIF(AF203:AF205, "&lt;0")&gt;=2,0,IF(AE202=1, 1, -1))</f>
        <v>0</v>
      </c>
      <c r="AN202" s="7">
        <v>25.620111229861255</v>
      </c>
      <c r="AO202" s="4">
        <f t="shared" si="124"/>
        <v>62.069999999999709</v>
      </c>
      <c r="AP202" s="4">
        <f t="shared" si="125"/>
        <v>0</v>
      </c>
      <c r="AQ202" s="4">
        <f t="shared" si="126"/>
        <v>54.779999999999745</v>
      </c>
      <c r="AR202">
        <f t="shared" si="142"/>
        <v>62.069999999999709</v>
      </c>
      <c r="AS202" s="6">
        <f t="shared" si="127"/>
        <v>1</v>
      </c>
      <c r="AT202" s="4">
        <f t="shared" si="128"/>
        <v>-23.639833155207825</v>
      </c>
      <c r="AU202" s="4">
        <f t="shared" si="143"/>
        <v>-22.15988877013849</v>
      </c>
      <c r="AV202">
        <f t="shared" si="144"/>
        <v>1</v>
      </c>
      <c r="AW202">
        <f t="shared" si="145"/>
        <v>0</v>
      </c>
      <c r="AX202">
        <f t="shared" si="146"/>
        <v>0</v>
      </c>
      <c r="AY202" s="4">
        <f t="shared" si="129"/>
        <v>-3.9100000000000006</v>
      </c>
      <c r="AZ202" s="4">
        <f t="shared" si="130"/>
        <v>1142.8850000000114</v>
      </c>
      <c r="BA202" s="4">
        <f>(C202-$C$1240)*10/100*4</f>
        <v>821.55600000000004</v>
      </c>
      <c r="BC202"/>
      <c r="BE202" s="6"/>
      <c r="BK202">
        <f t="shared" si="147"/>
        <v>0</v>
      </c>
    </row>
    <row r="203" spans="1:63" x14ac:dyDescent="0.25">
      <c r="A203">
        <v>1056</v>
      </c>
      <c r="B203" s="1">
        <v>44536</v>
      </c>
      <c r="C203" s="2">
        <v>4548.37</v>
      </c>
      <c r="D203" s="2">
        <v>4612.6000000000004</v>
      </c>
      <c r="E203" s="2">
        <v>4540.51</v>
      </c>
      <c r="F203" s="2">
        <v>4591.67</v>
      </c>
      <c r="G203" s="2">
        <v>3305690000</v>
      </c>
      <c r="H203" s="2">
        <f t="shared" si="131"/>
        <v>64.042185749360272</v>
      </c>
      <c r="I203" s="2">
        <f t="shared" si="132"/>
        <v>4655.915</v>
      </c>
      <c r="J203" s="2">
        <f t="shared" si="133"/>
        <v>70.501336426302842</v>
      </c>
      <c r="K203" s="2">
        <f t="shared" si="134"/>
        <v>9.9399999999995998</v>
      </c>
      <c r="L203" s="20">
        <f>VLOOKUP(B203,'IV Calls'!A:B,2, FALSE)</f>
        <v>0.19420000000000001</v>
      </c>
      <c r="M203" s="2">
        <f t="shared" si="135"/>
        <v>28.893865976608328</v>
      </c>
      <c r="N203" s="2">
        <f>VLOOKUP(B203,'IV Puts'!A:B,2, FALSE)</f>
        <v>0.2288</v>
      </c>
      <c r="O203" s="21">
        <f t="shared" si="136"/>
        <v>35.326839908167621</v>
      </c>
      <c r="P203" s="4">
        <f t="shared" si="137"/>
        <v>74.170000000000073</v>
      </c>
      <c r="Q203" s="4">
        <f t="shared" si="138"/>
        <v>86.147999999999954</v>
      </c>
      <c r="R203" s="4">
        <f t="shared" si="139"/>
        <v>-7.2633984962405957</v>
      </c>
      <c r="S203" s="4">
        <f t="shared" si="140"/>
        <v>-4.9418398187903554</v>
      </c>
      <c r="T203" s="20">
        <f t="shared" si="111"/>
        <v>4531.3377443609024</v>
      </c>
      <c r="U203" s="2">
        <f t="shared" si="112"/>
        <v>60.332255639097639</v>
      </c>
      <c r="V203" s="24">
        <f t="shared" si="113"/>
        <v>0</v>
      </c>
      <c r="W203" s="32">
        <f t="shared" si="114"/>
        <v>4544.9249200682589</v>
      </c>
      <c r="X203" s="33">
        <f t="shared" si="115"/>
        <v>46.745079931741202</v>
      </c>
      <c r="Y203" s="34">
        <f t="shared" si="116"/>
        <v>0</v>
      </c>
      <c r="Z203" s="39">
        <f t="shared" si="141"/>
        <v>4544.2580000000089</v>
      </c>
      <c r="AA203" s="33">
        <f t="shared" si="117"/>
        <v>47.411999999991167</v>
      </c>
      <c r="AB203" s="34">
        <f t="shared" si="118"/>
        <v>0</v>
      </c>
      <c r="AC203" s="32">
        <f t="shared" si="119"/>
        <v>4544.3980532143414</v>
      </c>
      <c r="AD203" s="33">
        <f t="shared" si="120"/>
        <v>47.271946785658656</v>
      </c>
      <c r="AE203" s="34">
        <f t="shared" si="121"/>
        <v>0</v>
      </c>
      <c r="AF203" s="36">
        <f t="shared" si="122"/>
        <v>-1</v>
      </c>
      <c r="AG203" s="37">
        <f t="shared" si="123"/>
        <v>0</v>
      </c>
      <c r="AH203" s="37">
        <f>IF(COUNTIF(AF204:AF207, "&lt;0")&gt;=2,0,IF(AE203=1, 1, -1))</f>
        <v>0</v>
      </c>
      <c r="AI203" s="37">
        <f>IF(COUNTIF(AF204:AF206, "&lt;0")&gt;=1,0,IF(AE203=1, 1, -1))</f>
        <v>0</v>
      </c>
      <c r="AJ203" s="42">
        <f>IF(SUM(AE204:AE206)=0,0,IF(AE203=1, 1, -1))</f>
        <v>0</v>
      </c>
      <c r="AK203" s="37">
        <f>IF(COUNTIF(AF204:AF205, "&lt;0")&gt;=2,0,IF(AE203=1, 1, -1))</f>
        <v>0</v>
      </c>
      <c r="AL203" s="44">
        <f>IF(COUNTIF(AF204:AF207, "&lt;0")&gt;=3,0,IF(AE203=1, 1, -1))</f>
        <v>0</v>
      </c>
      <c r="AM203" s="49">
        <f>IF(COUNTIF(AF204:AF206, "&lt;0")&gt;=2,0,IF(AE203=1, 1, -1))</f>
        <v>0</v>
      </c>
      <c r="AN203" s="7">
        <v>34.041794724242976</v>
      </c>
      <c r="AO203" s="4">
        <f t="shared" si="124"/>
        <v>64.230000000000473</v>
      </c>
      <c r="AP203" s="4">
        <f t="shared" si="125"/>
        <v>-7.8599999999996726</v>
      </c>
      <c r="AQ203" s="4">
        <f t="shared" si="126"/>
        <v>43.300000000000182</v>
      </c>
      <c r="AR203">
        <f t="shared" si="142"/>
        <v>64.230000000000473</v>
      </c>
      <c r="AS203" s="6">
        <f t="shared" si="127"/>
        <v>1</v>
      </c>
      <c r="AT203" s="4">
        <f t="shared" si="128"/>
        <v>-13.167307913636009</v>
      </c>
      <c r="AU203" s="4">
        <f t="shared" si="143"/>
        <v>-2.2582052757572058</v>
      </c>
      <c r="AV203">
        <f t="shared" si="144"/>
        <v>1</v>
      </c>
      <c r="AW203">
        <f t="shared" si="145"/>
        <v>0</v>
      </c>
      <c r="AX203">
        <f t="shared" si="146"/>
        <v>0</v>
      </c>
      <c r="AY203" s="4">
        <f t="shared" si="129"/>
        <v>-3.9100000000000006</v>
      </c>
      <c r="AZ203" s="4">
        <f t="shared" si="130"/>
        <v>1146.7950000000114</v>
      </c>
      <c r="BA203" s="4">
        <f>(C203-$C$1240)*10/100*4</f>
        <v>788.1160000000001</v>
      </c>
      <c r="BC203"/>
      <c r="BE203" s="6"/>
      <c r="BK203">
        <f t="shared" si="147"/>
        <v>0</v>
      </c>
    </row>
    <row r="204" spans="1:63" x14ac:dyDescent="0.25">
      <c r="A204">
        <v>1055</v>
      </c>
      <c r="B204" s="1">
        <v>44533</v>
      </c>
      <c r="C204" s="2">
        <v>4589.49</v>
      </c>
      <c r="D204" s="2">
        <v>4608.03</v>
      </c>
      <c r="E204" s="2">
        <v>4495.12</v>
      </c>
      <c r="F204" s="2">
        <v>4538.43</v>
      </c>
      <c r="G204" s="2">
        <v>3971500000</v>
      </c>
      <c r="H204" s="2">
        <f t="shared" si="131"/>
        <v>62.885182859981732</v>
      </c>
      <c r="I204" s="2">
        <f t="shared" si="132"/>
        <v>4663.459499999999</v>
      </c>
      <c r="J204" s="2">
        <f t="shared" si="133"/>
        <v>72.328228012086853</v>
      </c>
      <c r="K204" s="2">
        <f t="shared" si="134"/>
        <v>12.389999999999418</v>
      </c>
      <c r="L204" s="20">
        <f>VLOOKUP(B204,'IV Calls'!A:B,2, FALSE)</f>
        <v>0.23960000000000001</v>
      </c>
      <c r="M204" s="2">
        <f t="shared" si="135"/>
        <v>35.952409500090354</v>
      </c>
      <c r="N204" s="2">
        <f>VLOOKUP(B204,'IV Puts'!A:B,2, FALSE)</f>
        <v>0.24</v>
      </c>
      <c r="O204" s="21">
        <f t="shared" si="136"/>
        <v>37.371865005642952</v>
      </c>
      <c r="P204" s="4">
        <f t="shared" si="137"/>
        <v>112.90999999999985</v>
      </c>
      <c r="Q204" s="4">
        <f t="shared" si="138"/>
        <v>81.083999999999918</v>
      </c>
      <c r="R204" s="4">
        <f t="shared" si="139"/>
        <v>-7.0922556390977336</v>
      </c>
      <c r="S204" s="4">
        <f t="shared" si="140"/>
        <v>-4.8522252559726899</v>
      </c>
      <c r="T204" s="20">
        <f t="shared" si="111"/>
        <v>4571.4282781954889</v>
      </c>
      <c r="U204" s="2">
        <f t="shared" si="112"/>
        <v>32.998278195488638</v>
      </c>
      <c r="V204" s="24">
        <f t="shared" si="113"/>
        <v>0</v>
      </c>
      <c r="W204" s="32">
        <f t="shared" si="114"/>
        <v>4586.7200394780375</v>
      </c>
      <c r="X204" s="33">
        <f t="shared" si="115"/>
        <v>48.290039478037215</v>
      </c>
      <c r="Y204" s="34">
        <f t="shared" si="116"/>
        <v>0</v>
      </c>
      <c r="Z204" s="39">
        <f t="shared" si="141"/>
        <v>4597.9659999999858</v>
      </c>
      <c r="AA204" s="33">
        <f t="shared" si="117"/>
        <v>59.535999999985506</v>
      </c>
      <c r="AB204" s="34">
        <f t="shared" si="118"/>
        <v>0</v>
      </c>
      <c r="AC204" s="32">
        <f t="shared" si="119"/>
        <v>4595.6043482903769</v>
      </c>
      <c r="AD204" s="33">
        <f t="shared" si="120"/>
        <v>57.174348290376656</v>
      </c>
      <c r="AE204" s="34">
        <f t="shared" si="121"/>
        <v>0</v>
      </c>
      <c r="AF204" s="36">
        <f t="shared" si="122"/>
        <v>-1</v>
      </c>
      <c r="AG204" s="37">
        <f t="shared" si="123"/>
        <v>0</v>
      </c>
      <c r="AH204" s="37">
        <f>IF(COUNTIF(AF205:AF208, "&lt;0")&gt;=2,0,IF(AE204=1, 1, -1))</f>
        <v>0</v>
      </c>
      <c r="AI204" s="37">
        <f>IF(COUNTIF(AF205:AF207, "&lt;0")&gt;=1,0,IF(AE204=1, 1, -1))</f>
        <v>0</v>
      </c>
      <c r="AJ204" s="42">
        <f>IF(SUM(AE205:AE207)=0,0,IF(AE204=1, 1, -1))</f>
        <v>0</v>
      </c>
      <c r="AK204" s="37">
        <f>IF(COUNTIF(AF205:AF206, "&lt;0")&gt;=2,0,IF(AE204=1, 1, -1))</f>
        <v>0</v>
      </c>
      <c r="AL204" s="44">
        <f>IF(COUNTIF(AF205:AF208, "&lt;0")&gt;=3,0,IF(AE204=1, 1, -1))</f>
        <v>0</v>
      </c>
      <c r="AM204" s="49">
        <f>IF(COUNTIF(AF205:AF207, "&lt;0")&gt;=2,0,IF(AE204=1, 1, -1))</f>
        <v>0</v>
      </c>
      <c r="AN204" s="7">
        <v>36.012430217118883</v>
      </c>
      <c r="AO204" s="4">
        <f t="shared" si="124"/>
        <v>18.539999999999964</v>
      </c>
      <c r="AP204" s="4">
        <f t="shared" si="125"/>
        <v>-94.369999999999891</v>
      </c>
      <c r="AQ204" s="4">
        <f t="shared" si="126"/>
        <v>51.059999999999491</v>
      </c>
      <c r="AR204">
        <f t="shared" si="142"/>
        <v>94.369999999999891</v>
      </c>
      <c r="AS204" s="6">
        <f t="shared" si="127"/>
        <v>1</v>
      </c>
      <c r="AT204" s="4">
        <f t="shared" si="128"/>
        <v>-40.35135467432157</v>
      </c>
      <c r="AU204" s="4">
        <f t="shared" si="143"/>
        <v>-8.0475697828806076</v>
      </c>
      <c r="AV204">
        <f t="shared" si="144"/>
        <v>1</v>
      </c>
      <c r="AW204">
        <f t="shared" si="145"/>
        <v>0</v>
      </c>
      <c r="AX204">
        <f t="shared" si="146"/>
        <v>0</v>
      </c>
      <c r="AY204" s="4">
        <f t="shared" si="129"/>
        <v>-3.9100000000000006</v>
      </c>
      <c r="AZ204" s="4">
        <f t="shared" si="130"/>
        <v>1150.7050000000115</v>
      </c>
      <c r="BA204" s="4">
        <f>(C204-$C$1240)*10/100*4</f>
        <v>804.56399999999996</v>
      </c>
      <c r="BC204"/>
      <c r="BE204" s="6"/>
      <c r="BK204">
        <f t="shared" si="147"/>
        <v>0</v>
      </c>
    </row>
    <row r="205" spans="1:63" x14ac:dyDescent="0.25">
      <c r="A205">
        <v>1054</v>
      </c>
      <c r="B205" s="1">
        <v>44532</v>
      </c>
      <c r="C205" s="2">
        <v>4504.7299999999996</v>
      </c>
      <c r="D205" s="2">
        <v>4595.46</v>
      </c>
      <c r="E205" s="2">
        <v>4504.7299999999996</v>
      </c>
      <c r="F205" s="2">
        <v>4577.1000000000004</v>
      </c>
      <c r="G205" s="2">
        <v>3771510000</v>
      </c>
      <c r="H205" s="2">
        <f t="shared" si="131"/>
        <v>62.689625227075034</v>
      </c>
      <c r="I205" s="2">
        <f t="shared" si="132"/>
        <v>4667.1315000000004</v>
      </c>
      <c r="J205" s="2">
        <f t="shared" si="133"/>
        <v>66.028059017599318</v>
      </c>
      <c r="K205" s="2">
        <f t="shared" si="134"/>
        <v>-8.3100000000004002</v>
      </c>
      <c r="L205" s="20">
        <f>VLOOKUP(B205,'IV Calls'!A:B,2, FALSE)</f>
        <v>0.1983</v>
      </c>
      <c r="M205" s="2">
        <f t="shared" si="135"/>
        <v>29.33882279782252</v>
      </c>
      <c r="N205" s="2">
        <f>VLOOKUP(B205,'IV Puts'!A:B,2, FALSE)</f>
        <v>0.21179999999999999</v>
      </c>
      <c r="O205" s="21">
        <f t="shared" si="136"/>
        <v>32.519081263632316</v>
      </c>
      <c r="P205" s="4">
        <f t="shared" si="137"/>
        <v>90.730000000000473</v>
      </c>
      <c r="Q205" s="4">
        <f t="shared" si="138"/>
        <v>73.394999999999982</v>
      </c>
      <c r="R205" s="4">
        <f t="shared" si="139"/>
        <v>-5.6717218045112778</v>
      </c>
      <c r="S205" s="4">
        <f t="shared" si="140"/>
        <v>-3.9013528478341621</v>
      </c>
      <c r="T205" s="20">
        <f t="shared" si="111"/>
        <v>4508.669639097744</v>
      </c>
      <c r="U205" s="2">
        <f t="shared" si="112"/>
        <v>68.430360902256325</v>
      </c>
      <c r="V205" s="24">
        <f t="shared" si="113"/>
        <v>0</v>
      </c>
      <c r="W205" s="32">
        <f t="shared" si="114"/>
        <v>4502.553723524612</v>
      </c>
      <c r="X205" s="33">
        <f t="shared" si="115"/>
        <v>74.546276475388368</v>
      </c>
      <c r="Y205" s="34">
        <f t="shared" si="116"/>
        <v>0</v>
      </c>
      <c r="Z205" s="39">
        <f t="shared" si="141"/>
        <v>4494.9210000000021</v>
      </c>
      <c r="AA205" s="33">
        <f t="shared" si="117"/>
        <v>82.178999999998268</v>
      </c>
      <c r="AB205" s="34">
        <f t="shared" si="118"/>
        <v>0</v>
      </c>
      <c r="AC205" s="32">
        <f t="shared" si="119"/>
        <v>4496.5238719401705</v>
      </c>
      <c r="AD205" s="33">
        <f t="shared" si="120"/>
        <v>80.576128059829898</v>
      </c>
      <c r="AE205" s="34">
        <f t="shared" si="121"/>
        <v>0</v>
      </c>
      <c r="AF205" s="36">
        <f t="shared" si="122"/>
        <v>-1</v>
      </c>
      <c r="AG205" s="37">
        <f t="shared" si="123"/>
        <v>0</v>
      </c>
      <c r="AH205" s="37">
        <f>IF(COUNTIF(AF206:AF209, "&lt;0")&gt;=2,0,IF(AE205=1, 1, -1))</f>
        <v>0</v>
      </c>
      <c r="AI205" s="37">
        <f>IF(COUNTIF(AF206:AF208, "&lt;0")&gt;=1,0,IF(AE205=1, 1, -1))</f>
        <v>0</v>
      </c>
      <c r="AJ205" s="42">
        <f>IF(SUM(AE206:AE208)=0,0,IF(AE205=1, 1, -1))</f>
        <v>-1</v>
      </c>
      <c r="AK205" s="37">
        <f>IF(COUNTIF(AF206:AF207, "&lt;0")&gt;=2,0,IF(AE205=1, 1, -1))</f>
        <v>0</v>
      </c>
      <c r="AL205" s="44">
        <f>IF(COUNTIF(AF206:AF209, "&lt;0")&gt;=3,0,IF(AE205=1, 1, -1))</f>
        <v>0</v>
      </c>
      <c r="AM205" s="49">
        <f>IF(COUNTIF(AF206:AF208, "&lt;0")&gt;=2,0,IF(AE205=1, 1, -1))</f>
        <v>0</v>
      </c>
      <c r="AN205" s="7">
        <v>31.336170794648559</v>
      </c>
      <c r="AO205" s="4">
        <f t="shared" si="124"/>
        <v>90.730000000000473</v>
      </c>
      <c r="AP205" s="4">
        <f t="shared" si="125"/>
        <v>0</v>
      </c>
      <c r="AQ205" s="4">
        <f t="shared" si="126"/>
        <v>72.3700000000008</v>
      </c>
      <c r="AR205">
        <f t="shared" si="142"/>
        <v>90.730000000000473</v>
      </c>
      <c r="AS205" s="6">
        <f t="shared" si="127"/>
        <v>1</v>
      </c>
      <c r="AT205" s="4">
        <f t="shared" si="128"/>
        <v>-43.72574380802763</v>
      </c>
      <c r="AU205" s="4">
        <f t="shared" si="143"/>
        <v>-34.033829205352241</v>
      </c>
      <c r="AV205">
        <f t="shared" si="144"/>
        <v>1</v>
      </c>
      <c r="AW205">
        <f t="shared" si="145"/>
        <v>0</v>
      </c>
      <c r="AX205">
        <f t="shared" si="146"/>
        <v>0</v>
      </c>
      <c r="AY205" s="4">
        <f t="shared" si="129"/>
        <v>-3.9100000000000006</v>
      </c>
      <c r="AZ205" s="4">
        <f t="shared" si="130"/>
        <v>1154.6150000000116</v>
      </c>
      <c r="BA205" s="4">
        <f>(C205-$C$1240)*10/100*4</f>
        <v>770.65999999999985</v>
      </c>
      <c r="BC205"/>
      <c r="BE205" s="6"/>
      <c r="BK205">
        <f t="shared" si="147"/>
        <v>0</v>
      </c>
    </row>
    <row r="206" spans="1:63" x14ac:dyDescent="0.25">
      <c r="A206">
        <v>1053</v>
      </c>
      <c r="B206" s="1">
        <v>44531</v>
      </c>
      <c r="C206" s="2">
        <v>4602.82</v>
      </c>
      <c r="D206" s="2">
        <v>4652.9399999999996</v>
      </c>
      <c r="E206" s="2">
        <v>4510.2700000000004</v>
      </c>
      <c r="F206" s="2">
        <v>4513.04</v>
      </c>
      <c r="G206" s="2">
        <v>4078260000</v>
      </c>
      <c r="H206" s="2">
        <f t="shared" si="131"/>
        <v>37.108937842220428</v>
      </c>
      <c r="I206" s="2">
        <f t="shared" si="132"/>
        <v>4673.4274999999998</v>
      </c>
      <c r="J206" s="2">
        <f t="shared" si="133"/>
        <v>56.13936233067426</v>
      </c>
      <c r="K206" s="2">
        <f t="shared" si="134"/>
        <v>35.819999999999709</v>
      </c>
      <c r="L206" s="20">
        <f>VLOOKUP(B206,'IV Calls'!A:B,2, FALSE)</f>
        <v>0.26229999999999998</v>
      </c>
      <c r="M206" s="2">
        <f t="shared" si="135"/>
        <v>39.27173506573935</v>
      </c>
      <c r="N206" s="2">
        <f>VLOOKUP(B206,'IV Puts'!A:B,2, FALSE)</f>
        <v>0.24460000000000001</v>
      </c>
      <c r="O206" s="21">
        <f t="shared" si="136"/>
        <v>38.004112328946164</v>
      </c>
      <c r="P206" s="4">
        <f t="shared" si="137"/>
        <v>142.66999999999916</v>
      </c>
      <c r="Q206" s="4">
        <f t="shared" si="138"/>
        <v>66.030999999999949</v>
      </c>
      <c r="R206" s="4">
        <f t="shared" si="139"/>
        <v>-4.3703609022556389</v>
      </c>
      <c r="S206" s="4">
        <f t="shared" si="140"/>
        <v>-3.0651781343486526</v>
      </c>
      <c r="T206" s="20">
        <f t="shared" si="111"/>
        <v>4565.4954210526312</v>
      </c>
      <c r="U206" s="2">
        <f t="shared" si="112"/>
        <v>52.455421052631209</v>
      </c>
      <c r="V206" s="24">
        <f t="shared" si="113"/>
        <v>0</v>
      </c>
      <c r="W206" s="32">
        <f t="shared" si="114"/>
        <v>4601.9927625213477</v>
      </c>
      <c r="X206" s="33">
        <f t="shared" si="115"/>
        <v>88.952762521347722</v>
      </c>
      <c r="Y206" s="34">
        <f t="shared" si="116"/>
        <v>0</v>
      </c>
      <c r="Z206" s="39">
        <f t="shared" si="141"/>
        <v>4599.0770000000048</v>
      </c>
      <c r="AA206" s="33">
        <f t="shared" si="117"/>
        <v>86.037000000004809</v>
      </c>
      <c r="AB206" s="34">
        <f t="shared" si="118"/>
        <v>0</v>
      </c>
      <c r="AC206" s="32">
        <f t="shared" si="119"/>
        <v>4599.6893101294872</v>
      </c>
      <c r="AD206" s="33">
        <f t="shared" si="120"/>
        <v>86.649310129487276</v>
      </c>
      <c r="AE206" s="34">
        <f t="shared" si="121"/>
        <v>0</v>
      </c>
      <c r="AF206" s="36">
        <f t="shared" si="122"/>
        <v>-1</v>
      </c>
      <c r="AG206" s="37">
        <f t="shared" si="123"/>
        <v>0</v>
      </c>
      <c r="AH206" s="37">
        <f>IF(COUNTIF(AF207:AF210, "&lt;0")&gt;=2,0,IF(AE206=1, 1, -1))</f>
        <v>0</v>
      </c>
      <c r="AI206" s="37">
        <f>IF(COUNTIF(AF207:AF209, "&lt;0")&gt;=1,0,IF(AE206=1, 1, -1))</f>
        <v>0</v>
      </c>
      <c r="AJ206" s="42">
        <f>IF(SUM(AE207:AE209)=0,0,IF(AE206=1, 1, -1))</f>
        <v>-1</v>
      </c>
      <c r="AK206" s="37">
        <f>IF(COUNTIF(AF207:AF208, "&lt;0")&gt;=2,0,IF(AE206=1, 1, -1))</f>
        <v>-1</v>
      </c>
      <c r="AL206" s="44">
        <f>IF(COUNTIF(AF207:AF210, "&lt;0")&gt;=3,0,IF(AE206=1, 1, -1))</f>
        <v>0</v>
      </c>
      <c r="AM206" s="49">
        <f>IF(COUNTIF(AF207:AF209, "&lt;0")&gt;=2,0,IF(AE206=1, 1, -1))</f>
        <v>0</v>
      </c>
      <c r="AN206" s="7">
        <v>36.621678982385994</v>
      </c>
      <c r="AO206" s="4">
        <f t="shared" si="124"/>
        <v>50.119999999999891</v>
      </c>
      <c r="AP206" s="4">
        <f t="shared" si="125"/>
        <v>-92.549999999999272</v>
      </c>
      <c r="AQ206" s="4">
        <f t="shared" si="126"/>
        <v>89.779999999999745</v>
      </c>
      <c r="AR206">
        <f t="shared" si="142"/>
        <v>92.549999999999272</v>
      </c>
      <c r="AS206" s="6">
        <f t="shared" si="127"/>
        <v>1</v>
      </c>
      <c r="AT206" s="4">
        <f t="shared" si="128"/>
        <v>-37.617481526420278</v>
      </c>
      <c r="AU206" s="4">
        <f t="shared" si="143"/>
        <v>-46.158321017613751</v>
      </c>
      <c r="AV206">
        <f t="shared" si="144"/>
        <v>1</v>
      </c>
      <c r="AW206">
        <f t="shared" si="145"/>
        <v>0</v>
      </c>
      <c r="AX206">
        <f t="shared" si="146"/>
        <v>0</v>
      </c>
      <c r="AY206" s="4">
        <f t="shared" si="129"/>
        <v>-3.9100000000000006</v>
      </c>
      <c r="AZ206" s="4">
        <f t="shared" si="130"/>
        <v>1158.5250000000117</v>
      </c>
      <c r="BA206" s="4">
        <f>(C206-$C$1240)*10/100*4</f>
        <v>809.89599999999996</v>
      </c>
      <c r="BC206"/>
      <c r="BE206" s="6"/>
      <c r="BK206">
        <f t="shared" si="147"/>
        <v>1</v>
      </c>
    </row>
    <row r="207" spans="1:63" x14ac:dyDescent="0.25">
      <c r="A207">
        <v>1052</v>
      </c>
      <c r="B207" s="1">
        <v>44530</v>
      </c>
      <c r="C207" s="2">
        <v>4640.25</v>
      </c>
      <c r="D207" s="2">
        <v>4646.0200000000004</v>
      </c>
      <c r="E207" s="2">
        <v>4560</v>
      </c>
      <c r="F207" s="2">
        <v>4567</v>
      </c>
      <c r="G207" s="2">
        <v>4950190000</v>
      </c>
      <c r="H207" s="2">
        <f t="shared" si="131"/>
        <v>28.240355305445014</v>
      </c>
      <c r="I207" s="2">
        <f t="shared" si="132"/>
        <v>4673.9534999999987</v>
      </c>
      <c r="J207" s="2">
        <f t="shared" si="133"/>
        <v>44.286041435791333</v>
      </c>
      <c r="K207" s="2">
        <f t="shared" si="134"/>
        <v>-15.020000000000437</v>
      </c>
      <c r="L207" s="20">
        <f>VLOOKUP(B207,'IV Calls'!A:B,2, FALSE)</f>
        <v>0.25380000000000003</v>
      </c>
      <c r="M207" s="2">
        <f t="shared" si="135"/>
        <v>38.733547926157563</v>
      </c>
      <c r="N207" s="2">
        <f>VLOOKUP(B207,'IV Puts'!A:B,2, FALSE)</f>
        <v>0.1946</v>
      </c>
      <c r="O207" s="21">
        <f t="shared" si="136"/>
        <v>30.819872610511993</v>
      </c>
      <c r="P207" s="4">
        <f t="shared" si="137"/>
        <v>95.270000000000437</v>
      </c>
      <c r="Q207" s="4">
        <f t="shared" si="138"/>
        <v>55.317000000000007</v>
      </c>
      <c r="R207" s="4">
        <f t="shared" si="139"/>
        <v>-1.504578947368415</v>
      </c>
      <c r="S207" s="4">
        <f t="shared" si="140"/>
        <v>-1.1651232093687869</v>
      </c>
      <c r="T207" s="20">
        <f t="shared" si="111"/>
        <v>4656.1986315789482</v>
      </c>
      <c r="U207" s="2">
        <f t="shared" si="112"/>
        <v>89.198631578948152</v>
      </c>
      <c r="V207" s="24">
        <f t="shared" si="113"/>
        <v>0</v>
      </c>
      <c r="W207" s="32">
        <f t="shared" si="114"/>
        <v>4640.6251099402416</v>
      </c>
      <c r="X207" s="33">
        <f t="shared" si="115"/>
        <v>73.6251099402416</v>
      </c>
      <c r="Y207" s="34">
        <f t="shared" si="116"/>
        <v>0</v>
      </c>
      <c r="Z207" s="39">
        <f t="shared" si="141"/>
        <v>4641.3999999999996</v>
      </c>
      <c r="AA207" s="33">
        <f t="shared" si="117"/>
        <v>74.399999999999636</v>
      </c>
      <c r="AB207" s="34">
        <f t="shared" si="118"/>
        <v>0</v>
      </c>
      <c r="AC207" s="32">
        <f t="shared" si="119"/>
        <v>4641.2372730874504</v>
      </c>
      <c r="AD207" s="33">
        <f t="shared" si="120"/>
        <v>74.237273087450376</v>
      </c>
      <c r="AE207" s="34">
        <f t="shared" si="121"/>
        <v>0</v>
      </c>
      <c r="AF207" s="36">
        <f t="shared" si="122"/>
        <v>-1</v>
      </c>
      <c r="AG207" s="37">
        <f t="shared" si="123"/>
        <v>-1</v>
      </c>
      <c r="AH207" s="37">
        <f>IF(COUNTIF(AF208:AF211, "&lt;0")&gt;=2,0,IF(AE207=1, 1, -1))</f>
        <v>0</v>
      </c>
      <c r="AI207" s="37">
        <f>IF(COUNTIF(AF208:AF210, "&lt;0")&gt;=1,0,IF(AE207=1, 1, -1))</f>
        <v>0</v>
      </c>
      <c r="AJ207" s="42">
        <f>IF(SUM(AE208:AE210)=0,0,IF(AE207=1, 1, -1))</f>
        <v>-1</v>
      </c>
      <c r="AK207" s="37">
        <f>IF(COUNTIF(AF208:AF209, "&lt;0")&gt;=2,0,IF(AE207=1, 1, -1))</f>
        <v>-1</v>
      </c>
      <c r="AL207" s="44">
        <f>IF(COUNTIF(AF208:AF211, "&lt;0")&gt;=3,0,IF(AE207=1, 1, -1))</f>
        <v>-1</v>
      </c>
      <c r="AM207" s="49">
        <f>IF(COUNTIF(AF208:AF210, "&lt;0")&gt;=2,0,IF(AE207=1, 1, -1))</f>
        <v>0</v>
      </c>
      <c r="AN207" s="7">
        <v>29.698772365761464</v>
      </c>
      <c r="AO207" s="4">
        <f t="shared" si="124"/>
        <v>5.7700000000004366</v>
      </c>
      <c r="AP207" s="4">
        <f t="shared" si="125"/>
        <v>-80.25</v>
      </c>
      <c r="AQ207" s="4">
        <f t="shared" si="126"/>
        <v>73.25</v>
      </c>
      <c r="AR207">
        <f t="shared" si="142"/>
        <v>80.25</v>
      </c>
      <c r="AS207" s="6">
        <f t="shared" si="127"/>
        <v>1</v>
      </c>
      <c r="AT207" s="4">
        <f t="shared" si="128"/>
        <v>-35.701841451357808</v>
      </c>
      <c r="AU207" s="4">
        <f t="shared" si="143"/>
        <v>-36.551227634238536</v>
      </c>
      <c r="AV207">
        <f t="shared" si="144"/>
        <v>1</v>
      </c>
      <c r="AW207">
        <f t="shared" si="145"/>
        <v>0</v>
      </c>
      <c r="AX207">
        <f t="shared" si="146"/>
        <v>0</v>
      </c>
      <c r="AY207" s="4">
        <f t="shared" si="129"/>
        <v>-3.9100000000000006</v>
      </c>
      <c r="AZ207" s="4">
        <f t="shared" si="130"/>
        <v>1162.4350000000118</v>
      </c>
      <c r="BA207" s="4">
        <f>(C207-$C$1240)*10/100*4</f>
        <v>824.86800000000005</v>
      </c>
      <c r="BC207"/>
      <c r="BE207" s="6"/>
      <c r="BK207">
        <f t="shared" si="147"/>
        <v>1</v>
      </c>
    </row>
    <row r="208" spans="1:63" x14ac:dyDescent="0.25">
      <c r="A208">
        <v>1051</v>
      </c>
      <c r="B208" s="1">
        <v>44529</v>
      </c>
      <c r="C208" s="2">
        <v>4628.75</v>
      </c>
      <c r="D208" s="2">
        <v>4672.95</v>
      </c>
      <c r="E208" s="2">
        <v>4625.26</v>
      </c>
      <c r="F208" s="2">
        <v>4655.2700000000004</v>
      </c>
      <c r="G208" s="2">
        <v>3471380000</v>
      </c>
      <c r="H208" s="2">
        <f t="shared" si="131"/>
        <v>24.814625078323814</v>
      </c>
      <c r="I208" s="2">
        <f t="shared" si="132"/>
        <v>4672.4719999999988</v>
      </c>
      <c r="J208" s="2">
        <f t="shared" si="133"/>
        <v>34.692255995432575</v>
      </c>
      <c r="K208" s="2">
        <f t="shared" si="134"/>
        <v>34.130000000000109</v>
      </c>
      <c r="L208" s="20">
        <f>VLOOKUP(B208,'IV Calls'!A:B,2, FALSE)</f>
        <v>0.16830000000000001</v>
      </c>
      <c r="M208" s="2">
        <f t="shared" si="135"/>
        <v>25.35038163402162</v>
      </c>
      <c r="N208" s="2">
        <f>VLOOKUP(B208,'IV Puts'!A:B,2, FALSE)</f>
        <v>0.1593</v>
      </c>
      <c r="O208" s="21">
        <f t="shared" si="136"/>
        <v>24.900524968395011</v>
      </c>
      <c r="P208" s="4">
        <f t="shared" si="137"/>
        <v>78.329999999999927</v>
      </c>
      <c r="Q208" s="4">
        <f t="shared" si="138"/>
        <v>48.246000000000002</v>
      </c>
      <c r="R208" s="4">
        <f t="shared" si="139"/>
        <v>0.92863157894737314</v>
      </c>
      <c r="S208" s="4">
        <f t="shared" si="140"/>
        <v>0.52832385949570349</v>
      </c>
      <c r="T208" s="20">
        <f t="shared" si="111"/>
        <v>4596.7767142857138</v>
      </c>
      <c r="U208" s="2">
        <f t="shared" si="112"/>
        <v>58.493285714286685</v>
      </c>
      <c r="V208" s="24">
        <f t="shared" si="113"/>
        <v>0</v>
      </c>
      <c r="W208" s="32">
        <f t="shared" si="114"/>
        <v>4629.7923172384126</v>
      </c>
      <c r="X208" s="33">
        <f t="shared" si="115"/>
        <v>25.477682761587857</v>
      </c>
      <c r="Y208" s="34">
        <f t="shared" si="116"/>
        <v>1</v>
      </c>
      <c r="Z208" s="39">
        <f t="shared" si="141"/>
        <v>4625.1620000000039</v>
      </c>
      <c r="AA208" s="33">
        <f t="shared" si="117"/>
        <v>30.107999999996537</v>
      </c>
      <c r="AB208" s="34">
        <f t="shared" si="118"/>
        <v>1</v>
      </c>
      <c r="AC208" s="32">
        <f t="shared" si="119"/>
        <v>4626.1343666200701</v>
      </c>
      <c r="AD208" s="33">
        <f t="shared" si="120"/>
        <v>29.135633379930368</v>
      </c>
      <c r="AE208" s="34">
        <f t="shared" si="121"/>
        <v>1</v>
      </c>
      <c r="AF208" s="36">
        <f t="shared" si="122"/>
        <v>1</v>
      </c>
      <c r="AG208" s="37">
        <f t="shared" si="123"/>
        <v>0</v>
      </c>
      <c r="AH208" s="37">
        <f>IF(COUNTIF(AF209:AF212, "&lt;0")&gt;=2,0,IF(AE208=1, 1, -1))</f>
        <v>0</v>
      </c>
      <c r="AI208" s="37">
        <f>IF(COUNTIF(AF209:AF211, "&lt;0")&gt;=1,0,IF(AE208=1, 1, -1))</f>
        <v>0</v>
      </c>
      <c r="AJ208" s="42">
        <f>IF(SUM(AE209:AE211)=0,0,IF(AE208=1, 1, -1))</f>
        <v>1</v>
      </c>
      <c r="AK208" s="37">
        <f>IF(COUNTIF(AF209:AF210, "&lt;0")&gt;=2,0,IF(AE208=1, 1, -1))</f>
        <v>0</v>
      </c>
      <c r="AL208" s="44">
        <f>IF(COUNTIF(AF209:AF212, "&lt;0")&gt;=3,0,IF(AE208=1, 1, -1))</f>
        <v>0</v>
      </c>
      <c r="AM208" s="49">
        <f>IF(COUNTIF(AF209:AF211, "&lt;0")&gt;=2,0,IF(AE208=1, 1, -1))</f>
        <v>0</v>
      </c>
      <c r="AN208" s="7">
        <v>23.994746252523136</v>
      </c>
      <c r="AO208" s="4">
        <f t="shared" si="124"/>
        <v>44.199999999999818</v>
      </c>
      <c r="AP208" s="4">
        <f t="shared" si="125"/>
        <v>-3.4899999999997817</v>
      </c>
      <c r="AQ208" s="4">
        <f t="shared" si="126"/>
        <v>26.520000000000437</v>
      </c>
      <c r="AR208">
        <f t="shared" si="142"/>
        <v>44.199999999999818</v>
      </c>
      <c r="AS208" s="6">
        <f t="shared" si="127"/>
        <v>1</v>
      </c>
      <c r="AT208" s="4">
        <f t="shared" si="128"/>
        <v>-8.2078806212151108</v>
      </c>
      <c r="AU208" s="4">
        <f t="shared" si="143"/>
        <v>4.4747462525226993</v>
      </c>
      <c r="AV208">
        <f t="shared" si="144"/>
        <v>0</v>
      </c>
      <c r="AW208">
        <f t="shared" si="145"/>
        <v>1</v>
      </c>
      <c r="AX208">
        <f t="shared" si="146"/>
        <v>0</v>
      </c>
      <c r="AY208" s="4">
        <f t="shared" si="129"/>
        <v>-3.9100000000000006</v>
      </c>
      <c r="AZ208" s="4">
        <f t="shared" si="130"/>
        <v>1166.3450000000119</v>
      </c>
      <c r="BA208" s="4">
        <f>(C208-$C$1240)*10/100*4</f>
        <v>820.26800000000003</v>
      </c>
      <c r="BC208"/>
      <c r="BE208" s="6"/>
      <c r="BK208">
        <f t="shared" si="147"/>
        <v>0</v>
      </c>
    </row>
    <row r="209" spans="1:63" x14ac:dyDescent="0.25">
      <c r="A209">
        <v>1050</v>
      </c>
      <c r="B209" s="1">
        <v>44526</v>
      </c>
      <c r="C209" s="2">
        <v>4664.63</v>
      </c>
      <c r="D209" s="2">
        <v>4664.63</v>
      </c>
      <c r="E209" s="2">
        <v>4585.43</v>
      </c>
      <c r="F209" s="2">
        <v>4594.62</v>
      </c>
      <c r="G209" s="2">
        <v>2676740000</v>
      </c>
      <c r="H209" s="2">
        <f t="shared" si="131"/>
        <v>19.007266709808096</v>
      </c>
      <c r="I209" s="2">
        <f t="shared" si="132"/>
        <v>4669.6779999999981</v>
      </c>
      <c r="J209" s="2">
        <f t="shared" si="133"/>
        <v>32.869047974300052</v>
      </c>
      <c r="K209" s="2">
        <f t="shared" si="134"/>
        <v>-36.829999999999927</v>
      </c>
      <c r="L209" s="20">
        <f>VLOOKUP(B209,'IV Calls'!A:B,2, FALSE)</f>
        <v>0.2006</v>
      </c>
      <c r="M209" s="2">
        <f t="shared" si="135"/>
        <v>30.918218444189819</v>
      </c>
      <c r="N209" s="2">
        <f>VLOOKUP(B209,'IV Puts'!A:B,2, FALSE)</f>
        <v>0.2412</v>
      </c>
      <c r="O209" s="21">
        <f t="shared" si="136"/>
        <v>38.57919645445309</v>
      </c>
      <c r="P209" s="4">
        <f t="shared" si="137"/>
        <v>116.02999999999975</v>
      </c>
      <c r="Q209" s="4">
        <f t="shared" si="138"/>
        <v>44.332999999999991</v>
      </c>
      <c r="R209" s="4">
        <f t="shared" si="139"/>
        <v>2.156714285714282</v>
      </c>
      <c r="S209" s="4">
        <f t="shared" si="140"/>
        <v>1.4680524484680664</v>
      </c>
      <c r="T209" s="20">
        <f t="shared" si="111"/>
        <v>4705.8554060150373</v>
      </c>
      <c r="U209" s="2">
        <f t="shared" si="112"/>
        <v>111.23540601503737</v>
      </c>
      <c r="V209" s="24">
        <f t="shared" si="113"/>
        <v>0</v>
      </c>
      <c r="W209" s="32">
        <f t="shared" si="114"/>
        <v>4666.826256185258</v>
      </c>
      <c r="X209" s="33">
        <f t="shared" si="115"/>
        <v>72.206256185258098</v>
      </c>
      <c r="Y209" s="34">
        <f t="shared" si="116"/>
        <v>0</v>
      </c>
      <c r="Z209" s="39">
        <f t="shared" si="141"/>
        <v>4663.5149999999994</v>
      </c>
      <c r="AA209" s="33">
        <f t="shared" si="117"/>
        <v>68.894999999999527</v>
      </c>
      <c r="AB209" s="34">
        <f t="shared" si="118"/>
        <v>0</v>
      </c>
      <c r="AC209" s="32">
        <f t="shared" si="119"/>
        <v>4664.2103637989039</v>
      </c>
      <c r="AD209" s="33">
        <f t="shared" si="120"/>
        <v>69.590363798904036</v>
      </c>
      <c r="AE209" s="34">
        <f t="shared" si="121"/>
        <v>0</v>
      </c>
      <c r="AF209" s="36">
        <f t="shared" si="122"/>
        <v>-1</v>
      </c>
      <c r="AG209" s="37">
        <f t="shared" si="123"/>
        <v>0</v>
      </c>
      <c r="AH209" s="37">
        <f>IF(COUNTIF(AF210:AF213, "&lt;0")&gt;=2,0,IF(AE209=1, 1, -1))</f>
        <v>0</v>
      </c>
      <c r="AI209" s="37">
        <f>IF(COUNTIF(AF210:AF212, "&lt;0")&gt;=1,0,IF(AE209=1, 1, -1))</f>
        <v>0</v>
      </c>
      <c r="AJ209" s="42">
        <f>IF(SUM(AE210:AE212)=0,0,IF(AE209=1, 1, -1))</f>
        <v>-1</v>
      </c>
      <c r="AK209" s="37">
        <f>IF(COUNTIF(AF210:AF211, "&lt;0")&gt;=2,0,IF(AE209=1, 1, -1))</f>
        <v>-1</v>
      </c>
      <c r="AL209" s="44">
        <f>IF(COUNTIF(AF210:AF213, "&lt;0")&gt;=3,0,IF(AE209=1, 1, -1))</f>
        <v>-1</v>
      </c>
      <c r="AM209" s="49">
        <f>IF(COUNTIF(AF210:AF212, "&lt;0")&gt;=2,0,IF(AE209=1, 1, -1))</f>
        <v>0</v>
      </c>
      <c r="AN209" s="7">
        <v>37.175843911957053</v>
      </c>
      <c r="AO209" s="4">
        <f t="shared" si="124"/>
        <v>0</v>
      </c>
      <c r="AP209" s="4">
        <f t="shared" si="125"/>
        <v>-79.199999999999818</v>
      </c>
      <c r="AQ209" s="4">
        <f t="shared" si="126"/>
        <v>70.010000000000218</v>
      </c>
      <c r="AR209">
        <f t="shared" si="142"/>
        <v>79.199999999999818</v>
      </c>
      <c r="AS209" s="6">
        <f t="shared" si="127"/>
        <v>1</v>
      </c>
      <c r="AT209" s="4">
        <f t="shared" si="128"/>
        <v>-23.436234132064243</v>
      </c>
      <c r="AU209" s="4">
        <f t="shared" si="143"/>
        <v>-25.834156088043166</v>
      </c>
      <c r="AV209">
        <f t="shared" si="144"/>
        <v>1</v>
      </c>
      <c r="AW209">
        <f t="shared" si="145"/>
        <v>0</v>
      </c>
      <c r="AX209">
        <f t="shared" si="146"/>
        <v>0</v>
      </c>
      <c r="AY209" s="4">
        <f t="shared" si="129"/>
        <v>-3.9100000000000006</v>
      </c>
      <c r="AZ209" s="4">
        <f t="shared" si="130"/>
        <v>1170.2550000000119</v>
      </c>
      <c r="BA209" s="4">
        <f>(C209-$C$1240)*10/100*4</f>
        <v>834.62</v>
      </c>
      <c r="BC209"/>
      <c r="BE209" s="6"/>
      <c r="BK209">
        <f t="shared" si="147"/>
        <v>1</v>
      </c>
    </row>
    <row r="210" spans="1:63" x14ac:dyDescent="0.25">
      <c r="A210">
        <v>1049</v>
      </c>
      <c r="B210" s="1">
        <v>44524</v>
      </c>
      <c r="C210" s="2">
        <v>4675.78</v>
      </c>
      <c r="D210" s="2">
        <v>4702.87</v>
      </c>
      <c r="E210" s="2">
        <v>4659.8900000000003</v>
      </c>
      <c r="F210" s="2">
        <v>4701.46</v>
      </c>
      <c r="G210" s="2">
        <v>2464040000</v>
      </c>
      <c r="H210" s="2">
        <f t="shared" si="131"/>
        <v>19.736963658183196</v>
      </c>
      <c r="I210" s="2">
        <f t="shared" si="132"/>
        <v>4664.588499999998</v>
      </c>
      <c r="J210" s="2">
        <f t="shared" si="133"/>
        <v>25.054735007893942</v>
      </c>
      <c r="K210" s="2">
        <f t="shared" si="134"/>
        <v>-14.920000000000073</v>
      </c>
      <c r="L210" s="20">
        <f>VLOOKUP(B210,'IV Calls'!A:B,2, FALSE)</f>
        <v>0.1094</v>
      </c>
      <c r="M210" s="2">
        <f t="shared" si="135"/>
        <v>16.823089949865164</v>
      </c>
      <c r="N210" s="2">
        <f>VLOOKUP(B210,'IV Puts'!A:B,2, FALSE)</f>
        <v>0.107</v>
      </c>
      <c r="O210" s="21">
        <f t="shared" si="136"/>
        <v>17.075151450036344</v>
      </c>
      <c r="P210" s="4">
        <f t="shared" si="137"/>
        <v>42.979999999999563</v>
      </c>
      <c r="Q210" s="4">
        <f t="shared" si="138"/>
        <v>34.514000000000031</v>
      </c>
      <c r="R210" s="4">
        <f t="shared" si="139"/>
        <v>4.3954060150375902</v>
      </c>
      <c r="S210" s="4">
        <f t="shared" si="140"/>
        <v>3.0933185707851636</v>
      </c>
      <c r="T210" s="20">
        <f t="shared" si="111"/>
        <v>4696.2889999999998</v>
      </c>
      <c r="U210" s="2">
        <f t="shared" si="112"/>
        <v>5.1710000000002765</v>
      </c>
      <c r="V210" s="24">
        <f t="shared" si="113"/>
        <v>1</v>
      </c>
      <c r="W210" s="32">
        <f t="shared" si="114"/>
        <v>4678.5684927563425</v>
      </c>
      <c r="X210" s="33">
        <f t="shared" si="115"/>
        <v>22.891507243657543</v>
      </c>
      <c r="Y210" s="34">
        <f t="shared" si="116"/>
        <v>0</v>
      </c>
      <c r="Z210" s="39">
        <f t="shared" si="141"/>
        <v>4675.51</v>
      </c>
      <c r="AA210" s="33">
        <f t="shared" si="117"/>
        <v>25.949999999999818</v>
      </c>
      <c r="AB210" s="34">
        <f t="shared" si="118"/>
        <v>0</v>
      </c>
      <c r="AC210" s="32">
        <f t="shared" si="119"/>
        <v>4676.152283478832</v>
      </c>
      <c r="AD210" s="33">
        <f t="shared" si="120"/>
        <v>25.307716521168004</v>
      </c>
      <c r="AE210" s="34">
        <f t="shared" si="121"/>
        <v>0</v>
      </c>
      <c r="AF210" s="36">
        <f t="shared" si="122"/>
        <v>-1</v>
      </c>
      <c r="AG210" s="37">
        <f t="shared" si="123"/>
        <v>-1</v>
      </c>
      <c r="AH210" s="37">
        <f>IF(COUNTIF(AF211:AF214, "&lt;0")&gt;=2,0,IF(AE210=1, 1, -1))</f>
        <v>-1</v>
      </c>
      <c r="AI210" s="37">
        <f>IF(COUNTIF(AF211:AF213, "&lt;0")&gt;=1,0,IF(AE210=1, 1, -1))</f>
        <v>0</v>
      </c>
      <c r="AJ210" s="42">
        <f>IF(SUM(AE211:AE213)=0,0,IF(AE210=1, 1, -1))</f>
        <v>-1</v>
      </c>
      <c r="AK210" s="37">
        <f>IF(COUNTIF(AF211:AF212, "&lt;0")&gt;=2,0,IF(AE210=1, 1, -1))</f>
        <v>-1</v>
      </c>
      <c r="AL210" s="44">
        <f>IF(COUNTIF(AF211:AF214, "&lt;0")&gt;=3,0,IF(AE210=1, 1, -1))</f>
        <v>-1</v>
      </c>
      <c r="AM210" s="49">
        <f>IF(COUNTIF(AF211:AF213, "&lt;0")&gt;=2,0,IF(AE210=1, 1, -1))</f>
        <v>-1</v>
      </c>
      <c r="AN210" s="7">
        <v>16.454027647491525</v>
      </c>
      <c r="AO210" s="4">
        <f t="shared" si="124"/>
        <v>27.090000000000146</v>
      </c>
      <c r="AP210" s="4">
        <f t="shared" si="125"/>
        <v>-15.889999999999418</v>
      </c>
      <c r="AQ210" s="4">
        <f t="shared" si="126"/>
        <v>25.680000000000291</v>
      </c>
      <c r="AR210">
        <f t="shared" si="142"/>
        <v>27.090000000000146</v>
      </c>
      <c r="AS210" s="6">
        <f t="shared" si="127"/>
        <v>1</v>
      </c>
      <c r="AT210" s="4">
        <f t="shared" si="128"/>
        <v>-2.4089585287628594</v>
      </c>
      <c r="AU210" s="4">
        <f t="shared" si="143"/>
        <v>-2.2259723525087658</v>
      </c>
      <c r="AV210">
        <f t="shared" si="144"/>
        <v>1</v>
      </c>
      <c r="AW210">
        <f t="shared" si="145"/>
        <v>0</v>
      </c>
      <c r="AX210">
        <f t="shared" si="146"/>
        <v>0</v>
      </c>
      <c r="AY210" s="4">
        <f t="shared" si="129"/>
        <v>-3.9100000000000006</v>
      </c>
      <c r="AZ210" s="4">
        <f t="shared" si="130"/>
        <v>1174.165000000012</v>
      </c>
      <c r="BA210" s="4">
        <f>(C210-$C$1240)*10/100*4</f>
        <v>839.08</v>
      </c>
      <c r="BC210"/>
      <c r="BE210" s="6"/>
      <c r="BK210">
        <f t="shared" si="147"/>
        <v>1</v>
      </c>
    </row>
    <row r="211" spans="1:63" x14ac:dyDescent="0.25">
      <c r="A211">
        <v>1048</v>
      </c>
      <c r="B211" s="1">
        <v>44523</v>
      </c>
      <c r="C211" s="2">
        <v>4678.4799999999996</v>
      </c>
      <c r="D211" s="2">
        <v>4699.3900000000003</v>
      </c>
      <c r="E211" s="2">
        <v>4652.66</v>
      </c>
      <c r="F211" s="2">
        <v>4690.7</v>
      </c>
      <c r="G211" s="2">
        <v>3428780000</v>
      </c>
      <c r="H211" s="2">
        <f t="shared" si="131"/>
        <v>20.1286966239192</v>
      </c>
      <c r="I211" s="2">
        <f t="shared" si="132"/>
        <v>4659.8104999999987</v>
      </c>
      <c r="J211" s="2">
        <f t="shared" si="133"/>
        <v>27.11754360770513</v>
      </c>
      <c r="K211" s="2">
        <f t="shared" si="134"/>
        <v>-4.4600000000000364</v>
      </c>
      <c r="L211" s="20">
        <f>VLOOKUP(B211,'IV Calls'!A:B,2, FALSE)</f>
        <v>0.1101</v>
      </c>
      <c r="M211" s="2">
        <f t="shared" si="135"/>
        <v>16.902723977974691</v>
      </c>
      <c r="N211" s="2">
        <f>VLOOKUP(B211,'IV Puts'!A:B,2, FALSE)</f>
        <v>0.13109999999999999</v>
      </c>
      <c r="O211" s="21">
        <f t="shared" si="136"/>
        <v>20.886439574092403</v>
      </c>
      <c r="P211" s="4">
        <f t="shared" si="137"/>
        <v>46.730000000000473</v>
      </c>
      <c r="Q211" s="4">
        <f t="shared" si="138"/>
        <v>35.655000000000108</v>
      </c>
      <c r="R211" s="4">
        <f t="shared" si="139"/>
        <v>5.5889999999999906</v>
      </c>
      <c r="S211" s="4">
        <f t="shared" si="140"/>
        <v>3.927454586398432</v>
      </c>
      <c r="T211" s="20">
        <f t="shared" si="111"/>
        <v>4689.3371127819546</v>
      </c>
      <c r="U211" s="2">
        <f t="shared" si="112"/>
        <v>1.3628872180452163</v>
      </c>
      <c r="V211" s="24">
        <f t="shared" si="113"/>
        <v>1</v>
      </c>
      <c r="W211" s="32">
        <f t="shared" si="114"/>
        <v>4681.6988748205831</v>
      </c>
      <c r="X211" s="33">
        <f t="shared" si="115"/>
        <v>9.0011251794167038</v>
      </c>
      <c r="Y211" s="34">
        <f t="shared" si="116"/>
        <v>1</v>
      </c>
      <c r="Z211" s="39">
        <f t="shared" si="141"/>
        <v>4675.127999999997</v>
      </c>
      <c r="AA211" s="33">
        <f t="shared" si="117"/>
        <v>15.572000000002845</v>
      </c>
      <c r="AB211" s="34">
        <f t="shared" si="118"/>
        <v>1</v>
      </c>
      <c r="AC211" s="32">
        <f t="shared" si="119"/>
        <v>4676.5078837123201</v>
      </c>
      <c r="AD211" s="33">
        <f t="shared" si="120"/>
        <v>14.19211628767971</v>
      </c>
      <c r="AE211" s="34">
        <f t="shared" si="121"/>
        <v>1</v>
      </c>
      <c r="AF211" s="36">
        <f t="shared" si="122"/>
        <v>1</v>
      </c>
      <c r="AG211" s="37">
        <f t="shared" si="123"/>
        <v>0</v>
      </c>
      <c r="AH211" s="37">
        <f>IF(COUNTIF(AF212:AF215, "&lt;0")&gt;=2,0,IF(AE211=1, 1, -1))</f>
        <v>0</v>
      </c>
      <c r="AI211" s="37">
        <f>IF(COUNTIF(AF212:AF214, "&lt;0")&gt;=1,0,IF(AE211=1, 1, -1))</f>
        <v>0</v>
      </c>
      <c r="AJ211" s="42">
        <f>IF(SUM(AE212:AE214)=0,0,IF(AE211=1, 1, -1))</f>
        <v>1</v>
      </c>
      <c r="AK211" s="37">
        <f>IF(COUNTIF(AF212:AF213, "&lt;0")&gt;=2,0,IF(AE211=1, 1, -1))</f>
        <v>1</v>
      </c>
      <c r="AL211" s="44">
        <f>IF(COUNTIF(AF212:AF215, "&lt;0")&gt;=3,0,IF(AE211=1, 1, -1))</f>
        <v>1</v>
      </c>
      <c r="AM211" s="49">
        <f>IF(COUNTIF(AF212:AF214, "&lt;0")&gt;=2,0,IF(AE211=1, 1, -1))</f>
        <v>1</v>
      </c>
      <c r="AN211" s="7">
        <v>20.126676780313186</v>
      </c>
      <c r="AO211" s="4">
        <f t="shared" si="124"/>
        <v>20.910000000000764</v>
      </c>
      <c r="AP211" s="4">
        <f t="shared" si="125"/>
        <v>-25.819999999999709</v>
      </c>
      <c r="AQ211" s="4">
        <f t="shared" si="126"/>
        <v>12.220000000000255</v>
      </c>
      <c r="AR211">
        <f t="shared" si="142"/>
        <v>25.819999999999709</v>
      </c>
      <c r="AS211" s="6">
        <f t="shared" si="127"/>
        <v>0</v>
      </c>
      <c r="AT211" s="4">
        <f t="shared" si="128"/>
        <v>4.3700151704700687</v>
      </c>
      <c r="AU211" s="4">
        <f t="shared" si="143"/>
        <v>14.906676780312932</v>
      </c>
      <c r="AV211">
        <f t="shared" si="144"/>
        <v>0</v>
      </c>
      <c r="AW211">
        <f t="shared" si="145"/>
        <v>0</v>
      </c>
      <c r="AX211">
        <f t="shared" si="146"/>
        <v>0</v>
      </c>
      <c r="AY211" s="4">
        <f t="shared" si="129"/>
        <v>6.94</v>
      </c>
      <c r="AZ211" s="4">
        <f t="shared" si="130"/>
        <v>1178.0750000000121</v>
      </c>
      <c r="BA211" s="4">
        <f>(C211-$C$1240)*10/100*4</f>
        <v>840.15999999999985</v>
      </c>
      <c r="BC211"/>
      <c r="BE211" s="6"/>
      <c r="BK211">
        <f t="shared" si="147"/>
        <v>1</v>
      </c>
    </row>
    <row r="212" spans="1:63" x14ac:dyDescent="0.25">
      <c r="A212">
        <v>1047</v>
      </c>
      <c r="B212" s="1">
        <v>44522</v>
      </c>
      <c r="C212" s="2">
        <v>4712</v>
      </c>
      <c r="D212" s="2">
        <v>4743.83</v>
      </c>
      <c r="E212" s="2">
        <v>4682.17</v>
      </c>
      <c r="F212" s="2">
        <v>4682.9399999999996</v>
      </c>
      <c r="G212" s="2">
        <v>3206280000</v>
      </c>
      <c r="H212" s="2">
        <f t="shared" si="131"/>
        <v>21.052656628347609</v>
      </c>
      <c r="I212" s="2">
        <f t="shared" si="132"/>
        <v>4654.820999999999</v>
      </c>
      <c r="J212" s="2">
        <f t="shared" si="133"/>
        <v>26.618417921273558</v>
      </c>
      <c r="K212" s="2">
        <f t="shared" si="134"/>
        <v>14.039999999999964</v>
      </c>
      <c r="L212" s="20">
        <f>VLOOKUP(B212,'IV Calls'!A:B,2, FALSE)</f>
        <v>0.1268</v>
      </c>
      <c r="M212" s="2">
        <f t="shared" si="135"/>
        <v>19.52897076828582</v>
      </c>
      <c r="N212" s="2">
        <f>VLOOKUP(B212,'IV Puts'!A:B,2, FALSE)</f>
        <v>0.1176</v>
      </c>
      <c r="O212" s="21">
        <f t="shared" si="136"/>
        <v>18.795754558942576</v>
      </c>
      <c r="P212" s="4">
        <f t="shared" si="137"/>
        <v>61.659999999999854</v>
      </c>
      <c r="Q212" s="4">
        <f t="shared" si="138"/>
        <v>34.748000000000047</v>
      </c>
      <c r="R212" s="4">
        <f t="shared" si="139"/>
        <v>6.3971127819548812</v>
      </c>
      <c r="S212" s="4">
        <f t="shared" si="140"/>
        <v>4.5336265078637874</v>
      </c>
      <c r="T212" s="20">
        <f t="shared" si="111"/>
        <v>4705.2321654135339</v>
      </c>
      <c r="U212" s="2">
        <f t="shared" si="112"/>
        <v>22.292165413534349</v>
      </c>
      <c r="V212" s="24">
        <f t="shared" si="113"/>
        <v>0</v>
      </c>
      <c r="W212" s="32">
        <f t="shared" si="114"/>
        <v>4715.7378272727274</v>
      </c>
      <c r="X212" s="33">
        <f t="shared" si="115"/>
        <v>32.797827272727773</v>
      </c>
      <c r="Y212" s="34">
        <f t="shared" si="116"/>
        <v>0</v>
      </c>
      <c r="Z212" s="39">
        <f t="shared" si="141"/>
        <v>4712.3559999999998</v>
      </c>
      <c r="AA212" s="33">
        <f t="shared" si="117"/>
        <v>29.416000000000167</v>
      </c>
      <c r="AB212" s="34">
        <f t="shared" si="118"/>
        <v>0</v>
      </c>
      <c r="AC212" s="32">
        <f t="shared" si="119"/>
        <v>4713.0661837272728</v>
      </c>
      <c r="AD212" s="33">
        <f t="shared" si="120"/>
        <v>30.126183727273201</v>
      </c>
      <c r="AE212" s="34">
        <f t="shared" si="121"/>
        <v>0</v>
      </c>
      <c r="AF212" s="36">
        <f t="shared" si="122"/>
        <v>-1</v>
      </c>
      <c r="AG212" s="37">
        <f t="shared" si="123"/>
        <v>-1</v>
      </c>
      <c r="AH212" s="37">
        <f>IF(COUNTIF(AF213:AF216, "&lt;0")&gt;=2,0,IF(AE212=1, 1, -1))</f>
        <v>0</v>
      </c>
      <c r="AI212" s="37">
        <f>IF(COUNTIF(AF213:AF215, "&lt;0")&gt;=1,0,IF(AE212=1, 1, -1))</f>
        <v>0</v>
      </c>
      <c r="AJ212" s="42">
        <f>IF(SUM(AE213:AE215)=0,0,IF(AE212=1, 1, -1))</f>
        <v>-1</v>
      </c>
      <c r="AK212" s="37">
        <f>IF(COUNTIF(AF213:AF214, "&lt;0")&gt;=2,0,IF(AE212=1, 1, -1))</f>
        <v>-1</v>
      </c>
      <c r="AL212" s="44">
        <f>IF(COUNTIF(AF213:AF216, "&lt;0")&gt;=3,0,IF(AE212=1, 1, -1))</f>
        <v>-1</v>
      </c>
      <c r="AM212" s="49">
        <f>IF(COUNTIF(AF213:AF215, "&lt;0")&gt;=2,0,IF(AE212=1, 1, -1))</f>
        <v>-1</v>
      </c>
      <c r="AN212" s="7">
        <v>18.112042289829752</v>
      </c>
      <c r="AO212" s="4">
        <f t="shared" si="124"/>
        <v>31.829999999999927</v>
      </c>
      <c r="AP212" s="4">
        <f t="shared" si="125"/>
        <v>-29.829999999999927</v>
      </c>
      <c r="AQ212" s="4">
        <f t="shared" si="126"/>
        <v>29.0600000000004</v>
      </c>
      <c r="AR212">
        <f t="shared" si="142"/>
        <v>31.829999999999927</v>
      </c>
      <c r="AS212" s="6">
        <f t="shared" si="127"/>
        <v>2</v>
      </c>
      <c r="AT212" s="4">
        <f t="shared" si="128"/>
        <v>-4.6619365652552993</v>
      </c>
      <c r="AU212" s="4">
        <f t="shared" si="143"/>
        <v>-3.9479577101706482</v>
      </c>
      <c r="AV212">
        <f t="shared" si="144"/>
        <v>1</v>
      </c>
      <c r="AW212">
        <f t="shared" si="145"/>
        <v>0</v>
      </c>
      <c r="AX212">
        <f t="shared" si="146"/>
        <v>0</v>
      </c>
      <c r="AY212" s="4">
        <f t="shared" si="129"/>
        <v>-11.085000000000001</v>
      </c>
      <c r="AZ212" s="4">
        <f t="shared" si="130"/>
        <v>1171.135000000012</v>
      </c>
      <c r="BA212" s="4">
        <f>(C212-$C$1240)*10/100*4</f>
        <v>853.56799999999998</v>
      </c>
      <c r="BC212"/>
      <c r="BE212" s="6"/>
      <c r="BK212">
        <f t="shared" si="147"/>
        <v>1</v>
      </c>
    </row>
    <row r="213" spans="1:63" x14ac:dyDescent="0.25">
      <c r="A213">
        <v>1046</v>
      </c>
      <c r="B213" s="1">
        <v>44519</v>
      </c>
      <c r="C213" s="2">
        <v>4708.4399999999996</v>
      </c>
      <c r="D213" s="2">
        <v>4717.75</v>
      </c>
      <c r="E213" s="2">
        <v>4694.22</v>
      </c>
      <c r="F213" s="2">
        <v>4697.96</v>
      </c>
      <c r="G213" s="2">
        <v>3265600000</v>
      </c>
      <c r="H213" s="2">
        <f t="shared" si="131"/>
        <v>19.974924836459795</v>
      </c>
      <c r="I213" s="2">
        <f t="shared" si="132"/>
        <v>4646.9054999999998</v>
      </c>
      <c r="J213" s="2">
        <f t="shared" si="133"/>
        <v>24.052183679176444</v>
      </c>
      <c r="K213" s="2">
        <f t="shared" si="134"/>
        <v>3.8999999999996362</v>
      </c>
      <c r="L213" s="20">
        <f>VLOOKUP(B213,'IV Calls'!A:B,2, FALSE)</f>
        <v>9.35E-2</v>
      </c>
      <c r="M213" s="2">
        <f t="shared" si="135"/>
        <v>14.420474914443423</v>
      </c>
      <c r="N213" s="2">
        <f>VLOOKUP(B213,'IV Puts'!A:B,2, FALSE)</f>
        <v>8.8599999999999998E-2</v>
      </c>
      <c r="O213" s="21">
        <f t="shared" si="136"/>
        <v>14.180580711692599</v>
      </c>
      <c r="P213" s="4">
        <f t="shared" si="137"/>
        <v>23.529999999999745</v>
      </c>
      <c r="Q213" s="4">
        <f t="shared" si="138"/>
        <v>30.635000000000037</v>
      </c>
      <c r="R213" s="4">
        <f t="shared" si="139"/>
        <v>7.272165413533842</v>
      </c>
      <c r="S213" s="4">
        <f t="shared" si="140"/>
        <v>5.2645454545454582</v>
      </c>
      <c r="T213" s="20">
        <f t="shared" si="111"/>
        <v>4712.5832180451125</v>
      </c>
      <c r="U213" s="2">
        <f t="shared" si="112"/>
        <v>14.62321804511248</v>
      </c>
      <c r="V213" s="24">
        <f t="shared" si="113"/>
        <v>1</v>
      </c>
      <c r="W213" s="32">
        <f t="shared" si="114"/>
        <v>4712.5054779966404</v>
      </c>
      <c r="X213" s="33">
        <f t="shared" si="115"/>
        <v>14.545477996640329</v>
      </c>
      <c r="Y213" s="34">
        <f t="shared" si="116"/>
        <v>1</v>
      </c>
      <c r="Z213" s="39">
        <f t="shared" si="141"/>
        <v>4709.2119999999986</v>
      </c>
      <c r="AA213" s="33">
        <f t="shared" si="117"/>
        <v>11.251999999998588</v>
      </c>
      <c r="AB213" s="34">
        <f t="shared" si="118"/>
        <v>1</v>
      </c>
      <c r="AC213" s="32">
        <f t="shared" si="119"/>
        <v>4709.9036303792936</v>
      </c>
      <c r="AD213" s="33">
        <f t="shared" si="120"/>
        <v>11.943630379293609</v>
      </c>
      <c r="AE213" s="34">
        <f t="shared" si="121"/>
        <v>1</v>
      </c>
      <c r="AF213" s="36">
        <f t="shared" si="122"/>
        <v>1</v>
      </c>
      <c r="AG213" s="37">
        <f t="shared" si="123"/>
        <v>1</v>
      </c>
      <c r="AH213" s="37">
        <f>IF(COUNTIF(AF214:AF217, "&lt;0")&gt;=2,0,IF(AE213=1, 1, -1))</f>
        <v>0</v>
      </c>
      <c r="AI213" s="37">
        <f>IF(COUNTIF(AF214:AF216, "&lt;0")&gt;=1,0,IF(AE213=1, 1, -1))</f>
        <v>0</v>
      </c>
      <c r="AJ213" s="42">
        <f>IF(SUM(AE214:AE216)=0,0,IF(AE213=1, 1, -1))</f>
        <v>1</v>
      </c>
      <c r="AK213" s="37">
        <f>IF(COUNTIF(AF214:AF215, "&lt;0")&gt;=2,0,IF(AE213=1, 1, -1))</f>
        <v>1</v>
      </c>
      <c r="AL213" s="44">
        <f>IF(COUNTIF(AF214:AF217, "&lt;0")&gt;=3,0,IF(AE213=1, 1, -1))</f>
        <v>1</v>
      </c>
      <c r="AM213" s="49">
        <f>IF(COUNTIF(AF214:AF216, "&lt;0")&gt;=2,0,IF(AE213=1, 1, -1))</f>
        <v>0</v>
      </c>
      <c r="AN213" s="7">
        <v>13.66474949111965</v>
      </c>
      <c r="AO213" s="4">
        <f t="shared" si="124"/>
        <v>9.3100000000004002</v>
      </c>
      <c r="AP213" s="4">
        <f t="shared" si="125"/>
        <v>-14.219999999999345</v>
      </c>
      <c r="AQ213" s="4">
        <f t="shared" si="126"/>
        <v>10.479999999999563</v>
      </c>
      <c r="AR213">
        <f t="shared" si="142"/>
        <v>14.219999999999345</v>
      </c>
      <c r="AS213" s="6">
        <f t="shared" si="127"/>
        <v>0</v>
      </c>
      <c r="AT213" s="4">
        <f t="shared" si="128"/>
        <v>6.2771242366801303</v>
      </c>
      <c r="AU213" s="4">
        <f t="shared" si="143"/>
        <v>10.184749491120087</v>
      </c>
      <c r="AV213">
        <f t="shared" si="144"/>
        <v>0</v>
      </c>
      <c r="AW213">
        <f t="shared" si="145"/>
        <v>0</v>
      </c>
      <c r="AX213">
        <f t="shared" si="146"/>
        <v>0</v>
      </c>
      <c r="AY213" s="4">
        <f t="shared" si="129"/>
        <v>6.94</v>
      </c>
      <c r="AZ213" s="4">
        <f t="shared" si="130"/>
        <v>1182.2200000000121</v>
      </c>
      <c r="BA213" s="4">
        <f>(C213-$C$1240)*10/100*4</f>
        <v>852.14399999999989</v>
      </c>
      <c r="BC213"/>
      <c r="BE213" s="6"/>
      <c r="BK213">
        <f t="shared" si="147"/>
        <v>1</v>
      </c>
    </row>
    <row r="214" spans="1:63" x14ac:dyDescent="0.25">
      <c r="A214">
        <v>1045</v>
      </c>
      <c r="B214" s="1">
        <v>44518</v>
      </c>
      <c r="C214" s="2">
        <v>4700.72</v>
      </c>
      <c r="D214" s="2">
        <v>4708.8</v>
      </c>
      <c r="E214" s="2">
        <v>4672.78</v>
      </c>
      <c r="F214" s="2">
        <v>4704.54</v>
      </c>
      <c r="G214" s="2">
        <v>3335620000</v>
      </c>
      <c r="H214" s="2">
        <f t="shared" si="131"/>
        <v>19.086625218257442</v>
      </c>
      <c r="I214" s="2">
        <f t="shared" si="132"/>
        <v>4638.7895000000008</v>
      </c>
      <c r="J214" s="2">
        <f t="shared" si="133"/>
        <v>24.021097174643867</v>
      </c>
      <c r="K214" s="2">
        <f t="shared" si="134"/>
        <v>12.050000000000182</v>
      </c>
      <c r="L214" s="20">
        <f>VLOOKUP(B214,'IV Calls'!A:B,2, FALSE)</f>
        <v>8.5699999999999998E-2</v>
      </c>
      <c r="M214" s="2">
        <f t="shared" si="135"/>
        <v>13.172896395141635</v>
      </c>
      <c r="N214" s="2">
        <f>VLOOKUP(B214,'IV Puts'!A:B,2, FALSE)</f>
        <v>9.4600000000000004E-2</v>
      </c>
      <c r="O214" s="21">
        <f t="shared" si="136"/>
        <v>15.089815586654531</v>
      </c>
      <c r="P214" s="4">
        <f t="shared" si="137"/>
        <v>36.020000000000437</v>
      </c>
      <c r="Q214" s="4">
        <f t="shared" si="138"/>
        <v>32.126000000000019</v>
      </c>
      <c r="R214" s="4">
        <f t="shared" si="139"/>
        <v>8.043218045112793</v>
      </c>
      <c r="S214" s="4">
        <f t="shared" si="140"/>
        <v>5.7260253473812828</v>
      </c>
      <c r="T214" s="20">
        <f t="shared" si="111"/>
        <v>4697.0804962406019</v>
      </c>
      <c r="U214" s="2">
        <f t="shared" si="112"/>
        <v>7.4595037593981033</v>
      </c>
      <c r="V214" s="24">
        <f t="shared" si="113"/>
        <v>1</v>
      </c>
      <c r="W214" s="32">
        <f t="shared" si="114"/>
        <v>4704.9323476054651</v>
      </c>
      <c r="X214" s="33">
        <f t="shared" si="115"/>
        <v>0.39234760546514735</v>
      </c>
      <c r="Y214" s="34">
        <f t="shared" si="116"/>
        <v>1</v>
      </c>
      <c r="Z214" s="39">
        <f t="shared" si="141"/>
        <v>4700.6420000000007</v>
      </c>
      <c r="AA214" s="33">
        <f t="shared" si="117"/>
        <v>3.8979999999992287</v>
      </c>
      <c r="AB214" s="34">
        <f t="shared" si="118"/>
        <v>1</v>
      </c>
      <c r="AC214" s="32">
        <f t="shared" si="119"/>
        <v>4701.5429729971484</v>
      </c>
      <c r="AD214" s="33">
        <f t="shared" si="120"/>
        <v>2.9970270028516097</v>
      </c>
      <c r="AE214" s="34">
        <f t="shared" si="121"/>
        <v>1</v>
      </c>
      <c r="AF214" s="36">
        <f t="shared" si="122"/>
        <v>1</v>
      </c>
      <c r="AG214" s="37">
        <f t="shared" si="123"/>
        <v>0</v>
      </c>
      <c r="AH214" s="37">
        <f>IF(COUNTIF(AF215:AF218, "&lt;0")&gt;=2,0,IF(AE214=1, 1, -1))</f>
        <v>0</v>
      </c>
      <c r="AI214" s="37">
        <f>IF(COUNTIF(AF215:AF217, "&lt;0")&gt;=1,0,IF(AE214=1, 1, -1))</f>
        <v>0</v>
      </c>
      <c r="AJ214" s="42">
        <f>IF(SUM(AE215:AE217)=0,0,IF(AE214=1, 1, -1))</f>
        <v>1</v>
      </c>
      <c r="AK214" s="37">
        <f>IF(COUNTIF(AF215:AF216, "&lt;0")&gt;=2,0,IF(AE214=1, 1, -1))</f>
        <v>0</v>
      </c>
      <c r="AL214" s="44">
        <f>IF(COUNTIF(AF215:AF218, "&lt;0")&gt;=3,0,IF(AE214=1, 1, -1))</f>
        <v>0</v>
      </c>
      <c r="AM214" s="49">
        <f>IF(COUNTIF(AF215:AF217, "&lt;0")&gt;=2,0,IF(AE214=1, 1, -1))</f>
        <v>0</v>
      </c>
      <c r="AN214" s="7">
        <v>14.540910139794617</v>
      </c>
      <c r="AO214" s="4">
        <f t="shared" si="124"/>
        <v>8.0799999999999272</v>
      </c>
      <c r="AP214" s="4">
        <f t="shared" si="125"/>
        <v>-27.940000000000509</v>
      </c>
      <c r="AQ214" s="4">
        <f t="shared" si="126"/>
        <v>3.819999999999709</v>
      </c>
      <c r="AR214">
        <f t="shared" si="142"/>
        <v>27.940000000000509</v>
      </c>
      <c r="AS214" s="6">
        <f t="shared" si="127"/>
        <v>1</v>
      </c>
      <c r="AT214" s="4">
        <f t="shared" si="128"/>
        <v>-6.1286347903085847</v>
      </c>
      <c r="AU214" s="4">
        <f t="shared" si="143"/>
        <v>17.72091013979491</v>
      </c>
      <c r="AV214">
        <f t="shared" si="144"/>
        <v>0</v>
      </c>
      <c r="AW214">
        <f t="shared" si="145"/>
        <v>1</v>
      </c>
      <c r="AX214">
        <f t="shared" si="146"/>
        <v>0</v>
      </c>
      <c r="AY214" s="4">
        <f t="shared" si="129"/>
        <v>-3.9100000000000006</v>
      </c>
      <c r="AZ214" s="4">
        <f t="shared" si="130"/>
        <v>1175.280000000012</v>
      </c>
      <c r="BA214" s="4">
        <f>(C214-$C$1240)*10/100*4</f>
        <v>849.05600000000004</v>
      </c>
      <c r="BC214"/>
      <c r="BE214" s="6"/>
      <c r="BK214">
        <f t="shared" si="147"/>
        <v>0</v>
      </c>
    </row>
    <row r="215" spans="1:63" x14ac:dyDescent="0.25">
      <c r="A215">
        <v>1044</v>
      </c>
      <c r="B215" s="1">
        <v>44517</v>
      </c>
      <c r="C215" s="2">
        <v>4701.5</v>
      </c>
      <c r="D215" s="2">
        <v>4701.5</v>
      </c>
      <c r="E215" s="2">
        <v>4684.41</v>
      </c>
      <c r="F215" s="2">
        <v>4688.67</v>
      </c>
      <c r="G215" s="2">
        <v>3221250000</v>
      </c>
      <c r="H215" s="2">
        <f t="shared" si="131"/>
        <v>19.664697669795011</v>
      </c>
      <c r="I215" s="2">
        <f t="shared" si="132"/>
        <v>4630.3655000000008</v>
      </c>
      <c r="J215" s="2">
        <f t="shared" si="133"/>
        <v>23.672618309590877</v>
      </c>
      <c r="K215" s="2">
        <f t="shared" si="134"/>
        <v>0.6000000000003638</v>
      </c>
      <c r="L215" s="20">
        <f>VLOOKUP(B215,'IV Calls'!A:B,2, FALSE)</f>
        <v>8.9200000000000002E-2</v>
      </c>
      <c r="M215" s="2">
        <f t="shared" si="135"/>
        <v>13.746643000046198</v>
      </c>
      <c r="N215" s="2">
        <f>VLOOKUP(B215,'IV Puts'!A:B,2, FALSE)</f>
        <v>9.2799999999999994E-2</v>
      </c>
      <c r="O215" s="21">
        <f t="shared" si="136"/>
        <v>14.841305938828167</v>
      </c>
      <c r="P215" s="4">
        <f t="shared" si="137"/>
        <v>17.090000000000146</v>
      </c>
      <c r="Q215" s="4">
        <f t="shared" si="138"/>
        <v>30.767000000000007</v>
      </c>
      <c r="R215" s="4">
        <f t="shared" si="139"/>
        <v>8.4104962406015193</v>
      </c>
      <c r="S215" s="4">
        <f t="shared" si="140"/>
        <v>5.9328839513586669</v>
      </c>
      <c r="T215" s="20">
        <f t="shared" si="111"/>
        <v>4709.8897744360902</v>
      </c>
      <c r="U215" s="2">
        <f t="shared" si="112"/>
        <v>21.21977443609012</v>
      </c>
      <c r="V215" s="24">
        <f t="shared" si="113"/>
        <v>0</v>
      </c>
      <c r="W215" s="32">
        <f t="shared" si="114"/>
        <v>4705.9997734274129</v>
      </c>
      <c r="X215" s="33">
        <f t="shared" si="115"/>
        <v>17.329773427412874</v>
      </c>
      <c r="Y215" s="34">
        <f t="shared" si="116"/>
        <v>0</v>
      </c>
      <c r="Z215" s="39">
        <f t="shared" si="141"/>
        <v>4703.7079999999987</v>
      </c>
      <c r="AA215" s="33">
        <f t="shared" si="117"/>
        <v>15.037999999998647</v>
      </c>
      <c r="AB215" s="34">
        <f t="shared" si="118"/>
        <v>0</v>
      </c>
      <c r="AC215" s="32">
        <f t="shared" si="119"/>
        <v>4704.189272419756</v>
      </c>
      <c r="AD215" s="33">
        <f t="shared" si="120"/>
        <v>15.519272419755907</v>
      </c>
      <c r="AE215" s="34">
        <f t="shared" si="121"/>
        <v>0</v>
      </c>
      <c r="AF215" s="36">
        <f t="shared" si="122"/>
        <v>-1</v>
      </c>
      <c r="AG215" s="37">
        <f t="shared" si="123"/>
        <v>0</v>
      </c>
      <c r="AH215" s="37">
        <f>IF(COUNTIF(AF216:AF219, "&lt;0")&gt;=2,0,IF(AE215=1, 1, -1))</f>
        <v>0</v>
      </c>
      <c r="AI215" s="37">
        <f>IF(COUNTIF(AF216:AF218, "&lt;0")&gt;=1,0,IF(AE215=1, 1, -1))</f>
        <v>0</v>
      </c>
      <c r="AJ215" s="42">
        <f>IF(SUM(AE216:AE218)=0,0,IF(AE215=1, 1, -1))</f>
        <v>-1</v>
      </c>
      <c r="AK215" s="37">
        <f>IF(COUNTIF(AF216:AF217, "&lt;0")&gt;=2,0,IF(AE215=1, 1, -1))</f>
        <v>-1</v>
      </c>
      <c r="AL215" s="44">
        <f>IF(COUNTIF(AF216:AF219, "&lt;0")&gt;=3,0,IF(AE215=1, 1, -1))</f>
        <v>-1</v>
      </c>
      <c r="AM215" s="49">
        <f>IF(COUNTIF(AF216:AF218, "&lt;0")&gt;=2,0,IF(AE215=1, 1, -1))</f>
        <v>0</v>
      </c>
      <c r="AN215" s="7">
        <v>14.301440251169138</v>
      </c>
      <c r="AO215" s="4">
        <f t="shared" si="124"/>
        <v>0</v>
      </c>
      <c r="AP215" s="4">
        <f t="shared" si="125"/>
        <v>-17.090000000000146</v>
      </c>
      <c r="AQ215" s="4">
        <f t="shared" si="126"/>
        <v>12.829999999999927</v>
      </c>
      <c r="AR215">
        <f t="shared" si="142"/>
        <v>17.090000000000146</v>
      </c>
      <c r="AS215" s="6">
        <f t="shared" si="127"/>
        <v>0</v>
      </c>
      <c r="AT215" s="4">
        <f t="shared" si="128"/>
        <v>4.3621603767535611</v>
      </c>
      <c r="AU215" s="4">
        <f t="shared" si="143"/>
        <v>8.4714402511692111</v>
      </c>
      <c r="AV215">
        <f t="shared" si="144"/>
        <v>0</v>
      </c>
      <c r="AW215">
        <f t="shared" si="145"/>
        <v>0</v>
      </c>
      <c r="AX215">
        <f t="shared" si="146"/>
        <v>0</v>
      </c>
      <c r="AY215" s="4">
        <f t="shared" si="129"/>
        <v>6.94</v>
      </c>
      <c r="AZ215" s="4">
        <f t="shared" si="130"/>
        <v>1179.1900000000121</v>
      </c>
      <c r="BA215" s="4">
        <f>(C215-$C$1240)*10/100*4</f>
        <v>849.36800000000005</v>
      </c>
      <c r="BC215"/>
      <c r="BE215" s="6"/>
      <c r="BK215">
        <f t="shared" si="147"/>
        <v>1</v>
      </c>
    </row>
    <row r="216" spans="1:63" x14ac:dyDescent="0.25">
      <c r="A216">
        <v>1043</v>
      </c>
      <c r="B216" s="1">
        <v>44516</v>
      </c>
      <c r="C216" s="2">
        <v>4679.42</v>
      </c>
      <c r="D216" s="2">
        <v>4714.95</v>
      </c>
      <c r="E216" s="2">
        <v>4679.42</v>
      </c>
      <c r="F216" s="2">
        <v>4700.8999999999996</v>
      </c>
      <c r="G216" s="2">
        <v>2838210000</v>
      </c>
      <c r="H216" s="2">
        <f t="shared" si="131"/>
        <v>24.313572706983631</v>
      </c>
      <c r="I216" s="2">
        <f t="shared" si="132"/>
        <v>4621.5115000000005</v>
      </c>
      <c r="J216" s="2">
        <f t="shared" si="133"/>
        <v>27.064045147332344</v>
      </c>
      <c r="K216" s="2">
        <f t="shared" si="134"/>
        <v>-3.3800000000001091</v>
      </c>
      <c r="L216" s="20">
        <f>VLOOKUP(B216,'IV Calls'!A:B,2, FALSE)</f>
        <v>9.2499999999999999E-2</v>
      </c>
      <c r="M216" s="2">
        <f t="shared" si="135"/>
        <v>14.200319944594646</v>
      </c>
      <c r="N216" s="2">
        <f>VLOOKUP(B216,'IV Puts'!A:B,2, FALSE)</f>
        <v>9.2700000000000005E-2</v>
      </c>
      <c r="O216" s="21">
        <f t="shared" si="136"/>
        <v>14.768230855662773</v>
      </c>
      <c r="P216" s="4">
        <f t="shared" si="137"/>
        <v>35.529999999999745</v>
      </c>
      <c r="Q216" s="4">
        <f t="shared" si="138"/>
        <v>33.285000000000039</v>
      </c>
      <c r="R216" s="4">
        <f t="shared" si="139"/>
        <v>8.9897744360902454</v>
      </c>
      <c r="S216" s="4">
        <f t="shared" si="140"/>
        <v>6.3377090526948043</v>
      </c>
      <c r="T216" s="20">
        <f t="shared" si="111"/>
        <v>4692.1832255639101</v>
      </c>
      <c r="U216" s="2">
        <f t="shared" si="112"/>
        <v>8.7167744360895085</v>
      </c>
      <c r="V216" s="24">
        <f t="shared" si="113"/>
        <v>1</v>
      </c>
      <c r="W216" s="32">
        <f t="shared" si="114"/>
        <v>4684.1559845854326</v>
      </c>
      <c r="X216" s="33">
        <f t="shared" si="115"/>
        <v>16.744015414567002</v>
      </c>
      <c r="Y216" s="34">
        <f t="shared" si="116"/>
        <v>0</v>
      </c>
      <c r="Z216" s="39">
        <f t="shared" si="141"/>
        <v>4678.4320000000025</v>
      </c>
      <c r="AA216" s="33">
        <f t="shared" si="117"/>
        <v>22.467999999997119</v>
      </c>
      <c r="AB216" s="34">
        <f t="shared" si="118"/>
        <v>0</v>
      </c>
      <c r="AC216" s="32">
        <f t="shared" si="119"/>
        <v>4679.6340367629427</v>
      </c>
      <c r="AD216" s="33">
        <f t="shared" si="120"/>
        <v>21.265963237056894</v>
      </c>
      <c r="AE216" s="34">
        <f t="shared" si="121"/>
        <v>0</v>
      </c>
      <c r="AF216" s="36">
        <f t="shared" si="122"/>
        <v>-1</v>
      </c>
      <c r="AG216" s="37">
        <f t="shared" si="123"/>
        <v>-1</v>
      </c>
      <c r="AH216" s="37">
        <f>IF(COUNTIF(AF217:AF220, "&lt;0")&gt;=2,0,IF(AE216=1, 1, -1))</f>
        <v>0</v>
      </c>
      <c r="AI216" s="37">
        <f>IF(COUNTIF(AF217:AF219, "&lt;0")&gt;=1,0,IF(AE216=1, 1, -1))</f>
        <v>0</v>
      </c>
      <c r="AJ216" s="42">
        <f>IF(SUM(AE217:AE219)=0,0,IF(AE216=1, 1, -1))</f>
        <v>-1</v>
      </c>
      <c r="AK216" s="37">
        <f>IF(COUNTIF(AF217:AF218, "&lt;0")&gt;=2,0,IF(AE216=1, 1, -1))</f>
        <v>-1</v>
      </c>
      <c r="AL216" s="44">
        <f>IF(COUNTIF(AF217:AF220, "&lt;0")&gt;=3,0,IF(AE216=1, 1, -1))</f>
        <v>-1</v>
      </c>
      <c r="AM216" s="49">
        <f>IF(COUNTIF(AF217:AF219, "&lt;0")&gt;=2,0,IF(AE216=1, 1, -1))</f>
        <v>-1</v>
      </c>
      <c r="AN216" s="7">
        <v>14.231023339069447</v>
      </c>
      <c r="AO216" s="4">
        <f t="shared" si="124"/>
        <v>35.529999999999745</v>
      </c>
      <c r="AP216" s="4">
        <f t="shared" si="125"/>
        <v>0</v>
      </c>
      <c r="AQ216" s="4">
        <f t="shared" si="126"/>
        <v>21.479999999999563</v>
      </c>
      <c r="AR216">
        <f t="shared" si="142"/>
        <v>35.529999999999745</v>
      </c>
      <c r="AS216" s="6">
        <f t="shared" si="127"/>
        <v>1</v>
      </c>
      <c r="AT216" s="4">
        <f t="shared" si="128"/>
        <v>-14.183464991395574</v>
      </c>
      <c r="AU216" s="4">
        <f t="shared" si="143"/>
        <v>-0.24897666093011672</v>
      </c>
      <c r="AV216">
        <f t="shared" si="144"/>
        <v>1</v>
      </c>
      <c r="AW216">
        <f t="shared" si="145"/>
        <v>0</v>
      </c>
      <c r="AX216">
        <f t="shared" si="146"/>
        <v>0</v>
      </c>
      <c r="AY216" s="4">
        <f t="shared" si="129"/>
        <v>-3.9100000000000006</v>
      </c>
      <c r="AZ216" s="4">
        <f t="shared" si="130"/>
        <v>1172.2500000000121</v>
      </c>
      <c r="BA216" s="4">
        <f>(C216-$C$1240)*10/100*4</f>
        <v>840.53600000000006</v>
      </c>
      <c r="BC216"/>
      <c r="BE216" s="6"/>
      <c r="BK216">
        <f t="shared" si="147"/>
        <v>1</v>
      </c>
    </row>
    <row r="217" spans="1:63" x14ac:dyDescent="0.25">
      <c r="A217">
        <v>1042</v>
      </c>
      <c r="B217" s="1">
        <v>44515</v>
      </c>
      <c r="C217" s="2">
        <v>4689.3</v>
      </c>
      <c r="D217" s="2">
        <v>4697.42</v>
      </c>
      <c r="E217" s="2">
        <v>4672.8599999999997</v>
      </c>
      <c r="F217" s="2">
        <v>4682.8</v>
      </c>
      <c r="G217" s="2">
        <v>2618980000</v>
      </c>
      <c r="H217" s="2">
        <f t="shared" si="131"/>
        <v>31.152973462505241</v>
      </c>
      <c r="I217" s="2">
        <f t="shared" si="132"/>
        <v>4612.4075000000003</v>
      </c>
      <c r="J217" s="2">
        <f t="shared" si="133"/>
        <v>30.239849950024595</v>
      </c>
      <c r="K217" s="2">
        <f t="shared" si="134"/>
        <v>6.4499999999998181</v>
      </c>
      <c r="L217" s="20">
        <f>VLOOKUP(B217,'IV Calls'!A:B,2, FALSE)</f>
        <v>0.10100000000000001</v>
      </c>
      <c r="M217" s="2">
        <f t="shared" si="135"/>
        <v>15.505379764721615</v>
      </c>
      <c r="N217" s="2">
        <f>VLOOKUP(B217,'IV Puts'!A:B,2, FALSE)</f>
        <v>9.3100000000000002E-2</v>
      </c>
      <c r="O217" s="21">
        <f t="shared" si="136"/>
        <v>14.832114058464922</v>
      </c>
      <c r="P217" s="4">
        <f t="shared" si="137"/>
        <v>24.5600000000004</v>
      </c>
      <c r="Q217" s="4">
        <f t="shared" si="138"/>
        <v>31.913000000000011</v>
      </c>
      <c r="R217" s="4">
        <f t="shared" si="139"/>
        <v>9.3832255639097948</v>
      </c>
      <c r="S217" s="4">
        <f t="shared" si="140"/>
        <v>6.6704008245533775</v>
      </c>
      <c r="T217" s="20">
        <f t="shared" si="111"/>
        <v>4693.1137368421059</v>
      </c>
      <c r="U217" s="2">
        <f t="shared" si="112"/>
        <v>10.313736842105754</v>
      </c>
      <c r="V217" s="24">
        <f t="shared" si="113"/>
        <v>1</v>
      </c>
      <c r="W217" s="32">
        <f t="shared" si="114"/>
        <v>4694.5756507905144</v>
      </c>
      <c r="X217" s="33">
        <f t="shared" si="115"/>
        <v>11.775650790514192</v>
      </c>
      <c r="Y217" s="34">
        <f t="shared" si="116"/>
        <v>1</v>
      </c>
      <c r="Z217" s="39">
        <f t="shared" si="141"/>
        <v>4692.7059999999947</v>
      </c>
      <c r="AA217" s="33">
        <f t="shared" si="117"/>
        <v>9.9059999999944921</v>
      </c>
      <c r="AB217" s="34">
        <f t="shared" si="118"/>
        <v>1</v>
      </c>
      <c r="AC217" s="32">
        <f t="shared" si="119"/>
        <v>4693.0986266660038</v>
      </c>
      <c r="AD217" s="33">
        <f t="shared" si="120"/>
        <v>10.298626666003656</v>
      </c>
      <c r="AE217" s="34">
        <f t="shared" si="121"/>
        <v>1</v>
      </c>
      <c r="AF217" s="36">
        <f t="shared" si="122"/>
        <v>1</v>
      </c>
      <c r="AG217" s="37">
        <f t="shared" si="123"/>
        <v>0</v>
      </c>
      <c r="AH217" s="37">
        <f>IF(COUNTIF(AF218:AF221, "&lt;0")&gt;=2,0,IF(AE217=1, 1, -1))</f>
        <v>0</v>
      </c>
      <c r="AI217" s="37">
        <f>IF(COUNTIF(AF218:AF220, "&lt;0")&gt;=1,0,IF(AE217=1, 1, -1))</f>
        <v>0</v>
      </c>
      <c r="AJ217" s="42">
        <f>IF(SUM(AE218:AE220)=0,0,IF(AE217=1, 1, -1))</f>
        <v>1</v>
      </c>
      <c r="AK217" s="37">
        <f>IF(COUNTIF(AF218:AF219, "&lt;0")&gt;=2,0,IF(AE217=1, 1, -1))</f>
        <v>1</v>
      </c>
      <c r="AL217" s="44">
        <f>IF(COUNTIF(AF218:AF221, "&lt;0")&gt;=3,0,IF(AE217=1, 1, -1))</f>
        <v>0</v>
      </c>
      <c r="AM217" s="49">
        <f>IF(COUNTIF(AF218:AF220, "&lt;0")&gt;=2,0,IF(AE217=1, 1, -1))</f>
        <v>0</v>
      </c>
      <c r="AN217" s="7">
        <v>14.292582733619627</v>
      </c>
      <c r="AO217" s="4">
        <f t="shared" si="124"/>
        <v>8.1199999999998909</v>
      </c>
      <c r="AP217" s="4">
        <f t="shared" si="125"/>
        <v>-16.440000000000509</v>
      </c>
      <c r="AQ217" s="4">
        <f t="shared" si="126"/>
        <v>6.5</v>
      </c>
      <c r="AR217">
        <f t="shared" si="142"/>
        <v>16.440000000000509</v>
      </c>
      <c r="AS217" s="6">
        <f t="shared" si="127"/>
        <v>0</v>
      </c>
      <c r="AT217" s="4">
        <f t="shared" si="128"/>
        <v>4.9988741004289317</v>
      </c>
      <c r="AU217" s="4">
        <f t="shared" si="143"/>
        <v>14.792582733619627</v>
      </c>
      <c r="AV217">
        <f t="shared" si="144"/>
        <v>0</v>
      </c>
      <c r="AW217">
        <f t="shared" si="145"/>
        <v>0</v>
      </c>
      <c r="AX217">
        <f t="shared" si="146"/>
        <v>0</v>
      </c>
      <c r="AY217" s="4">
        <f t="shared" si="129"/>
        <v>6.94</v>
      </c>
      <c r="AZ217" s="4">
        <f t="shared" si="130"/>
        <v>1176.1600000000121</v>
      </c>
      <c r="BA217" s="4">
        <f>(C217-$C$1240)*10/100*4</f>
        <v>844.48800000000017</v>
      </c>
      <c r="BC217"/>
      <c r="BE217" s="6"/>
      <c r="BK217">
        <f t="shared" si="147"/>
        <v>1</v>
      </c>
    </row>
    <row r="218" spans="1:63" x14ac:dyDescent="0.25">
      <c r="A218">
        <v>1041</v>
      </c>
      <c r="B218" s="1">
        <v>44512</v>
      </c>
      <c r="C218" s="2">
        <v>4655.24</v>
      </c>
      <c r="D218" s="2">
        <v>4688.47</v>
      </c>
      <c r="E218" s="2">
        <v>4650.7700000000004</v>
      </c>
      <c r="F218" s="2">
        <v>4682.8500000000004</v>
      </c>
      <c r="G218" s="2">
        <v>2865790000</v>
      </c>
      <c r="H218" s="2">
        <f t="shared" si="131"/>
        <v>35.114871113722373</v>
      </c>
      <c r="I218" s="2">
        <f t="shared" si="132"/>
        <v>4601.1285000000007</v>
      </c>
      <c r="J218" s="2">
        <f t="shared" si="133"/>
        <v>35.228633132274958</v>
      </c>
      <c r="K218" s="2">
        <f t="shared" si="134"/>
        <v>5.9699999999993452</v>
      </c>
      <c r="L218" s="20">
        <f>VLOOKUP(B218,'IV Calls'!A:B,2, FALSE)</f>
        <v>0.1013</v>
      </c>
      <c r="M218" s="2">
        <f t="shared" si="135"/>
        <v>15.439918387571314</v>
      </c>
      <c r="N218" s="2">
        <f>VLOOKUP(B218,'IV Puts'!A:B,2, FALSE)</f>
        <v>8.9200000000000002E-2</v>
      </c>
      <c r="O218" s="21">
        <f t="shared" si="136"/>
        <v>14.108886868576606</v>
      </c>
      <c r="P218" s="4">
        <f t="shared" si="137"/>
        <v>39.199999999999818</v>
      </c>
      <c r="Q218" s="4">
        <f t="shared" si="138"/>
        <v>31.984999999999946</v>
      </c>
      <c r="R218" s="4">
        <f t="shared" si="139"/>
        <v>10.263736842105283</v>
      </c>
      <c r="S218" s="4">
        <f t="shared" si="140"/>
        <v>7.4304940711462555</v>
      </c>
      <c r="T218" s="20">
        <f t="shared" si="111"/>
        <v>4660.3337819548879</v>
      </c>
      <c r="U218" s="2">
        <f t="shared" si="112"/>
        <v>22.51621804511251</v>
      </c>
      <c r="V218" s="24">
        <f t="shared" si="113"/>
        <v>0</v>
      </c>
      <c r="W218" s="32">
        <f t="shared" si="114"/>
        <v>4660.830667819514</v>
      </c>
      <c r="X218" s="33">
        <f t="shared" si="115"/>
        <v>22.019332180486344</v>
      </c>
      <c r="Y218" s="34">
        <f t="shared" si="116"/>
        <v>0</v>
      </c>
      <c r="Z218" s="39">
        <f t="shared" si="141"/>
        <v>4654.8250000000007</v>
      </c>
      <c r="AA218" s="33">
        <f t="shared" si="117"/>
        <v>28.024999999999636</v>
      </c>
      <c r="AB218" s="34">
        <f t="shared" si="118"/>
        <v>0</v>
      </c>
      <c r="AC218" s="32">
        <f t="shared" si="119"/>
        <v>4656.0861902420984</v>
      </c>
      <c r="AD218" s="33">
        <f t="shared" si="120"/>
        <v>26.763809757901981</v>
      </c>
      <c r="AE218" s="34">
        <f t="shared" si="121"/>
        <v>0</v>
      </c>
      <c r="AF218" s="36">
        <f t="shared" si="122"/>
        <v>-1</v>
      </c>
      <c r="AG218" s="37">
        <f t="shared" si="123"/>
        <v>-1</v>
      </c>
      <c r="AH218" s="37">
        <f>IF(COUNTIF(AF219:AF222, "&lt;0")&gt;=2,0,IF(AE218=1, 1, -1))</f>
        <v>0</v>
      </c>
      <c r="AI218" s="37">
        <f>IF(COUNTIF(AF219:AF221, "&lt;0")&gt;=1,0,IF(AE218=1, 1, -1))</f>
        <v>0</v>
      </c>
      <c r="AJ218" s="42">
        <f>IF(SUM(AE219:AE221)=0,0,IF(AE218=1, 1, -1))</f>
        <v>-1</v>
      </c>
      <c r="AK218" s="37">
        <f>IF(COUNTIF(AF219:AF220, "&lt;0")&gt;=2,0,IF(AE218=1, 1, -1))</f>
        <v>-1</v>
      </c>
      <c r="AL218" s="44">
        <f>IF(COUNTIF(AF219:AF222, "&lt;0")&gt;=3,0,IF(AE218=1, 1, -1))</f>
        <v>-1</v>
      </c>
      <c r="AM218" s="49">
        <f>IF(COUNTIF(AF219:AF221, "&lt;0")&gt;=2,0,IF(AE218=1, 1, -1))</f>
        <v>0</v>
      </c>
      <c r="AN218" s="7">
        <v>13.59566357523555</v>
      </c>
      <c r="AO218" s="4">
        <f t="shared" si="124"/>
        <v>33.230000000000473</v>
      </c>
      <c r="AP218" s="4">
        <f t="shared" si="125"/>
        <v>-4.4699999999993452</v>
      </c>
      <c r="AQ218" s="4">
        <f t="shared" si="126"/>
        <v>27.610000000000582</v>
      </c>
      <c r="AR218">
        <f t="shared" si="142"/>
        <v>33.230000000000473</v>
      </c>
      <c r="AS218" s="6">
        <f t="shared" si="127"/>
        <v>1</v>
      </c>
      <c r="AT218" s="4">
        <f t="shared" si="128"/>
        <v>-12.836504637147147</v>
      </c>
      <c r="AU218" s="4">
        <f t="shared" si="143"/>
        <v>-7.0143364247650322</v>
      </c>
      <c r="AV218">
        <f t="shared" si="144"/>
        <v>1</v>
      </c>
      <c r="AW218">
        <f t="shared" si="145"/>
        <v>0</v>
      </c>
      <c r="AX218">
        <f t="shared" si="146"/>
        <v>0</v>
      </c>
      <c r="AY218" s="4">
        <f t="shared" si="129"/>
        <v>-3.9100000000000006</v>
      </c>
      <c r="AZ218" s="4">
        <f t="shared" si="130"/>
        <v>1169.2200000000121</v>
      </c>
      <c r="BA218" s="4">
        <f>(C218-$C$1240)*10/100*4</f>
        <v>830.86399999999992</v>
      </c>
      <c r="BC218"/>
      <c r="BE218" s="6"/>
      <c r="BK218">
        <f t="shared" si="147"/>
        <v>1</v>
      </c>
    </row>
    <row r="219" spans="1:63" x14ac:dyDescent="0.25">
      <c r="A219">
        <v>1040</v>
      </c>
      <c r="B219" s="1">
        <v>44511</v>
      </c>
      <c r="C219" s="2">
        <v>4659.3900000000003</v>
      </c>
      <c r="D219" s="2">
        <v>4664.55</v>
      </c>
      <c r="E219" s="2">
        <v>4648.3100000000004</v>
      </c>
      <c r="F219" s="2">
        <v>4649.2700000000004</v>
      </c>
      <c r="G219" s="2">
        <v>2623140000</v>
      </c>
      <c r="H219" s="2">
        <f t="shared" si="131"/>
        <v>44.919241422802358</v>
      </c>
      <c r="I219" s="2">
        <f t="shared" si="132"/>
        <v>4590.7510000000002</v>
      </c>
      <c r="J219" s="2">
        <f t="shared" si="133"/>
        <v>41.931910032186316</v>
      </c>
      <c r="K219" s="2">
        <f t="shared" si="134"/>
        <v>12.680000000000291</v>
      </c>
      <c r="L219" s="20">
        <f>VLOOKUP(B219,'IV Calls'!A:B,2, FALSE)</f>
        <v>0.11749999999999999</v>
      </c>
      <c r="M219" s="2">
        <f t="shared" si="135"/>
        <v>17.899224813625754</v>
      </c>
      <c r="N219" s="2">
        <f>VLOOKUP(B219,'IV Puts'!A:B,2, FALSE)</f>
        <v>0.1089</v>
      </c>
      <c r="O219" s="21">
        <f t="shared" si="136"/>
        <v>17.215378580065632</v>
      </c>
      <c r="P219" s="4">
        <f t="shared" si="137"/>
        <v>17.840000000000146</v>
      </c>
      <c r="Q219" s="4">
        <f t="shared" si="138"/>
        <v>32.11399999999994</v>
      </c>
      <c r="R219" s="4">
        <f t="shared" si="139"/>
        <v>11.063781954887231</v>
      </c>
      <c r="S219" s="4">
        <f t="shared" si="140"/>
        <v>7.8741800274851155</v>
      </c>
      <c r="T219" s="20">
        <f t="shared" si="111"/>
        <v>4659.2590225563908</v>
      </c>
      <c r="U219" s="2">
        <f t="shared" si="112"/>
        <v>9.9890225563904096</v>
      </c>
      <c r="V219" s="24">
        <f t="shared" si="113"/>
        <v>1</v>
      </c>
      <c r="W219" s="32">
        <f t="shared" si="114"/>
        <v>4665.6685936345893</v>
      </c>
      <c r="X219" s="33">
        <f t="shared" si="115"/>
        <v>16.398593634588906</v>
      </c>
      <c r="Y219" s="34">
        <f t="shared" si="116"/>
        <v>1</v>
      </c>
      <c r="Z219" s="39">
        <f t="shared" si="141"/>
        <v>4658.3030000000017</v>
      </c>
      <c r="AA219" s="33">
        <f t="shared" si="117"/>
        <v>9.033000000001266</v>
      </c>
      <c r="AB219" s="34">
        <f t="shared" si="118"/>
        <v>1</v>
      </c>
      <c r="AC219" s="32">
        <f t="shared" si="119"/>
        <v>4659.8497746632647</v>
      </c>
      <c r="AD219" s="33">
        <f t="shared" si="120"/>
        <v>10.579774663264288</v>
      </c>
      <c r="AE219" s="34">
        <f t="shared" si="121"/>
        <v>1</v>
      </c>
      <c r="AF219" s="36">
        <f t="shared" si="122"/>
        <v>1</v>
      </c>
      <c r="AG219" s="37">
        <f t="shared" si="123"/>
        <v>0</v>
      </c>
      <c r="AH219" s="37">
        <f>IF(COUNTIF(AF220:AF223, "&lt;0")&gt;=2,0,IF(AE219=1, 1, -1))</f>
        <v>0</v>
      </c>
      <c r="AI219" s="37">
        <f>IF(COUNTIF(AF220:AF222, "&lt;0")&gt;=1,0,IF(AE219=1, 1, -1))</f>
        <v>0</v>
      </c>
      <c r="AJ219" s="42">
        <f>IF(SUM(AE220:AE222)=0,0,IF(AE219=1, 1, -1))</f>
        <v>1</v>
      </c>
      <c r="AK219" s="37">
        <f>IF(COUNTIF(AF220:AF221, "&lt;0")&gt;=2,0,IF(AE219=1, 1, -1))</f>
        <v>0</v>
      </c>
      <c r="AL219" s="44">
        <f>IF(COUNTIF(AF220:AF223, "&lt;0")&gt;=3,0,IF(AE219=1, 1, -1))</f>
        <v>1</v>
      </c>
      <c r="AM219" s="49">
        <f>IF(COUNTIF(AF220:AF222, "&lt;0")&gt;=2,0,IF(AE219=1, 1, -1))</f>
        <v>0</v>
      </c>
      <c r="AN219" s="7">
        <v>16.589153891096551</v>
      </c>
      <c r="AO219" s="4">
        <f t="shared" si="124"/>
        <v>5.1599999999998545</v>
      </c>
      <c r="AP219" s="4">
        <f t="shared" si="125"/>
        <v>-11.079999999999927</v>
      </c>
      <c r="AQ219" s="4">
        <f t="shared" si="126"/>
        <v>10.119999999999891</v>
      </c>
      <c r="AR219">
        <f t="shared" si="142"/>
        <v>11.079999999999927</v>
      </c>
      <c r="AS219" s="6">
        <f t="shared" si="127"/>
        <v>0</v>
      </c>
      <c r="AT219" s="4">
        <f t="shared" si="128"/>
        <v>13.803730836644899</v>
      </c>
      <c r="AU219" s="4">
        <f t="shared" si="143"/>
        <v>13.46915389109666</v>
      </c>
      <c r="AV219">
        <f t="shared" si="144"/>
        <v>0</v>
      </c>
      <c r="AW219">
        <f t="shared" si="145"/>
        <v>0</v>
      </c>
      <c r="AX219">
        <f t="shared" si="146"/>
        <v>0</v>
      </c>
      <c r="AY219" s="4">
        <f t="shared" si="129"/>
        <v>6.94</v>
      </c>
      <c r="AZ219" s="4">
        <f t="shared" si="130"/>
        <v>1173.1300000000122</v>
      </c>
      <c r="BA219" s="4">
        <f>(C219-$C$1240)*10/100*4</f>
        <v>832.52400000000023</v>
      </c>
      <c r="BC219"/>
      <c r="BE219" s="6"/>
      <c r="BK219">
        <f t="shared" si="147"/>
        <v>1</v>
      </c>
    </row>
    <row r="220" spans="1:63" x14ac:dyDescent="0.25">
      <c r="A220">
        <v>1039</v>
      </c>
      <c r="B220" s="1">
        <v>44510</v>
      </c>
      <c r="C220" s="2">
        <v>4670.26</v>
      </c>
      <c r="D220" s="2">
        <v>4684.8500000000004</v>
      </c>
      <c r="E220" s="2">
        <v>4630.8599999999997</v>
      </c>
      <c r="F220" s="2">
        <v>4646.71</v>
      </c>
      <c r="G220" s="2">
        <v>3581630000</v>
      </c>
      <c r="H220" s="2">
        <f t="shared" si="131"/>
        <v>52.996638258163749</v>
      </c>
      <c r="I220" s="2">
        <f t="shared" si="132"/>
        <v>4577.1190000000006</v>
      </c>
      <c r="J220" s="2">
        <f t="shared" si="133"/>
        <v>47.960145326477473</v>
      </c>
      <c r="K220" s="2">
        <f t="shared" si="134"/>
        <v>-14.989999999999782</v>
      </c>
      <c r="L220" s="20">
        <f>VLOOKUP(B220,'IV Calls'!A:B,2, FALSE)</f>
        <v>0.12870000000000001</v>
      </c>
      <c r="M220" s="2">
        <f t="shared" si="135"/>
        <v>19.767971366004247</v>
      </c>
      <c r="N220" s="2">
        <f>VLOOKUP(B220,'IV Puts'!A:B,2, FALSE)</f>
        <v>0.12520000000000001</v>
      </c>
      <c r="O220" s="21">
        <f t="shared" si="136"/>
        <v>19.956309326879662</v>
      </c>
      <c r="P220" s="4">
        <f t="shared" si="137"/>
        <v>54.390000000000327</v>
      </c>
      <c r="Q220" s="4">
        <f t="shared" si="138"/>
        <v>34.916999999999916</v>
      </c>
      <c r="R220" s="4">
        <f t="shared" si="139"/>
        <v>12.549022556390979</v>
      </c>
      <c r="S220" s="4">
        <f t="shared" si="140"/>
        <v>8.8430896261822571</v>
      </c>
      <c r="T220" s="20">
        <f t="shared" si="111"/>
        <v>4700.0710902255641</v>
      </c>
      <c r="U220" s="2">
        <f t="shared" si="112"/>
        <v>53.361090225564112</v>
      </c>
      <c r="V220" s="24">
        <f t="shared" si="113"/>
        <v>0</v>
      </c>
      <c r="W220" s="32">
        <f t="shared" si="114"/>
        <v>4677.6659464720015</v>
      </c>
      <c r="X220" s="33">
        <f t="shared" si="115"/>
        <v>30.955946472001415</v>
      </c>
      <c r="Y220" s="34">
        <f t="shared" si="116"/>
        <v>0</v>
      </c>
      <c r="Z220" s="39">
        <f t="shared" si="141"/>
        <v>4666.5610000000015</v>
      </c>
      <c r="AA220" s="33">
        <f t="shared" si="117"/>
        <v>19.851000000001477</v>
      </c>
      <c r="AB220" s="34">
        <f t="shared" si="118"/>
        <v>0</v>
      </c>
      <c r="AC220" s="32">
        <f t="shared" si="119"/>
        <v>4668.8930387591208</v>
      </c>
      <c r="AD220" s="33">
        <f t="shared" si="120"/>
        <v>22.183038759120791</v>
      </c>
      <c r="AE220" s="34">
        <f t="shared" si="121"/>
        <v>0</v>
      </c>
      <c r="AF220" s="36">
        <f t="shared" si="122"/>
        <v>-1</v>
      </c>
      <c r="AG220" s="37">
        <f t="shared" si="123"/>
        <v>0</v>
      </c>
      <c r="AH220" s="37">
        <f>IF(COUNTIF(AF221:AF224, "&lt;0")&gt;=2,0,IF(AE220=1, 1, -1))</f>
        <v>-1</v>
      </c>
      <c r="AI220" s="37">
        <f>IF(COUNTIF(AF221:AF223, "&lt;0")&gt;=1,0,IF(AE220=1, 1, -1))</f>
        <v>0</v>
      </c>
      <c r="AJ220" s="42">
        <f>IF(SUM(AE221:AE223)=0,0,IF(AE220=1, 1, -1))</f>
        <v>-1</v>
      </c>
      <c r="AK220" s="37">
        <f>IF(COUNTIF(AF221:AF222, "&lt;0")&gt;=2,0,IF(AE220=1, 1, -1))</f>
        <v>-1</v>
      </c>
      <c r="AL220" s="44">
        <f>IF(COUNTIF(AF221:AF224, "&lt;0")&gt;=3,0,IF(AE220=1, 1, -1))</f>
        <v>-1</v>
      </c>
      <c r="AM220" s="49">
        <f>IF(COUNTIF(AF221:AF223, "&lt;0")&gt;=2,0,IF(AE220=1, 1, -1))</f>
        <v>-1</v>
      </c>
      <c r="AN220" s="7">
        <v>19.230380847115242</v>
      </c>
      <c r="AO220" s="4">
        <f t="shared" si="124"/>
        <v>14.590000000000146</v>
      </c>
      <c r="AP220" s="4">
        <f t="shared" si="125"/>
        <v>-39.400000000000546</v>
      </c>
      <c r="AQ220" s="4">
        <f t="shared" si="126"/>
        <v>23.550000000000182</v>
      </c>
      <c r="AR220">
        <f t="shared" si="142"/>
        <v>39.400000000000546</v>
      </c>
      <c r="AS220" s="6">
        <f t="shared" si="127"/>
        <v>1</v>
      </c>
      <c r="AT220" s="4">
        <f t="shared" si="128"/>
        <v>-10.554428729327682</v>
      </c>
      <c r="AU220" s="4">
        <f t="shared" si="143"/>
        <v>2.6803808471150603</v>
      </c>
      <c r="AV220">
        <f t="shared" si="144"/>
        <v>0</v>
      </c>
      <c r="AW220">
        <f t="shared" si="145"/>
        <v>1</v>
      </c>
      <c r="AX220">
        <f t="shared" si="146"/>
        <v>0</v>
      </c>
      <c r="AY220" s="4">
        <f t="shared" si="129"/>
        <v>-3.9100000000000006</v>
      </c>
      <c r="AZ220" s="4">
        <f t="shared" si="130"/>
        <v>1166.1900000000121</v>
      </c>
      <c r="BA220" s="4">
        <f>(C220-$C$1240)*10/100*4</f>
        <v>836.87200000000007</v>
      </c>
      <c r="BC220"/>
      <c r="BE220" s="6"/>
      <c r="BK220">
        <f t="shared" si="147"/>
        <v>1</v>
      </c>
    </row>
    <row r="221" spans="1:63" x14ac:dyDescent="0.25">
      <c r="A221">
        <v>1038</v>
      </c>
      <c r="B221" s="1">
        <v>44509</v>
      </c>
      <c r="C221" s="2">
        <v>4707.25</v>
      </c>
      <c r="D221" s="2">
        <v>4708.53</v>
      </c>
      <c r="E221" s="2">
        <v>4670.87</v>
      </c>
      <c r="F221" s="2">
        <v>4685.25</v>
      </c>
      <c r="G221" s="2">
        <v>3110230000</v>
      </c>
      <c r="H221" s="2">
        <f t="shared" si="131"/>
        <v>55.470017567050434</v>
      </c>
      <c r="I221" s="2">
        <f t="shared" si="132"/>
        <v>4561.5065000000004</v>
      </c>
      <c r="J221" s="2">
        <f t="shared" si="133"/>
        <v>52.958181006585889</v>
      </c>
      <c r="K221" s="2">
        <f t="shared" si="134"/>
        <v>5.5500000000001819</v>
      </c>
      <c r="L221" s="20">
        <f>VLOOKUP(B221,'IV Calls'!A:B,2, FALSE)</f>
        <v>0.1153</v>
      </c>
      <c r="M221" s="2">
        <f t="shared" si="135"/>
        <v>17.771946989183245</v>
      </c>
      <c r="N221" s="2">
        <f>VLOOKUP(B221,'IV Puts'!A:B,2, FALSE)</f>
        <v>0.12330000000000001</v>
      </c>
      <c r="O221" s="21">
        <f t="shared" si="136"/>
        <v>19.722461644239782</v>
      </c>
      <c r="P221" s="4">
        <f t="shared" si="137"/>
        <v>37.659999999999854</v>
      </c>
      <c r="Q221" s="4">
        <f t="shared" si="138"/>
        <v>32.76899999999987</v>
      </c>
      <c r="R221" s="4">
        <f t="shared" si="139"/>
        <v>14.821090225563903</v>
      </c>
      <c r="S221" s="4">
        <f t="shared" si="140"/>
        <v>10.43091052394535</v>
      </c>
      <c r="T221" s="20">
        <f t="shared" si="111"/>
        <v>4717.9470601503754</v>
      </c>
      <c r="U221" s="2">
        <f t="shared" si="112"/>
        <v>32.697060150375364</v>
      </c>
      <c r="V221" s="24">
        <f t="shared" si="113"/>
        <v>0</v>
      </c>
      <c r="W221" s="32">
        <f t="shared" si="114"/>
        <v>4715.4296884028099</v>
      </c>
      <c r="X221" s="33">
        <f t="shared" si="115"/>
        <v>30.179688402809916</v>
      </c>
      <c r="Y221" s="34">
        <f t="shared" si="116"/>
        <v>0</v>
      </c>
      <c r="Z221" s="39">
        <f t="shared" si="141"/>
        <v>4707.8269999999993</v>
      </c>
      <c r="AA221" s="33">
        <f t="shared" si="117"/>
        <v>22.576999999999316</v>
      </c>
      <c r="AB221" s="34">
        <f t="shared" si="118"/>
        <v>0</v>
      </c>
      <c r="AC221" s="32">
        <f t="shared" si="119"/>
        <v>4709.4235645645895</v>
      </c>
      <c r="AD221" s="33">
        <f t="shared" si="120"/>
        <v>24.173564564589469</v>
      </c>
      <c r="AE221" s="34">
        <f t="shared" si="121"/>
        <v>0</v>
      </c>
      <c r="AF221" s="36">
        <f t="shared" si="122"/>
        <v>-1</v>
      </c>
      <c r="AG221" s="37">
        <f t="shared" si="123"/>
        <v>-1</v>
      </c>
      <c r="AH221" s="37">
        <f>IF(COUNTIF(AF222:AF225, "&lt;0")&gt;=2,0,IF(AE221=1, 1, -1))</f>
        <v>-1</v>
      </c>
      <c r="AI221" s="37">
        <f>IF(COUNTIF(AF222:AF224, "&lt;0")&gt;=1,0,IF(AE221=1, 1, -1))</f>
        <v>-1</v>
      </c>
      <c r="AJ221" s="42">
        <f>IF(SUM(AE222:AE224)=0,0,IF(AE221=1, 1, -1))</f>
        <v>-1</v>
      </c>
      <c r="AK221" s="37">
        <f>IF(COUNTIF(AF222:AF223, "&lt;0")&gt;=2,0,IF(AE221=1, 1, -1))</f>
        <v>-1</v>
      </c>
      <c r="AL221" s="44">
        <f>IF(COUNTIF(AF222:AF225, "&lt;0")&gt;=3,0,IF(AE221=1, 1, -1))</f>
        <v>-1</v>
      </c>
      <c r="AM221" s="49">
        <f>IF(COUNTIF(AF222:AF224, "&lt;0")&gt;=2,0,IF(AE221=1, 1, -1))</f>
        <v>-1</v>
      </c>
      <c r="AN221" s="7">
        <v>19.00503958166777</v>
      </c>
      <c r="AO221" s="4">
        <f t="shared" si="124"/>
        <v>1.2799999999997453</v>
      </c>
      <c r="AP221" s="4">
        <f t="shared" si="125"/>
        <v>-36.380000000000109</v>
      </c>
      <c r="AQ221" s="4">
        <f t="shared" si="126"/>
        <v>22</v>
      </c>
      <c r="AR221">
        <f t="shared" si="142"/>
        <v>36.380000000000109</v>
      </c>
      <c r="AS221" s="6">
        <f t="shared" si="127"/>
        <v>1</v>
      </c>
      <c r="AT221" s="4">
        <f t="shared" si="128"/>
        <v>-7.872440627498456</v>
      </c>
      <c r="AU221" s="4">
        <f t="shared" si="143"/>
        <v>4.00503958166777</v>
      </c>
      <c r="AV221">
        <f t="shared" si="144"/>
        <v>0</v>
      </c>
      <c r="AW221">
        <f t="shared" si="145"/>
        <v>1</v>
      </c>
      <c r="AX221">
        <f t="shared" si="146"/>
        <v>0</v>
      </c>
      <c r="AY221" s="4">
        <f t="shared" si="129"/>
        <v>-3.9100000000000006</v>
      </c>
      <c r="AZ221" s="4">
        <f t="shared" si="130"/>
        <v>1170.1000000000122</v>
      </c>
      <c r="BA221" s="4">
        <f>(C221-$C$1240)*10/100*4</f>
        <v>851.66800000000001</v>
      </c>
      <c r="BC221"/>
      <c r="BE221" s="6"/>
      <c r="BK221">
        <f t="shared" si="147"/>
        <v>1</v>
      </c>
    </row>
    <row r="222" spans="1:63" x14ac:dyDescent="0.25">
      <c r="A222">
        <v>1037</v>
      </c>
      <c r="B222" s="1">
        <v>44508</v>
      </c>
      <c r="C222" s="2">
        <v>4701.4799999999996</v>
      </c>
      <c r="D222" s="2">
        <v>4714.92</v>
      </c>
      <c r="E222" s="2">
        <v>4694.3900000000003</v>
      </c>
      <c r="F222" s="2">
        <v>4701.7</v>
      </c>
      <c r="G222" s="2">
        <v>3465720000</v>
      </c>
      <c r="H222" s="2">
        <f t="shared" si="131"/>
        <v>51.392510695193266</v>
      </c>
      <c r="I222" s="2">
        <f t="shared" si="132"/>
        <v>4544.5595000000003</v>
      </c>
      <c r="J222" s="2">
        <f t="shared" si="133"/>
        <v>51.90050642436222</v>
      </c>
      <c r="K222" s="2">
        <f t="shared" si="134"/>
        <v>3.9499999999998181</v>
      </c>
      <c r="L222" s="20">
        <f>VLOOKUP(B222,'IV Calls'!A:B,2, FALSE)</f>
        <v>0.1089</v>
      </c>
      <c r="M222" s="2">
        <f t="shared" si="135"/>
        <v>16.770585656957884</v>
      </c>
      <c r="N222" s="2">
        <f>VLOOKUP(B222,'IV Puts'!A:B,2, FALSE)</f>
        <v>0.1124</v>
      </c>
      <c r="O222" s="21">
        <f t="shared" si="136"/>
        <v>17.963005477488718</v>
      </c>
      <c r="P222" s="4">
        <f t="shared" si="137"/>
        <v>20.529999999999745</v>
      </c>
      <c r="Q222" s="4">
        <f t="shared" si="138"/>
        <v>32.207999999999899</v>
      </c>
      <c r="R222" s="4">
        <f t="shared" si="139"/>
        <v>16.247060150375944</v>
      </c>
      <c r="S222" s="4">
        <f t="shared" si="140"/>
        <v>11.520687891281103</v>
      </c>
      <c r="T222" s="20">
        <f t="shared" si="111"/>
        <v>4714.2895639097742</v>
      </c>
      <c r="U222" s="2">
        <f t="shared" si="112"/>
        <v>12.58956390977437</v>
      </c>
      <c r="V222" s="24">
        <f t="shared" si="113"/>
        <v>1</v>
      </c>
      <c r="W222" s="32">
        <f t="shared" si="114"/>
        <v>4710.0642816600784</v>
      </c>
      <c r="X222" s="33">
        <f t="shared" si="115"/>
        <v>8.3642816600786318</v>
      </c>
      <c r="Y222" s="34">
        <f t="shared" si="116"/>
        <v>1</v>
      </c>
      <c r="Z222" s="39">
        <f t="shared" si="141"/>
        <v>4701.7019999999993</v>
      </c>
      <c r="AA222" s="33">
        <f t="shared" si="117"/>
        <v>1.9999999994979589E-3</v>
      </c>
      <c r="AB222" s="34">
        <f t="shared" si="118"/>
        <v>1</v>
      </c>
      <c r="AC222" s="32">
        <f t="shared" si="119"/>
        <v>4703.458079148616</v>
      </c>
      <c r="AD222" s="33">
        <f t="shared" si="120"/>
        <v>1.7580791486161615</v>
      </c>
      <c r="AE222" s="34">
        <f t="shared" si="121"/>
        <v>1</v>
      </c>
      <c r="AF222" s="36">
        <f t="shared" si="122"/>
        <v>1</v>
      </c>
      <c r="AG222" s="37">
        <f t="shared" si="123"/>
        <v>1</v>
      </c>
      <c r="AH222" s="37">
        <f>IF(COUNTIF(AF223:AF226, "&lt;0")&gt;=2,0,IF(AE222=1, 1, -1))</f>
        <v>1</v>
      </c>
      <c r="AI222" s="37">
        <f>IF(COUNTIF(AF223:AF225, "&lt;0")&gt;=1,0,IF(AE222=1, 1, -1))</f>
        <v>0</v>
      </c>
      <c r="AJ222" s="42">
        <f>IF(SUM(AE223:AE225)=0,0,IF(AE222=1, 1, -1))</f>
        <v>1</v>
      </c>
      <c r="AK222" s="37">
        <f>IF(COUNTIF(AF223:AF224, "&lt;0")&gt;=2,0,IF(AE222=1, 1, -1))</f>
        <v>1</v>
      </c>
      <c r="AL222" s="44">
        <f>IF(COUNTIF(AF223:AF226, "&lt;0")&gt;=3,0,IF(AE222=1, 1, -1))</f>
        <v>1</v>
      </c>
      <c r="AM222" s="49">
        <f>IF(COUNTIF(AF223:AF225, "&lt;0")&gt;=2,0,IF(AE222=1, 1, -1))</f>
        <v>1</v>
      </c>
      <c r="AN222" s="7">
        <v>17.30958519597857</v>
      </c>
      <c r="AO222" s="4">
        <f t="shared" si="124"/>
        <v>13.440000000000509</v>
      </c>
      <c r="AP222" s="4">
        <f t="shared" si="125"/>
        <v>-7.089999999999236</v>
      </c>
      <c r="AQ222" s="4">
        <f t="shared" si="126"/>
        <v>0.22000000000025466</v>
      </c>
      <c r="AR222">
        <f t="shared" si="142"/>
        <v>13.440000000000509</v>
      </c>
      <c r="AS222" s="6">
        <f t="shared" si="127"/>
        <v>0</v>
      </c>
      <c r="AT222" s="4">
        <f t="shared" si="128"/>
        <v>12.524377793967346</v>
      </c>
      <c r="AU222" s="4">
        <f t="shared" si="143"/>
        <v>24.089585195978316</v>
      </c>
      <c r="AV222">
        <f t="shared" si="144"/>
        <v>0</v>
      </c>
      <c r="AW222">
        <f t="shared" si="145"/>
        <v>0</v>
      </c>
      <c r="AX222">
        <f t="shared" si="146"/>
        <v>0</v>
      </c>
      <c r="AY222" s="4">
        <f t="shared" si="129"/>
        <v>6.94</v>
      </c>
      <c r="AZ222" s="4">
        <f t="shared" si="130"/>
        <v>1174.0100000000123</v>
      </c>
      <c r="BA222" s="4">
        <f>(C222-$C$1240)*10/100*4</f>
        <v>849.3599999999999</v>
      </c>
      <c r="BC222"/>
      <c r="BE222" s="6"/>
      <c r="BK222">
        <f t="shared" si="147"/>
        <v>1</v>
      </c>
    </row>
    <row r="223" spans="1:63" x14ac:dyDescent="0.25">
      <c r="A223">
        <v>1036</v>
      </c>
      <c r="B223" s="1">
        <v>44505</v>
      </c>
      <c r="C223" s="2">
        <v>4699.26</v>
      </c>
      <c r="D223" s="2">
        <v>4718.5</v>
      </c>
      <c r="E223" s="2">
        <v>4681.32</v>
      </c>
      <c r="F223" s="2">
        <v>4697.53</v>
      </c>
      <c r="G223" s="2">
        <v>3491150000</v>
      </c>
      <c r="H223" s="2">
        <f t="shared" si="131"/>
        <v>46.81624467591957</v>
      </c>
      <c r="I223" s="2">
        <f t="shared" si="132"/>
        <v>4528.7574999999997</v>
      </c>
      <c r="J223" s="2">
        <f t="shared" si="133"/>
        <v>48.945793905632307</v>
      </c>
      <c r="K223" s="2">
        <f t="shared" si="134"/>
        <v>19.199999999999818</v>
      </c>
      <c r="L223" s="20">
        <f>VLOOKUP(B223,'IV Calls'!A:B,2, FALSE)</f>
        <v>8.8700000000000001E-2</v>
      </c>
      <c r="M223" s="2">
        <f t="shared" si="135"/>
        <v>13.608987896414703</v>
      </c>
      <c r="N223" s="2">
        <f>VLOOKUP(B223,'IV Puts'!A:B,2, FALSE)</f>
        <v>0.10580000000000001</v>
      </c>
      <c r="O223" s="21">
        <f t="shared" si="136"/>
        <v>16.845356924465573</v>
      </c>
      <c r="P223" s="4">
        <f t="shared" si="137"/>
        <v>38.4399999999996</v>
      </c>
      <c r="Q223" s="4">
        <f t="shared" si="138"/>
        <v>33.680999999999948</v>
      </c>
      <c r="R223" s="4">
        <f t="shared" si="139"/>
        <v>16.759563909774439</v>
      </c>
      <c r="S223" s="4">
        <f t="shared" si="140"/>
        <v>12.09053754940712</v>
      </c>
      <c r="T223" s="20">
        <f t="shared" si="111"/>
        <v>4696.4551503759403</v>
      </c>
      <c r="U223" s="2">
        <f t="shared" si="112"/>
        <v>1.074849624059425</v>
      </c>
      <c r="V223" s="24">
        <f t="shared" si="113"/>
        <v>1</v>
      </c>
      <c r="W223" s="32">
        <f t="shared" si="114"/>
        <v>4707.4995413269207</v>
      </c>
      <c r="X223" s="33">
        <f t="shared" si="115"/>
        <v>9.9695413269209894</v>
      </c>
      <c r="Y223" s="34">
        <f t="shared" si="116"/>
        <v>1</v>
      </c>
      <c r="Z223" s="39">
        <f t="shared" si="141"/>
        <v>4702.8929999999964</v>
      </c>
      <c r="AA223" s="33">
        <f t="shared" si="117"/>
        <v>5.3629999999966458</v>
      </c>
      <c r="AB223" s="34">
        <f t="shared" si="118"/>
        <v>1</v>
      </c>
      <c r="AC223" s="32">
        <f t="shared" si="119"/>
        <v>4703.8603736786508</v>
      </c>
      <c r="AD223" s="33">
        <f t="shared" si="120"/>
        <v>6.3303736786510854</v>
      </c>
      <c r="AE223" s="34">
        <f t="shared" si="121"/>
        <v>1</v>
      </c>
      <c r="AF223" s="36">
        <f t="shared" si="122"/>
        <v>1</v>
      </c>
      <c r="AG223" s="37">
        <f t="shared" si="123"/>
        <v>1</v>
      </c>
      <c r="AH223" s="37">
        <f>IF(COUNTIF(AF224:AF227, "&lt;0")&gt;=2,0,IF(AE223=1, 1, -1))</f>
        <v>1</v>
      </c>
      <c r="AI223" s="37">
        <f>IF(COUNTIF(AF224:AF226, "&lt;0")&gt;=1,0,IF(AE223=1, 1, -1))</f>
        <v>0</v>
      </c>
      <c r="AJ223" s="42">
        <f>IF(SUM(AE224:AE226)=0,0,IF(AE223=1, 1, -1))</f>
        <v>1</v>
      </c>
      <c r="AK223" s="37">
        <f>IF(COUNTIF(AF224:AF225, "&lt;0")&gt;=2,0,IF(AE223=1, 1, -1))</f>
        <v>1</v>
      </c>
      <c r="AL223" s="44">
        <f>IF(COUNTIF(AF224:AF227, "&lt;0")&gt;=3,0,IF(AE223=1, 1, -1))</f>
        <v>1</v>
      </c>
      <c r="AM223" s="49">
        <f>IF(COUNTIF(AF224:AF226, "&lt;0")&gt;=2,0,IF(AE223=1, 1, -1))</f>
        <v>1</v>
      </c>
      <c r="AN223" s="7">
        <v>16.23259210192419</v>
      </c>
      <c r="AO223" s="4">
        <f t="shared" si="124"/>
        <v>19.239999999999782</v>
      </c>
      <c r="AP223" s="4">
        <f t="shared" si="125"/>
        <v>-17.940000000000509</v>
      </c>
      <c r="AQ223" s="4">
        <f t="shared" si="126"/>
        <v>1.7300000000004729</v>
      </c>
      <c r="AR223">
        <f t="shared" si="142"/>
        <v>19.239999999999782</v>
      </c>
      <c r="AS223" s="6">
        <f t="shared" si="127"/>
        <v>0</v>
      </c>
      <c r="AT223" s="4">
        <f t="shared" si="128"/>
        <v>5.1088881528865038</v>
      </c>
      <c r="AU223" s="4">
        <f t="shared" si="143"/>
        <v>21.502592101923717</v>
      </c>
      <c r="AV223">
        <f t="shared" si="144"/>
        <v>0</v>
      </c>
      <c r="AW223">
        <f t="shared" si="145"/>
        <v>0</v>
      </c>
      <c r="AX223">
        <f t="shared" si="146"/>
        <v>0</v>
      </c>
      <c r="AY223" s="4">
        <f t="shared" si="129"/>
        <v>6.94</v>
      </c>
      <c r="AZ223" s="4">
        <f t="shared" si="130"/>
        <v>1167.0700000000122</v>
      </c>
      <c r="BA223" s="4">
        <f>(C223-$C$1240)*10/100*4</f>
        <v>848.47200000000009</v>
      </c>
      <c r="BC223"/>
      <c r="BE223" s="6"/>
      <c r="BK223">
        <f t="shared" si="147"/>
        <v>1</v>
      </c>
    </row>
    <row r="224" spans="1:63" x14ac:dyDescent="0.25">
      <c r="A224">
        <v>1035</v>
      </c>
      <c r="B224" s="1">
        <v>44504</v>
      </c>
      <c r="C224" s="2">
        <v>4662.93</v>
      </c>
      <c r="D224" s="2">
        <v>4683</v>
      </c>
      <c r="E224" s="2">
        <v>4662.59</v>
      </c>
      <c r="F224" s="2">
        <v>4680.0600000000004</v>
      </c>
      <c r="G224" s="2">
        <v>3332940000</v>
      </c>
      <c r="H224" s="2">
        <f t="shared" si="131"/>
        <v>37.156361516046182</v>
      </c>
      <c r="I224" s="2">
        <f t="shared" si="132"/>
        <v>4514.12</v>
      </c>
      <c r="J224" s="2">
        <f t="shared" si="133"/>
        <v>42.907139790482439</v>
      </c>
      <c r="K224" s="2">
        <f t="shared" si="134"/>
        <v>2.3600000000005821</v>
      </c>
      <c r="L224" s="20">
        <f>VLOOKUP(B224,'IV Calls'!A:B,2, FALSE)</f>
        <v>9.1300000000000006E-2</v>
      </c>
      <c r="M224" s="2">
        <f t="shared" si="135"/>
        <v>13.94956291301251</v>
      </c>
      <c r="N224" s="2">
        <f>VLOOKUP(B224,'IV Puts'!A:B,2, FALSE)</f>
        <v>9.4799999999999995E-2</v>
      </c>
      <c r="O224" s="21">
        <f t="shared" si="136"/>
        <v>15.031090907188611</v>
      </c>
      <c r="P224" s="4">
        <f t="shared" si="137"/>
        <v>22.430000000000291</v>
      </c>
      <c r="Q224" s="4">
        <f t="shared" si="138"/>
        <v>33.403999999999996</v>
      </c>
      <c r="R224" s="4">
        <f t="shared" si="139"/>
        <v>16.395150375939856</v>
      </c>
      <c r="S224" s="4">
        <f t="shared" si="140"/>
        <v>11.604987784394561</v>
      </c>
      <c r="T224" s="20">
        <f t="shared" si="111"/>
        <v>4676.2958571428571</v>
      </c>
      <c r="U224" s="2">
        <f t="shared" si="112"/>
        <v>3.7641428571432698</v>
      </c>
      <c r="V224" s="24">
        <f t="shared" si="113"/>
        <v>1</v>
      </c>
      <c r="W224" s="32">
        <f t="shared" si="114"/>
        <v>4670.7586645473657</v>
      </c>
      <c r="X224" s="33">
        <f t="shared" si="115"/>
        <v>9.301335452634703</v>
      </c>
      <c r="Y224" s="34">
        <f t="shared" si="116"/>
        <v>1</v>
      </c>
      <c r="Z224" s="39">
        <f t="shared" si="141"/>
        <v>4666.1579999999958</v>
      </c>
      <c r="AA224" s="33">
        <f t="shared" si="117"/>
        <v>13.902000000004591</v>
      </c>
      <c r="AB224" s="34">
        <f t="shared" si="118"/>
        <v>1</v>
      </c>
      <c r="AC224" s="32">
        <f t="shared" si="119"/>
        <v>4667.1241395549432</v>
      </c>
      <c r="AD224" s="33">
        <f t="shared" si="120"/>
        <v>12.935860445057187</v>
      </c>
      <c r="AE224" s="34">
        <f t="shared" si="121"/>
        <v>1</v>
      </c>
      <c r="AF224" s="36">
        <f t="shared" si="122"/>
        <v>1</v>
      </c>
      <c r="AG224" s="37">
        <f t="shared" si="123"/>
        <v>0</v>
      </c>
      <c r="AH224" s="37">
        <f>IF(COUNTIF(AF225:AF228, "&lt;0")&gt;=2,0,IF(AE224=1, 1, -1))</f>
        <v>0</v>
      </c>
      <c r="AI224" s="37">
        <f>IF(COUNTIF(AF225:AF227, "&lt;0")&gt;=1,0,IF(AE224=1, 1, -1))</f>
        <v>0</v>
      </c>
      <c r="AJ224" s="42">
        <f>IF(SUM(AE225:AE227)=0,0,IF(AE224=1, 1, -1))</f>
        <v>1</v>
      </c>
      <c r="AK224" s="37">
        <f>IF(COUNTIF(AF225:AF226, "&lt;0")&gt;=2,0,IF(AE224=1, 1, -1))</f>
        <v>1</v>
      </c>
      <c r="AL224" s="44">
        <f>IF(COUNTIF(AF225:AF228, "&lt;0")&gt;=3,0,IF(AE224=1, 1, -1))</f>
        <v>1</v>
      </c>
      <c r="AM224" s="49">
        <f>IF(COUNTIF(AF225:AF227, "&lt;0")&gt;=2,0,IF(AE224=1, 1, -1))</f>
        <v>1</v>
      </c>
      <c r="AN224" s="7">
        <v>14.484321622711784</v>
      </c>
      <c r="AO224" s="4">
        <f t="shared" si="124"/>
        <v>20.069999999999709</v>
      </c>
      <c r="AP224" s="4">
        <f t="shared" si="125"/>
        <v>-0.34000000000014552</v>
      </c>
      <c r="AQ224" s="4">
        <f t="shared" si="126"/>
        <v>17.130000000000109</v>
      </c>
      <c r="AR224">
        <f t="shared" si="142"/>
        <v>20.069999999999709</v>
      </c>
      <c r="AS224" s="6">
        <f t="shared" si="127"/>
        <v>0</v>
      </c>
      <c r="AT224" s="4">
        <f t="shared" si="128"/>
        <v>1.6564824340679678</v>
      </c>
      <c r="AU224" s="4">
        <f t="shared" si="143"/>
        <v>4.3543216227116748</v>
      </c>
      <c r="AV224">
        <f t="shared" si="144"/>
        <v>0</v>
      </c>
      <c r="AW224">
        <f t="shared" si="145"/>
        <v>0</v>
      </c>
      <c r="AX224">
        <f t="shared" si="146"/>
        <v>0</v>
      </c>
      <c r="AY224" s="4">
        <f t="shared" si="129"/>
        <v>6.94</v>
      </c>
      <c r="AZ224" s="4">
        <f t="shared" si="130"/>
        <v>1160.1300000000122</v>
      </c>
      <c r="BA224" s="4">
        <f>(C224-$C$1240)*10/100*4</f>
        <v>833.94000000000017</v>
      </c>
      <c r="BC224"/>
      <c r="BE224" s="6"/>
      <c r="BK224">
        <f t="shared" si="147"/>
        <v>1</v>
      </c>
    </row>
    <row r="225" spans="1:63" x14ac:dyDescent="0.25">
      <c r="A225">
        <v>1034</v>
      </c>
      <c r="B225" s="1">
        <v>44503</v>
      </c>
      <c r="C225" s="2">
        <v>4630.6499999999996</v>
      </c>
      <c r="D225" s="2">
        <v>4663.46</v>
      </c>
      <c r="E225" s="2">
        <v>4621.1899999999996</v>
      </c>
      <c r="F225" s="2">
        <v>4660.57</v>
      </c>
      <c r="G225" s="2">
        <v>3339440000</v>
      </c>
      <c r="H225" s="2">
        <f t="shared" si="131"/>
        <v>31.706420240141355</v>
      </c>
      <c r="I225" s="2">
        <f t="shared" si="132"/>
        <v>4500.1599999999989</v>
      </c>
      <c r="J225" s="2">
        <f t="shared" si="133"/>
        <v>37.257463748891958</v>
      </c>
      <c r="K225" s="2">
        <f t="shared" si="134"/>
        <v>0</v>
      </c>
      <c r="L225" s="20">
        <f>VLOOKUP(B225,'IV Calls'!A:B,2, FALSE)</f>
        <v>9.7799999999999998E-2</v>
      </c>
      <c r="M225" s="2">
        <f t="shared" si="135"/>
        <v>14.846756940824402</v>
      </c>
      <c r="N225" s="2">
        <f>VLOOKUP(B225,'IV Puts'!A:B,2, FALSE)</f>
        <v>0.1003</v>
      </c>
      <c r="O225" s="21">
        <f t="shared" si="136"/>
        <v>15.801052592293304</v>
      </c>
      <c r="P225" s="4">
        <f t="shared" si="137"/>
        <v>42.270000000000437</v>
      </c>
      <c r="Q225" s="4">
        <f t="shared" si="138"/>
        <v>33.615999999999893</v>
      </c>
      <c r="R225" s="4">
        <f t="shared" si="139"/>
        <v>15.725857142857137</v>
      </c>
      <c r="S225" s="4">
        <f t="shared" si="140"/>
        <v>11.026288094880645</v>
      </c>
      <c r="T225" s="20">
        <f t="shared" si="111"/>
        <v>4646.1100827067667</v>
      </c>
      <c r="U225" s="2">
        <f t="shared" si="112"/>
        <v>14.459917293233048</v>
      </c>
      <c r="V225" s="24">
        <f t="shared" si="113"/>
        <v>1</v>
      </c>
      <c r="W225" s="32">
        <f t="shared" si="114"/>
        <v>4638.3467927863685</v>
      </c>
      <c r="X225" s="33">
        <f t="shared" si="115"/>
        <v>22.223207213631213</v>
      </c>
      <c r="Y225" s="34">
        <f t="shared" si="116"/>
        <v>0</v>
      </c>
      <c r="Z225" s="39">
        <f t="shared" si="141"/>
        <v>4632.3809999999976</v>
      </c>
      <c r="AA225" s="33">
        <f t="shared" si="117"/>
        <v>28.189000000002125</v>
      </c>
      <c r="AB225" s="34">
        <f t="shared" si="118"/>
        <v>0</v>
      </c>
      <c r="AC225" s="32">
        <f t="shared" si="119"/>
        <v>4633.633816485135</v>
      </c>
      <c r="AD225" s="33">
        <f t="shared" si="120"/>
        <v>26.936183514864751</v>
      </c>
      <c r="AE225" s="34">
        <f t="shared" si="121"/>
        <v>0</v>
      </c>
      <c r="AF225" s="36">
        <f t="shared" si="122"/>
        <v>-1</v>
      </c>
      <c r="AG225" s="37">
        <f t="shared" si="123"/>
        <v>-1</v>
      </c>
      <c r="AH225" s="37">
        <f>IF(COUNTIF(AF226:AF229, "&lt;0")&gt;=2,0,IF(AE225=1, 1, -1))</f>
        <v>0</v>
      </c>
      <c r="AI225" s="37">
        <f>IF(COUNTIF(AF226:AF228, "&lt;0")&gt;=1,0,IF(AE225=1, 1, -1))</f>
        <v>0</v>
      </c>
      <c r="AJ225" s="42">
        <f>IF(SUM(AE226:AE228)=0,0,IF(AE225=1, 1, -1))</f>
        <v>-1</v>
      </c>
      <c r="AK225" s="37">
        <f>IF(COUNTIF(AF226:AF227, "&lt;0")&gt;=2,0,IF(AE225=1, 1, -1))</f>
        <v>-1</v>
      </c>
      <c r="AL225" s="44">
        <f>IF(COUNTIF(AF226:AF229, "&lt;0")&gt;=3,0,IF(AE225=1, 1, -1))</f>
        <v>-1</v>
      </c>
      <c r="AM225" s="49">
        <f>IF(COUNTIF(AF226:AF228, "&lt;0")&gt;=2,0,IF(AE225=1, 1, -1))</f>
        <v>-1</v>
      </c>
      <c r="AN225" s="7">
        <v>15.226275267532595</v>
      </c>
      <c r="AO225" s="4">
        <f t="shared" si="124"/>
        <v>32.8100000000004</v>
      </c>
      <c r="AP225" s="4">
        <f t="shared" si="125"/>
        <v>-9.4600000000000364</v>
      </c>
      <c r="AQ225" s="4">
        <f t="shared" si="126"/>
        <v>29.920000000000073</v>
      </c>
      <c r="AR225">
        <f t="shared" si="142"/>
        <v>32.8100000000004</v>
      </c>
      <c r="AS225" s="6">
        <f t="shared" si="127"/>
        <v>1</v>
      </c>
      <c r="AT225" s="4">
        <f t="shared" si="128"/>
        <v>-9.9705870987015075</v>
      </c>
      <c r="AU225" s="4">
        <f t="shared" si="143"/>
        <v>-7.6937247324674782</v>
      </c>
      <c r="AV225">
        <f t="shared" si="144"/>
        <v>1</v>
      </c>
      <c r="AW225">
        <f t="shared" si="145"/>
        <v>0</v>
      </c>
      <c r="AX225">
        <f t="shared" si="146"/>
        <v>0</v>
      </c>
      <c r="AY225" s="4">
        <f t="shared" si="129"/>
        <v>-3.9100000000000006</v>
      </c>
      <c r="AZ225" s="4">
        <f t="shared" si="130"/>
        <v>1153.1900000000121</v>
      </c>
      <c r="BA225" s="4">
        <f>(C225-$C$1240)*10/100*4</f>
        <v>821.02799999999991</v>
      </c>
      <c r="BC225"/>
      <c r="BE225" s="6"/>
      <c r="BK225">
        <f t="shared" si="147"/>
        <v>1</v>
      </c>
    </row>
    <row r="226" spans="1:63" x14ac:dyDescent="0.25">
      <c r="A226">
        <v>1033</v>
      </c>
      <c r="B226" s="1">
        <v>44502</v>
      </c>
      <c r="C226" s="2">
        <v>4613.34</v>
      </c>
      <c r="D226" s="2">
        <v>4635.1499999999996</v>
      </c>
      <c r="E226" s="2">
        <v>4613.34</v>
      </c>
      <c r="F226" s="2">
        <v>4630.6499999999996</v>
      </c>
      <c r="G226" s="2">
        <v>3309690000</v>
      </c>
      <c r="H226" s="2">
        <f t="shared" si="131"/>
        <v>29.898311453621933</v>
      </c>
      <c r="I226" s="2">
        <f t="shared" si="132"/>
        <v>4484.6059999999998</v>
      </c>
      <c r="J226" s="2">
        <f t="shared" si="133"/>
        <v>33.447265528228037</v>
      </c>
      <c r="K226" s="2">
        <f t="shared" si="134"/>
        <v>-0.32999999999992724</v>
      </c>
      <c r="L226" s="20">
        <f>VLOOKUP(B226,'IV Calls'!A:B,2, FALSE)</f>
        <v>0.1077</v>
      </c>
      <c r="M226" s="2">
        <f t="shared" si="135"/>
        <v>16.2896974454932</v>
      </c>
      <c r="N226" s="2">
        <f>VLOOKUP(B226,'IV Puts'!A:B,2, FALSE)</f>
        <v>0.1154</v>
      </c>
      <c r="O226" s="21">
        <f t="shared" si="136"/>
        <v>18.113211794709418</v>
      </c>
      <c r="P226" s="4">
        <f t="shared" si="137"/>
        <v>21.809999999999491</v>
      </c>
      <c r="Q226" s="4">
        <f t="shared" si="138"/>
        <v>31.512999999999828</v>
      </c>
      <c r="R226" s="4">
        <f t="shared" si="139"/>
        <v>15.46008270676691</v>
      </c>
      <c r="S226" s="4">
        <f t="shared" si="140"/>
        <v>10.840553220237197</v>
      </c>
      <c r="T226" s="20">
        <f t="shared" si="111"/>
        <v>4629.1447969924811</v>
      </c>
      <c r="U226" s="2">
        <f t="shared" si="112"/>
        <v>1.505203007518503</v>
      </c>
      <c r="V226" s="24">
        <f t="shared" si="113"/>
        <v>1</v>
      </c>
      <c r="W226" s="32">
        <f t="shared" si="114"/>
        <v>4621.1140674301423</v>
      </c>
      <c r="X226" s="33">
        <f t="shared" si="115"/>
        <v>9.535932569857323</v>
      </c>
      <c r="Y226" s="34">
        <f t="shared" si="116"/>
        <v>1</v>
      </c>
      <c r="Z226" s="39">
        <f t="shared" si="141"/>
        <v>4613.6119999999992</v>
      </c>
      <c r="AA226" s="33">
        <f t="shared" si="117"/>
        <v>17.038000000000466</v>
      </c>
      <c r="AB226" s="34">
        <f t="shared" si="118"/>
        <v>1</v>
      </c>
      <c r="AC226" s="32">
        <f t="shared" si="119"/>
        <v>4615.1874341603288</v>
      </c>
      <c r="AD226" s="33">
        <f t="shared" si="120"/>
        <v>15.462565839670788</v>
      </c>
      <c r="AE226" s="34">
        <f t="shared" si="121"/>
        <v>1</v>
      </c>
      <c r="AF226" s="36">
        <f t="shared" si="122"/>
        <v>1</v>
      </c>
      <c r="AG226" s="37">
        <f t="shared" si="123"/>
        <v>1</v>
      </c>
      <c r="AH226" s="37">
        <f>IF(COUNTIF(AF227:AF230, "&lt;0")&gt;=2,0,IF(AE226=1, 1, -1))</f>
        <v>0</v>
      </c>
      <c r="AI226" s="37">
        <f>IF(COUNTIF(AF227:AF229, "&lt;0")&gt;=1,0,IF(AE226=1, 1, -1))</f>
        <v>0</v>
      </c>
      <c r="AJ226" s="42">
        <f>IF(SUM(AE227:AE229)=0,0,IF(AE226=1, 1, -1))</f>
        <v>1</v>
      </c>
      <c r="AK226" s="37">
        <f>IF(COUNTIF(AF227:AF228, "&lt;0")&gt;=2,0,IF(AE226=1, 1, -1))</f>
        <v>1</v>
      </c>
      <c r="AL226" s="44">
        <f>IF(COUNTIF(AF227:AF230, "&lt;0")&gt;=3,0,IF(AE226=1, 1, -1))</f>
        <v>0</v>
      </c>
      <c r="AM226" s="49">
        <f>IF(COUNTIF(AF227:AF229, "&lt;0")&gt;=2,0,IF(AE226=1, 1, -1))</f>
        <v>0</v>
      </c>
      <c r="AN226" s="7">
        <v>17.454327624975999</v>
      </c>
      <c r="AO226" s="4">
        <f t="shared" si="124"/>
        <v>21.809999999999491</v>
      </c>
      <c r="AP226" s="4">
        <f t="shared" si="125"/>
        <v>0</v>
      </c>
      <c r="AQ226" s="4">
        <f t="shared" si="126"/>
        <v>17.309999999999491</v>
      </c>
      <c r="AR226">
        <f t="shared" si="142"/>
        <v>21.809999999999491</v>
      </c>
      <c r="AS226" s="6">
        <f t="shared" si="127"/>
        <v>0</v>
      </c>
      <c r="AT226" s="4">
        <f t="shared" si="128"/>
        <v>4.3714914374645062</v>
      </c>
      <c r="AU226" s="4">
        <f t="shared" si="143"/>
        <v>7.1443276249765084</v>
      </c>
      <c r="AV226">
        <f t="shared" si="144"/>
        <v>0</v>
      </c>
      <c r="AW226">
        <f t="shared" si="145"/>
        <v>0</v>
      </c>
      <c r="AX226">
        <f t="shared" si="146"/>
        <v>0</v>
      </c>
      <c r="AY226" s="4">
        <f t="shared" si="129"/>
        <v>6.94</v>
      </c>
      <c r="AZ226" s="4">
        <f t="shared" si="130"/>
        <v>1157.1000000000122</v>
      </c>
      <c r="BA226" s="4">
        <f>(C226-$C$1240)*10/100*4</f>
        <v>814.10400000000004</v>
      </c>
      <c r="BC226"/>
      <c r="BE226" s="6"/>
      <c r="BK226">
        <f t="shared" si="147"/>
        <v>1</v>
      </c>
    </row>
    <row r="227" spans="1:63" x14ac:dyDescent="0.25">
      <c r="A227">
        <v>1032</v>
      </c>
      <c r="B227" s="1">
        <v>44501</v>
      </c>
      <c r="C227" s="2">
        <v>4610.62</v>
      </c>
      <c r="D227" s="2">
        <v>4620.34</v>
      </c>
      <c r="E227" s="2">
        <v>4595.0600000000004</v>
      </c>
      <c r="F227" s="2">
        <v>4613.67</v>
      </c>
      <c r="G227" s="2">
        <v>2924000000</v>
      </c>
      <c r="H227" s="2">
        <f t="shared" si="131"/>
        <v>32.526674950466891</v>
      </c>
      <c r="I227" s="2">
        <f t="shared" si="132"/>
        <v>4469.4324999999999</v>
      </c>
      <c r="J227" s="2">
        <f t="shared" si="133"/>
        <v>33.464482802077363</v>
      </c>
      <c r="K227" s="2">
        <f t="shared" si="134"/>
        <v>5.2399999999997817</v>
      </c>
      <c r="L227" s="20">
        <f>VLOOKUP(B227,'IV Calls'!A:B,2, FALSE)</f>
        <v>0.1145</v>
      </c>
      <c r="M227" s="2">
        <f t="shared" si="135"/>
        <v>17.28708408207395</v>
      </c>
      <c r="N227" s="2">
        <f>VLOOKUP(B227,'IV Puts'!A:B,2, FALSE)</f>
        <v>0.1181</v>
      </c>
      <c r="O227" s="21">
        <f t="shared" si="136"/>
        <v>18.503696521641384</v>
      </c>
      <c r="P227" s="4">
        <f t="shared" si="137"/>
        <v>25.279999999999745</v>
      </c>
      <c r="Q227" s="4">
        <f t="shared" si="138"/>
        <v>32.725999999999843</v>
      </c>
      <c r="R227" s="4">
        <f t="shared" si="139"/>
        <v>15.474796992481194</v>
      </c>
      <c r="S227" s="4">
        <f t="shared" si="140"/>
        <v>10.949390746678871</v>
      </c>
      <c r="T227" s="20">
        <f t="shared" si="111"/>
        <v>4621.3557218045116</v>
      </c>
      <c r="U227" s="2">
        <f t="shared" si="112"/>
        <v>7.6857218045115587</v>
      </c>
      <c r="V227" s="24">
        <f t="shared" si="113"/>
        <v>1</v>
      </c>
      <c r="W227" s="32">
        <f t="shared" si="114"/>
        <v>4618.7905032015806</v>
      </c>
      <c r="X227" s="33">
        <f t="shared" si="115"/>
        <v>5.1205032015805045</v>
      </c>
      <c r="Y227" s="34">
        <f t="shared" si="116"/>
        <v>1</v>
      </c>
      <c r="Z227" s="39">
        <f t="shared" si="141"/>
        <v>4614.3949999999968</v>
      </c>
      <c r="AA227" s="33">
        <f t="shared" si="117"/>
        <v>0.72499999999672582</v>
      </c>
      <c r="AB227" s="34">
        <f t="shared" si="118"/>
        <v>1</v>
      </c>
      <c r="AC227" s="32">
        <f t="shared" si="119"/>
        <v>4615.3180556723291</v>
      </c>
      <c r="AD227" s="33">
        <f t="shared" si="120"/>
        <v>1.6480556723290647</v>
      </c>
      <c r="AE227" s="34">
        <f t="shared" si="121"/>
        <v>1</v>
      </c>
      <c r="AF227" s="36">
        <f t="shared" si="122"/>
        <v>1</v>
      </c>
      <c r="AG227" s="37">
        <f t="shared" si="123"/>
        <v>0</v>
      </c>
      <c r="AH227" s="37">
        <f>IF(COUNTIF(AF228:AF231, "&lt;0")&gt;=2,0,IF(AE227=1, 1, -1))</f>
        <v>0</v>
      </c>
      <c r="AI227" s="37">
        <f>IF(COUNTIF(AF228:AF230, "&lt;0")&gt;=1,0,IF(AE227=1, 1, -1))</f>
        <v>0</v>
      </c>
      <c r="AJ227" s="42">
        <f>IF(SUM(AE228:AE230)=0,0,IF(AE227=1, 1, -1))</f>
        <v>0</v>
      </c>
      <c r="AK227" s="37">
        <f>IF(COUNTIF(AF228:AF229, "&lt;0")&gt;=2,0,IF(AE227=1, 1, -1))</f>
        <v>0</v>
      </c>
      <c r="AL227" s="44">
        <f>IF(COUNTIF(AF228:AF231, "&lt;0")&gt;=3,0,IF(AE227=1, 1, -1))</f>
        <v>0</v>
      </c>
      <c r="AM227" s="49">
        <f>IF(COUNTIF(AF228:AF230, "&lt;0")&gt;=2,0,IF(AE227=1, 1, -1))</f>
        <v>0</v>
      </c>
      <c r="AN227" s="7">
        <v>17.830608123082392</v>
      </c>
      <c r="AO227" s="4">
        <f t="shared" si="124"/>
        <v>9.7200000000002547</v>
      </c>
      <c r="AP227" s="4">
        <f t="shared" si="125"/>
        <v>-15.559999999999491</v>
      </c>
      <c r="AQ227" s="4">
        <f t="shared" si="126"/>
        <v>3.0500000000001819</v>
      </c>
      <c r="AR227">
        <f t="shared" si="142"/>
        <v>15.559999999999491</v>
      </c>
      <c r="AS227" s="6">
        <f t="shared" si="127"/>
        <v>0</v>
      </c>
      <c r="AT227" s="4">
        <f t="shared" si="128"/>
        <v>11.185912184624097</v>
      </c>
      <c r="AU227" s="4">
        <f t="shared" si="143"/>
        <v>21.78060812308221</v>
      </c>
      <c r="AV227">
        <f t="shared" si="144"/>
        <v>0</v>
      </c>
      <c r="AW227">
        <f t="shared" si="145"/>
        <v>0</v>
      </c>
      <c r="AX227">
        <f t="shared" si="146"/>
        <v>0</v>
      </c>
      <c r="AY227" s="4">
        <f t="shared" si="129"/>
        <v>6.94</v>
      </c>
      <c r="AZ227" s="4">
        <f t="shared" si="130"/>
        <v>1150.1600000000121</v>
      </c>
      <c r="BA227" s="4">
        <f>(C227-$C$1240)*10/100*4</f>
        <v>813.01600000000008</v>
      </c>
      <c r="BC227"/>
      <c r="BE227" s="6"/>
      <c r="BK227">
        <f t="shared" si="147"/>
        <v>0</v>
      </c>
    </row>
    <row r="228" spans="1:63" x14ac:dyDescent="0.25">
      <c r="A228">
        <v>1031</v>
      </c>
      <c r="B228" s="1">
        <v>44498</v>
      </c>
      <c r="C228" s="2">
        <v>4572.87</v>
      </c>
      <c r="D228" s="2">
        <v>4608.08</v>
      </c>
      <c r="E228" s="2">
        <v>4567.59</v>
      </c>
      <c r="F228" s="2">
        <v>4605.38</v>
      </c>
      <c r="G228" s="2">
        <v>3632260000</v>
      </c>
      <c r="H228" s="2">
        <f t="shared" si="131"/>
        <v>37.812759824635222</v>
      </c>
      <c r="I228" s="2">
        <f t="shared" si="132"/>
        <v>4456.3434999999981</v>
      </c>
      <c r="J228" s="2">
        <f t="shared" si="133"/>
        <v>40.07476975998474</v>
      </c>
      <c r="K228" s="2">
        <f t="shared" si="134"/>
        <v>-23.550000000000182</v>
      </c>
      <c r="L228" s="20">
        <f>VLOOKUP(B228,'IV Calls'!A:B,2, FALSE)</f>
        <v>0.10639999999999999</v>
      </c>
      <c r="M228" s="2">
        <f t="shared" si="135"/>
        <v>16.032901362805962</v>
      </c>
      <c r="N228" s="2">
        <f>VLOOKUP(B228,'IV Puts'!A:B,2, FALSE)</f>
        <v>0.1</v>
      </c>
      <c r="O228" s="21">
        <f t="shared" si="136"/>
        <v>15.63733839378258</v>
      </c>
      <c r="P228" s="4">
        <f t="shared" si="137"/>
        <v>40.489999999999782</v>
      </c>
      <c r="Q228" s="4">
        <f t="shared" si="138"/>
        <v>34.325999999999837</v>
      </c>
      <c r="R228" s="4">
        <f t="shared" si="139"/>
        <v>15.975721804511267</v>
      </c>
      <c r="S228" s="4">
        <f t="shared" si="140"/>
        <v>11.507750988142288</v>
      </c>
      <c r="T228" s="20">
        <f t="shared" si="111"/>
        <v>4611.7482631578951</v>
      </c>
      <c r="U228" s="2">
        <f t="shared" si="112"/>
        <v>6.368263157894944</v>
      </c>
      <c r="V228" s="24">
        <f t="shared" si="113"/>
        <v>1</v>
      </c>
      <c r="W228" s="32">
        <f t="shared" si="114"/>
        <v>4580.5419858222631</v>
      </c>
      <c r="X228" s="33">
        <f t="shared" si="115"/>
        <v>24.838014177737023</v>
      </c>
      <c r="Y228" s="34">
        <f t="shared" si="116"/>
        <v>0</v>
      </c>
      <c r="Z228" s="39">
        <f t="shared" si="141"/>
        <v>4573.8729999999996</v>
      </c>
      <c r="AA228" s="33">
        <f t="shared" si="117"/>
        <v>31.507000000000517</v>
      </c>
      <c r="AB228" s="34">
        <f t="shared" si="118"/>
        <v>0</v>
      </c>
      <c r="AC228" s="32">
        <f t="shared" si="119"/>
        <v>4575.273487022675</v>
      </c>
      <c r="AD228" s="33">
        <f t="shared" si="120"/>
        <v>30.10651297732511</v>
      </c>
      <c r="AE228" s="34">
        <f t="shared" si="121"/>
        <v>0</v>
      </c>
      <c r="AF228" s="36">
        <f t="shared" si="122"/>
        <v>-1</v>
      </c>
      <c r="AG228" s="37">
        <f t="shared" si="123"/>
        <v>0</v>
      </c>
      <c r="AH228" s="37">
        <f>IF(COUNTIF(AF229:AF232, "&lt;0")&gt;=2,0,IF(AE228=1, 1, -1))</f>
        <v>0</v>
      </c>
      <c r="AI228" s="37">
        <f>IF(COUNTIF(AF229:AF231, "&lt;0")&gt;=1,0,IF(AE228=1, 1, -1))</f>
        <v>0</v>
      </c>
      <c r="AJ228" s="42">
        <f>IF(SUM(AE229:AE231)=0,0,IF(AE228=1, 1, -1))</f>
        <v>-1</v>
      </c>
      <c r="AK228" s="37">
        <f>IF(COUNTIF(AF229:AF230, "&lt;0")&gt;=2,0,IF(AE228=1, 1, -1))</f>
        <v>0</v>
      </c>
      <c r="AL228" s="44">
        <f>IF(COUNTIF(AF229:AF232, "&lt;0")&gt;=3,0,IF(AE228=1, 1, -1))</f>
        <v>-1</v>
      </c>
      <c r="AM228" s="49">
        <f>IF(COUNTIF(AF229:AF231, "&lt;0")&gt;=2,0,IF(AE228=1, 1, -1))</f>
        <v>0</v>
      </c>
      <c r="AN228" s="7">
        <v>15.06851631842666</v>
      </c>
      <c r="AO228" s="4">
        <f t="shared" si="124"/>
        <v>35.210000000000036</v>
      </c>
      <c r="AP228" s="4">
        <f t="shared" si="125"/>
        <v>-5.2799999999997453</v>
      </c>
      <c r="AQ228" s="4">
        <f t="shared" si="126"/>
        <v>32.510000000000218</v>
      </c>
      <c r="AR228">
        <f t="shared" si="142"/>
        <v>35.210000000000036</v>
      </c>
      <c r="AS228" s="6">
        <f t="shared" si="127"/>
        <v>1</v>
      </c>
      <c r="AT228" s="4">
        <f t="shared" si="128"/>
        <v>-12.607225522360046</v>
      </c>
      <c r="AU228" s="4">
        <f t="shared" si="143"/>
        <v>-10.441483681573558</v>
      </c>
      <c r="AV228">
        <f t="shared" si="144"/>
        <v>1</v>
      </c>
      <c r="AW228">
        <f t="shared" si="145"/>
        <v>0</v>
      </c>
      <c r="AX228">
        <f t="shared" si="146"/>
        <v>0</v>
      </c>
      <c r="AY228" s="4">
        <f t="shared" si="129"/>
        <v>-3.9100000000000006</v>
      </c>
      <c r="AZ228" s="4">
        <f t="shared" si="130"/>
        <v>1143.2200000000121</v>
      </c>
      <c r="BA228" s="4">
        <f>(C228-$C$1240)*10/100*4</f>
        <v>797.91600000000005</v>
      </c>
      <c r="BC228"/>
      <c r="BE228" s="6"/>
      <c r="BK228">
        <f t="shared" si="147"/>
        <v>1</v>
      </c>
    </row>
    <row r="229" spans="1:63" x14ac:dyDescent="0.25">
      <c r="A229">
        <v>1030</v>
      </c>
      <c r="B229" s="1">
        <v>44497</v>
      </c>
      <c r="C229" s="2">
        <v>4562.84</v>
      </c>
      <c r="D229" s="2">
        <v>4597.55</v>
      </c>
      <c r="E229" s="2">
        <v>4562.84</v>
      </c>
      <c r="F229" s="2">
        <v>4596.42</v>
      </c>
      <c r="G229" s="2">
        <v>3197560000</v>
      </c>
      <c r="H229" s="2">
        <f t="shared" si="131"/>
        <v>46.002568297867882</v>
      </c>
      <c r="I229" s="2">
        <f t="shared" si="132"/>
        <v>4443.558</v>
      </c>
      <c r="J229" s="2">
        <f t="shared" si="133"/>
        <v>44.640980284817616</v>
      </c>
      <c r="K229" s="2">
        <f t="shared" si="134"/>
        <v>11.159999999999854</v>
      </c>
      <c r="L229" s="20">
        <f>VLOOKUP(B229,'IV Calls'!A:B,2, FALSE)</f>
        <v>9.5899999999999999E-2</v>
      </c>
      <c r="M229" s="2">
        <f t="shared" si="135"/>
        <v>14.310048846199814</v>
      </c>
      <c r="N229" s="2">
        <f>VLOOKUP(B229,'IV Puts'!A:B,2, FALSE)</f>
        <v>0.1124</v>
      </c>
      <c r="O229" s="21">
        <f t="shared" si="136"/>
        <v>17.405285920851142</v>
      </c>
      <c r="P229" s="4">
        <f t="shared" si="137"/>
        <v>45.869999999999891</v>
      </c>
      <c r="Q229" s="4">
        <f t="shared" si="138"/>
        <v>34.032999999999809</v>
      </c>
      <c r="R229" s="4">
        <f t="shared" si="139"/>
        <v>15.328263157894728</v>
      </c>
      <c r="S229" s="4">
        <f t="shared" si="140"/>
        <v>10.80561383417314</v>
      </c>
      <c r="T229" s="20">
        <f t="shared" si="111"/>
        <v>4566.8359774436094</v>
      </c>
      <c r="U229" s="2">
        <f t="shared" si="112"/>
        <v>29.584022556390664</v>
      </c>
      <c r="V229" s="24">
        <f t="shared" si="113"/>
        <v>0</v>
      </c>
      <c r="W229" s="32">
        <f t="shared" si="114"/>
        <v>4570.3590860006007</v>
      </c>
      <c r="X229" s="33">
        <f t="shared" si="115"/>
        <v>26.060913999399418</v>
      </c>
      <c r="Y229" s="34">
        <f t="shared" si="116"/>
        <v>0</v>
      </c>
      <c r="Z229" s="39">
        <f t="shared" si="141"/>
        <v>4561.1020000000026</v>
      </c>
      <c r="AA229" s="33">
        <f t="shared" si="117"/>
        <v>35.317999999997483</v>
      </c>
      <c r="AB229" s="34">
        <f t="shared" si="118"/>
        <v>0</v>
      </c>
      <c r="AC229" s="32">
        <f t="shared" si="119"/>
        <v>4563.0459880601284</v>
      </c>
      <c r="AD229" s="33">
        <f t="shared" si="120"/>
        <v>33.374011939871707</v>
      </c>
      <c r="AE229" s="34">
        <f t="shared" si="121"/>
        <v>0</v>
      </c>
      <c r="AF229" s="36">
        <f t="shared" si="122"/>
        <v>-1</v>
      </c>
      <c r="AG229" s="37">
        <f t="shared" si="123"/>
        <v>0</v>
      </c>
      <c r="AH229" s="37">
        <f>IF(COUNTIF(AF230:AF233, "&lt;0")&gt;=2,0,IF(AE229=1, 1, -1))</f>
        <v>-1</v>
      </c>
      <c r="AI229" s="37">
        <f>IF(COUNTIF(AF230:AF232, "&lt;0")&gt;=1,0,IF(AE229=1, 1, -1))</f>
        <v>0</v>
      </c>
      <c r="AJ229" s="42">
        <f>IF(SUM(AE230:AE232)=0,0,IF(AE229=1, 1, -1))</f>
        <v>-1</v>
      </c>
      <c r="AK229" s="37">
        <f>IF(COUNTIF(AF230:AF231, "&lt;0")&gt;=2,0,IF(AE229=1, 1, -1))</f>
        <v>-1</v>
      </c>
      <c r="AL229" s="44">
        <f>IF(COUNTIF(AF230:AF233, "&lt;0")&gt;=3,0,IF(AE229=1, 1, -1))</f>
        <v>-1</v>
      </c>
      <c r="AM229" s="49">
        <f>IF(COUNTIF(AF230:AF232, "&lt;0")&gt;=2,0,IF(AE229=1, 1, -1))</f>
        <v>-1</v>
      </c>
      <c r="AN229" s="7">
        <v>16.772153183658592</v>
      </c>
      <c r="AO229" s="4">
        <f t="shared" si="124"/>
        <v>34.710000000000036</v>
      </c>
      <c r="AP229" s="4">
        <f t="shared" si="125"/>
        <v>0</v>
      </c>
      <c r="AQ229" s="4">
        <f t="shared" si="126"/>
        <v>33.579999999999927</v>
      </c>
      <c r="AR229">
        <f t="shared" si="142"/>
        <v>34.710000000000036</v>
      </c>
      <c r="AS229" s="6">
        <f t="shared" si="127"/>
        <v>1</v>
      </c>
      <c r="AT229" s="4">
        <f t="shared" si="128"/>
        <v>-9.551770224512147</v>
      </c>
      <c r="AU229" s="4">
        <f t="shared" si="143"/>
        <v>-9.8078468163413355</v>
      </c>
      <c r="AV229">
        <f t="shared" si="144"/>
        <v>1</v>
      </c>
      <c r="AW229">
        <f t="shared" si="145"/>
        <v>0</v>
      </c>
      <c r="AX229">
        <f t="shared" si="146"/>
        <v>0</v>
      </c>
      <c r="AY229" s="4">
        <f t="shared" si="129"/>
        <v>-3.9100000000000006</v>
      </c>
      <c r="AZ229" s="4">
        <f t="shared" si="130"/>
        <v>1147.1300000000122</v>
      </c>
      <c r="BA229" s="4">
        <f>(C229-$C$1240)*10/100*4</f>
        <v>793.90400000000011</v>
      </c>
      <c r="BC229"/>
      <c r="BE229" s="6"/>
      <c r="BK229">
        <f t="shared" si="147"/>
        <v>1</v>
      </c>
    </row>
    <row r="230" spans="1:63" x14ac:dyDescent="0.25">
      <c r="A230">
        <v>1029</v>
      </c>
      <c r="B230" s="1">
        <v>44496</v>
      </c>
      <c r="C230" s="2">
        <v>4580.22</v>
      </c>
      <c r="D230" s="2">
        <v>4584.57</v>
      </c>
      <c r="E230" s="2">
        <v>4551.66</v>
      </c>
      <c r="F230" s="2">
        <v>4551.68</v>
      </c>
      <c r="G230" s="2">
        <v>3259510000</v>
      </c>
      <c r="H230" s="2">
        <f t="shared" si="131"/>
        <v>62.297283835921192</v>
      </c>
      <c r="I230" s="2">
        <f t="shared" si="132"/>
        <v>4433.9495000000006</v>
      </c>
      <c r="J230" s="2">
        <f t="shared" si="133"/>
        <v>55.21473354096711</v>
      </c>
      <c r="K230" s="2">
        <f t="shared" si="134"/>
        <v>5.430000000000291</v>
      </c>
      <c r="L230" s="20">
        <f>VLOOKUP(B230,'IV Calls'!A:B,2, FALSE)</f>
        <v>0.1242</v>
      </c>
      <c r="M230" s="2">
        <f t="shared" si="135"/>
        <v>18.627027083756897</v>
      </c>
      <c r="N230" s="2">
        <f>VLOOKUP(B230,'IV Puts'!A:B,2, FALSE)</f>
        <v>0.1154</v>
      </c>
      <c r="O230" s="21">
        <f t="shared" si="136"/>
        <v>17.960569391898144</v>
      </c>
      <c r="P230" s="4">
        <f t="shared" si="137"/>
        <v>32.909999999999854</v>
      </c>
      <c r="Q230" s="4">
        <f t="shared" si="138"/>
        <v>37.03899999999976</v>
      </c>
      <c r="R230" s="4">
        <f t="shared" si="139"/>
        <v>15.155977443609009</v>
      </c>
      <c r="S230" s="4">
        <f t="shared" si="140"/>
        <v>10.590261972676767</v>
      </c>
      <c r="T230" s="20">
        <f t="shared" si="111"/>
        <v>4589.3039924812028</v>
      </c>
      <c r="U230" s="2">
        <f t="shared" si="112"/>
        <v>37.623992481202549</v>
      </c>
      <c r="V230" s="24">
        <f t="shared" si="113"/>
        <v>0</v>
      </c>
      <c r="W230" s="32">
        <f t="shared" si="114"/>
        <v>4587.4205463819253</v>
      </c>
      <c r="X230" s="33">
        <f t="shared" si="115"/>
        <v>35.740546381925014</v>
      </c>
      <c r="Y230" s="34">
        <f t="shared" si="116"/>
        <v>0</v>
      </c>
      <c r="Z230" s="39">
        <f t="shared" si="141"/>
        <v>4580.3730000000005</v>
      </c>
      <c r="AA230" s="33">
        <f t="shared" si="117"/>
        <v>28.693000000000211</v>
      </c>
      <c r="AB230" s="34">
        <f t="shared" si="118"/>
        <v>0</v>
      </c>
      <c r="AC230" s="32">
        <f t="shared" si="119"/>
        <v>4581.8529847402042</v>
      </c>
      <c r="AD230" s="33">
        <f t="shared" si="120"/>
        <v>30.172984740203901</v>
      </c>
      <c r="AE230" s="34">
        <f t="shared" si="121"/>
        <v>0</v>
      </c>
      <c r="AF230" s="36">
        <f t="shared" si="122"/>
        <v>-1</v>
      </c>
      <c r="AG230" s="37">
        <f t="shared" si="123"/>
        <v>-1</v>
      </c>
      <c r="AH230" s="37">
        <f>IF(COUNTIF(AF231:AF234, "&lt;0")&gt;=2,0,IF(AE230=1, 1, -1))</f>
        <v>-1</v>
      </c>
      <c r="AI230" s="37">
        <f>IF(COUNTIF(AF231:AF233, "&lt;0")&gt;=1,0,IF(AE230=1, 1, -1))</f>
        <v>-1</v>
      </c>
      <c r="AJ230" s="42">
        <f>IF(SUM(AE231:AE233)=0,0,IF(AE230=1, 1, -1))</f>
        <v>-1</v>
      </c>
      <c r="AK230" s="37">
        <f>IF(COUNTIF(AF231:AF232, "&lt;0")&gt;=2,0,IF(AE230=1, 1, -1))</f>
        <v>-1</v>
      </c>
      <c r="AL230" s="44">
        <f>IF(COUNTIF(AF231:AF234, "&lt;0")&gt;=3,0,IF(AE230=1, 1, -1))</f>
        <v>-1</v>
      </c>
      <c r="AM230" s="49">
        <f>IF(COUNTIF(AF231:AF233, "&lt;0")&gt;=2,0,IF(AE230=1, 1, -1))</f>
        <v>-1</v>
      </c>
      <c r="AN230" s="7">
        <v>17.307237725165425</v>
      </c>
      <c r="AO230" s="4">
        <f t="shared" si="124"/>
        <v>4.3499999999994543</v>
      </c>
      <c r="AP230" s="4">
        <f t="shared" si="125"/>
        <v>-28.5600000000004</v>
      </c>
      <c r="AQ230" s="4">
        <f t="shared" si="126"/>
        <v>28.539999999999964</v>
      </c>
      <c r="AR230">
        <f t="shared" si="142"/>
        <v>28.5600000000004</v>
      </c>
      <c r="AS230" s="6">
        <f t="shared" si="127"/>
        <v>1</v>
      </c>
      <c r="AT230" s="4">
        <f t="shared" si="128"/>
        <v>-2.5991434122522605</v>
      </c>
      <c r="AU230" s="4">
        <f t="shared" si="143"/>
        <v>-4.2327622748345384</v>
      </c>
      <c r="AV230">
        <f t="shared" si="144"/>
        <v>1</v>
      </c>
      <c r="AW230">
        <f t="shared" si="145"/>
        <v>0</v>
      </c>
      <c r="AX230">
        <f t="shared" si="146"/>
        <v>0</v>
      </c>
      <c r="AY230" s="4">
        <f t="shared" si="129"/>
        <v>-3.9100000000000006</v>
      </c>
      <c r="AZ230" s="4">
        <f t="shared" si="130"/>
        <v>1151.0400000000122</v>
      </c>
      <c r="BA230" s="4">
        <f>(C230-$C$1240)*10/100*4</f>
        <v>800.85600000000011</v>
      </c>
      <c r="BC230"/>
      <c r="BE230" s="6"/>
      <c r="BK230">
        <f t="shared" si="147"/>
        <v>1</v>
      </c>
    </row>
    <row r="231" spans="1:63" x14ac:dyDescent="0.25">
      <c r="A231">
        <v>1028</v>
      </c>
      <c r="B231" s="1">
        <v>44495</v>
      </c>
      <c r="C231" s="2">
        <v>4578.6899999999996</v>
      </c>
      <c r="D231" s="2">
        <v>4598.53</v>
      </c>
      <c r="E231" s="2">
        <v>4569.17</v>
      </c>
      <c r="F231" s="2">
        <v>4574.79</v>
      </c>
      <c r="G231" s="2">
        <v>2866500000</v>
      </c>
      <c r="H231" s="2">
        <f t="shared" si="131"/>
        <v>73.518309442840916</v>
      </c>
      <c r="I231" s="2">
        <f t="shared" si="132"/>
        <v>4423.0590000000002</v>
      </c>
      <c r="J231" s="2">
        <f t="shared" si="133"/>
        <v>72.081300998831921</v>
      </c>
      <c r="K231" s="2">
        <f t="shared" si="134"/>
        <v>12.210000000000036</v>
      </c>
      <c r="L231" s="20">
        <f>VLOOKUP(B231,'IV Calls'!A:B,2, FALSE)</f>
        <v>0.11310000000000001</v>
      </c>
      <c r="M231" s="2">
        <f t="shared" si="135"/>
        <v>16.931481167490503</v>
      </c>
      <c r="N231" s="2">
        <f>VLOOKUP(B231,'IV Puts'!A:B,2, FALSE)</f>
        <v>0.1095</v>
      </c>
      <c r="O231" s="21">
        <f t="shared" si="136"/>
        <v>17.011351087616468</v>
      </c>
      <c r="P231" s="4">
        <f t="shared" si="137"/>
        <v>32.050000000000182</v>
      </c>
      <c r="Q231" s="4">
        <f t="shared" si="138"/>
        <v>38.042999999999758</v>
      </c>
      <c r="R231" s="4">
        <f t="shared" si="139"/>
        <v>14.513992481202987</v>
      </c>
      <c r="S231" s="4">
        <f t="shared" si="140"/>
        <v>10.141614622429053</v>
      </c>
      <c r="T231" s="20">
        <f t="shared" si="111"/>
        <v>4579.795631578947</v>
      </c>
      <c r="U231" s="2">
        <f t="shared" si="112"/>
        <v>5.0056315789470318</v>
      </c>
      <c r="V231" s="24">
        <f t="shared" si="113"/>
        <v>1</v>
      </c>
      <c r="W231" s="32">
        <f t="shared" si="114"/>
        <v>4585.36074813712</v>
      </c>
      <c r="X231" s="33">
        <f t="shared" si="115"/>
        <v>10.570748137120063</v>
      </c>
      <c r="Y231" s="34">
        <f t="shared" si="116"/>
        <v>1</v>
      </c>
      <c r="Z231" s="39">
        <f t="shared" si="141"/>
        <v>4581.1899999999951</v>
      </c>
      <c r="AA231" s="33">
        <f t="shared" si="117"/>
        <v>6.3999999999950887</v>
      </c>
      <c r="AB231" s="34">
        <f t="shared" si="118"/>
        <v>1</v>
      </c>
      <c r="AC231" s="32">
        <f t="shared" si="119"/>
        <v>4582.0658571087915</v>
      </c>
      <c r="AD231" s="33">
        <f t="shared" si="120"/>
        <v>7.2758571087915698</v>
      </c>
      <c r="AE231" s="34">
        <f t="shared" si="121"/>
        <v>1</v>
      </c>
      <c r="AF231" s="36">
        <f t="shared" si="122"/>
        <v>1</v>
      </c>
      <c r="AG231" s="37">
        <f t="shared" si="123"/>
        <v>1</v>
      </c>
      <c r="AH231" s="37">
        <f>IF(COUNTIF(AF232:AF235, "&lt;0")&gt;=2,0,IF(AE231=1, 1, -1))</f>
        <v>1</v>
      </c>
      <c r="AI231" s="37">
        <f>IF(COUNTIF(AF232:AF234, "&lt;0")&gt;=1,0,IF(AE231=1, 1, -1))</f>
        <v>0</v>
      </c>
      <c r="AJ231" s="42">
        <f>IF(SUM(AE232:AE234)=0,0,IF(AE231=1, 1, -1))</f>
        <v>1</v>
      </c>
      <c r="AK231" s="37">
        <f>IF(COUNTIF(AF232:AF233, "&lt;0")&gt;=2,0,IF(AE231=1, 1, -1))</f>
        <v>1</v>
      </c>
      <c r="AL231" s="44">
        <f>IF(COUNTIF(AF232:AF235, "&lt;0")&gt;=3,0,IF(AE231=1, 1, -1))</f>
        <v>1</v>
      </c>
      <c r="AM231" s="49">
        <f>IF(COUNTIF(AF232:AF234, "&lt;0")&gt;=2,0,IF(AE231=1, 1, -1))</f>
        <v>1</v>
      </c>
      <c r="AN231" s="7">
        <v>16.392548079931121</v>
      </c>
      <c r="AO231" s="4">
        <f t="shared" si="124"/>
        <v>19.840000000000146</v>
      </c>
      <c r="AP231" s="4">
        <f t="shared" si="125"/>
        <v>-9.5199999999995271</v>
      </c>
      <c r="AQ231" s="4">
        <f t="shared" si="126"/>
        <v>3.8999999999996362</v>
      </c>
      <c r="AR231">
        <f t="shared" si="142"/>
        <v>19.840000000000146</v>
      </c>
      <c r="AS231" s="6">
        <f t="shared" si="127"/>
        <v>0</v>
      </c>
      <c r="AT231" s="4">
        <f t="shared" si="128"/>
        <v>4.7488221198965377</v>
      </c>
      <c r="AU231" s="4">
        <f t="shared" si="143"/>
        <v>19.492548079931485</v>
      </c>
      <c r="AV231">
        <f t="shared" si="144"/>
        <v>0</v>
      </c>
      <c r="AW231">
        <f t="shared" si="145"/>
        <v>0</v>
      </c>
      <c r="AX231">
        <f t="shared" si="146"/>
        <v>0</v>
      </c>
      <c r="AY231" s="4">
        <f t="shared" si="129"/>
        <v>6.94</v>
      </c>
      <c r="AZ231" s="4">
        <f t="shared" si="130"/>
        <v>1154.9500000000123</v>
      </c>
      <c r="BA231" s="4">
        <f>(C231-$C$1240)*10/100*4</f>
        <v>800.24399999999991</v>
      </c>
      <c r="BC231"/>
      <c r="BE231" s="6"/>
      <c r="BK231">
        <f t="shared" si="147"/>
        <v>1</v>
      </c>
    </row>
    <row r="232" spans="1:63" x14ac:dyDescent="0.25">
      <c r="A232">
        <v>1027</v>
      </c>
      <c r="B232" s="1">
        <v>44494</v>
      </c>
      <c r="C232" s="2">
        <v>4553.6899999999996</v>
      </c>
      <c r="D232" s="2">
        <v>4572.62</v>
      </c>
      <c r="E232" s="2">
        <v>4537.3599999999997</v>
      </c>
      <c r="F232" s="2">
        <v>4566.4799999999996</v>
      </c>
      <c r="G232" s="2">
        <v>3250210000</v>
      </c>
      <c r="H232" s="2">
        <f t="shared" si="131"/>
        <v>75.04392853522512</v>
      </c>
      <c r="I232" s="2">
        <f t="shared" si="132"/>
        <v>4415.1014999999998</v>
      </c>
      <c r="J232" s="2">
        <f t="shared" si="133"/>
        <v>76.307668208171634</v>
      </c>
      <c r="K232" s="2">
        <f t="shared" si="134"/>
        <v>8.7899999999999636</v>
      </c>
      <c r="L232" s="20">
        <f>VLOOKUP(B232,'IV Calls'!A:B,2, FALSE)</f>
        <v>0.1031</v>
      </c>
      <c r="M232" s="2">
        <f t="shared" si="135"/>
        <v>15.361505630447487</v>
      </c>
      <c r="N232" s="2">
        <f>VLOOKUP(B232,'IV Puts'!A:B,2, FALSE)</f>
        <v>0.1055</v>
      </c>
      <c r="O232" s="21">
        <f t="shared" si="136"/>
        <v>16.312477303102643</v>
      </c>
      <c r="P232" s="4">
        <f t="shared" si="137"/>
        <v>35.260000000000218</v>
      </c>
      <c r="Q232" s="4">
        <f t="shared" si="138"/>
        <v>38.117999999999753</v>
      </c>
      <c r="R232" s="4">
        <f t="shared" si="139"/>
        <v>13.315631578947347</v>
      </c>
      <c r="S232" s="4">
        <f t="shared" si="140"/>
        <v>9.3954199114368393</v>
      </c>
      <c r="T232" s="20">
        <f t="shared" si="111"/>
        <v>4555.521834586466</v>
      </c>
      <c r="U232" s="2">
        <f t="shared" si="112"/>
        <v>10.958165413533607</v>
      </c>
      <c r="V232" s="24">
        <f t="shared" si="113"/>
        <v>1</v>
      </c>
      <c r="W232" s="32">
        <f t="shared" si="114"/>
        <v>4559.1339881422919</v>
      </c>
      <c r="X232" s="33">
        <f t="shared" si="115"/>
        <v>7.3460118577077083</v>
      </c>
      <c r="Y232" s="34">
        <f t="shared" si="116"/>
        <v>1</v>
      </c>
      <c r="Z232" s="39">
        <f t="shared" si="141"/>
        <v>4554.4469999999992</v>
      </c>
      <c r="AA232" s="33">
        <f t="shared" si="117"/>
        <v>12.033000000000357</v>
      </c>
      <c r="AB232" s="34">
        <f t="shared" si="118"/>
        <v>1</v>
      </c>
      <c r="AC232" s="32">
        <f t="shared" si="119"/>
        <v>4555.4312675098809</v>
      </c>
      <c r="AD232" s="33">
        <f t="shared" si="120"/>
        <v>11.048732490118709</v>
      </c>
      <c r="AE232" s="34">
        <f t="shared" si="121"/>
        <v>1</v>
      </c>
      <c r="AF232" s="36">
        <f t="shared" si="122"/>
        <v>1</v>
      </c>
      <c r="AG232" s="37">
        <f t="shared" si="123"/>
        <v>1</v>
      </c>
      <c r="AH232" s="37">
        <f>IF(COUNTIF(AF233:AF236, "&lt;0")&gt;=2,0,IF(AE232=1, 1, -1))</f>
        <v>0</v>
      </c>
      <c r="AI232" s="37">
        <f>IF(COUNTIF(AF233:AF235, "&lt;0")&gt;=1,0,IF(AE232=1, 1, -1))</f>
        <v>0</v>
      </c>
      <c r="AJ232" s="42">
        <f>IF(SUM(AE233:AE235)=0,0,IF(AE232=1, 1, -1))</f>
        <v>1</v>
      </c>
      <c r="AK232" s="37">
        <f>IF(COUNTIF(AF233:AF234, "&lt;0")&gt;=2,0,IF(AE232=1, 1, -1))</f>
        <v>1</v>
      </c>
      <c r="AL232" s="44">
        <f>IF(COUNTIF(AF233:AF236, "&lt;0")&gt;=3,0,IF(AE232=1, 1, -1))</f>
        <v>1</v>
      </c>
      <c r="AM232" s="49">
        <f>IF(COUNTIF(AF233:AF235, "&lt;0")&gt;=2,0,IF(AE232=1, 1, -1))</f>
        <v>1</v>
      </c>
      <c r="AN232" s="7">
        <v>15.719096450166925</v>
      </c>
      <c r="AO232" s="4">
        <f t="shared" si="124"/>
        <v>18.930000000000291</v>
      </c>
      <c r="AP232" s="4">
        <f t="shared" si="125"/>
        <v>-16.329999999999927</v>
      </c>
      <c r="AQ232" s="4">
        <f t="shared" si="126"/>
        <v>12.789999999999964</v>
      </c>
      <c r="AR232">
        <f t="shared" si="142"/>
        <v>18.930000000000291</v>
      </c>
      <c r="AS232" s="6">
        <f t="shared" si="127"/>
        <v>0</v>
      </c>
      <c r="AT232" s="4">
        <f t="shared" si="128"/>
        <v>4.6486446752500967</v>
      </c>
      <c r="AU232" s="4">
        <f t="shared" si="143"/>
        <v>9.929096450166961</v>
      </c>
      <c r="AV232">
        <f t="shared" si="144"/>
        <v>0</v>
      </c>
      <c r="AW232">
        <f t="shared" si="145"/>
        <v>0</v>
      </c>
      <c r="AX232">
        <f t="shared" si="146"/>
        <v>0</v>
      </c>
      <c r="AY232" s="4">
        <f t="shared" si="129"/>
        <v>6.94</v>
      </c>
      <c r="AZ232" s="4">
        <f t="shared" si="130"/>
        <v>1148.0100000000123</v>
      </c>
      <c r="BA232" s="4">
        <f>(C232-$C$1240)*10/100*4</f>
        <v>790.24399999999991</v>
      </c>
      <c r="BC232"/>
      <c r="BE232" s="6"/>
      <c r="BK232">
        <f t="shared" si="147"/>
        <v>1</v>
      </c>
    </row>
    <row r="233" spans="1:63" x14ac:dyDescent="0.25">
      <c r="A233">
        <v>1026</v>
      </c>
      <c r="B233" s="1">
        <v>44491</v>
      </c>
      <c r="C233" s="2">
        <v>4546.12</v>
      </c>
      <c r="D233" s="2">
        <v>4559.67</v>
      </c>
      <c r="E233" s="2">
        <v>4524</v>
      </c>
      <c r="F233" s="2">
        <v>4544.8999999999996</v>
      </c>
      <c r="G233" s="2">
        <v>3062810000</v>
      </c>
      <c r="H233" s="2">
        <f t="shared" si="131"/>
        <v>72.471719112431032</v>
      </c>
      <c r="I233" s="2">
        <f t="shared" si="132"/>
        <v>4409.5229999999992</v>
      </c>
      <c r="J233" s="2">
        <f t="shared" si="133"/>
        <v>75.011080183284548</v>
      </c>
      <c r="K233" s="2">
        <f t="shared" si="134"/>
        <v>-3.6599999999998545</v>
      </c>
      <c r="L233" s="20">
        <f>VLOOKUP(B233,'IV Calls'!A:B,2, FALSE)</f>
        <v>8.8400000000000006E-2</v>
      </c>
      <c r="M233" s="2">
        <f t="shared" si="135"/>
        <v>13.185404251770311</v>
      </c>
      <c r="N233" s="2">
        <f>VLOOKUP(B233,'IV Puts'!A:B,2, FALSE)</f>
        <v>9.4E-2</v>
      </c>
      <c r="O233" s="21">
        <f t="shared" si="136"/>
        <v>14.549945938062283</v>
      </c>
      <c r="P233" s="4">
        <f t="shared" si="137"/>
        <v>35.670000000000073</v>
      </c>
      <c r="Q233" s="4">
        <f t="shared" si="138"/>
        <v>40.120999999999732</v>
      </c>
      <c r="R233" s="4">
        <f t="shared" si="139"/>
        <v>10.621834586466154</v>
      </c>
      <c r="S233" s="4">
        <f t="shared" si="140"/>
        <v>7.6675889328063151</v>
      </c>
      <c r="T233" s="20">
        <f t="shared" si="111"/>
        <v>4557.6865413533833</v>
      </c>
      <c r="U233" s="2">
        <f t="shared" si="112"/>
        <v>12.786541353383654</v>
      </c>
      <c r="V233" s="24">
        <f t="shared" si="113"/>
        <v>1</v>
      </c>
      <c r="W233" s="32">
        <f t="shared" si="114"/>
        <v>4550.0462479615207</v>
      </c>
      <c r="X233" s="33">
        <f t="shared" si="115"/>
        <v>5.1462479615211123</v>
      </c>
      <c r="Y233" s="34">
        <f t="shared" si="116"/>
        <v>1</v>
      </c>
      <c r="Z233" s="39">
        <f t="shared" si="141"/>
        <v>4547.5079999999998</v>
      </c>
      <c r="AA233" s="33">
        <f t="shared" si="117"/>
        <v>2.6080000000001746</v>
      </c>
      <c r="AB233" s="34">
        <f t="shared" si="118"/>
        <v>1</v>
      </c>
      <c r="AC233" s="32">
        <f t="shared" si="119"/>
        <v>4548.0410320719193</v>
      </c>
      <c r="AD233" s="33">
        <f t="shared" si="120"/>
        <v>3.1410320719196534</v>
      </c>
      <c r="AE233" s="34">
        <f t="shared" si="121"/>
        <v>1</v>
      </c>
      <c r="AF233" s="36">
        <f t="shared" si="122"/>
        <v>1</v>
      </c>
      <c r="AG233" s="37">
        <f t="shared" si="123"/>
        <v>0</v>
      </c>
      <c r="AH233" s="37">
        <f>IF(COUNTIF(AF234:AF237, "&lt;0")&gt;=2,0,IF(AE233=1, 1, -1))</f>
        <v>0</v>
      </c>
      <c r="AI233" s="37">
        <f>IF(COUNTIF(AF234:AF236, "&lt;0")&gt;=1,0,IF(AE233=1, 1, -1))</f>
        <v>0</v>
      </c>
      <c r="AJ233" s="42">
        <f>IF(SUM(AE234:AE236)=0,0,IF(AE233=1, 1, -1))</f>
        <v>1</v>
      </c>
      <c r="AK233" s="37">
        <f>IF(COUNTIF(AF234:AF235, "&lt;0")&gt;=2,0,IF(AE233=1, 1, -1))</f>
        <v>1</v>
      </c>
      <c r="AL233" s="44">
        <f>IF(COUNTIF(AF234:AF237, "&lt;0")&gt;=3,0,IF(AE233=1, 1, -1))</f>
        <v>0</v>
      </c>
      <c r="AM233" s="49">
        <f>IF(COUNTIF(AF234:AF236, "&lt;0")&gt;=2,0,IF(AE233=1, 1, -1))</f>
        <v>0</v>
      </c>
      <c r="AN233" s="7">
        <v>14.020678729258023</v>
      </c>
      <c r="AO233" s="4">
        <f t="shared" si="124"/>
        <v>13.550000000000182</v>
      </c>
      <c r="AP233" s="4">
        <f t="shared" si="125"/>
        <v>-22.119999999999891</v>
      </c>
      <c r="AQ233" s="4">
        <f t="shared" si="126"/>
        <v>1.2200000000002547</v>
      </c>
      <c r="AR233">
        <f t="shared" si="142"/>
        <v>22.119999999999891</v>
      </c>
      <c r="AS233" s="6">
        <f t="shared" si="127"/>
        <v>1</v>
      </c>
      <c r="AT233" s="4">
        <f t="shared" si="128"/>
        <v>-1.0889819061128563</v>
      </c>
      <c r="AU233" s="4">
        <f t="shared" si="143"/>
        <v>19.800678729257768</v>
      </c>
      <c r="AV233">
        <f t="shared" si="144"/>
        <v>0</v>
      </c>
      <c r="AW233">
        <f t="shared" si="145"/>
        <v>1</v>
      </c>
      <c r="AX233">
        <f t="shared" si="146"/>
        <v>0</v>
      </c>
      <c r="AY233" s="4">
        <f t="shared" si="129"/>
        <v>-3.9100000000000006</v>
      </c>
      <c r="AZ233" s="4">
        <f t="shared" si="130"/>
        <v>1141.0700000000122</v>
      </c>
      <c r="BA233" s="4">
        <f>(C233-$C$1240)*10/100*4</f>
        <v>787.21600000000001</v>
      </c>
      <c r="BC233"/>
      <c r="BE233" s="6"/>
      <c r="BK233">
        <f t="shared" si="147"/>
        <v>1</v>
      </c>
    </row>
    <row r="234" spans="1:63" x14ac:dyDescent="0.25">
      <c r="A234">
        <v>1025</v>
      </c>
      <c r="B234" s="1">
        <v>44490</v>
      </c>
      <c r="C234" s="2">
        <v>4532.24</v>
      </c>
      <c r="D234" s="2">
        <v>4551.4399999999996</v>
      </c>
      <c r="E234" s="2">
        <v>4526.8900000000003</v>
      </c>
      <c r="F234" s="2">
        <v>4549.78</v>
      </c>
      <c r="G234" s="2">
        <v>3016950000</v>
      </c>
      <c r="H234" s="2">
        <f t="shared" si="131"/>
        <v>65.19451068405472</v>
      </c>
      <c r="I234" s="2">
        <f t="shared" si="132"/>
        <v>4404.1189999999997</v>
      </c>
      <c r="J234" s="2">
        <f t="shared" si="133"/>
        <v>70.506241716975751</v>
      </c>
      <c r="K234" s="2">
        <f t="shared" si="134"/>
        <v>-3.9499999999998181</v>
      </c>
      <c r="L234" s="20">
        <f>VLOOKUP(B234,'IV Calls'!A:B,2, FALSE)</f>
        <v>8.3599999999999994E-2</v>
      </c>
      <c r="M234" s="2">
        <f t="shared" si="135"/>
        <v>12.43220896701617</v>
      </c>
      <c r="N234" s="2">
        <f>VLOOKUP(B234,'IV Puts'!A:B,2, FALSE)</f>
        <v>8.7599999999999997E-2</v>
      </c>
      <c r="O234" s="21">
        <f t="shared" si="136"/>
        <v>13.518810232850676</v>
      </c>
      <c r="P234" s="4">
        <f t="shared" si="137"/>
        <v>24.549999999999272</v>
      </c>
      <c r="Q234" s="4">
        <f t="shared" si="138"/>
        <v>39.133999999999745</v>
      </c>
      <c r="R234" s="4">
        <f t="shared" si="139"/>
        <v>7.9065413533834574</v>
      </c>
      <c r="S234" s="4">
        <f t="shared" si="140"/>
        <v>5.5299267063673803</v>
      </c>
      <c r="T234" s="20">
        <f t="shared" si="111"/>
        <v>4541.262586466165</v>
      </c>
      <c r="U234" s="2">
        <f t="shared" si="112"/>
        <v>8.5174135338347696</v>
      </c>
      <c r="V234" s="24">
        <f t="shared" si="113"/>
        <v>1</v>
      </c>
      <c r="W234" s="32">
        <f t="shared" si="114"/>
        <v>4534.7155699294399</v>
      </c>
      <c r="X234" s="33">
        <f t="shared" si="115"/>
        <v>15.064430070559865</v>
      </c>
      <c r="Y234" s="34">
        <f t="shared" si="116"/>
        <v>1</v>
      </c>
      <c r="Z234" s="39">
        <f t="shared" si="141"/>
        <v>4533.021999999999</v>
      </c>
      <c r="AA234" s="33">
        <f t="shared" si="117"/>
        <v>16.75800000000072</v>
      </c>
      <c r="AB234" s="34">
        <f t="shared" si="118"/>
        <v>0</v>
      </c>
      <c r="AC234" s="32">
        <f t="shared" si="119"/>
        <v>4533.3776496851815</v>
      </c>
      <c r="AD234" s="33">
        <f t="shared" si="120"/>
        <v>16.40235031481825</v>
      </c>
      <c r="AE234" s="34">
        <f t="shared" si="121"/>
        <v>0</v>
      </c>
      <c r="AF234" s="36">
        <f t="shared" si="122"/>
        <v>-1</v>
      </c>
      <c r="AG234" s="37">
        <f t="shared" si="123"/>
        <v>-1</v>
      </c>
      <c r="AH234" s="37">
        <f>IF(COUNTIF(AF235:AF238, "&lt;0")&gt;=2,0,IF(AE234=1, 1, -1))</f>
        <v>0</v>
      </c>
      <c r="AI234" s="37">
        <f>IF(COUNTIF(AF235:AF237, "&lt;0")&gt;=1,0,IF(AE234=1, 1, -1))</f>
        <v>0</v>
      </c>
      <c r="AJ234" s="42">
        <f>IF(SUM(AE235:AE237)=0,0,IF(AE234=1, 1, -1))</f>
        <v>-1</v>
      </c>
      <c r="AK234" s="37">
        <f>IF(COUNTIF(AF235:AF236, "&lt;0")&gt;=2,0,IF(AE234=1, 1, -1))</f>
        <v>-1</v>
      </c>
      <c r="AL234" s="44">
        <f>IF(COUNTIF(AF235:AF238, "&lt;0")&gt;=3,0,IF(AE234=1, 1, -1))</f>
        <v>0</v>
      </c>
      <c r="AM234" s="49">
        <f>IF(COUNTIF(AF235:AF237, "&lt;0")&gt;=2,0,IF(AE234=1, 1, -1))</f>
        <v>0</v>
      </c>
      <c r="AN234" s="7">
        <v>13.027051501323164</v>
      </c>
      <c r="AO234" s="4">
        <f t="shared" si="124"/>
        <v>19.199999999999818</v>
      </c>
      <c r="AP234" s="4">
        <f t="shared" si="125"/>
        <v>-5.3499999999994543</v>
      </c>
      <c r="AQ234" s="4">
        <f t="shared" si="126"/>
        <v>17.539999999999964</v>
      </c>
      <c r="AR234">
        <f t="shared" si="142"/>
        <v>19.199999999999818</v>
      </c>
      <c r="AS234" s="6">
        <f t="shared" si="127"/>
        <v>0</v>
      </c>
      <c r="AT234" s="4">
        <f t="shared" si="128"/>
        <v>0.34057725198492861</v>
      </c>
      <c r="AU234" s="4">
        <f t="shared" si="143"/>
        <v>2.4870515013232009</v>
      </c>
      <c r="AV234">
        <f t="shared" si="144"/>
        <v>0</v>
      </c>
      <c r="AW234">
        <f t="shared" si="145"/>
        <v>0</v>
      </c>
      <c r="AX234">
        <f t="shared" si="146"/>
        <v>0</v>
      </c>
      <c r="AY234" s="4">
        <f t="shared" si="129"/>
        <v>6.94</v>
      </c>
      <c r="AZ234" s="4">
        <f t="shared" si="130"/>
        <v>1144.9800000000123</v>
      </c>
      <c r="BA234" s="4">
        <f>(C234-$C$1240)*10/100*4</f>
        <v>781.66399999999999</v>
      </c>
      <c r="BC234"/>
      <c r="BE234" s="6"/>
      <c r="BK234">
        <f t="shared" si="147"/>
        <v>1</v>
      </c>
    </row>
    <row r="235" spans="1:63" x14ac:dyDescent="0.25">
      <c r="A235">
        <v>1024</v>
      </c>
      <c r="B235" s="1">
        <v>44489</v>
      </c>
      <c r="C235" s="2">
        <v>4524.42</v>
      </c>
      <c r="D235" s="2">
        <v>4540.87</v>
      </c>
      <c r="E235" s="2">
        <v>4524.3999999999996</v>
      </c>
      <c r="F235" s="2">
        <v>4536.1899999999996</v>
      </c>
      <c r="G235" s="2">
        <v>2671560000</v>
      </c>
      <c r="H235" s="2">
        <f t="shared" si="131"/>
        <v>57.568512960162927</v>
      </c>
      <c r="I235" s="2">
        <f t="shared" si="132"/>
        <v>4397.8444999999992</v>
      </c>
      <c r="J235" s="2">
        <f t="shared" si="133"/>
        <v>62.96858776405886</v>
      </c>
      <c r="K235" s="2">
        <f t="shared" si="134"/>
        <v>4.7899999999999636</v>
      </c>
      <c r="L235" s="20">
        <f>VLOOKUP(B235,'IV Calls'!A:B,2, FALSE)</f>
        <v>8.7599999999999997E-2</v>
      </c>
      <c r="M235" s="2">
        <f t="shared" si="135"/>
        <v>12.979494416443142</v>
      </c>
      <c r="N235" s="2">
        <f>VLOOKUP(B235,'IV Puts'!A:B,2, FALSE)</f>
        <v>0.1009</v>
      </c>
      <c r="O235" s="21">
        <f t="shared" si="136"/>
        <v>15.514478350153768</v>
      </c>
      <c r="P235" s="4">
        <f t="shared" si="137"/>
        <v>21.239999999999782</v>
      </c>
      <c r="Q235" s="4">
        <f t="shared" si="138"/>
        <v>43.32099999999982</v>
      </c>
      <c r="R235" s="4">
        <f t="shared" si="139"/>
        <v>5.0725864661654221</v>
      </c>
      <c r="S235" s="4">
        <f t="shared" si="140"/>
        <v>3.4867182104789132</v>
      </c>
      <c r="T235" s="20">
        <f t="shared" si="111"/>
        <v>4522.6936315789471</v>
      </c>
      <c r="U235" s="2">
        <f t="shared" si="112"/>
        <v>13.496368421052466</v>
      </c>
      <c r="V235" s="24">
        <f t="shared" si="113"/>
        <v>1</v>
      </c>
      <c r="W235" s="32">
        <f t="shared" si="114"/>
        <v>4525.8987681954659</v>
      </c>
      <c r="X235" s="33">
        <f t="shared" si="115"/>
        <v>10.291231804533709</v>
      </c>
      <c r="Y235" s="34">
        <f t="shared" si="116"/>
        <v>1</v>
      </c>
      <c r="Z235" s="39">
        <f t="shared" si="141"/>
        <v>4527.1280000000006</v>
      </c>
      <c r="AA235" s="33">
        <f t="shared" si="117"/>
        <v>9.0619999999989886</v>
      </c>
      <c r="AB235" s="34">
        <f t="shared" si="118"/>
        <v>1</v>
      </c>
      <c r="AC235" s="32">
        <f t="shared" si="119"/>
        <v>4526.8698613210481</v>
      </c>
      <c r="AD235" s="33">
        <f t="shared" si="120"/>
        <v>9.32013867895148</v>
      </c>
      <c r="AE235" s="34">
        <f t="shared" si="121"/>
        <v>1</v>
      </c>
      <c r="AF235" s="36">
        <f t="shared" si="122"/>
        <v>1</v>
      </c>
      <c r="AG235" s="37">
        <f t="shared" si="123"/>
        <v>0</v>
      </c>
      <c r="AH235" s="37">
        <f>IF(COUNTIF(AF236:AF239, "&lt;0")&gt;=2,0,IF(AE235=1, 1, -1))</f>
        <v>0</v>
      </c>
      <c r="AI235" s="37">
        <f>IF(COUNTIF(AF236:AF238, "&lt;0")&gt;=1,0,IF(AE235=1, 1, -1))</f>
        <v>0</v>
      </c>
      <c r="AJ235" s="42">
        <f>IF(SUM(AE236:AE238)=0,0,IF(AE235=1, 1, -1))</f>
        <v>0</v>
      </c>
      <c r="AK235" s="37">
        <f>IF(COUNTIF(AF236:AF237, "&lt;0")&gt;=2,0,IF(AE235=1, 1, -1))</f>
        <v>0</v>
      </c>
      <c r="AL235" s="44">
        <f>IF(COUNTIF(AF236:AF239, "&lt;0")&gt;=3,0,IF(AE235=1, 1, -1))</f>
        <v>0</v>
      </c>
      <c r="AM235" s="49">
        <f>IF(COUNTIF(AF236:AF238, "&lt;0")&gt;=2,0,IF(AE235=1, 1, -1))</f>
        <v>0</v>
      </c>
      <c r="AN235" s="7">
        <v>14.950125418026408</v>
      </c>
      <c r="AO235" s="4">
        <f t="shared" si="124"/>
        <v>16.449999999999818</v>
      </c>
      <c r="AP235" s="4">
        <f t="shared" si="125"/>
        <v>-2.0000000000436557E-2</v>
      </c>
      <c r="AQ235" s="4">
        <f t="shared" si="126"/>
        <v>11.769999999999527</v>
      </c>
      <c r="AR235">
        <f t="shared" si="142"/>
        <v>16.449999999999818</v>
      </c>
      <c r="AS235" s="6">
        <f t="shared" si="127"/>
        <v>0</v>
      </c>
      <c r="AT235" s="4">
        <f t="shared" si="128"/>
        <v>5.9751881270397931</v>
      </c>
      <c r="AU235" s="4">
        <f t="shared" si="143"/>
        <v>10.180125418026881</v>
      </c>
      <c r="AV235">
        <f t="shared" si="144"/>
        <v>0</v>
      </c>
      <c r="AW235">
        <f t="shared" si="145"/>
        <v>0</v>
      </c>
      <c r="AX235">
        <f t="shared" si="146"/>
        <v>0</v>
      </c>
      <c r="AY235" s="4">
        <f t="shared" si="129"/>
        <v>6.94</v>
      </c>
      <c r="AZ235" s="4">
        <f t="shared" si="130"/>
        <v>1138.0400000000122</v>
      </c>
      <c r="BA235" s="4">
        <f>(C235-$C$1240)*10/100*4</f>
        <v>778.53600000000006</v>
      </c>
      <c r="BC235"/>
      <c r="BE235" s="6"/>
      <c r="BK235">
        <f t="shared" si="147"/>
        <v>0</v>
      </c>
    </row>
    <row r="236" spans="1:63" x14ac:dyDescent="0.25">
      <c r="A236">
        <v>1023</v>
      </c>
      <c r="B236" s="1">
        <v>44488</v>
      </c>
      <c r="C236" s="2">
        <v>4497.34</v>
      </c>
      <c r="D236" s="2">
        <v>4520.3999999999996</v>
      </c>
      <c r="E236" s="2">
        <v>4496.41</v>
      </c>
      <c r="F236" s="2">
        <v>4519.63</v>
      </c>
      <c r="G236" s="2">
        <v>2531210000</v>
      </c>
      <c r="H236" s="2">
        <f t="shared" si="131"/>
        <v>53.449417219564872</v>
      </c>
      <c r="I236" s="2">
        <f t="shared" si="132"/>
        <v>4389.9949999999999</v>
      </c>
      <c r="J236" s="2">
        <f t="shared" si="133"/>
        <v>60.004847883097547</v>
      </c>
      <c r="K236" s="2">
        <f t="shared" si="134"/>
        <v>10.880000000000109</v>
      </c>
      <c r="L236" s="20">
        <f>VLOOKUP(B236,'IV Calls'!A:B,2, FALSE)</f>
        <v>0.1056</v>
      </c>
      <c r="M236" s="2">
        <f t="shared" si="135"/>
        <v>15.531682544762814</v>
      </c>
      <c r="N236" s="2">
        <f>VLOOKUP(B236,'IV Puts'!A:B,2, FALSE)</f>
        <v>9.6799999999999997E-2</v>
      </c>
      <c r="O236" s="21">
        <f t="shared" si="136"/>
        <v>14.774822976891658</v>
      </c>
      <c r="P236" s="4">
        <f t="shared" si="137"/>
        <v>33.9399999999996</v>
      </c>
      <c r="Q236" s="4">
        <f t="shared" si="138"/>
        <v>48.704999999999835</v>
      </c>
      <c r="R236" s="4">
        <f t="shared" si="139"/>
        <v>3.0636315789473776</v>
      </c>
      <c r="S236" s="4">
        <f t="shared" si="140"/>
        <v>2.0827721062903533</v>
      </c>
      <c r="T236" s="20">
        <f t="shared" si="111"/>
        <v>4488.156939849624</v>
      </c>
      <c r="U236" s="2">
        <f t="shared" si="112"/>
        <v>31.473060150376114</v>
      </c>
      <c r="V236" s="24">
        <f t="shared" si="113"/>
        <v>0</v>
      </c>
      <c r="W236" s="32">
        <f t="shared" si="114"/>
        <v>4498.1184647503433</v>
      </c>
      <c r="X236" s="33">
        <f t="shared" si="115"/>
        <v>21.511535249656845</v>
      </c>
      <c r="Y236" s="34">
        <f t="shared" si="116"/>
        <v>0</v>
      </c>
      <c r="Z236" s="39">
        <f t="shared" si="141"/>
        <v>4500.7019999999975</v>
      </c>
      <c r="AA236" s="33">
        <f t="shared" si="117"/>
        <v>18.928000000002612</v>
      </c>
      <c r="AB236" s="34">
        <f t="shared" si="118"/>
        <v>0</v>
      </c>
      <c r="AC236" s="32">
        <f t="shared" si="119"/>
        <v>4500.1594575975705</v>
      </c>
      <c r="AD236" s="33">
        <f t="shared" si="120"/>
        <v>19.470542402429601</v>
      </c>
      <c r="AE236" s="34">
        <f t="shared" si="121"/>
        <v>0</v>
      </c>
      <c r="AF236" s="36">
        <f t="shared" si="122"/>
        <v>-1</v>
      </c>
      <c r="AG236" s="37">
        <f t="shared" si="123"/>
        <v>0</v>
      </c>
      <c r="AH236" s="37">
        <f>IF(COUNTIF(AF237:AF240, "&lt;0")&gt;=2,0,IF(AE236=1, 1, -1))</f>
        <v>0</v>
      </c>
      <c r="AI236" s="37">
        <f>IF(COUNTIF(AF237:AF239, "&lt;0")&gt;=1,0,IF(AE236=1, 1, -1))</f>
        <v>0</v>
      </c>
      <c r="AJ236" s="42">
        <f>IF(SUM(AE237:AE239)=0,0,IF(AE236=1, 1, -1))</f>
        <v>0</v>
      </c>
      <c r="AK236" s="37">
        <f>IF(COUNTIF(AF237:AF238, "&lt;0")&gt;=2,0,IF(AE236=1, 1, -1))</f>
        <v>0</v>
      </c>
      <c r="AL236" s="44">
        <f>IF(COUNTIF(AF237:AF240, "&lt;0")&gt;=3,0,IF(AE236=1, 1, -1))</f>
        <v>0</v>
      </c>
      <c r="AM236" s="49">
        <f>IF(COUNTIF(AF237:AF239, "&lt;0")&gt;=2,0,IF(AE236=1, 1, -1))</f>
        <v>0</v>
      </c>
      <c r="AN236" s="7">
        <v>14.23737566603258</v>
      </c>
      <c r="AO236" s="4">
        <f t="shared" si="124"/>
        <v>23.059999999999491</v>
      </c>
      <c r="AP236" s="4">
        <f t="shared" si="125"/>
        <v>-0.93000000000029104</v>
      </c>
      <c r="AQ236" s="4">
        <f t="shared" si="126"/>
        <v>22.289999999999964</v>
      </c>
      <c r="AR236">
        <f t="shared" si="142"/>
        <v>23.059999999999491</v>
      </c>
      <c r="AS236" s="6">
        <f t="shared" si="127"/>
        <v>1</v>
      </c>
      <c r="AT236" s="4">
        <f t="shared" si="128"/>
        <v>-1.7039365009506184</v>
      </c>
      <c r="AU236" s="4">
        <f t="shared" si="143"/>
        <v>-1.0526243339673833</v>
      </c>
      <c r="AV236">
        <f t="shared" si="144"/>
        <v>1</v>
      </c>
      <c r="AW236">
        <f t="shared" si="145"/>
        <v>0</v>
      </c>
      <c r="AX236">
        <f t="shared" si="146"/>
        <v>0</v>
      </c>
      <c r="AY236" s="4">
        <f t="shared" si="129"/>
        <v>-3.9100000000000006</v>
      </c>
      <c r="AZ236" s="4">
        <f t="shared" si="130"/>
        <v>1131.1000000000122</v>
      </c>
      <c r="BA236" s="4">
        <f>(C236-$C$1240)*10/100*4</f>
        <v>767.70400000000006</v>
      </c>
      <c r="BC236"/>
      <c r="BE236" s="6"/>
      <c r="BK236">
        <f t="shared" si="147"/>
        <v>0</v>
      </c>
    </row>
    <row r="237" spans="1:63" x14ac:dyDescent="0.25">
      <c r="A237">
        <v>1022</v>
      </c>
      <c r="B237" s="1">
        <v>44487</v>
      </c>
      <c r="C237" s="2">
        <v>4463.72</v>
      </c>
      <c r="D237" s="2">
        <v>4488.75</v>
      </c>
      <c r="E237" s="2">
        <v>4447.47</v>
      </c>
      <c r="F237" s="2">
        <v>4486.46</v>
      </c>
      <c r="G237" s="2">
        <v>2683540000</v>
      </c>
      <c r="H237" s="2">
        <f t="shared" si="131"/>
        <v>48.859692089810743</v>
      </c>
      <c r="I237" s="2">
        <f t="shared" si="132"/>
        <v>4383.8504999999996</v>
      </c>
      <c r="J237" s="2">
        <f t="shared" si="133"/>
        <v>53.131589659418644</v>
      </c>
      <c r="K237" s="2">
        <f t="shared" si="134"/>
        <v>-7.6499999999996362</v>
      </c>
      <c r="L237" s="20">
        <f>VLOOKUP(B237,'IV Calls'!A:B,2, FALSE)</f>
        <v>0.1081</v>
      </c>
      <c r="M237" s="2">
        <f t="shared" si="135"/>
        <v>15.845906524510815</v>
      </c>
      <c r="N237" s="2">
        <f>VLOOKUP(B237,'IV Puts'!A:B,2, FALSE)</f>
        <v>0.1065</v>
      </c>
      <c r="O237" s="21">
        <f t="shared" si="136"/>
        <v>16.200683781966202</v>
      </c>
      <c r="P237" s="4">
        <f t="shared" si="137"/>
        <v>41.279999999999745</v>
      </c>
      <c r="Q237" s="4">
        <f t="shared" si="138"/>
        <v>52.187999999999832</v>
      </c>
      <c r="R237" s="4">
        <f t="shared" si="139"/>
        <v>1.6969398496240726</v>
      </c>
      <c r="S237" s="4">
        <f t="shared" si="140"/>
        <v>1.0964292258360129</v>
      </c>
      <c r="T237" s="20">
        <f t="shared" si="111"/>
        <v>4471.9246315789469</v>
      </c>
      <c r="U237" s="2">
        <f t="shared" si="112"/>
        <v>14.535368421053136</v>
      </c>
      <c r="V237" s="24">
        <f t="shared" si="113"/>
        <v>1</v>
      </c>
      <c r="W237" s="32">
        <f t="shared" si="114"/>
        <v>4463.8713338339921</v>
      </c>
      <c r="X237" s="33">
        <f t="shared" si="115"/>
        <v>22.588666166007897</v>
      </c>
      <c r="Y237" s="34">
        <f t="shared" si="116"/>
        <v>0</v>
      </c>
      <c r="Z237" s="39">
        <f t="shared" si="141"/>
        <v>4465.3229999999985</v>
      </c>
      <c r="AA237" s="33">
        <f t="shared" si="117"/>
        <v>21.137000000001535</v>
      </c>
      <c r="AB237" s="34">
        <f t="shared" si="118"/>
        <v>0</v>
      </c>
      <c r="AC237" s="32">
        <f t="shared" si="119"/>
        <v>4465.0181501051375</v>
      </c>
      <c r="AD237" s="33">
        <f t="shared" si="120"/>
        <v>21.441849894862571</v>
      </c>
      <c r="AE237" s="34">
        <f t="shared" si="121"/>
        <v>0</v>
      </c>
      <c r="AF237" s="36">
        <f t="shared" si="122"/>
        <v>-1</v>
      </c>
      <c r="AG237" s="37">
        <f t="shared" si="123"/>
        <v>0</v>
      </c>
      <c r="AH237" s="37">
        <f>IF(COUNTIF(AF238:AF241, "&lt;0")&gt;=2,0,IF(AE237=1, 1, -1))</f>
        <v>0</v>
      </c>
      <c r="AI237" s="37">
        <f>IF(COUNTIF(AF238:AF240, "&lt;0")&gt;=1,0,IF(AE237=1, 1, -1))</f>
        <v>0</v>
      </c>
      <c r="AJ237" s="42">
        <f>IF(SUM(AE238:AE240)=0,0,IF(AE237=1, 1, -1))</f>
        <v>-1</v>
      </c>
      <c r="AK237" s="37">
        <f>IF(COUNTIF(AF238:AF239, "&lt;0")&gt;=2,0,IF(AE237=1, 1, -1))</f>
        <v>0</v>
      </c>
      <c r="AL237" s="44">
        <f>IF(COUNTIF(AF238:AF241, "&lt;0")&gt;=3,0,IF(AE237=1, 1, -1))</f>
        <v>-1</v>
      </c>
      <c r="AM237" s="49">
        <f>IF(COUNTIF(AF238:AF240, "&lt;0")&gt;=2,0,IF(AE237=1, 1, -1))</f>
        <v>0</v>
      </c>
      <c r="AN237" s="7">
        <v>15.611369517672541</v>
      </c>
      <c r="AO237" s="4">
        <f t="shared" si="124"/>
        <v>25.029999999999745</v>
      </c>
      <c r="AP237" s="4">
        <f t="shared" si="125"/>
        <v>-16.25</v>
      </c>
      <c r="AQ237" s="4">
        <f t="shared" si="126"/>
        <v>22.739999999999782</v>
      </c>
      <c r="AR237">
        <f t="shared" si="142"/>
        <v>25.029999999999745</v>
      </c>
      <c r="AS237" s="6">
        <f t="shared" si="127"/>
        <v>1</v>
      </c>
      <c r="AT237" s="4">
        <f t="shared" si="128"/>
        <v>-1.6129457234909346</v>
      </c>
      <c r="AU237" s="4">
        <f t="shared" si="143"/>
        <v>-0.12863048232724061</v>
      </c>
      <c r="AV237">
        <f t="shared" si="144"/>
        <v>1</v>
      </c>
      <c r="AW237">
        <f t="shared" si="145"/>
        <v>0</v>
      </c>
      <c r="AX237">
        <f t="shared" si="146"/>
        <v>0</v>
      </c>
      <c r="AY237" s="4">
        <f t="shared" si="129"/>
        <v>-3.9100000000000006</v>
      </c>
      <c r="AZ237" s="4">
        <f t="shared" si="130"/>
        <v>1135.0100000000123</v>
      </c>
      <c r="BA237" s="4">
        <f>(C237-$C$1240)*10/100*4</f>
        <v>754.25600000000009</v>
      </c>
      <c r="BC237"/>
      <c r="BE237" s="6"/>
      <c r="BK237">
        <f t="shared" si="147"/>
        <v>1</v>
      </c>
    </row>
    <row r="238" spans="1:63" x14ac:dyDescent="0.25">
      <c r="A238">
        <v>1021</v>
      </c>
      <c r="B238" s="1">
        <v>44484</v>
      </c>
      <c r="C238" s="2">
        <v>4447.6899999999996</v>
      </c>
      <c r="D238" s="2">
        <v>4475.82</v>
      </c>
      <c r="E238" s="2">
        <v>4447.6899999999996</v>
      </c>
      <c r="F238" s="2">
        <v>4471.37</v>
      </c>
      <c r="G238" s="2">
        <v>3000560000</v>
      </c>
      <c r="H238" s="2">
        <f t="shared" si="131"/>
        <v>40.562271687424506</v>
      </c>
      <c r="I238" s="2">
        <f t="shared" si="132"/>
        <v>4380.8119999999999</v>
      </c>
      <c r="J238" s="2">
        <f t="shared" si="133"/>
        <v>51.526357373780328</v>
      </c>
      <c r="K238" s="2">
        <f t="shared" si="134"/>
        <v>9.4299999999993815</v>
      </c>
      <c r="L238" s="20">
        <f>VLOOKUP(B238,'IV Calls'!A:B,2, FALSE)</f>
        <v>9.5399999999999999E-2</v>
      </c>
      <c r="M238" s="2">
        <f t="shared" si="135"/>
        <v>13.880717068194588</v>
      </c>
      <c r="N238" s="2">
        <f>VLOOKUP(B238,'IV Puts'!A:B,2, FALSE)</f>
        <v>9.6799999999999997E-2</v>
      </c>
      <c r="O238" s="21">
        <f t="shared" si="136"/>
        <v>14.616090598248768</v>
      </c>
      <c r="P238" s="4">
        <f t="shared" si="137"/>
        <v>37.559999999999491</v>
      </c>
      <c r="Q238" s="4">
        <f t="shared" si="138"/>
        <v>55.869999999999891</v>
      </c>
      <c r="R238" s="4">
        <f t="shared" si="139"/>
        <v>0.55463157894738546</v>
      </c>
      <c r="S238" s="4">
        <f t="shared" si="140"/>
        <v>0.21314624505930049</v>
      </c>
      <c r="T238" s="20">
        <f t="shared" si="111"/>
        <v>4436.6418646616539</v>
      </c>
      <c r="U238" s="2">
        <f t="shared" si="112"/>
        <v>34.728135338345965</v>
      </c>
      <c r="V238" s="24">
        <f t="shared" si="113"/>
        <v>0</v>
      </c>
      <c r="W238" s="32">
        <f t="shared" si="114"/>
        <v>4446.756282241563</v>
      </c>
      <c r="X238" s="33">
        <f t="shared" si="115"/>
        <v>24.613717758436906</v>
      </c>
      <c r="Y238" s="34">
        <f t="shared" si="116"/>
        <v>0</v>
      </c>
      <c r="Z238" s="39">
        <f t="shared" si="141"/>
        <v>4453.7840000000069</v>
      </c>
      <c r="AA238" s="33">
        <f t="shared" si="117"/>
        <v>17.585999999992964</v>
      </c>
      <c r="AB238" s="34">
        <f t="shared" si="118"/>
        <v>0</v>
      </c>
      <c r="AC238" s="32">
        <f t="shared" si="119"/>
        <v>4452.3081792707335</v>
      </c>
      <c r="AD238" s="33">
        <f t="shared" si="120"/>
        <v>19.061820729266401</v>
      </c>
      <c r="AE238" s="34">
        <f t="shared" si="121"/>
        <v>0</v>
      </c>
      <c r="AF238" s="36">
        <f t="shared" si="122"/>
        <v>-1</v>
      </c>
      <c r="AG238" s="37">
        <f t="shared" si="123"/>
        <v>0</v>
      </c>
      <c r="AH238" s="37">
        <f>IF(COUNTIF(AF239:AF242, "&lt;0")&gt;=2,0,IF(AE238=1, 1, -1))</f>
        <v>0</v>
      </c>
      <c r="AI238" s="37">
        <f>IF(COUNTIF(AF239:AF241, "&lt;0")&gt;=1,0,IF(AE238=1, 1, -1))</f>
        <v>0</v>
      </c>
      <c r="AJ238" s="42">
        <f>IF(SUM(AE239:AE241)=0,0,IF(AE238=1, 1, -1))</f>
        <v>-1</v>
      </c>
      <c r="AK238" s="37">
        <f>IF(COUNTIF(AF239:AF240, "&lt;0")&gt;=2,0,IF(AE238=1, 1, -1))</f>
        <v>-1</v>
      </c>
      <c r="AL238" s="44">
        <f>IF(COUNTIF(AF239:AF242, "&lt;0")&gt;=3,0,IF(AE238=1, 1, -1))</f>
        <v>-1</v>
      </c>
      <c r="AM238" s="49">
        <f>IF(COUNTIF(AF239:AF241, "&lt;0")&gt;=2,0,IF(AE238=1, 1, -1))</f>
        <v>-1</v>
      </c>
      <c r="AN238" s="7">
        <v>14.084417318671239</v>
      </c>
      <c r="AO238" s="4">
        <f t="shared" si="124"/>
        <v>28.130000000000109</v>
      </c>
      <c r="AP238" s="4">
        <f t="shared" si="125"/>
        <v>0</v>
      </c>
      <c r="AQ238" s="4">
        <f t="shared" si="126"/>
        <v>23.680000000000291</v>
      </c>
      <c r="AR238">
        <f t="shared" si="142"/>
        <v>28.130000000000109</v>
      </c>
      <c r="AS238" s="6">
        <f t="shared" si="127"/>
        <v>1</v>
      </c>
      <c r="AT238" s="4">
        <f t="shared" si="128"/>
        <v>-7.0033740219932525</v>
      </c>
      <c r="AU238" s="4">
        <f t="shared" si="143"/>
        <v>-2.5955826813290521</v>
      </c>
      <c r="AV238">
        <f t="shared" si="144"/>
        <v>1</v>
      </c>
      <c r="AW238">
        <f t="shared" si="145"/>
        <v>0</v>
      </c>
      <c r="AX238">
        <f t="shared" si="146"/>
        <v>0</v>
      </c>
      <c r="AY238" s="4">
        <f t="shared" si="129"/>
        <v>-3.9100000000000006</v>
      </c>
      <c r="AZ238" s="4">
        <f t="shared" si="130"/>
        <v>1138.9200000000124</v>
      </c>
      <c r="BA238" s="4">
        <f>(C238-$C$1240)*10/100*4</f>
        <v>747.84399999999994</v>
      </c>
      <c r="BC238"/>
      <c r="BE238" s="6"/>
      <c r="BK238">
        <f t="shared" si="147"/>
        <v>1</v>
      </c>
    </row>
    <row r="239" spans="1:63" x14ac:dyDescent="0.25">
      <c r="A239">
        <v>1020</v>
      </c>
      <c r="B239" s="1">
        <v>44483</v>
      </c>
      <c r="C239" s="2">
        <v>4386.75</v>
      </c>
      <c r="D239" s="2">
        <v>4439.7299999999996</v>
      </c>
      <c r="E239" s="2">
        <v>4386.75</v>
      </c>
      <c r="F239" s="2">
        <v>4438.26</v>
      </c>
      <c r="G239" s="2">
        <v>2642920000</v>
      </c>
      <c r="H239" s="2">
        <f t="shared" si="131"/>
        <v>33.738343978986983</v>
      </c>
      <c r="I239" s="2">
        <f t="shared" si="132"/>
        <v>4381.9144999999999</v>
      </c>
      <c r="J239" s="2">
        <f t="shared" si="133"/>
        <v>45.780704381695706</v>
      </c>
      <c r="K239" s="2">
        <f t="shared" si="134"/>
        <v>22.949999999999818</v>
      </c>
      <c r="L239" s="20">
        <f>VLOOKUP(B239,'IV Calls'!A:B,2, FALSE)</f>
        <v>0.11020000000000001</v>
      </c>
      <c r="M239" s="2">
        <f t="shared" si="135"/>
        <v>15.765117775226368</v>
      </c>
      <c r="N239" s="2">
        <f>VLOOKUP(B239,'IV Puts'!A:B,2, FALSE)</f>
        <v>0.1062</v>
      </c>
      <c r="O239" s="21">
        <f t="shared" si="136"/>
        <v>15.766397925846919</v>
      </c>
      <c r="P239" s="4">
        <f t="shared" si="137"/>
        <v>75.929999999999382</v>
      </c>
      <c r="Q239" s="4">
        <f t="shared" si="138"/>
        <v>60.780999999999857</v>
      </c>
      <c r="R239" s="4">
        <f t="shared" si="139"/>
        <v>-1.6181353383458448</v>
      </c>
      <c r="S239" s="4">
        <f t="shared" si="140"/>
        <v>-1.3150954344174539</v>
      </c>
      <c r="T239" s="20">
        <f t="shared" si="111"/>
        <v>4359.8918872180457</v>
      </c>
      <c r="U239" s="2">
        <f t="shared" si="112"/>
        <v>78.368112781954551</v>
      </c>
      <c r="V239" s="24">
        <f t="shared" si="113"/>
        <v>0</v>
      </c>
      <c r="W239" s="32">
        <f t="shared" si="114"/>
        <v>4384.688176947906</v>
      </c>
      <c r="X239" s="33">
        <f t="shared" si="115"/>
        <v>53.57182305209426</v>
      </c>
      <c r="Y239" s="34">
        <f t="shared" si="116"/>
        <v>0</v>
      </c>
      <c r="Z239" s="39">
        <f t="shared" si="141"/>
        <v>4389.6239999999998</v>
      </c>
      <c r="AA239" s="33">
        <f t="shared" si="117"/>
        <v>48.636000000000422</v>
      </c>
      <c r="AB239" s="34">
        <f t="shared" si="118"/>
        <v>0</v>
      </c>
      <c r="AC239" s="32">
        <f t="shared" si="119"/>
        <v>4388.5874771590597</v>
      </c>
      <c r="AD239" s="33">
        <f t="shared" si="120"/>
        <v>49.672522840940474</v>
      </c>
      <c r="AE239" s="34">
        <f t="shared" si="121"/>
        <v>0</v>
      </c>
      <c r="AF239" s="36">
        <f t="shared" si="122"/>
        <v>-1</v>
      </c>
      <c r="AG239" s="37">
        <f t="shared" si="123"/>
        <v>-1</v>
      </c>
      <c r="AH239" s="37">
        <f>IF(COUNTIF(AF240:AF243, "&lt;0")&gt;=2,0,IF(AE239=1, 1, -1))</f>
        <v>-1</v>
      </c>
      <c r="AI239" s="37">
        <f>IF(COUNTIF(AF240:AF242, "&lt;0")&gt;=1,0,IF(AE239=1, 1, -1))</f>
        <v>0</v>
      </c>
      <c r="AJ239" s="42">
        <f>IF(SUM(AE240:AE242)=0,0,IF(AE239=1, 1, -1))</f>
        <v>-1</v>
      </c>
      <c r="AK239" s="37">
        <f>IF(COUNTIF(AF240:AF241, "&lt;0")&gt;=2,0,IF(AE239=1, 1, -1))</f>
        <v>-1</v>
      </c>
      <c r="AL239" s="44">
        <f>IF(COUNTIF(AF240:AF243, "&lt;0")&gt;=3,0,IF(AE239=1, 1, -1))</f>
        <v>-1</v>
      </c>
      <c r="AM239" s="49">
        <f>IF(COUNTIF(AF240:AF242, "&lt;0")&gt;=2,0,IF(AE239=1, 1, -1))</f>
        <v>-1</v>
      </c>
      <c r="AN239" s="7">
        <v>15.192881195363341</v>
      </c>
      <c r="AO239" s="4">
        <f t="shared" si="124"/>
        <v>52.979999999999563</v>
      </c>
      <c r="AP239" s="4">
        <f t="shared" si="125"/>
        <v>0</v>
      </c>
      <c r="AQ239" s="4">
        <f t="shared" si="126"/>
        <v>51.510000000000218</v>
      </c>
      <c r="AR239">
        <f t="shared" si="142"/>
        <v>52.979999999999563</v>
      </c>
      <c r="AS239" s="6">
        <f t="shared" si="127"/>
        <v>1</v>
      </c>
      <c r="AT239" s="4">
        <f t="shared" si="128"/>
        <v>-30.190678206954551</v>
      </c>
      <c r="AU239" s="4">
        <f t="shared" si="143"/>
        <v>-29.317118804636877</v>
      </c>
      <c r="AV239">
        <f t="shared" si="144"/>
        <v>1</v>
      </c>
      <c r="AW239">
        <f t="shared" si="145"/>
        <v>0</v>
      </c>
      <c r="AX239">
        <f t="shared" si="146"/>
        <v>0</v>
      </c>
      <c r="AY239" s="4">
        <f t="shared" si="129"/>
        <v>-3.9100000000000006</v>
      </c>
      <c r="AZ239" s="4">
        <f t="shared" si="130"/>
        <v>1142.8300000000124</v>
      </c>
      <c r="BA239" s="4">
        <f>(C239-$C$1240)*10/100*4</f>
        <v>723.46800000000007</v>
      </c>
      <c r="BC239"/>
      <c r="BE239" s="6"/>
      <c r="BK239">
        <f t="shared" si="147"/>
        <v>1</v>
      </c>
    </row>
    <row r="240" spans="1:63" x14ac:dyDescent="0.25">
      <c r="A240">
        <v>1019</v>
      </c>
      <c r="B240" s="1">
        <v>44482</v>
      </c>
      <c r="C240" s="2">
        <v>4358.01</v>
      </c>
      <c r="D240" s="2">
        <v>4372.87</v>
      </c>
      <c r="E240" s="2">
        <v>4329.92</v>
      </c>
      <c r="F240" s="2">
        <v>4363.8</v>
      </c>
      <c r="G240" s="2">
        <v>2926460000</v>
      </c>
      <c r="H240" s="2">
        <f t="shared" si="131"/>
        <v>32.602091769973612</v>
      </c>
      <c r="I240" s="2">
        <f t="shared" si="132"/>
        <v>4386.4314999999997</v>
      </c>
      <c r="J240" s="2">
        <f t="shared" si="133"/>
        <v>43.610645426016006</v>
      </c>
      <c r="K240" s="2">
        <f t="shared" si="134"/>
        <v>7.3600000000005821</v>
      </c>
      <c r="L240" s="20">
        <f>VLOOKUP(B240,'IV Calls'!A:B,2, FALSE)</f>
        <v>0.1343</v>
      </c>
      <c r="M240" s="2">
        <f t="shared" si="135"/>
        <v>19.154946636596442</v>
      </c>
      <c r="N240" s="2">
        <f>VLOOKUP(B240,'IV Puts'!A:B,2, FALSE)</f>
        <v>0.14319999999999999</v>
      </c>
      <c r="O240" s="21">
        <f t="shared" si="136"/>
        <v>21.19533540388549</v>
      </c>
      <c r="P240" s="4">
        <f t="shared" si="137"/>
        <v>42.949999999999818</v>
      </c>
      <c r="Q240" s="4">
        <f t="shared" si="138"/>
        <v>60.81899999999996</v>
      </c>
      <c r="R240" s="4">
        <f t="shared" si="139"/>
        <v>-3.9081127819548729</v>
      </c>
      <c r="S240" s="4">
        <f t="shared" si="140"/>
        <v>-2.9039761297102444</v>
      </c>
      <c r="T240" s="20">
        <f t="shared" si="111"/>
        <v>4345.5816766917287</v>
      </c>
      <c r="U240" s="2">
        <f t="shared" si="112"/>
        <v>18.218323308271465</v>
      </c>
      <c r="V240" s="24">
        <f t="shared" si="113"/>
        <v>1</v>
      </c>
      <c r="W240" s="32">
        <f t="shared" si="114"/>
        <v>4355.3725045563733</v>
      </c>
      <c r="X240" s="33">
        <f t="shared" si="115"/>
        <v>8.4274954436268672</v>
      </c>
      <c r="Y240" s="34">
        <f t="shared" si="116"/>
        <v>1</v>
      </c>
      <c r="Z240" s="39">
        <f t="shared" si="141"/>
        <v>4356.9799999999996</v>
      </c>
      <c r="AA240" s="33">
        <f t="shared" si="117"/>
        <v>6.8200000000006185</v>
      </c>
      <c r="AB240" s="34">
        <f t="shared" si="118"/>
        <v>1</v>
      </c>
      <c r="AC240" s="32">
        <f t="shared" si="119"/>
        <v>4356.6424259568375</v>
      </c>
      <c r="AD240" s="33">
        <f t="shared" si="120"/>
        <v>7.15757404316264</v>
      </c>
      <c r="AE240" s="34">
        <f t="shared" si="121"/>
        <v>1</v>
      </c>
      <c r="AF240" s="36">
        <f t="shared" si="122"/>
        <v>1</v>
      </c>
      <c r="AG240" s="37">
        <f t="shared" si="123"/>
        <v>1</v>
      </c>
      <c r="AH240" s="37">
        <f>IF(COUNTIF(AF241:AF244, "&lt;0")&gt;=2,0,IF(AE240=1, 1, -1))</f>
        <v>1</v>
      </c>
      <c r="AI240" s="37">
        <f>IF(COUNTIF(AF241:AF243, "&lt;0")&gt;=1,0,IF(AE240=1, 1, -1))</f>
        <v>0</v>
      </c>
      <c r="AJ240" s="42">
        <f>IF(SUM(AE241:AE243)=0,0,IF(AE240=1, 1, -1))</f>
        <v>1</v>
      </c>
      <c r="AK240" s="37">
        <f>IF(COUNTIF(AF241:AF242, "&lt;0")&gt;=2,0,IF(AE240=1, 1, -1))</f>
        <v>1</v>
      </c>
      <c r="AL240" s="44">
        <f>IF(COUNTIF(AF241:AF244, "&lt;0")&gt;=3,0,IF(AE240=1, 1, -1))</f>
        <v>1</v>
      </c>
      <c r="AM240" s="49">
        <f>IF(COUNTIF(AF241:AF243, "&lt;0")&gt;=2,0,IF(AE240=1, 1, -1))</f>
        <v>1</v>
      </c>
      <c r="AN240" s="7">
        <v>20.424336249892857</v>
      </c>
      <c r="AO240" s="4">
        <f t="shared" si="124"/>
        <v>14.859999999999673</v>
      </c>
      <c r="AP240" s="4">
        <f t="shared" si="125"/>
        <v>-28.090000000000146</v>
      </c>
      <c r="AQ240" s="4">
        <f t="shared" si="126"/>
        <v>5.7899999999999636</v>
      </c>
      <c r="AR240">
        <f t="shared" si="142"/>
        <v>28.090000000000146</v>
      </c>
      <c r="AS240" s="6">
        <f t="shared" si="127"/>
        <v>0</v>
      </c>
      <c r="AT240" s="4">
        <f t="shared" si="128"/>
        <v>2.5465043748391381</v>
      </c>
      <c r="AU240" s="4">
        <f t="shared" si="143"/>
        <v>21.634336249892893</v>
      </c>
      <c r="AV240">
        <f t="shared" si="144"/>
        <v>0</v>
      </c>
      <c r="AW240">
        <f t="shared" si="145"/>
        <v>0</v>
      </c>
      <c r="AX240">
        <f t="shared" si="146"/>
        <v>0</v>
      </c>
      <c r="AY240" s="4">
        <f t="shared" si="129"/>
        <v>6.94</v>
      </c>
      <c r="AZ240" s="4">
        <f t="shared" si="130"/>
        <v>1146.7400000000125</v>
      </c>
      <c r="BA240" s="4">
        <f>(C240-$C$1240)*10/100*4</f>
        <v>711.97200000000009</v>
      </c>
      <c r="BC240"/>
      <c r="BE240" s="6"/>
      <c r="BK240">
        <f t="shared" si="147"/>
        <v>1</v>
      </c>
    </row>
    <row r="241" spans="1:63" x14ac:dyDescent="0.25">
      <c r="A241">
        <v>1018</v>
      </c>
      <c r="B241" s="1">
        <v>44481</v>
      </c>
      <c r="C241" s="2">
        <v>4368.3100000000004</v>
      </c>
      <c r="D241" s="2">
        <v>4374.8900000000003</v>
      </c>
      <c r="E241" s="2">
        <v>4342.09</v>
      </c>
      <c r="F241" s="2">
        <v>4350.6499999999996</v>
      </c>
      <c r="G241" s="2">
        <v>2608150000</v>
      </c>
      <c r="H241" s="2">
        <f t="shared" si="131"/>
        <v>32.64972807441643</v>
      </c>
      <c r="I241" s="2">
        <f t="shared" si="132"/>
        <v>4390.9054999999998</v>
      </c>
      <c r="J241" s="2">
        <f t="shared" si="133"/>
        <v>43.489696647294409</v>
      </c>
      <c r="K241" s="2">
        <f t="shared" si="134"/>
        <v>7.1200000000008004</v>
      </c>
      <c r="L241" s="20">
        <f>VLOOKUP(B241,'IV Calls'!A:B,2, FALSE)</f>
        <v>0.14499999999999999</v>
      </c>
      <c r="M241" s="2">
        <f t="shared" si="135"/>
        <v>20.731169233882188</v>
      </c>
      <c r="N241" s="2">
        <f>VLOOKUP(B241,'IV Puts'!A:B,2, FALSE)</f>
        <v>0.17130000000000001</v>
      </c>
      <c r="O241" s="21">
        <f t="shared" si="136"/>
        <v>25.415900365952549</v>
      </c>
      <c r="P241" s="4">
        <f t="shared" si="137"/>
        <v>32.800000000000182</v>
      </c>
      <c r="Q241" s="4">
        <f t="shared" si="138"/>
        <v>59.817999999999941</v>
      </c>
      <c r="R241" s="4">
        <f t="shared" si="139"/>
        <v>-5.0683233082706654</v>
      </c>
      <c r="S241" s="4">
        <f t="shared" si="140"/>
        <v>-3.7147823149677155</v>
      </c>
      <c r="T241" s="20">
        <f t="shared" si="111"/>
        <v>4355.8827443609016</v>
      </c>
      <c r="U241" s="2">
        <f t="shared" si="112"/>
        <v>5.232744360901961</v>
      </c>
      <c r="V241" s="24">
        <f t="shared" si="113"/>
        <v>1</v>
      </c>
      <c r="W241" s="32">
        <f t="shared" si="114"/>
        <v>4365.5268525805468</v>
      </c>
      <c r="X241" s="33">
        <f t="shared" si="115"/>
        <v>14.876852580547165</v>
      </c>
      <c r="Y241" s="34">
        <f t="shared" si="116"/>
        <v>1</v>
      </c>
      <c r="Z241" s="39">
        <f t="shared" si="141"/>
        <v>4366.5970000000016</v>
      </c>
      <c r="AA241" s="33">
        <f t="shared" si="117"/>
        <v>15.947000000001935</v>
      </c>
      <c r="AB241" s="34">
        <f t="shared" si="118"/>
        <v>1</v>
      </c>
      <c r="AC241" s="32">
        <f t="shared" si="119"/>
        <v>4366.3722690419163</v>
      </c>
      <c r="AD241" s="33">
        <f t="shared" si="120"/>
        <v>15.722269041916661</v>
      </c>
      <c r="AE241" s="34">
        <f t="shared" si="121"/>
        <v>1</v>
      </c>
      <c r="AF241" s="36">
        <f t="shared" si="122"/>
        <v>1</v>
      </c>
      <c r="AG241" s="37">
        <f t="shared" si="123"/>
        <v>0</v>
      </c>
      <c r="AH241" s="37">
        <f>IF(COUNTIF(AF242:AF245, "&lt;0")&gt;=2,0,IF(AE241=1, 1, -1))</f>
        <v>0</v>
      </c>
      <c r="AI241" s="37">
        <f>IF(COUNTIF(AF242:AF244, "&lt;0")&gt;=1,0,IF(AE241=1, 1, -1))</f>
        <v>0</v>
      </c>
      <c r="AJ241" s="42">
        <f>IF(SUM(AE242:AE244)=0,0,IF(AE241=1, 1, -1))</f>
        <v>1</v>
      </c>
      <c r="AK241" s="37">
        <f>IF(COUNTIF(AF242:AF243, "&lt;0")&gt;=2,0,IF(AE241=1, 1, -1))</f>
        <v>1</v>
      </c>
      <c r="AL241" s="44">
        <f>IF(COUNTIF(AF242:AF245, "&lt;0")&gt;=3,0,IF(AE241=1, 1, -1))</f>
        <v>1</v>
      </c>
      <c r="AM241" s="49">
        <f>IF(COUNTIF(AF242:AF244, "&lt;0")&gt;=2,0,IF(AE241=1, 1, -1))</f>
        <v>1</v>
      </c>
      <c r="AN241" s="7">
        <v>24.491374412165648</v>
      </c>
      <c r="AO241" s="4">
        <f t="shared" si="124"/>
        <v>6.5799999999999272</v>
      </c>
      <c r="AP241" s="4">
        <f t="shared" si="125"/>
        <v>-26.220000000000255</v>
      </c>
      <c r="AQ241" s="4">
        <f t="shared" si="126"/>
        <v>17.660000000000764</v>
      </c>
      <c r="AR241">
        <f t="shared" si="142"/>
        <v>26.220000000000255</v>
      </c>
      <c r="AS241" s="6">
        <f t="shared" si="127"/>
        <v>0</v>
      </c>
      <c r="AT241" s="4">
        <f t="shared" si="128"/>
        <v>10.517061618248221</v>
      </c>
      <c r="AU241" s="4">
        <f t="shared" si="143"/>
        <v>13.831374412164884</v>
      </c>
      <c r="AV241">
        <f t="shared" si="144"/>
        <v>0</v>
      </c>
      <c r="AW241">
        <f t="shared" si="145"/>
        <v>0</v>
      </c>
      <c r="AX241">
        <f t="shared" si="146"/>
        <v>0</v>
      </c>
      <c r="AY241" s="4">
        <f t="shared" si="129"/>
        <v>6.94</v>
      </c>
      <c r="AZ241" s="4">
        <f t="shared" si="130"/>
        <v>1139.8000000000125</v>
      </c>
      <c r="BA241" s="4">
        <f>(C241-$C$1240)*10/100*4</f>
        <v>716.0920000000001</v>
      </c>
      <c r="BC241"/>
      <c r="BE241" s="6"/>
      <c r="BK241">
        <f t="shared" si="147"/>
        <v>1</v>
      </c>
    </row>
    <row r="242" spans="1:63" x14ac:dyDescent="0.25">
      <c r="A242">
        <v>1017</v>
      </c>
      <c r="B242" s="1">
        <v>44480</v>
      </c>
      <c r="C242" s="2">
        <v>4385.4399999999996</v>
      </c>
      <c r="D242" s="2">
        <v>4415.88</v>
      </c>
      <c r="E242" s="2">
        <v>4360.59</v>
      </c>
      <c r="F242" s="2">
        <v>4361.1899999999996</v>
      </c>
      <c r="G242" s="2">
        <v>2580000000</v>
      </c>
      <c r="H242" s="2">
        <f t="shared" si="131"/>
        <v>38.136027643744534</v>
      </c>
      <c r="I242" s="2">
        <f t="shared" si="132"/>
        <v>4396.4565000000002</v>
      </c>
      <c r="J242" s="2">
        <f t="shared" si="133"/>
        <v>45.399584927386215</v>
      </c>
      <c r="K242" s="2">
        <f t="shared" si="134"/>
        <v>-5.9000000000005457</v>
      </c>
      <c r="L242" s="20">
        <f>VLOOKUP(B242,'IV Calls'!A:B,2, FALSE)</f>
        <v>0.1615</v>
      </c>
      <c r="M242" s="2">
        <f t="shared" si="135"/>
        <v>23.249861891724851</v>
      </c>
      <c r="N242" s="2">
        <f>VLOOKUP(B242,'IV Puts'!A:B,2, FALSE)</f>
        <v>0.16869999999999999</v>
      </c>
      <c r="O242" s="21">
        <f t="shared" si="136"/>
        <v>25.20317616429578</v>
      </c>
      <c r="P242" s="4">
        <f t="shared" si="137"/>
        <v>55.289999999999964</v>
      </c>
      <c r="Q242" s="4">
        <f t="shared" si="138"/>
        <v>66.215999999999894</v>
      </c>
      <c r="R242" s="4">
        <f t="shared" si="139"/>
        <v>-5.3072556390977326</v>
      </c>
      <c r="S242" s="4">
        <f t="shared" si="140"/>
        <v>-3.9199259428920339</v>
      </c>
      <c r="T242" s="20">
        <f t="shared" si="111"/>
        <v>4385.3994812030078</v>
      </c>
      <c r="U242" s="2">
        <f t="shared" si="112"/>
        <v>24.209481203008181</v>
      </c>
      <c r="V242" s="24">
        <f t="shared" si="113"/>
        <v>0</v>
      </c>
      <c r="W242" s="32">
        <f t="shared" si="114"/>
        <v>4382.2756703162049</v>
      </c>
      <c r="X242" s="33">
        <f t="shared" si="115"/>
        <v>21.085670316205324</v>
      </c>
      <c r="Y242" s="34">
        <f t="shared" si="116"/>
        <v>0</v>
      </c>
      <c r="Z242" s="39">
        <f t="shared" si="141"/>
        <v>4383.3330000000024</v>
      </c>
      <c r="AA242" s="33">
        <f t="shared" si="117"/>
        <v>22.143000000002758</v>
      </c>
      <c r="AB242" s="34">
        <f t="shared" si="118"/>
        <v>0</v>
      </c>
      <c r="AC242" s="32">
        <f t="shared" si="119"/>
        <v>4383.1109607664048</v>
      </c>
      <c r="AD242" s="33">
        <f t="shared" si="120"/>
        <v>21.920960766405187</v>
      </c>
      <c r="AE242" s="34">
        <f t="shared" si="121"/>
        <v>0</v>
      </c>
      <c r="AF242" s="36">
        <f t="shared" si="122"/>
        <v>-1</v>
      </c>
      <c r="AG242" s="37">
        <f t="shared" si="123"/>
        <v>-1</v>
      </c>
      <c r="AH242" s="37">
        <f>IF(COUNTIF(AF243:AF246, "&lt;0")&gt;=2,0,IF(AE242=1, 1, -1))</f>
        <v>0</v>
      </c>
      <c r="AI242" s="37">
        <f>IF(COUNTIF(AF243:AF245, "&lt;0")&gt;=1,0,IF(AE242=1, 1, -1))</f>
        <v>0</v>
      </c>
      <c r="AJ242" s="42">
        <f>IF(SUM(AE243:AE245)=0,0,IF(AE242=1, 1, -1))</f>
        <v>-1</v>
      </c>
      <c r="AK242" s="37">
        <f>IF(COUNTIF(AF243:AF244, "&lt;0")&gt;=2,0,IF(AE242=1, 1, -1))</f>
        <v>-1</v>
      </c>
      <c r="AL242" s="44">
        <f>IF(COUNTIF(AF243:AF246, "&lt;0")&gt;=3,0,IF(AE242=1, 1, -1))</f>
        <v>-1</v>
      </c>
      <c r="AM242" s="49">
        <f>IF(COUNTIF(AF243:AF245, "&lt;0")&gt;=2,0,IF(AE242=1, 1, -1))</f>
        <v>-1</v>
      </c>
      <c r="AN242" s="7">
        <v>24.286388242315681</v>
      </c>
      <c r="AO242" s="4">
        <f t="shared" si="124"/>
        <v>30.440000000000509</v>
      </c>
      <c r="AP242" s="4">
        <f t="shared" si="125"/>
        <v>-24.849999999999454</v>
      </c>
      <c r="AQ242" s="4">
        <f t="shared" si="126"/>
        <v>24.25</v>
      </c>
      <c r="AR242">
        <f t="shared" si="142"/>
        <v>30.440000000000509</v>
      </c>
      <c r="AS242" s="6">
        <f t="shared" si="127"/>
        <v>0</v>
      </c>
      <c r="AT242" s="4">
        <f t="shared" si="128"/>
        <v>5.9895823634730121</v>
      </c>
      <c r="AU242" s="4">
        <f t="shared" si="143"/>
        <v>7.0363882423156809</v>
      </c>
      <c r="AV242">
        <f t="shared" si="144"/>
        <v>0</v>
      </c>
      <c r="AW242">
        <f t="shared" si="145"/>
        <v>0</v>
      </c>
      <c r="AX242">
        <f t="shared" si="146"/>
        <v>0</v>
      </c>
      <c r="AY242" s="4">
        <f t="shared" si="129"/>
        <v>6.94</v>
      </c>
      <c r="AZ242" s="4">
        <f t="shared" si="130"/>
        <v>1132.8600000000124</v>
      </c>
      <c r="BA242" s="4">
        <f>(C242-$C$1240)*10/100*4</f>
        <v>722.94399999999996</v>
      </c>
      <c r="BC242"/>
      <c r="BE242" s="6"/>
      <c r="BK242">
        <f t="shared" si="147"/>
        <v>1</v>
      </c>
    </row>
    <row r="243" spans="1:63" x14ac:dyDescent="0.25">
      <c r="A243">
        <v>1016</v>
      </c>
      <c r="B243" s="1">
        <v>44477</v>
      </c>
      <c r="C243" s="2">
        <v>4406.51</v>
      </c>
      <c r="D243" s="2">
        <v>4412.0200000000004</v>
      </c>
      <c r="E243" s="2">
        <v>4386.22</v>
      </c>
      <c r="F243" s="2">
        <v>4391.34</v>
      </c>
      <c r="G243" s="2">
        <v>2401890000</v>
      </c>
      <c r="H243" s="2">
        <f t="shared" si="131"/>
        <v>45.454899943668266</v>
      </c>
      <c r="I243" s="2">
        <f t="shared" si="132"/>
        <v>4400.9250000000002</v>
      </c>
      <c r="J243" s="2">
        <f t="shared" si="133"/>
        <v>51.517253839445871</v>
      </c>
      <c r="K243" s="2">
        <f t="shared" si="134"/>
        <v>6.75</v>
      </c>
      <c r="L243" s="20">
        <f>VLOOKUP(B243,'IV Calls'!A:B,2, FALSE)</f>
        <v>0.12820000000000001</v>
      </c>
      <c r="M243" s="2">
        <f t="shared" si="135"/>
        <v>18.491315103467535</v>
      </c>
      <c r="N243" s="2">
        <f>VLOOKUP(B243,'IV Puts'!A:B,2, FALSE)</f>
        <v>0.1406</v>
      </c>
      <c r="O243" s="21">
        <f t="shared" si="136"/>
        <v>21.045412206854234</v>
      </c>
      <c r="P243" s="4">
        <f t="shared" si="137"/>
        <v>25.800000000000182</v>
      </c>
      <c r="Q243" s="4">
        <f t="shared" si="138"/>
        <v>62.797999999999959</v>
      </c>
      <c r="R243" s="4">
        <f t="shared" si="139"/>
        <v>-5.9405187969924587</v>
      </c>
      <c r="S243" s="4">
        <f t="shared" si="140"/>
        <v>-4.4568023715414862</v>
      </c>
      <c r="T243" s="20">
        <f t="shared" si="111"/>
        <v>4393.0168796992484</v>
      </c>
      <c r="U243" s="2">
        <f t="shared" si="112"/>
        <v>1.6768796992482748</v>
      </c>
      <c r="V243" s="24">
        <f t="shared" si="113"/>
        <v>1</v>
      </c>
      <c r="W243" s="32">
        <f t="shared" si="114"/>
        <v>4403.0196984348759</v>
      </c>
      <c r="X243" s="33">
        <f t="shared" si="115"/>
        <v>11.679698434875718</v>
      </c>
      <c r="Y243" s="34">
        <f t="shared" si="116"/>
        <v>1</v>
      </c>
      <c r="Z243" s="39">
        <f t="shared" si="141"/>
        <v>4408.7880000000005</v>
      </c>
      <c r="AA243" s="33">
        <f t="shared" si="117"/>
        <v>17.44800000000032</v>
      </c>
      <c r="AB243" s="34">
        <f t="shared" si="118"/>
        <v>1</v>
      </c>
      <c r="AC243" s="32">
        <f t="shared" si="119"/>
        <v>4407.5766566713246</v>
      </c>
      <c r="AD243" s="33">
        <f t="shared" si="120"/>
        <v>16.236656671324454</v>
      </c>
      <c r="AE243" s="34">
        <f t="shared" si="121"/>
        <v>1</v>
      </c>
      <c r="AF243" s="36">
        <f t="shared" si="122"/>
        <v>1</v>
      </c>
      <c r="AG243" s="37">
        <f t="shared" si="123"/>
        <v>1</v>
      </c>
      <c r="AH243" s="37">
        <f>IF(COUNTIF(AF244:AF247, "&lt;0")&gt;=2,0,IF(AE243=1, 1, -1))</f>
        <v>0</v>
      </c>
      <c r="AI243" s="37">
        <f>IF(COUNTIF(AF244:AF246, "&lt;0")&gt;=1,0,IF(AE243=1, 1, -1))</f>
        <v>0</v>
      </c>
      <c r="AJ243" s="42">
        <f>IF(SUM(AE244:AE246)=0,0,IF(AE243=1, 1, -1))</f>
        <v>1</v>
      </c>
      <c r="AK243" s="37">
        <f>IF(COUNTIF(AF244:AF245, "&lt;0")&gt;=2,0,IF(AE243=1, 1, -1))</f>
        <v>1</v>
      </c>
      <c r="AL243" s="44">
        <f>IF(COUNTIF(AF244:AF247, "&lt;0")&gt;=3,0,IF(AE243=1, 1, -1))</f>
        <v>0</v>
      </c>
      <c r="AM243" s="49">
        <f>IF(COUNTIF(AF244:AF246, "&lt;0")&gt;=2,0,IF(AE243=1, 1, -1))</f>
        <v>0</v>
      </c>
      <c r="AN243" s="7">
        <v>20.279866642336469</v>
      </c>
      <c r="AO243" s="4">
        <f t="shared" si="124"/>
        <v>5.5100000000002183</v>
      </c>
      <c r="AP243" s="4">
        <f t="shared" si="125"/>
        <v>-20.289999999999964</v>
      </c>
      <c r="AQ243" s="4">
        <f t="shared" si="126"/>
        <v>15.170000000000073</v>
      </c>
      <c r="AR243">
        <f t="shared" si="142"/>
        <v>20.289999999999964</v>
      </c>
      <c r="AS243" s="6">
        <f t="shared" si="127"/>
        <v>0</v>
      </c>
      <c r="AT243" s="4">
        <f t="shared" si="128"/>
        <v>10.129799963504738</v>
      </c>
      <c r="AU243" s="4">
        <f t="shared" si="143"/>
        <v>12.109866642336396</v>
      </c>
      <c r="AV243">
        <f t="shared" si="144"/>
        <v>0</v>
      </c>
      <c r="AW243">
        <f t="shared" si="145"/>
        <v>0</v>
      </c>
      <c r="AX243">
        <f t="shared" si="146"/>
        <v>0</v>
      </c>
      <c r="AY243" s="4">
        <f t="shared" si="129"/>
        <v>6.94</v>
      </c>
      <c r="AZ243" s="4">
        <f t="shared" si="130"/>
        <v>1125.9200000000124</v>
      </c>
      <c r="BA243" s="4">
        <f>(C243-$C$1240)*10/100*4</f>
        <v>731.37200000000007</v>
      </c>
      <c r="BC243"/>
      <c r="BE243" s="6"/>
      <c r="BK243">
        <f t="shared" si="147"/>
        <v>1</v>
      </c>
    </row>
    <row r="244" spans="1:63" x14ac:dyDescent="0.25">
      <c r="A244">
        <v>1015</v>
      </c>
      <c r="B244" s="1">
        <v>44476</v>
      </c>
      <c r="C244" s="2">
        <v>4383.7299999999996</v>
      </c>
      <c r="D244" s="2">
        <v>4429.97</v>
      </c>
      <c r="E244" s="2">
        <v>4383.7299999999996</v>
      </c>
      <c r="F244" s="2">
        <v>4399.76</v>
      </c>
      <c r="G244" s="2">
        <v>3096080000</v>
      </c>
      <c r="H244" s="2">
        <f t="shared" si="131"/>
        <v>49.346676405024731</v>
      </c>
      <c r="I244" s="2">
        <f t="shared" si="132"/>
        <v>4405.9454999999998</v>
      </c>
      <c r="J244" s="2">
        <f t="shared" si="133"/>
        <v>56.604027611488135</v>
      </c>
      <c r="K244" s="2">
        <f t="shared" si="134"/>
        <v>20.179999999999382</v>
      </c>
      <c r="L244" s="20">
        <f>VLOOKUP(B244,'IV Calls'!A:B,2, FALSE)</f>
        <v>0.14460000000000001</v>
      </c>
      <c r="M244" s="2">
        <f t="shared" si="135"/>
        <v>20.685167250885982</v>
      </c>
      <c r="N244" s="2">
        <f>VLOOKUP(B244,'IV Puts'!A:B,2, FALSE)</f>
        <v>0.14430000000000001</v>
      </c>
      <c r="O244" s="21">
        <f t="shared" si="136"/>
        <v>21.421477229939416</v>
      </c>
      <c r="P244" s="4">
        <f t="shared" si="137"/>
        <v>66.420000000000073</v>
      </c>
      <c r="Q244" s="4">
        <f t="shared" si="138"/>
        <v>63.502999999999886</v>
      </c>
      <c r="R244" s="4">
        <f t="shared" si="139"/>
        <v>-6.743120300751861</v>
      </c>
      <c r="S244" s="4">
        <f t="shared" si="140"/>
        <v>-4.9159176973583589</v>
      </c>
      <c r="T244" s="20">
        <f t="shared" si="111"/>
        <v>4355.4767293233081</v>
      </c>
      <c r="U244" s="2">
        <f t="shared" si="112"/>
        <v>44.283270676692155</v>
      </c>
      <c r="V244" s="24">
        <f t="shared" si="113"/>
        <v>0</v>
      </c>
      <c r="W244" s="32">
        <f t="shared" si="114"/>
        <v>4379.61845565981</v>
      </c>
      <c r="X244" s="33">
        <f t="shared" si="115"/>
        <v>20.141544340190194</v>
      </c>
      <c r="Y244" s="34">
        <f t="shared" si="116"/>
        <v>1</v>
      </c>
      <c r="Z244" s="39">
        <f t="shared" si="141"/>
        <v>4390.1460000000006</v>
      </c>
      <c r="AA244" s="33">
        <f t="shared" si="117"/>
        <v>9.613999999999578</v>
      </c>
      <c r="AB244" s="34">
        <f t="shared" si="118"/>
        <v>1</v>
      </c>
      <c r="AC244" s="32">
        <f t="shared" si="119"/>
        <v>4387.9352156885607</v>
      </c>
      <c r="AD244" s="33">
        <f t="shared" si="120"/>
        <v>11.824784311439544</v>
      </c>
      <c r="AE244" s="34">
        <f t="shared" si="121"/>
        <v>1</v>
      </c>
      <c r="AF244" s="36">
        <f t="shared" si="122"/>
        <v>1</v>
      </c>
      <c r="AG244" s="37">
        <f t="shared" si="123"/>
        <v>0</v>
      </c>
      <c r="AH244" s="37">
        <f>IF(COUNTIF(AF245:AF248, "&lt;0")&gt;=2,0,IF(AE244=1, 1, -1))</f>
        <v>0</v>
      </c>
      <c r="AI244" s="37">
        <f>IF(COUNTIF(AF245:AF247, "&lt;0")&gt;=1,0,IF(AE244=1, 1, -1))</f>
        <v>0</v>
      </c>
      <c r="AJ244" s="42">
        <f>IF(SUM(AE245:AE247)=0,0,IF(AE244=1, 1, -1))</f>
        <v>0</v>
      </c>
      <c r="AK244" s="37">
        <f>IF(COUNTIF(AF245:AF246, "&lt;0")&gt;=2,0,IF(AE244=1, 1, -1))</f>
        <v>0</v>
      </c>
      <c r="AL244" s="44">
        <f>IF(COUNTIF(AF245:AF248, "&lt;0")&gt;=3,0,IF(AE244=1, 1, -1))</f>
        <v>0</v>
      </c>
      <c r="AM244" s="49">
        <f>IF(COUNTIF(AF245:AF247, "&lt;0")&gt;=2,0,IF(AE244=1, 1, -1))</f>
        <v>0</v>
      </c>
      <c r="AN244" s="7">
        <v>20.642251966133109</v>
      </c>
      <c r="AO244" s="4">
        <f t="shared" si="124"/>
        <v>46.240000000000691</v>
      </c>
      <c r="AP244" s="4">
        <f t="shared" si="125"/>
        <v>0</v>
      </c>
      <c r="AQ244" s="4">
        <f t="shared" si="126"/>
        <v>16.030000000000655</v>
      </c>
      <c r="AR244">
        <f t="shared" si="142"/>
        <v>46.240000000000691</v>
      </c>
      <c r="AS244" s="6">
        <f t="shared" si="127"/>
        <v>1</v>
      </c>
      <c r="AT244" s="4">
        <f t="shared" si="128"/>
        <v>-15.276622050801027</v>
      </c>
      <c r="AU244" s="4">
        <f t="shared" si="143"/>
        <v>11.612251966132455</v>
      </c>
      <c r="AV244">
        <f t="shared" si="144"/>
        <v>0</v>
      </c>
      <c r="AW244">
        <f t="shared" si="145"/>
        <v>1</v>
      </c>
      <c r="AX244">
        <f t="shared" si="146"/>
        <v>0</v>
      </c>
      <c r="AY244" s="4">
        <f t="shared" si="129"/>
        <v>-3.9100000000000006</v>
      </c>
      <c r="AZ244" s="4">
        <f t="shared" si="130"/>
        <v>1118.9800000000123</v>
      </c>
      <c r="BA244" s="4">
        <f>(C244-$C$1240)*10/100*4</f>
        <v>722.25999999999988</v>
      </c>
      <c r="BC244"/>
      <c r="BE244" s="6"/>
      <c r="BK244">
        <f t="shared" si="147"/>
        <v>0</v>
      </c>
    </row>
    <row r="245" spans="1:63" x14ac:dyDescent="0.25">
      <c r="A245">
        <v>1014</v>
      </c>
      <c r="B245" s="1">
        <v>44475</v>
      </c>
      <c r="C245" s="2">
        <v>4319.57</v>
      </c>
      <c r="D245" s="2">
        <v>4365.57</v>
      </c>
      <c r="E245" s="2">
        <v>4290.49</v>
      </c>
      <c r="F245" s="2">
        <v>4363.55</v>
      </c>
      <c r="G245" s="2">
        <v>3219590000</v>
      </c>
      <c r="H245" s="2">
        <f t="shared" si="131"/>
        <v>50.51940222440399</v>
      </c>
      <c r="I245" s="2">
        <f t="shared" si="132"/>
        <v>4412.41</v>
      </c>
      <c r="J245" s="2">
        <f t="shared" si="133"/>
        <v>59.472045188873139</v>
      </c>
      <c r="K245" s="2">
        <f t="shared" si="134"/>
        <v>-26.150000000000546</v>
      </c>
      <c r="L245" s="20">
        <f>VLOOKUP(B245,'IV Calls'!A:B,2, FALSE)</f>
        <v>0.1678</v>
      </c>
      <c r="M245" s="2">
        <f t="shared" si="135"/>
        <v>23.905866193658412</v>
      </c>
      <c r="N245" s="2">
        <f>VLOOKUP(B245,'IV Puts'!A:B,2, FALSE)</f>
        <v>0.16389999999999999</v>
      </c>
      <c r="O245" s="21">
        <f t="shared" si="136"/>
        <v>24.231696625066167</v>
      </c>
      <c r="P245" s="4">
        <f t="shared" si="137"/>
        <v>75.079999999999927</v>
      </c>
      <c r="Q245" s="4">
        <f t="shared" si="138"/>
        <v>63.836999999999804</v>
      </c>
      <c r="R245" s="4">
        <f t="shared" si="139"/>
        <v>-8.0732706766917133</v>
      </c>
      <c r="S245" s="4">
        <f t="shared" si="140"/>
        <v>-5.7909075213931738</v>
      </c>
      <c r="T245" s="20">
        <f t="shared" si="111"/>
        <v>4336.7319473684211</v>
      </c>
      <c r="U245" s="2">
        <f t="shared" si="112"/>
        <v>26.818052631579121</v>
      </c>
      <c r="V245" s="24">
        <f t="shared" si="113"/>
        <v>0</v>
      </c>
      <c r="W245" s="32">
        <f t="shared" si="114"/>
        <v>4315.0045598333581</v>
      </c>
      <c r="X245" s="33">
        <f t="shared" si="115"/>
        <v>48.545440166642038</v>
      </c>
      <c r="Y245" s="34">
        <f t="shared" si="116"/>
        <v>0</v>
      </c>
      <c r="Z245" s="39">
        <f t="shared" si="141"/>
        <v>4320.5399999999991</v>
      </c>
      <c r="AA245" s="33">
        <f t="shared" si="117"/>
        <v>43.010000000001128</v>
      </c>
      <c r="AB245" s="34">
        <f t="shared" si="118"/>
        <v>0</v>
      </c>
      <c r="AC245" s="32">
        <f t="shared" si="119"/>
        <v>4319.3775575650043</v>
      </c>
      <c r="AD245" s="33">
        <f t="shared" si="120"/>
        <v>44.172442434995901</v>
      </c>
      <c r="AE245" s="34">
        <f t="shared" si="121"/>
        <v>0</v>
      </c>
      <c r="AF245" s="36">
        <f t="shared" si="122"/>
        <v>-1</v>
      </c>
      <c r="AG245" s="37">
        <f t="shared" si="123"/>
        <v>0</v>
      </c>
      <c r="AH245" s="37">
        <f>IF(COUNTIF(AF246:AF249, "&lt;0")&gt;=2,0,IF(AE245=1, 1, -1))</f>
        <v>0</v>
      </c>
      <c r="AI245" s="37">
        <f>IF(COUNTIF(AF246:AF248, "&lt;0")&gt;=1,0,IF(AE245=1, 1, -1))</f>
        <v>0</v>
      </c>
      <c r="AJ245" s="42">
        <f>IF(SUM(AE246:AE248)=0,0,IF(AE245=1, 1, -1))</f>
        <v>0</v>
      </c>
      <c r="AK245" s="37">
        <f>IF(COUNTIF(AF246:AF247, "&lt;0")&gt;=2,0,IF(AE245=1, 1, -1))</f>
        <v>0</v>
      </c>
      <c r="AL245" s="44">
        <f>IF(COUNTIF(AF246:AF249, "&lt;0")&gt;=3,0,IF(AE245=1, 1, -1))</f>
        <v>0</v>
      </c>
      <c r="AM245" s="49">
        <f>IF(COUNTIF(AF246:AF248, "&lt;0")&gt;=2,0,IF(AE245=1, 1, -1))</f>
        <v>0</v>
      </c>
      <c r="AN245" s="7">
        <v>23.350247134330232</v>
      </c>
      <c r="AO245" s="4">
        <f t="shared" si="124"/>
        <v>46</v>
      </c>
      <c r="AP245" s="4">
        <f t="shared" si="125"/>
        <v>-29.079999999999927</v>
      </c>
      <c r="AQ245" s="4">
        <f t="shared" si="126"/>
        <v>43.980000000000473</v>
      </c>
      <c r="AR245">
        <f t="shared" si="142"/>
        <v>46</v>
      </c>
      <c r="AS245" s="6">
        <f t="shared" si="127"/>
        <v>1</v>
      </c>
      <c r="AT245" s="4">
        <f t="shared" si="128"/>
        <v>-10.974629298504652</v>
      </c>
      <c r="AU245" s="4">
        <f t="shared" si="143"/>
        <v>-13.629752865670241</v>
      </c>
      <c r="AV245">
        <f t="shared" si="144"/>
        <v>1</v>
      </c>
      <c r="AW245">
        <f t="shared" si="145"/>
        <v>0</v>
      </c>
      <c r="AX245">
        <f t="shared" si="146"/>
        <v>0</v>
      </c>
      <c r="AY245" s="4">
        <f t="shared" si="129"/>
        <v>-3.9100000000000006</v>
      </c>
      <c r="AZ245" s="4">
        <f t="shared" si="130"/>
        <v>1122.8900000000124</v>
      </c>
      <c r="BA245" s="4">
        <f>(C245-$C$1240)*10/100*4</f>
        <v>696.59599999999989</v>
      </c>
      <c r="BC245"/>
      <c r="BE245" s="6"/>
      <c r="BK245">
        <f t="shared" si="147"/>
        <v>0</v>
      </c>
    </row>
    <row r="246" spans="1:63" x14ac:dyDescent="0.25">
      <c r="A246">
        <v>1013</v>
      </c>
      <c r="B246" s="1">
        <v>44474</v>
      </c>
      <c r="C246" s="2">
        <v>4309.87</v>
      </c>
      <c r="D246" s="2">
        <v>4369.2299999999996</v>
      </c>
      <c r="E246" s="2">
        <v>4309.87</v>
      </c>
      <c r="F246" s="2">
        <v>4345.72</v>
      </c>
      <c r="G246" s="2">
        <v>2967400000</v>
      </c>
      <c r="H246" s="2">
        <f t="shared" si="131"/>
        <v>46.986427366492407</v>
      </c>
      <c r="I246" s="2">
        <f t="shared" si="132"/>
        <v>4422.3360000000002</v>
      </c>
      <c r="J246" s="2">
        <f t="shared" si="133"/>
        <v>56.711840766791326</v>
      </c>
      <c r="K246" s="2">
        <f t="shared" si="134"/>
        <v>9.4099999999998545</v>
      </c>
      <c r="L246" s="20">
        <f>VLOOKUP(B246,'IV Calls'!A:B,2, FALSE)</f>
        <v>0.1709</v>
      </c>
      <c r="M246" s="2">
        <f t="shared" si="135"/>
        <v>24.093936549018704</v>
      </c>
      <c r="N246" s="2">
        <f>VLOOKUP(B246,'IV Puts'!A:B,2, FALSE)</f>
        <v>0.17119999999999999</v>
      </c>
      <c r="O246" s="21">
        <f t="shared" si="136"/>
        <v>25.047350989770667</v>
      </c>
      <c r="P246" s="4">
        <f t="shared" si="137"/>
        <v>68.769999999999527</v>
      </c>
      <c r="Q246" s="4">
        <f t="shared" si="138"/>
        <v>62.584999999999852</v>
      </c>
      <c r="R246" s="4">
        <f t="shared" si="139"/>
        <v>-8.9880526315789311</v>
      </c>
      <c r="S246" s="4">
        <f t="shared" si="140"/>
        <v>-6.4301974178051262</v>
      </c>
      <c r="T246" s="20">
        <f t="shared" si="111"/>
        <v>4290.9798947368417</v>
      </c>
      <c r="U246" s="2">
        <f t="shared" si="112"/>
        <v>54.740105263158512</v>
      </c>
      <c r="V246" s="24">
        <f t="shared" si="113"/>
        <v>0</v>
      </c>
      <c r="W246" s="32">
        <f t="shared" si="114"/>
        <v>4305.0159558253172</v>
      </c>
      <c r="X246" s="33">
        <f t="shared" si="115"/>
        <v>40.704044174683077</v>
      </c>
      <c r="Y246" s="34">
        <f t="shared" si="116"/>
        <v>0</v>
      </c>
      <c r="Z246" s="39">
        <f t="shared" si="141"/>
        <v>4305.9729999999981</v>
      </c>
      <c r="AA246" s="33">
        <f t="shared" si="117"/>
        <v>39.747000000002117</v>
      </c>
      <c r="AB246" s="34">
        <f t="shared" si="118"/>
        <v>0</v>
      </c>
      <c r="AC246" s="32">
        <f t="shared" si="119"/>
        <v>4305.7720207233151</v>
      </c>
      <c r="AD246" s="33">
        <f t="shared" si="120"/>
        <v>39.947979276685146</v>
      </c>
      <c r="AE246" s="34">
        <f t="shared" si="121"/>
        <v>0</v>
      </c>
      <c r="AF246" s="36">
        <f t="shared" si="122"/>
        <v>-1</v>
      </c>
      <c r="AG246" s="37">
        <f t="shared" si="123"/>
        <v>0</v>
      </c>
      <c r="AH246" s="37">
        <f>IF(COUNTIF(AF247:AF250, "&lt;0")&gt;=2,0,IF(AE246=1, 1, -1))</f>
        <v>0</v>
      </c>
      <c r="AI246" s="37">
        <f>IF(COUNTIF(AF247:AF249, "&lt;0")&gt;=1,0,IF(AE246=1, 1, -1))</f>
        <v>0</v>
      </c>
      <c r="AJ246" s="42">
        <f>IF(SUM(AE247:AE249)=0,0,IF(AE246=1, 1, -1))</f>
        <v>0</v>
      </c>
      <c r="AK246" s="37">
        <f>IF(COUNTIF(AF247:AF248, "&lt;0")&gt;=2,0,IF(AE246=1, 1, -1))</f>
        <v>0</v>
      </c>
      <c r="AL246" s="44">
        <f>IF(COUNTIF(AF247:AF250, "&lt;0")&gt;=3,0,IF(AE246=1, 1, -1))</f>
        <v>0</v>
      </c>
      <c r="AM246" s="49">
        <f>IF(COUNTIF(AF247:AF249, "&lt;0")&gt;=2,0,IF(AE246=1, 1, -1))</f>
        <v>0</v>
      </c>
      <c r="AN246" s="7">
        <v>24.136231346939741</v>
      </c>
      <c r="AO246" s="4">
        <f t="shared" si="124"/>
        <v>59.359999999999673</v>
      </c>
      <c r="AP246" s="4">
        <f t="shared" si="125"/>
        <v>0</v>
      </c>
      <c r="AQ246" s="4">
        <f t="shared" si="126"/>
        <v>35.850000000000364</v>
      </c>
      <c r="AR246">
        <f t="shared" si="142"/>
        <v>59.359999999999673</v>
      </c>
      <c r="AS246" s="6">
        <f t="shared" si="127"/>
        <v>1</v>
      </c>
      <c r="AT246" s="4">
        <f t="shared" si="128"/>
        <v>-23.155652979590059</v>
      </c>
      <c r="AU246" s="4">
        <f t="shared" si="143"/>
        <v>-4.7137686530606224</v>
      </c>
      <c r="AV246">
        <f t="shared" si="144"/>
        <v>1</v>
      </c>
      <c r="AW246">
        <f t="shared" si="145"/>
        <v>0</v>
      </c>
      <c r="AX246">
        <f t="shared" si="146"/>
        <v>0</v>
      </c>
      <c r="AY246" s="4">
        <f t="shared" si="129"/>
        <v>-3.9100000000000006</v>
      </c>
      <c r="AZ246" s="4">
        <f t="shared" si="130"/>
        <v>1126.8000000000125</v>
      </c>
      <c r="BA246" s="4">
        <f>(C246-$C$1240)*10/100*4</f>
        <v>692.71600000000001</v>
      </c>
      <c r="BC246"/>
      <c r="BE246" s="6"/>
      <c r="BK246">
        <f t="shared" si="147"/>
        <v>0</v>
      </c>
    </row>
    <row r="247" spans="1:63" x14ac:dyDescent="0.25">
      <c r="A247">
        <v>1012</v>
      </c>
      <c r="B247" s="1">
        <v>44473</v>
      </c>
      <c r="C247" s="2">
        <v>4348.84</v>
      </c>
      <c r="D247" s="2">
        <v>4355.51</v>
      </c>
      <c r="E247" s="2">
        <v>4278.9399999999996</v>
      </c>
      <c r="F247" s="2">
        <v>4300.46</v>
      </c>
      <c r="G247" s="2">
        <v>3110560000</v>
      </c>
      <c r="H247" s="2">
        <f t="shared" si="131"/>
        <v>40.533682687639192</v>
      </c>
      <c r="I247" s="2">
        <f t="shared" si="132"/>
        <v>4433.6114999999991</v>
      </c>
      <c r="J247" s="2">
        <f t="shared" si="133"/>
        <v>54.781024324601944</v>
      </c>
      <c r="K247" s="2">
        <f t="shared" si="134"/>
        <v>-8.1999999999998181</v>
      </c>
      <c r="L247" s="20">
        <f>VLOOKUP(B247,'IV Calls'!A:B,2, FALSE)</f>
        <v>0.20619999999999999</v>
      </c>
      <c r="M247" s="2">
        <f t="shared" si="135"/>
        <v>29.453098854577629</v>
      </c>
      <c r="N247" s="2">
        <f>VLOOKUP(B247,'IV Puts'!A:B,2, FALSE)</f>
        <v>0.1956</v>
      </c>
      <c r="O247" s="21">
        <f t="shared" si="136"/>
        <v>28.993692343167517</v>
      </c>
      <c r="P247" s="4">
        <f t="shared" si="137"/>
        <v>78.100000000000364</v>
      </c>
      <c r="Q247" s="4">
        <f t="shared" si="138"/>
        <v>60.398999999999887</v>
      </c>
      <c r="R247" s="4">
        <f t="shared" si="139"/>
        <v>-9.480105263157883</v>
      </c>
      <c r="S247" s="4">
        <f t="shared" si="140"/>
        <v>-6.8366819361734485</v>
      </c>
      <c r="T247" s="20">
        <f t="shared" si="111"/>
        <v>4347.8245939849621</v>
      </c>
      <c r="U247" s="2">
        <f t="shared" si="112"/>
        <v>47.364593984962085</v>
      </c>
      <c r="V247" s="24">
        <f t="shared" si="113"/>
        <v>0</v>
      </c>
      <c r="W247" s="32">
        <f t="shared" si="114"/>
        <v>4344.1917633866005</v>
      </c>
      <c r="X247" s="33">
        <f t="shared" si="115"/>
        <v>43.731763386600505</v>
      </c>
      <c r="Y247" s="34">
        <f t="shared" si="116"/>
        <v>0</v>
      </c>
      <c r="Z247" s="39">
        <f t="shared" si="141"/>
        <v>4352.0080000000016</v>
      </c>
      <c r="AA247" s="33">
        <f t="shared" si="117"/>
        <v>51.548000000001593</v>
      </c>
      <c r="AB247" s="34">
        <f t="shared" si="118"/>
        <v>0</v>
      </c>
      <c r="AC247" s="32">
        <f t="shared" si="119"/>
        <v>4350.3665903111869</v>
      </c>
      <c r="AD247" s="33">
        <f t="shared" si="120"/>
        <v>49.906590311186847</v>
      </c>
      <c r="AE247" s="34">
        <f t="shared" si="121"/>
        <v>0</v>
      </c>
      <c r="AF247" s="36">
        <f t="shared" si="122"/>
        <v>-1</v>
      </c>
      <c r="AG247" s="37">
        <f t="shared" si="123"/>
        <v>0</v>
      </c>
      <c r="AH247" s="37">
        <f>IF(COUNTIF(AF248:AF251, "&lt;0")&gt;=2,0,IF(AE247=1, 1, -1))</f>
        <v>0</v>
      </c>
      <c r="AI247" s="37">
        <f>IF(COUNTIF(AF248:AF250, "&lt;0")&gt;=1,0,IF(AE247=1, 1, -1))</f>
        <v>0</v>
      </c>
      <c r="AJ247" s="42">
        <f>IF(SUM(AE248:AE250)=0,0,IF(AE247=1, 1, -1))</f>
        <v>-1</v>
      </c>
      <c r="AK247" s="37">
        <f>IF(COUNTIF(AF248:AF249, "&lt;0")&gt;=2,0,IF(AE247=1, 1, -1))</f>
        <v>0</v>
      </c>
      <c r="AL247" s="44">
        <f>IF(COUNTIF(AF248:AF251, "&lt;0")&gt;=3,0,IF(AE247=1, 1, -1))</f>
        <v>0</v>
      </c>
      <c r="AM247" s="49">
        <f>IF(COUNTIF(AF248:AF250, "&lt;0")&gt;=2,0,IF(AE247=1, 1, -1))</f>
        <v>0</v>
      </c>
      <c r="AN247" s="7">
        <v>27.939021027911661</v>
      </c>
      <c r="AO247" s="4">
        <f t="shared" si="124"/>
        <v>6.6700000000000728</v>
      </c>
      <c r="AP247" s="4">
        <f t="shared" si="125"/>
        <v>-69.900000000000546</v>
      </c>
      <c r="AQ247" s="4">
        <f t="shared" si="126"/>
        <v>48.380000000000109</v>
      </c>
      <c r="AR247">
        <f t="shared" si="142"/>
        <v>69.900000000000546</v>
      </c>
      <c r="AS247" s="6">
        <f t="shared" si="127"/>
        <v>1</v>
      </c>
      <c r="AT247" s="4">
        <f t="shared" si="128"/>
        <v>-27.991468458133056</v>
      </c>
      <c r="AU247" s="4">
        <f t="shared" si="143"/>
        <v>-13.440978972088448</v>
      </c>
      <c r="AV247">
        <f t="shared" si="144"/>
        <v>1</v>
      </c>
      <c r="AW247">
        <f t="shared" si="145"/>
        <v>0</v>
      </c>
      <c r="AX247">
        <f t="shared" si="146"/>
        <v>0</v>
      </c>
      <c r="AY247" s="4">
        <f t="shared" si="129"/>
        <v>-3.9100000000000006</v>
      </c>
      <c r="AZ247" s="4">
        <f t="shared" si="130"/>
        <v>1130.7100000000125</v>
      </c>
      <c r="BA247" s="4">
        <f>(C247-$C$1240)*10/100*4</f>
        <v>708.30400000000009</v>
      </c>
      <c r="BC247"/>
      <c r="BE247" s="6"/>
      <c r="BK247">
        <f t="shared" si="147"/>
        <v>0</v>
      </c>
    </row>
    <row r="248" spans="1:63" x14ac:dyDescent="0.25">
      <c r="A248">
        <v>1011</v>
      </c>
      <c r="B248" s="1">
        <v>44470</v>
      </c>
      <c r="C248" s="2">
        <v>4317.16</v>
      </c>
      <c r="D248" s="2">
        <v>4375.1899999999996</v>
      </c>
      <c r="E248" s="2">
        <v>4288.5200000000004</v>
      </c>
      <c r="F248" s="2">
        <v>4357.04</v>
      </c>
      <c r="G248" s="2">
        <v>3148980000</v>
      </c>
      <c r="H248" s="2">
        <f t="shared" si="131"/>
        <v>38.782458176632154</v>
      </c>
      <c r="I248" s="2">
        <f t="shared" si="132"/>
        <v>4442.7905000000001</v>
      </c>
      <c r="J248" s="2">
        <f t="shared" si="133"/>
        <v>51.988319781314402</v>
      </c>
      <c r="K248" s="2">
        <f t="shared" si="134"/>
        <v>9.6199999999998909</v>
      </c>
      <c r="L248" s="20">
        <f>VLOOKUP(B248,'IV Calls'!A:B,2, FALSE)</f>
        <v>0.15939999999999999</v>
      </c>
      <c r="M248" s="2">
        <f t="shared" si="135"/>
        <v>22.50963346059482</v>
      </c>
      <c r="N248" s="2">
        <f>VLOOKUP(B248,'IV Puts'!A:B,2, FALSE)</f>
        <v>0.16020000000000001</v>
      </c>
      <c r="O248" s="21">
        <f t="shared" si="136"/>
        <v>23.476586978747857</v>
      </c>
      <c r="P248" s="4">
        <f t="shared" si="137"/>
        <v>86.669999999999163</v>
      </c>
      <c r="Q248" s="4">
        <f t="shared" si="138"/>
        <v>65.296999999999841</v>
      </c>
      <c r="R248" s="4">
        <f t="shared" si="139"/>
        <v>-9.2154060150375923</v>
      </c>
      <c r="S248" s="4">
        <f t="shared" si="140"/>
        <v>-6.5468121315486956</v>
      </c>
      <c r="T248" s="20">
        <f t="shared" si="111"/>
        <v>4298.02754887218</v>
      </c>
      <c r="U248" s="2">
        <f t="shared" si="112"/>
        <v>59.012451127819986</v>
      </c>
      <c r="V248" s="24">
        <f t="shared" si="113"/>
        <v>0</v>
      </c>
      <c r="W248" s="32">
        <f t="shared" si="114"/>
        <v>4312.480805715094</v>
      </c>
      <c r="X248" s="33">
        <f t="shared" si="115"/>
        <v>44.559194284905971</v>
      </c>
      <c r="Y248" s="34">
        <f t="shared" si="116"/>
        <v>0</v>
      </c>
      <c r="Z248" s="39">
        <f t="shared" si="141"/>
        <v>4311.8090000000011</v>
      </c>
      <c r="AA248" s="33">
        <f t="shared" si="117"/>
        <v>45.230999999998858</v>
      </c>
      <c r="AB248" s="34">
        <f t="shared" si="118"/>
        <v>0</v>
      </c>
      <c r="AC248" s="32">
        <f t="shared" si="119"/>
        <v>4311.9500792001709</v>
      </c>
      <c r="AD248" s="33">
        <f t="shared" si="120"/>
        <v>45.089920799829088</v>
      </c>
      <c r="AE248" s="34">
        <f t="shared" si="121"/>
        <v>0</v>
      </c>
      <c r="AF248" s="36">
        <f t="shared" si="122"/>
        <v>-1</v>
      </c>
      <c r="AG248" s="37">
        <f t="shared" si="123"/>
        <v>0</v>
      </c>
      <c r="AH248" s="37">
        <f>IF(COUNTIF(AF249:AF252, "&lt;0")&gt;=2,0,IF(AE248=1, 1, -1))</f>
        <v>0</v>
      </c>
      <c r="AI248" s="37">
        <f>IF(COUNTIF(AF249:AF251, "&lt;0")&gt;=1,0,IF(AE248=1, 1, -1))</f>
        <v>0</v>
      </c>
      <c r="AJ248" s="42">
        <f>IF(SUM(AE249:AE251)=0,0,IF(AE248=1, 1, -1))</f>
        <v>-1</v>
      </c>
      <c r="AK248" s="37">
        <f>IF(COUNTIF(AF249:AF250, "&lt;0")&gt;=2,0,IF(AE248=1, 1, -1))</f>
        <v>-1</v>
      </c>
      <c r="AL248" s="44">
        <f>IF(COUNTIF(AF249:AF252, "&lt;0")&gt;=3,0,IF(AE248=1, 1, -1))</f>
        <v>-1</v>
      </c>
      <c r="AM248" s="49">
        <f>IF(COUNTIF(AF249:AF251, "&lt;0")&gt;=2,0,IF(AE248=1, 1, -1))</f>
        <v>0</v>
      </c>
      <c r="AN248" s="7">
        <v>22.622605272191283</v>
      </c>
      <c r="AO248" s="4">
        <f t="shared" si="124"/>
        <v>58.029999999999745</v>
      </c>
      <c r="AP248" s="4">
        <f t="shared" si="125"/>
        <v>-28.639999999999418</v>
      </c>
      <c r="AQ248" s="4">
        <f t="shared" si="126"/>
        <v>39.880000000000109</v>
      </c>
      <c r="AR248">
        <f t="shared" si="142"/>
        <v>58.029999999999745</v>
      </c>
      <c r="AS248" s="6">
        <f t="shared" si="127"/>
        <v>1</v>
      </c>
      <c r="AT248" s="4">
        <f t="shared" si="128"/>
        <v>-24.096092091712819</v>
      </c>
      <c r="AU248" s="4">
        <f t="shared" si="143"/>
        <v>-10.257394727808826</v>
      </c>
      <c r="AV248">
        <f t="shared" si="144"/>
        <v>1</v>
      </c>
      <c r="AW248">
        <f t="shared" si="145"/>
        <v>0</v>
      </c>
      <c r="AX248">
        <f t="shared" si="146"/>
        <v>0</v>
      </c>
      <c r="AY248" s="4">
        <f t="shared" si="129"/>
        <v>-3.9100000000000006</v>
      </c>
      <c r="AZ248" s="4">
        <f t="shared" si="130"/>
        <v>1134.6200000000126</v>
      </c>
      <c r="BA248" s="4">
        <f>(C248-$C$1240)*10/100*4</f>
        <v>695.63199999999995</v>
      </c>
      <c r="BC248"/>
      <c r="BE248" s="6"/>
      <c r="BK248">
        <f t="shared" si="147"/>
        <v>1</v>
      </c>
    </row>
    <row r="249" spans="1:63" x14ac:dyDescent="0.25">
      <c r="A249">
        <v>1010</v>
      </c>
      <c r="B249" s="1">
        <v>44469</v>
      </c>
      <c r="C249" s="2">
        <v>4370.67</v>
      </c>
      <c r="D249" s="2">
        <v>4382.55</v>
      </c>
      <c r="E249" s="2">
        <v>4306.24</v>
      </c>
      <c r="F249" s="2">
        <v>4307.54</v>
      </c>
      <c r="G249" s="2">
        <v>3123770000</v>
      </c>
      <c r="H249" s="2">
        <f t="shared" si="131"/>
        <v>36.840592949746132</v>
      </c>
      <c r="I249" s="2">
        <f t="shared" si="132"/>
        <v>4453.6564999999991</v>
      </c>
      <c r="J249" s="2">
        <f t="shared" si="133"/>
        <v>49.851130639661882</v>
      </c>
      <c r="K249" s="2">
        <f t="shared" si="134"/>
        <v>11.210000000000036</v>
      </c>
      <c r="L249" s="20">
        <f>VLOOKUP(B249,'IV Calls'!A:B,2, FALSE)</f>
        <v>0.19989999999999999</v>
      </c>
      <c r="M249" s="2">
        <f t="shared" si="135"/>
        <v>28.569081525384327</v>
      </c>
      <c r="N249" s="2">
        <f>VLOOKUP(B249,'IV Puts'!A:B,2, FALSE)</f>
        <v>0.1802</v>
      </c>
      <c r="O249" s="21">
        <f t="shared" si="136"/>
        <v>26.725793753389645</v>
      </c>
      <c r="P249" s="4">
        <f t="shared" si="137"/>
        <v>76.3100000000004</v>
      </c>
      <c r="Q249" s="4">
        <f t="shared" si="138"/>
        <v>61.228999999999907</v>
      </c>
      <c r="R249" s="4">
        <f t="shared" si="139"/>
        <v>-9.5124511278195492</v>
      </c>
      <c r="S249" s="4">
        <f t="shared" si="140"/>
        <v>-6.5904144857829934</v>
      </c>
      <c r="T249" s="20">
        <f t="shared" si="111"/>
        <v>4350.8863383458647</v>
      </c>
      <c r="U249" s="2">
        <f t="shared" si="112"/>
        <v>43.346338345864751</v>
      </c>
      <c r="V249" s="24">
        <f t="shared" si="113"/>
        <v>0</v>
      </c>
      <c r="W249" s="32">
        <f t="shared" si="114"/>
        <v>4366.4878087580437</v>
      </c>
      <c r="X249" s="33">
        <f t="shared" si="115"/>
        <v>58.94780875804372</v>
      </c>
      <c r="Y249" s="34">
        <f t="shared" si="116"/>
        <v>0</v>
      </c>
      <c r="Z249" s="39">
        <f t="shared" si="141"/>
        <v>4371.4960000000019</v>
      </c>
      <c r="AA249" s="33">
        <f t="shared" si="117"/>
        <v>63.95600000000195</v>
      </c>
      <c r="AB249" s="34">
        <f t="shared" si="118"/>
        <v>0</v>
      </c>
      <c r="AC249" s="32">
        <f t="shared" si="119"/>
        <v>4370.444279839191</v>
      </c>
      <c r="AD249" s="33">
        <f t="shared" si="120"/>
        <v>62.904279839191076</v>
      </c>
      <c r="AE249" s="34">
        <f t="shared" si="121"/>
        <v>0</v>
      </c>
      <c r="AF249" s="36">
        <f t="shared" si="122"/>
        <v>-1</v>
      </c>
      <c r="AG249" s="37">
        <f t="shared" si="123"/>
        <v>-1</v>
      </c>
      <c r="AH249" s="37">
        <f>IF(COUNTIF(AF250:AF253, "&lt;0")&gt;=2,0,IF(AE249=1, 1, -1))</f>
        <v>-1</v>
      </c>
      <c r="AI249" s="37">
        <f>IF(COUNTIF(AF250:AF252, "&lt;0")&gt;=1,0,IF(AE249=1, 1, -1))</f>
        <v>0</v>
      </c>
      <c r="AJ249" s="42">
        <f>IF(SUM(AE250:AE252)=0,0,IF(AE249=1, 1, -1))</f>
        <v>-1</v>
      </c>
      <c r="AK249" s="37">
        <f>IF(COUNTIF(AF250:AF251, "&lt;0")&gt;=2,0,IF(AE249=1, 1, -1))</f>
        <v>-1</v>
      </c>
      <c r="AL249" s="44">
        <f>IF(COUNTIF(AF250:AF253, "&lt;0")&gt;=3,0,IF(AE249=1, 1, -1))</f>
        <v>-1</v>
      </c>
      <c r="AM249" s="49">
        <f>IF(COUNTIF(AF250:AF252, "&lt;0")&gt;=2,0,IF(AE249=1, 1, -1))</f>
        <v>-1</v>
      </c>
      <c r="AN249" s="7">
        <v>25.75361926400328</v>
      </c>
      <c r="AO249" s="4">
        <f t="shared" si="124"/>
        <v>11.880000000000109</v>
      </c>
      <c r="AP249" s="4">
        <f t="shared" si="125"/>
        <v>-64.430000000000291</v>
      </c>
      <c r="AQ249" s="4">
        <f t="shared" si="126"/>
        <v>63.130000000000109</v>
      </c>
      <c r="AR249">
        <f t="shared" si="142"/>
        <v>64.430000000000291</v>
      </c>
      <c r="AS249" s="6">
        <f t="shared" si="127"/>
        <v>1</v>
      </c>
      <c r="AT249" s="4">
        <f t="shared" si="128"/>
        <v>-25.799571103995369</v>
      </c>
      <c r="AU249" s="4">
        <f t="shared" si="143"/>
        <v>-30.376380735996833</v>
      </c>
      <c r="AV249">
        <f t="shared" si="144"/>
        <v>1</v>
      </c>
      <c r="AW249">
        <f t="shared" si="145"/>
        <v>0</v>
      </c>
      <c r="AX249">
        <f t="shared" si="146"/>
        <v>0</v>
      </c>
      <c r="AY249" s="4">
        <f t="shared" si="129"/>
        <v>-3.9100000000000006</v>
      </c>
      <c r="AZ249" s="4">
        <f t="shared" si="130"/>
        <v>1138.5300000000127</v>
      </c>
      <c r="BA249" s="4">
        <f>(C249-$C$1240)*10/100*4</f>
        <v>717.03600000000006</v>
      </c>
      <c r="BC249"/>
      <c r="BE249" s="6"/>
      <c r="BK249">
        <f t="shared" si="147"/>
        <v>1</v>
      </c>
    </row>
    <row r="250" spans="1:63" x14ac:dyDescent="0.25">
      <c r="A250">
        <v>1009</v>
      </c>
      <c r="B250" s="1">
        <v>44468</v>
      </c>
      <c r="C250" s="2">
        <v>4362.41</v>
      </c>
      <c r="D250" s="2">
        <v>4385.57</v>
      </c>
      <c r="E250" s="2">
        <v>4355.08</v>
      </c>
      <c r="F250" s="2">
        <v>4359.46</v>
      </c>
      <c r="G250" s="2">
        <v>2753800000</v>
      </c>
      <c r="H250" s="2">
        <f t="shared" si="131"/>
        <v>40.843463722961701</v>
      </c>
      <c r="I250" s="2">
        <f t="shared" si="132"/>
        <v>4461.5630000000001</v>
      </c>
      <c r="J250" s="2">
        <f t="shared" si="133"/>
        <v>48.539854625918139</v>
      </c>
      <c r="K250" s="2">
        <f t="shared" si="134"/>
        <v>9.7799999999997453</v>
      </c>
      <c r="L250" s="20">
        <f>VLOOKUP(B250,'IV Calls'!A:B,2, FALSE)</f>
        <v>0.18890000000000001</v>
      </c>
      <c r="M250" s="2">
        <f t="shared" si="135"/>
        <v>26.954699594429076</v>
      </c>
      <c r="N250" s="2">
        <f>VLOOKUP(B250,'IV Puts'!A:B,2, FALSE)</f>
        <v>0.16719999999999999</v>
      </c>
      <c r="O250" s="21">
        <f t="shared" si="136"/>
        <v>24.75888900753602</v>
      </c>
      <c r="P250" s="4">
        <f t="shared" si="137"/>
        <v>32.9399999999996</v>
      </c>
      <c r="Q250" s="4">
        <f t="shared" si="138"/>
        <v>57.804999999999836</v>
      </c>
      <c r="R250" s="4">
        <f t="shared" si="139"/>
        <v>-8.5736616541353428</v>
      </c>
      <c r="S250" s="4">
        <f t="shared" si="140"/>
        <v>-5.8904101999380627</v>
      </c>
      <c r="T250" s="20">
        <f t="shared" si="111"/>
        <v>4344.521120300752</v>
      </c>
      <c r="U250" s="2">
        <f t="shared" si="112"/>
        <v>14.938879699247991</v>
      </c>
      <c r="V250" s="24">
        <f t="shared" si="113"/>
        <v>1</v>
      </c>
      <c r="W250" s="32">
        <f t="shared" si="114"/>
        <v>4358.4643033424281</v>
      </c>
      <c r="X250" s="33">
        <f t="shared" si="115"/>
        <v>0.99569665757189796</v>
      </c>
      <c r="Y250" s="34">
        <f t="shared" si="116"/>
        <v>1</v>
      </c>
      <c r="Z250" s="39">
        <f t="shared" si="141"/>
        <v>4356.6970000000001</v>
      </c>
      <c r="AA250" s="33">
        <f t="shared" si="117"/>
        <v>2.76299999999992</v>
      </c>
      <c r="AB250" s="34">
        <f t="shared" si="118"/>
        <v>1</v>
      </c>
      <c r="AC250" s="32">
        <f t="shared" si="119"/>
        <v>4357.0681337019105</v>
      </c>
      <c r="AD250" s="33">
        <f t="shared" si="120"/>
        <v>2.3918662980895533</v>
      </c>
      <c r="AE250" s="34">
        <f t="shared" si="121"/>
        <v>1</v>
      </c>
      <c r="AF250" s="36">
        <f t="shared" si="122"/>
        <v>1</v>
      </c>
      <c r="AG250" s="37">
        <f t="shared" si="123"/>
        <v>0</v>
      </c>
      <c r="AH250" s="37">
        <f>IF(COUNTIF(AF251:AF254, "&lt;0")&gt;=2,0,IF(AE250=1, 1, -1))</f>
        <v>0</v>
      </c>
      <c r="AI250" s="37">
        <f>IF(COUNTIF(AF251:AF253, "&lt;0")&gt;=1,0,IF(AE250=1, 1, -1))</f>
        <v>0</v>
      </c>
      <c r="AJ250" s="42">
        <f>IF(SUM(AE251:AE253)=0,0,IF(AE250=1, 1, -1))</f>
        <v>1</v>
      </c>
      <c r="AK250" s="37">
        <f>IF(COUNTIF(AF251:AF252, "&lt;0")&gt;=2,0,IF(AE250=1, 1, -1))</f>
        <v>1</v>
      </c>
      <c r="AL250" s="44">
        <f>IF(COUNTIF(AF251:AF254, "&lt;0")&gt;=3,0,IF(AE250=1, 1, -1))</f>
        <v>1</v>
      </c>
      <c r="AM250" s="49">
        <f>IF(COUNTIF(AF251:AF253, "&lt;0")&gt;=2,0,IF(AE250=1, 1, -1))</f>
        <v>1</v>
      </c>
      <c r="AN250" s="7">
        <v>23.858262425561364</v>
      </c>
      <c r="AO250" s="4">
        <f t="shared" si="124"/>
        <v>23.159999999999854</v>
      </c>
      <c r="AP250" s="4">
        <f t="shared" si="125"/>
        <v>-7.3299999999999272</v>
      </c>
      <c r="AQ250" s="4">
        <f t="shared" si="126"/>
        <v>2.9499999999998181</v>
      </c>
      <c r="AR250">
        <f t="shared" si="142"/>
        <v>23.159999999999854</v>
      </c>
      <c r="AS250" s="6">
        <f t="shared" si="127"/>
        <v>0</v>
      </c>
      <c r="AT250" s="4">
        <f t="shared" si="128"/>
        <v>12.627393638342191</v>
      </c>
      <c r="AU250" s="4">
        <f t="shared" si="143"/>
        <v>27.908262425561546</v>
      </c>
      <c r="AV250">
        <f t="shared" si="144"/>
        <v>0</v>
      </c>
      <c r="AW250">
        <f t="shared" si="145"/>
        <v>0</v>
      </c>
      <c r="AX250">
        <f t="shared" si="146"/>
        <v>0</v>
      </c>
      <c r="AY250" s="4">
        <f t="shared" si="129"/>
        <v>6.94</v>
      </c>
      <c r="AZ250" s="4">
        <f t="shared" si="130"/>
        <v>1142.4400000000128</v>
      </c>
      <c r="BA250" s="4">
        <f>(C250-$C$1240)*10/100*4</f>
        <v>713.73199999999997</v>
      </c>
      <c r="BC250"/>
      <c r="BE250" s="6"/>
      <c r="BK250">
        <f t="shared" si="147"/>
        <v>1</v>
      </c>
    </row>
    <row r="251" spans="1:63" x14ac:dyDescent="0.25">
      <c r="A251">
        <v>1008</v>
      </c>
      <c r="B251" s="1">
        <v>44467</v>
      </c>
      <c r="C251" s="2">
        <v>4419.54</v>
      </c>
      <c r="D251" s="2">
        <v>4419.54</v>
      </c>
      <c r="E251" s="2">
        <v>4346.33</v>
      </c>
      <c r="F251" s="2">
        <v>4352.63</v>
      </c>
      <c r="G251" s="2">
        <v>3495970000</v>
      </c>
      <c r="H251" s="2">
        <f t="shared" si="131"/>
        <v>37.119506402369531</v>
      </c>
      <c r="I251" s="2">
        <f t="shared" si="132"/>
        <v>4469.9299999999994</v>
      </c>
      <c r="J251" s="2">
        <f t="shared" si="133"/>
        <v>48.99128897864879</v>
      </c>
      <c r="K251" s="2">
        <f t="shared" si="134"/>
        <v>-23.569999999999709</v>
      </c>
      <c r="L251" s="20">
        <f>VLOOKUP(B251,'IV Calls'!A:B,2, FALSE)</f>
        <v>0.19950000000000001</v>
      </c>
      <c r="M251" s="2">
        <f t="shared" si="135"/>
        <v>29.05900585704342</v>
      </c>
      <c r="N251" s="2">
        <f>VLOOKUP(B251,'IV Puts'!A:B,2, FALSE)</f>
        <v>0.18840000000000001</v>
      </c>
      <c r="O251" s="21">
        <f t="shared" si="136"/>
        <v>28.478105370933442</v>
      </c>
      <c r="P251" s="4">
        <f t="shared" si="137"/>
        <v>96.779999999999745</v>
      </c>
      <c r="Q251" s="4">
        <f t="shared" si="138"/>
        <v>59.360999999999876</v>
      </c>
      <c r="R251" s="4">
        <f t="shared" si="139"/>
        <v>-8.1088796992481349</v>
      </c>
      <c r="S251" s="4">
        <f t="shared" si="140"/>
        <v>-5.5573192360163821</v>
      </c>
      <c r="T251" s="20">
        <f t="shared" si="111"/>
        <v>4435.7319022556385</v>
      </c>
      <c r="U251" s="2">
        <f t="shared" si="112"/>
        <v>83.101902255638379</v>
      </c>
      <c r="V251" s="24">
        <f t="shared" si="113"/>
        <v>0</v>
      </c>
      <c r="W251" s="32">
        <f t="shared" si="114"/>
        <v>4415.9225708902577</v>
      </c>
      <c r="X251" s="33">
        <f t="shared" si="115"/>
        <v>63.292570890257593</v>
      </c>
      <c r="Y251" s="34">
        <f t="shared" si="116"/>
        <v>0</v>
      </c>
      <c r="Z251" s="39">
        <f t="shared" si="141"/>
        <v>4417.2819999999992</v>
      </c>
      <c r="AA251" s="33">
        <f t="shared" si="117"/>
        <v>64.651999999999134</v>
      </c>
      <c r="AB251" s="34">
        <f t="shared" si="118"/>
        <v>0</v>
      </c>
      <c r="AC251" s="32">
        <f t="shared" si="119"/>
        <v>4416.9965198869531</v>
      </c>
      <c r="AD251" s="33">
        <f t="shared" si="120"/>
        <v>64.366519886953029</v>
      </c>
      <c r="AE251" s="34">
        <f t="shared" si="121"/>
        <v>0</v>
      </c>
      <c r="AF251" s="36">
        <f t="shared" si="122"/>
        <v>-1</v>
      </c>
      <c r="AG251" s="37">
        <f t="shared" si="123"/>
        <v>-1</v>
      </c>
      <c r="AH251" s="37">
        <f>IF(COUNTIF(AF252:AF255, "&lt;0")&gt;=2,0,IF(AE251=1, 1, -1))</f>
        <v>-1</v>
      </c>
      <c r="AI251" s="37">
        <f>IF(COUNTIF(AF252:AF254, "&lt;0")&gt;=1,0,IF(AE251=1, 1, -1))</f>
        <v>0</v>
      </c>
      <c r="AJ251" s="42">
        <f>IF(SUM(AE252:AE254)=0,0,IF(AE251=1, 1, -1))</f>
        <v>-1</v>
      </c>
      <c r="AK251" s="37">
        <f>IF(COUNTIF(AF252:AF253, "&lt;0")&gt;=2,0,IF(AE251=1, 1, -1))</f>
        <v>-1</v>
      </c>
      <c r="AL251" s="44">
        <f>IF(COUNTIF(AF252:AF255, "&lt;0")&gt;=3,0,IF(AE251=1, 1, -1))</f>
        <v>-1</v>
      </c>
      <c r="AM251" s="49">
        <f>IF(COUNTIF(AF252:AF254, "&lt;0")&gt;=2,0,IF(AE251=1, 1, -1))</f>
        <v>-1</v>
      </c>
      <c r="AN251" s="7">
        <v>27.442188989809424</v>
      </c>
      <c r="AO251" s="4">
        <f t="shared" si="124"/>
        <v>0</v>
      </c>
      <c r="AP251" s="4">
        <f t="shared" si="125"/>
        <v>-73.210000000000036</v>
      </c>
      <c r="AQ251" s="4">
        <f t="shared" si="126"/>
        <v>66.909999999999854</v>
      </c>
      <c r="AR251">
        <f t="shared" si="142"/>
        <v>73.210000000000036</v>
      </c>
      <c r="AS251" s="6">
        <f t="shared" si="127"/>
        <v>1</v>
      </c>
      <c r="AT251" s="4">
        <f t="shared" si="128"/>
        <v>-32.046716515285901</v>
      </c>
      <c r="AU251" s="4">
        <f t="shared" si="143"/>
        <v>-32.467811010190431</v>
      </c>
      <c r="AV251">
        <f t="shared" si="144"/>
        <v>1</v>
      </c>
      <c r="AW251">
        <f t="shared" si="145"/>
        <v>0</v>
      </c>
      <c r="AX251">
        <f t="shared" si="146"/>
        <v>0</v>
      </c>
      <c r="AY251" s="4">
        <f t="shared" si="129"/>
        <v>-3.9100000000000006</v>
      </c>
      <c r="AZ251" s="4">
        <f t="shared" si="130"/>
        <v>1135.5000000000127</v>
      </c>
      <c r="BA251" s="4">
        <f>(C251-$C$1240)*10/100*4</f>
        <v>736.58399999999995</v>
      </c>
      <c r="BC251"/>
      <c r="BE251" s="6"/>
      <c r="BK251">
        <f t="shared" si="147"/>
        <v>1</v>
      </c>
    </row>
    <row r="252" spans="1:63" x14ac:dyDescent="0.25">
      <c r="A252">
        <v>1007</v>
      </c>
      <c r="B252" s="1">
        <v>44466</v>
      </c>
      <c r="C252" s="2">
        <v>4442.12</v>
      </c>
      <c r="D252" s="2">
        <v>4457.3</v>
      </c>
      <c r="E252" s="2">
        <v>4436.1899999999996</v>
      </c>
      <c r="F252" s="2">
        <v>4443.1099999999997</v>
      </c>
      <c r="G252" s="2">
        <v>3032870000</v>
      </c>
      <c r="H252" s="2">
        <f t="shared" si="131"/>
        <v>40.84902812661381</v>
      </c>
      <c r="I252" s="2">
        <f t="shared" si="132"/>
        <v>4474.6409999999996</v>
      </c>
      <c r="J252" s="2">
        <f t="shared" si="133"/>
        <v>47.733058419219624</v>
      </c>
      <c r="K252" s="2">
        <f t="shared" si="134"/>
        <v>-13.359999999999673</v>
      </c>
      <c r="L252" s="20">
        <f>VLOOKUP(B252,'IV Calls'!A:B,2, FALSE)</f>
        <v>0.12590000000000001</v>
      </c>
      <c r="M252" s="2">
        <f t="shared" si="135"/>
        <v>18.389546346027412</v>
      </c>
      <c r="N252" s="2">
        <f>VLOOKUP(B252,'IV Puts'!A:B,2, FALSE)</f>
        <v>0.12609999999999999</v>
      </c>
      <c r="O252" s="21">
        <f t="shared" si="136"/>
        <v>19.114049829333922</v>
      </c>
      <c r="P252" s="4">
        <f t="shared" si="137"/>
        <v>21.110000000000582</v>
      </c>
      <c r="Q252" s="4">
        <f t="shared" si="138"/>
        <v>54.704999999999927</v>
      </c>
      <c r="R252" s="4">
        <f t="shared" si="139"/>
        <v>-7.3780977443609217</v>
      </c>
      <c r="S252" s="4">
        <f t="shared" si="140"/>
        <v>-5.0949705771017735</v>
      </c>
      <c r="T252" s="20">
        <f t="shared" si="111"/>
        <v>4447.9463834586459</v>
      </c>
      <c r="U252" s="2">
        <f t="shared" si="112"/>
        <v>4.8363834586461962</v>
      </c>
      <c r="V252" s="24">
        <f t="shared" si="113"/>
        <v>1</v>
      </c>
      <c r="W252" s="32">
        <f t="shared" si="114"/>
        <v>4438.4583029931973</v>
      </c>
      <c r="X252" s="33">
        <f t="shared" si="115"/>
        <v>4.6516970068023511</v>
      </c>
      <c r="Y252" s="34">
        <f t="shared" si="116"/>
        <v>1</v>
      </c>
      <c r="Z252" s="39">
        <f t="shared" si="141"/>
        <v>4442.5280000000002</v>
      </c>
      <c r="AA252" s="33">
        <f t="shared" si="117"/>
        <v>0.5819999999994252</v>
      </c>
      <c r="AB252" s="34">
        <f t="shared" si="118"/>
        <v>1</v>
      </c>
      <c r="AC252" s="32">
        <f t="shared" si="119"/>
        <v>4441.6733636285717</v>
      </c>
      <c r="AD252" s="33">
        <f t="shared" si="120"/>
        <v>1.4366363714279942</v>
      </c>
      <c r="AE252" s="34">
        <f t="shared" si="121"/>
        <v>1</v>
      </c>
      <c r="AF252" s="36">
        <f t="shared" si="122"/>
        <v>1</v>
      </c>
      <c r="AG252" s="37">
        <f t="shared" si="123"/>
        <v>1</v>
      </c>
      <c r="AH252" s="37">
        <f>IF(COUNTIF(AF253:AF256, "&lt;0")&gt;=2,0,IF(AE252=1, 1, -1))</f>
        <v>1</v>
      </c>
      <c r="AI252" s="37">
        <f>IF(COUNTIF(AF253:AF255, "&lt;0")&gt;=1,0,IF(AE252=1, 1, -1))</f>
        <v>0</v>
      </c>
      <c r="AJ252" s="42">
        <f>IF(SUM(AE253:AE255)=0,0,IF(AE252=1, 1, -1))</f>
        <v>1</v>
      </c>
      <c r="AK252" s="37">
        <f>IF(COUNTIF(AF253:AF254, "&lt;0")&gt;=2,0,IF(AE252=1, 1, -1))</f>
        <v>1</v>
      </c>
      <c r="AL252" s="44">
        <f>IF(COUNTIF(AF253:AF256, "&lt;0")&gt;=3,0,IF(AE252=1, 1, -1))</f>
        <v>1</v>
      </c>
      <c r="AM252" s="49">
        <f>IF(COUNTIF(AF253:AF255, "&lt;0")&gt;=2,0,IF(AE252=1, 1, -1))</f>
        <v>1</v>
      </c>
      <c r="AN252" s="7">
        <v>18.418759287006008</v>
      </c>
      <c r="AO252" s="4">
        <f t="shared" si="124"/>
        <v>15.180000000000291</v>
      </c>
      <c r="AP252" s="4">
        <f t="shared" si="125"/>
        <v>-5.930000000000291</v>
      </c>
      <c r="AQ252" s="4">
        <f t="shared" si="126"/>
        <v>0.98999999999978172</v>
      </c>
      <c r="AR252">
        <f t="shared" si="142"/>
        <v>15.180000000000291</v>
      </c>
      <c r="AS252" s="6">
        <f t="shared" si="127"/>
        <v>0</v>
      </c>
      <c r="AT252" s="4">
        <f t="shared" si="128"/>
        <v>12.448138930508719</v>
      </c>
      <c r="AU252" s="4">
        <f t="shared" si="143"/>
        <v>24.428759287006226</v>
      </c>
      <c r="AV252">
        <f t="shared" si="144"/>
        <v>0</v>
      </c>
      <c r="AW252">
        <f t="shared" si="145"/>
        <v>0</v>
      </c>
      <c r="AX252">
        <f t="shared" si="146"/>
        <v>0</v>
      </c>
      <c r="AY252" s="4">
        <f t="shared" si="129"/>
        <v>6.94</v>
      </c>
      <c r="AZ252" s="4">
        <f t="shared" si="130"/>
        <v>1139.4100000000128</v>
      </c>
      <c r="BA252" s="4">
        <f>(C252-$C$1240)*10/100*4</f>
        <v>745.6160000000001</v>
      </c>
      <c r="BC252"/>
      <c r="BE252" s="6"/>
      <c r="BK252">
        <f t="shared" si="147"/>
        <v>1</v>
      </c>
    </row>
    <row r="253" spans="1:63" x14ac:dyDescent="0.25">
      <c r="A253">
        <v>1006</v>
      </c>
      <c r="B253" s="1">
        <v>44463</v>
      </c>
      <c r="C253" s="2">
        <v>4438.04</v>
      </c>
      <c r="D253" s="2">
        <v>4463.12</v>
      </c>
      <c r="E253" s="2">
        <v>4430.2700000000004</v>
      </c>
      <c r="F253" s="2">
        <v>4455.4799999999996</v>
      </c>
      <c r="G253" s="2">
        <v>2772090000</v>
      </c>
      <c r="H253" s="2">
        <f t="shared" si="131"/>
        <v>43.123499857966088</v>
      </c>
      <c r="I253" s="2">
        <f t="shared" si="132"/>
        <v>4476.24</v>
      </c>
      <c r="J253" s="2">
        <f t="shared" si="133"/>
        <v>49.605541315568018</v>
      </c>
      <c r="K253" s="2">
        <f t="shared" si="134"/>
        <v>-10.9399999999996</v>
      </c>
      <c r="L253" s="20">
        <f>VLOOKUP(B253,'IV Calls'!A:B,2, FALSE)</f>
        <v>0.1082</v>
      </c>
      <c r="M253" s="2">
        <f t="shared" si="135"/>
        <v>15.781144674386335</v>
      </c>
      <c r="N253" s="2">
        <f>VLOOKUP(B253,'IV Puts'!A:B,2, FALSE)</f>
        <v>0.10639999999999999</v>
      </c>
      <c r="O253" s="21">
        <f t="shared" si="136"/>
        <v>16.104424516530198</v>
      </c>
      <c r="P253" s="4">
        <f t="shared" si="137"/>
        <v>32.849999999999454</v>
      </c>
      <c r="Q253" s="4">
        <f t="shared" si="138"/>
        <v>57.322999999999865</v>
      </c>
      <c r="R253" s="4">
        <f t="shared" si="139"/>
        <v>-7.5336165413533989</v>
      </c>
      <c r="S253" s="4">
        <f t="shared" si="140"/>
        <v>-5.1573197278911689</v>
      </c>
      <c r="T253" s="20">
        <f t="shared" si="111"/>
        <v>4441.7576165413529</v>
      </c>
      <c r="U253" s="2">
        <f t="shared" si="112"/>
        <v>13.722383458646618</v>
      </c>
      <c r="V253" s="24">
        <f t="shared" si="113"/>
        <v>1</v>
      </c>
      <c r="W253" s="32">
        <f t="shared" si="114"/>
        <v>4434.6223237631602</v>
      </c>
      <c r="X253" s="33">
        <f t="shared" si="115"/>
        <v>20.857676236839325</v>
      </c>
      <c r="Y253" s="34">
        <f t="shared" si="116"/>
        <v>0</v>
      </c>
      <c r="Z253" s="39">
        <f t="shared" si="141"/>
        <v>4441.1689999999981</v>
      </c>
      <c r="AA253" s="33">
        <f t="shared" si="117"/>
        <v>14.311000000001513</v>
      </c>
      <c r="AB253" s="34">
        <f t="shared" si="118"/>
        <v>1</v>
      </c>
      <c r="AC253" s="32">
        <f t="shared" si="119"/>
        <v>4439.7941979902625</v>
      </c>
      <c r="AD253" s="33">
        <f t="shared" si="120"/>
        <v>15.685802009737017</v>
      </c>
      <c r="AE253" s="34">
        <f t="shared" si="121"/>
        <v>1</v>
      </c>
      <c r="AF253" s="36">
        <f t="shared" si="122"/>
        <v>1</v>
      </c>
      <c r="AG253" s="37">
        <f t="shared" si="123"/>
        <v>0</v>
      </c>
      <c r="AH253" s="37">
        <f>IF(COUNTIF(AF254:AF257, "&lt;0")&gt;=2,0,IF(AE253=1, 1, -1))</f>
        <v>0</v>
      </c>
      <c r="AI253" s="37">
        <f>IF(COUNTIF(AF254:AF256, "&lt;0")&gt;=1,0,IF(AE253=1, 1, -1))</f>
        <v>0</v>
      </c>
      <c r="AJ253" s="42">
        <f>IF(SUM(AE254:AE256)=0,0,IF(AE253=1, 1, -1))</f>
        <v>1</v>
      </c>
      <c r="AK253" s="37">
        <f>IF(COUNTIF(AF254:AF255, "&lt;0")&gt;=2,0,IF(AE253=1, 1, -1))</f>
        <v>1</v>
      </c>
      <c r="AL253" s="44">
        <f>IF(COUNTIF(AF254:AF257, "&lt;0")&gt;=3,0,IF(AE253=1, 1, -1))</f>
        <v>1</v>
      </c>
      <c r="AM253" s="49">
        <f>IF(COUNTIF(AF254:AF256, "&lt;0")&gt;=2,0,IF(AE253=1, 1, -1))</f>
        <v>1</v>
      </c>
      <c r="AN253" s="7">
        <v>15.518611768527782</v>
      </c>
      <c r="AO253" s="4">
        <f t="shared" si="124"/>
        <v>25.079999999999927</v>
      </c>
      <c r="AP253" s="4">
        <f t="shared" si="125"/>
        <v>-7.7699999999995271</v>
      </c>
      <c r="AQ253" s="4">
        <f t="shared" si="126"/>
        <v>17.4399999999996</v>
      </c>
      <c r="AR253">
        <f t="shared" si="142"/>
        <v>25.079999999999927</v>
      </c>
      <c r="AS253" s="6">
        <f t="shared" si="127"/>
        <v>1</v>
      </c>
      <c r="AT253" s="4">
        <f t="shared" si="128"/>
        <v>-1.8020823472082554</v>
      </c>
      <c r="AU253" s="4">
        <f t="shared" si="143"/>
        <v>5.078611768528182</v>
      </c>
      <c r="AV253">
        <f t="shared" si="144"/>
        <v>0</v>
      </c>
      <c r="AW253">
        <f t="shared" si="145"/>
        <v>1</v>
      </c>
      <c r="AX253">
        <f t="shared" si="146"/>
        <v>0</v>
      </c>
      <c r="AY253" s="4">
        <f t="shared" si="129"/>
        <v>-3.9100000000000006</v>
      </c>
      <c r="AZ253" s="4">
        <f t="shared" si="130"/>
        <v>1132.4700000000128</v>
      </c>
      <c r="BA253" s="4">
        <f>(C253-$C$1240)*10/100*4</f>
        <v>743.98399999999992</v>
      </c>
      <c r="BC253"/>
      <c r="BE253" s="6"/>
      <c r="BK253">
        <f t="shared" si="147"/>
        <v>1</v>
      </c>
    </row>
    <row r="254" spans="1:63" x14ac:dyDescent="0.25">
      <c r="A254">
        <v>1005</v>
      </c>
      <c r="B254" s="1">
        <v>44462</v>
      </c>
      <c r="C254" s="2">
        <v>4406.75</v>
      </c>
      <c r="D254" s="2">
        <v>4465.3999999999996</v>
      </c>
      <c r="E254" s="2">
        <v>4406.75</v>
      </c>
      <c r="F254" s="2">
        <v>4448.9799999999996</v>
      </c>
      <c r="G254" s="2">
        <v>2833290000</v>
      </c>
      <c r="H254" s="2">
        <f t="shared" si="131"/>
        <v>48.978153225017941</v>
      </c>
      <c r="I254" s="2">
        <f t="shared" si="132"/>
        <v>4479.0254999999997</v>
      </c>
      <c r="J254" s="2">
        <f t="shared" si="133"/>
        <v>53.368913115270253</v>
      </c>
      <c r="K254" s="2">
        <f t="shared" si="134"/>
        <v>11.109999999999673</v>
      </c>
      <c r="L254" s="20">
        <f>VLOOKUP(B254,'IV Calls'!A:B,2, FALSE)</f>
        <v>0.1236</v>
      </c>
      <c r="M254" s="2">
        <f t="shared" si="135"/>
        <v>17.811125944633474</v>
      </c>
      <c r="N254" s="2">
        <f>VLOOKUP(B254,'IV Puts'!A:B,2, FALSE)</f>
        <v>0.1172</v>
      </c>
      <c r="O254" s="21">
        <f t="shared" si="136"/>
        <v>17.526405567997017</v>
      </c>
      <c r="P254" s="4">
        <f t="shared" si="137"/>
        <v>69.759999999999309</v>
      </c>
      <c r="Q254" s="4">
        <f t="shared" si="138"/>
        <v>60.31899999999996</v>
      </c>
      <c r="R254" s="4">
        <f t="shared" si="139"/>
        <v>-7.2223834586466307</v>
      </c>
      <c r="S254" s="4">
        <f t="shared" si="140"/>
        <v>-4.8136285025908565</v>
      </c>
      <c r="T254" s="20">
        <f t="shared" si="111"/>
        <v>4388.4791729323315</v>
      </c>
      <c r="U254" s="2">
        <f t="shared" si="112"/>
        <v>60.50082706766807</v>
      </c>
      <c r="V254" s="24">
        <f t="shared" si="113"/>
        <v>0</v>
      </c>
      <c r="W254" s="32">
        <f t="shared" si="114"/>
        <v>4403.3946996088143</v>
      </c>
      <c r="X254" s="33">
        <f t="shared" si="115"/>
        <v>45.585300391185228</v>
      </c>
      <c r="Y254" s="34">
        <f t="shared" si="116"/>
        <v>0</v>
      </c>
      <c r="Z254" s="39">
        <f t="shared" si="141"/>
        <v>4410.6819999999934</v>
      </c>
      <c r="AA254" s="33">
        <f t="shared" si="117"/>
        <v>38.298000000006141</v>
      </c>
      <c r="AB254" s="34">
        <f t="shared" si="118"/>
        <v>0</v>
      </c>
      <c r="AC254" s="32">
        <f t="shared" si="119"/>
        <v>4409.1516669178454</v>
      </c>
      <c r="AD254" s="33">
        <f t="shared" si="120"/>
        <v>39.828333082154131</v>
      </c>
      <c r="AE254" s="34">
        <f t="shared" si="121"/>
        <v>0</v>
      </c>
      <c r="AF254" s="36">
        <f t="shared" si="122"/>
        <v>-1</v>
      </c>
      <c r="AG254" s="37">
        <f t="shared" si="123"/>
        <v>-1</v>
      </c>
      <c r="AH254" s="37">
        <f>IF(COUNTIF(AF255:AF258, "&lt;0")&gt;=2,0,IF(AE254=1, 1, -1))</f>
        <v>0</v>
      </c>
      <c r="AI254" s="37">
        <f>IF(COUNTIF(AF255:AF257, "&lt;0")&gt;=1,0,IF(AE254=1, 1, -1))</f>
        <v>0</v>
      </c>
      <c r="AJ254" s="42">
        <f>IF(SUM(AE255:AE257)=0,0,IF(AE254=1, 1, -1))</f>
        <v>-1</v>
      </c>
      <c r="AK254" s="37">
        <f>IF(COUNTIF(AF255:AF256, "&lt;0")&gt;=2,0,IF(AE254=1, 1, -1))</f>
        <v>-1</v>
      </c>
      <c r="AL254" s="44">
        <f>IF(COUNTIF(AF255:AF258, "&lt;0")&gt;=3,0,IF(AE254=1, 1, -1))</f>
        <v>-1</v>
      </c>
      <c r="AM254" s="49">
        <f>IF(COUNTIF(AF255:AF257, "&lt;0")&gt;=2,0,IF(AE254=1, 1, -1))</f>
        <v>-1</v>
      </c>
      <c r="AN254" s="7">
        <v>16.88886699604404</v>
      </c>
      <c r="AO254" s="4">
        <f t="shared" si="124"/>
        <v>58.649999999999636</v>
      </c>
      <c r="AP254" s="4">
        <f t="shared" si="125"/>
        <v>0</v>
      </c>
      <c r="AQ254" s="4">
        <f t="shared" si="126"/>
        <v>42.229999999999563</v>
      </c>
      <c r="AR254">
        <f t="shared" si="142"/>
        <v>58.649999999999636</v>
      </c>
      <c r="AS254" s="6">
        <f t="shared" si="127"/>
        <v>1</v>
      </c>
      <c r="AT254" s="4">
        <f t="shared" si="128"/>
        <v>-33.316699505933578</v>
      </c>
      <c r="AU254" s="4">
        <f t="shared" si="143"/>
        <v>-18.341133003955523</v>
      </c>
      <c r="AV254">
        <f t="shared" si="144"/>
        <v>1</v>
      </c>
      <c r="AW254">
        <f t="shared" si="145"/>
        <v>0</v>
      </c>
      <c r="AX254">
        <f t="shared" si="146"/>
        <v>0</v>
      </c>
      <c r="AY254" s="4">
        <f t="shared" si="129"/>
        <v>-3.9100000000000006</v>
      </c>
      <c r="AZ254" s="4">
        <f t="shared" si="130"/>
        <v>1136.3800000000128</v>
      </c>
      <c r="BA254" s="4">
        <f>(C254-$C$1240)*10/100*4</f>
        <v>731.46800000000007</v>
      </c>
      <c r="BC254"/>
      <c r="BE254" s="6"/>
      <c r="BK254">
        <f t="shared" si="147"/>
        <v>1</v>
      </c>
    </row>
    <row r="255" spans="1:63" x14ac:dyDescent="0.25">
      <c r="A255">
        <v>1004</v>
      </c>
      <c r="B255" s="1">
        <v>44461</v>
      </c>
      <c r="C255" s="2">
        <v>4367.43</v>
      </c>
      <c r="D255" s="2">
        <v>4416.75</v>
      </c>
      <c r="E255" s="2">
        <v>4367.43</v>
      </c>
      <c r="F255" s="2">
        <v>4395.6400000000003</v>
      </c>
      <c r="G255" s="2">
        <v>3273670000</v>
      </c>
      <c r="H255" s="2">
        <f t="shared" si="131"/>
        <v>52.216253546615661</v>
      </c>
      <c r="I255" s="2">
        <f t="shared" si="132"/>
        <v>4483.2104999999992</v>
      </c>
      <c r="J255" s="2">
        <f t="shared" si="133"/>
        <v>57.82573670998606</v>
      </c>
      <c r="K255" s="2">
        <f t="shared" si="134"/>
        <v>13.240000000000691</v>
      </c>
      <c r="L255" s="20">
        <f>VLOOKUP(B255,'IV Calls'!A:B,2, FALSE)</f>
        <v>0.1532</v>
      </c>
      <c r="M255" s="2">
        <f t="shared" si="135"/>
        <v>21.868395938793281</v>
      </c>
      <c r="N255" s="2">
        <f>VLOOKUP(B255,'IV Puts'!A:B,2, FALSE)</f>
        <v>0.1467</v>
      </c>
      <c r="O255" s="21">
        <f t="shared" si="136"/>
        <v>21.731045376625509</v>
      </c>
      <c r="P255" s="4">
        <f t="shared" si="137"/>
        <v>62.5600000000004</v>
      </c>
      <c r="Q255" s="4">
        <f t="shared" si="138"/>
        <v>57.126000000000019</v>
      </c>
      <c r="R255" s="4">
        <f t="shared" si="139"/>
        <v>-7.1608270676691799</v>
      </c>
      <c r="S255" s="4">
        <f t="shared" si="140"/>
        <v>-4.7257751988525243</v>
      </c>
      <c r="T255" s="20">
        <f t="shared" si="111"/>
        <v>4348.1462180451126</v>
      </c>
      <c r="U255" s="2">
        <f t="shared" si="112"/>
        <v>47.493781954887709</v>
      </c>
      <c r="V255" s="24">
        <f t="shared" si="113"/>
        <v>0</v>
      </c>
      <c r="W255" s="32">
        <f t="shared" si="114"/>
        <v>4364.5649964003806</v>
      </c>
      <c r="X255" s="33">
        <f t="shared" si="115"/>
        <v>31.075003599619777</v>
      </c>
      <c r="Y255" s="34">
        <f t="shared" si="116"/>
        <v>0</v>
      </c>
      <c r="Z255" s="39">
        <f t="shared" si="141"/>
        <v>4366.7280000000001</v>
      </c>
      <c r="AA255" s="33">
        <f t="shared" si="117"/>
        <v>28.912000000000262</v>
      </c>
      <c r="AB255" s="34">
        <f t="shared" si="118"/>
        <v>1</v>
      </c>
      <c r="AC255" s="32">
        <f t="shared" si="119"/>
        <v>4366.2737692440805</v>
      </c>
      <c r="AD255" s="33">
        <f t="shared" si="120"/>
        <v>29.366230755919787</v>
      </c>
      <c r="AE255" s="34">
        <f t="shared" si="121"/>
        <v>1</v>
      </c>
      <c r="AF255" s="36">
        <f t="shared" si="122"/>
        <v>1</v>
      </c>
      <c r="AG255" s="37">
        <f t="shared" si="123"/>
        <v>1</v>
      </c>
      <c r="AH255" s="37">
        <f>IF(COUNTIF(AF256:AF259, "&lt;0")&gt;=2,0,IF(AE255=1, 1, -1))</f>
        <v>0</v>
      </c>
      <c r="AI255" s="37">
        <f>IF(COUNTIF(AF256:AF258, "&lt;0")&gt;=1,0,IF(AE255=1, 1, -1))</f>
        <v>0</v>
      </c>
      <c r="AJ255" s="42">
        <f>IF(SUM(AE256:AE258)=0,0,IF(AE255=1, 1, -1))</f>
        <v>1</v>
      </c>
      <c r="AK255" s="37">
        <f>IF(COUNTIF(AF256:AF257, "&lt;0")&gt;=2,0,IF(AE255=1, 1, -1))</f>
        <v>1</v>
      </c>
      <c r="AL255" s="44">
        <f>IF(COUNTIF(AF256:AF259, "&lt;0")&gt;=3,0,IF(AE255=1, 1, -1))</f>
        <v>1</v>
      </c>
      <c r="AM255" s="49">
        <f>IF(COUNTIF(AF256:AF258, "&lt;0")&gt;=2,0,IF(AE255=1, 1, -1))</f>
        <v>0</v>
      </c>
      <c r="AN255" s="7">
        <v>20.940559296481553</v>
      </c>
      <c r="AO255" s="4">
        <f t="shared" si="124"/>
        <v>49.319999999999709</v>
      </c>
      <c r="AP255" s="4">
        <f t="shared" si="125"/>
        <v>0</v>
      </c>
      <c r="AQ255" s="4">
        <f t="shared" si="126"/>
        <v>28.210000000000036</v>
      </c>
      <c r="AR255">
        <f t="shared" si="142"/>
        <v>49.319999999999709</v>
      </c>
      <c r="AS255" s="6">
        <f t="shared" si="127"/>
        <v>1</v>
      </c>
      <c r="AT255" s="4">
        <f t="shared" si="128"/>
        <v>-17.90916105527738</v>
      </c>
      <c r="AU255" s="4">
        <f t="shared" si="143"/>
        <v>-0.26944070351848382</v>
      </c>
      <c r="AV255">
        <f t="shared" si="144"/>
        <v>1</v>
      </c>
      <c r="AW255">
        <f t="shared" si="145"/>
        <v>0</v>
      </c>
      <c r="AX255">
        <f t="shared" si="146"/>
        <v>0</v>
      </c>
      <c r="AY255" s="4">
        <f t="shared" si="129"/>
        <v>-3.9100000000000006</v>
      </c>
      <c r="AZ255" s="4">
        <f t="shared" si="130"/>
        <v>1140.2900000000129</v>
      </c>
      <c r="BA255" s="4">
        <f>(C255-$C$1240)*10/100*4</f>
        <v>715.74000000000012</v>
      </c>
      <c r="BC255"/>
      <c r="BE255" s="6"/>
      <c r="BK255">
        <f t="shared" si="147"/>
        <v>1</v>
      </c>
    </row>
    <row r="256" spans="1:63" x14ac:dyDescent="0.25">
      <c r="A256">
        <v>1003</v>
      </c>
      <c r="B256" s="1">
        <v>44460</v>
      </c>
      <c r="C256" s="2">
        <v>4374.45</v>
      </c>
      <c r="D256" s="2">
        <v>4394.87</v>
      </c>
      <c r="E256" s="2">
        <v>4347.96</v>
      </c>
      <c r="F256" s="2">
        <v>4354.1899999999996</v>
      </c>
      <c r="G256" s="2">
        <v>3044300000</v>
      </c>
      <c r="H256" s="2">
        <f t="shared" si="131"/>
        <v>46.772246626011665</v>
      </c>
      <c r="I256" s="2">
        <f t="shared" si="132"/>
        <v>4489.0589999999993</v>
      </c>
      <c r="J256" s="2">
        <f t="shared" si="133"/>
        <v>57.80510347848098</v>
      </c>
      <c r="K256" s="2">
        <f t="shared" si="134"/>
        <v>16.720000000000255</v>
      </c>
      <c r="L256" s="20">
        <f>VLOOKUP(B256,'IV Calls'!A:B,2, FALSE)</f>
        <v>0.18640000000000001</v>
      </c>
      <c r="M256" s="2">
        <f t="shared" si="135"/>
        <v>26.629132183042096</v>
      </c>
      <c r="N256" s="2">
        <f>VLOOKUP(B256,'IV Puts'!A:B,2, FALSE)</f>
        <v>0.2094</v>
      </c>
      <c r="O256" s="21">
        <f t="shared" si="136"/>
        <v>31.044175107913915</v>
      </c>
      <c r="P256" s="4">
        <f t="shared" si="137"/>
        <v>46.909999999999854</v>
      </c>
      <c r="Q256" s="4">
        <f t="shared" si="138"/>
        <v>53.653999999999996</v>
      </c>
      <c r="R256" s="4">
        <f t="shared" si="139"/>
        <v>-6.0437819548872254</v>
      </c>
      <c r="S256" s="4">
        <f t="shared" si="140"/>
        <v>-4.0352163374930434</v>
      </c>
      <c r="T256" s="20">
        <f t="shared" si="111"/>
        <v>4353.6896766917289</v>
      </c>
      <c r="U256" s="2">
        <f t="shared" si="112"/>
        <v>0.50032330827070837</v>
      </c>
      <c r="V256" s="24">
        <f t="shared" si="113"/>
        <v>1</v>
      </c>
      <c r="W256" s="32">
        <f t="shared" si="114"/>
        <v>4372.4738425261185</v>
      </c>
      <c r="X256" s="33">
        <f t="shared" si="115"/>
        <v>18.28384252611886</v>
      </c>
      <c r="Y256" s="34">
        <f t="shared" si="116"/>
        <v>1</v>
      </c>
      <c r="Z256" s="39">
        <f t="shared" si="141"/>
        <v>4371.5999999999949</v>
      </c>
      <c r="AA256" s="33">
        <f t="shared" si="117"/>
        <v>17.409999999995307</v>
      </c>
      <c r="AB256" s="34">
        <f t="shared" si="118"/>
        <v>1</v>
      </c>
      <c r="AC256" s="32">
        <f t="shared" si="119"/>
        <v>4371.7835069304811</v>
      </c>
      <c r="AD256" s="33">
        <f t="shared" si="120"/>
        <v>17.593506930481453</v>
      </c>
      <c r="AE256" s="34">
        <f t="shared" si="121"/>
        <v>1</v>
      </c>
      <c r="AF256" s="36">
        <f t="shared" si="122"/>
        <v>1</v>
      </c>
      <c r="AG256" s="37">
        <f t="shared" si="123"/>
        <v>0</v>
      </c>
      <c r="AH256" s="37">
        <f>IF(COUNTIF(AF257:AF260, "&lt;0")&gt;=2,0,IF(AE256=1, 1, -1))</f>
        <v>0</v>
      </c>
      <c r="AI256" s="37">
        <f>IF(COUNTIF(AF257:AF259, "&lt;0")&gt;=1,0,IF(AE256=1, 1, -1))</f>
        <v>0</v>
      </c>
      <c r="AJ256" s="42">
        <f>IF(SUM(AE257:AE259)=0,0,IF(AE256=1, 1, -1))</f>
        <v>1</v>
      </c>
      <c r="AK256" s="37">
        <f>IF(COUNTIF(AF257:AF258, "&lt;0")&gt;=2,0,IF(AE256=1, 1, -1))</f>
        <v>0</v>
      </c>
      <c r="AL256" s="44">
        <f>IF(COUNTIF(AF257:AF260, "&lt;0")&gt;=3,0,IF(AE256=1, 1, -1))</f>
        <v>0</v>
      </c>
      <c r="AM256" s="49">
        <f>IF(COUNTIF(AF257:AF259, "&lt;0")&gt;=2,0,IF(AE256=1, 1, -1))</f>
        <v>0</v>
      </c>
      <c r="AN256" s="7">
        <v>29.914915660563384</v>
      </c>
      <c r="AO256" s="4">
        <f t="shared" si="124"/>
        <v>20.420000000000073</v>
      </c>
      <c r="AP256" s="4">
        <f t="shared" si="125"/>
        <v>-26.489999999999782</v>
      </c>
      <c r="AQ256" s="4">
        <f t="shared" si="126"/>
        <v>20.260000000000218</v>
      </c>
      <c r="AR256">
        <f t="shared" si="142"/>
        <v>26.489999999999782</v>
      </c>
      <c r="AS256" s="6">
        <f t="shared" si="127"/>
        <v>0</v>
      </c>
      <c r="AT256" s="4">
        <f t="shared" si="128"/>
        <v>18.382373490845296</v>
      </c>
      <c r="AU256" s="4">
        <f t="shared" si="143"/>
        <v>16.654915660563166</v>
      </c>
      <c r="AV256">
        <f t="shared" si="144"/>
        <v>0</v>
      </c>
      <c r="AW256">
        <f t="shared" si="145"/>
        <v>0</v>
      </c>
      <c r="AX256">
        <f t="shared" si="146"/>
        <v>0</v>
      </c>
      <c r="AY256" s="4">
        <f t="shared" si="129"/>
        <v>6.94</v>
      </c>
      <c r="AZ256" s="4">
        <f t="shared" si="130"/>
        <v>1144.200000000013</v>
      </c>
      <c r="BA256" s="4">
        <f>(C256-$C$1240)*10/100*4</f>
        <v>718.54799999999989</v>
      </c>
      <c r="BC256"/>
      <c r="BE256" s="6"/>
      <c r="BK256">
        <f t="shared" si="147"/>
        <v>0</v>
      </c>
    </row>
    <row r="257" spans="1:63" x14ac:dyDescent="0.25">
      <c r="A257">
        <v>1002</v>
      </c>
      <c r="B257" s="1">
        <v>44459</v>
      </c>
      <c r="C257" s="2">
        <v>4402.95</v>
      </c>
      <c r="D257" s="2">
        <v>4402.95</v>
      </c>
      <c r="E257" s="2">
        <v>4305.91</v>
      </c>
      <c r="F257" s="2">
        <v>4357.7299999999996</v>
      </c>
      <c r="G257" s="2">
        <v>3773680000</v>
      </c>
      <c r="H257" s="2">
        <f t="shared" si="131"/>
        <v>38.594644648649975</v>
      </c>
      <c r="I257" s="2">
        <f t="shared" si="132"/>
        <v>4492.8509999999997</v>
      </c>
      <c r="J257" s="2">
        <f t="shared" si="133"/>
        <v>53.377816849127022</v>
      </c>
      <c r="K257" s="2">
        <f t="shared" si="134"/>
        <v>-30.039999999999964</v>
      </c>
      <c r="L257" s="20">
        <f>VLOOKUP(B257,'IV Calls'!A:B,2, FALSE)</f>
        <v>0.20469999999999999</v>
      </c>
      <c r="M257" s="2">
        <f t="shared" si="135"/>
        <v>29.748521168670884</v>
      </c>
      <c r="N257" s="2">
        <f>VLOOKUP(B257,'IV Puts'!A:B,2, FALSE)</f>
        <v>0.2223</v>
      </c>
      <c r="O257" s="21">
        <f t="shared" si="136"/>
        <v>33.525814913881483</v>
      </c>
      <c r="P257" s="4">
        <f t="shared" si="137"/>
        <v>127.07999999999993</v>
      </c>
      <c r="Q257" s="4">
        <f t="shared" si="138"/>
        <v>51.206000000000039</v>
      </c>
      <c r="R257" s="4">
        <f t="shared" si="139"/>
        <v>-4.0403233082706782</v>
      </c>
      <c r="S257" s="4">
        <f t="shared" si="140"/>
        <v>-2.7833203857487296</v>
      </c>
      <c r="T257" s="20">
        <f t="shared" si="111"/>
        <v>4431.6265789473682</v>
      </c>
      <c r="U257" s="2">
        <f t="shared" si="112"/>
        <v>73.896578947368653</v>
      </c>
      <c r="V257" s="24">
        <f t="shared" si="113"/>
        <v>0</v>
      </c>
      <c r="W257" s="32">
        <f t="shared" si="114"/>
        <v>4402.2867475294752</v>
      </c>
      <c r="X257" s="33">
        <f t="shared" si="115"/>
        <v>44.556747529475615</v>
      </c>
      <c r="Y257" s="34">
        <f t="shared" si="116"/>
        <v>0</v>
      </c>
      <c r="Z257" s="39">
        <f t="shared" si="141"/>
        <v>4396.2710000000079</v>
      </c>
      <c r="AA257" s="33">
        <f t="shared" si="117"/>
        <v>38.541000000008353</v>
      </c>
      <c r="AB257" s="34">
        <f t="shared" si="118"/>
        <v>0</v>
      </c>
      <c r="AC257" s="32">
        <f t="shared" si="119"/>
        <v>4397.5343069811961</v>
      </c>
      <c r="AD257" s="33">
        <f t="shared" si="120"/>
        <v>39.804306981196532</v>
      </c>
      <c r="AE257" s="34">
        <f t="shared" si="121"/>
        <v>0</v>
      </c>
      <c r="AF257" s="36">
        <f t="shared" si="122"/>
        <v>-1</v>
      </c>
      <c r="AG257" s="37">
        <f t="shared" si="123"/>
        <v>0</v>
      </c>
      <c r="AH257" s="37">
        <f>IF(COUNTIF(AF258:AF261, "&lt;0")&gt;=2,0,IF(AE257=1, 1, -1))</f>
        <v>0</v>
      </c>
      <c r="AI257" s="37">
        <f>IF(COUNTIF(AF258:AF260, "&lt;0")&gt;=1,0,IF(AE257=1, 1, -1))</f>
        <v>0</v>
      </c>
      <c r="AJ257" s="42">
        <f>IF(SUM(AE258:AE260)=0,0,IF(AE257=1, 1, -1))</f>
        <v>-1</v>
      </c>
      <c r="AK257" s="37">
        <f>IF(COUNTIF(AF258:AF259, "&lt;0")&gt;=2,0,IF(AE257=1, 1, -1))</f>
        <v>-1</v>
      </c>
      <c r="AL257" s="44">
        <f>IF(COUNTIF(AF258:AF261, "&lt;0")&gt;=3,0,IF(AE257=1, 1, -1))</f>
        <v>0</v>
      </c>
      <c r="AM257" s="49">
        <f>IF(COUNTIF(AF258:AF260, "&lt;0")&gt;=2,0,IF(AE257=1, 1, -1))</f>
        <v>0</v>
      </c>
      <c r="AN257" s="7">
        <v>32.306283614047565</v>
      </c>
      <c r="AO257" s="4">
        <f t="shared" si="124"/>
        <v>0</v>
      </c>
      <c r="AP257" s="4">
        <f t="shared" si="125"/>
        <v>-97.039999999999964</v>
      </c>
      <c r="AQ257" s="4">
        <f t="shared" si="126"/>
        <v>45.220000000000255</v>
      </c>
      <c r="AR257">
        <f t="shared" si="142"/>
        <v>97.039999999999964</v>
      </c>
      <c r="AS257" s="6">
        <f t="shared" si="127"/>
        <v>1</v>
      </c>
      <c r="AT257" s="4">
        <f t="shared" si="128"/>
        <v>-48.580574578928619</v>
      </c>
      <c r="AU257" s="4">
        <f t="shared" si="143"/>
        <v>-5.9137163859526893</v>
      </c>
      <c r="AV257">
        <f t="shared" si="144"/>
        <v>1</v>
      </c>
      <c r="AW257">
        <f t="shared" si="145"/>
        <v>0</v>
      </c>
      <c r="AX257">
        <f t="shared" si="146"/>
        <v>0</v>
      </c>
      <c r="AY257" s="4">
        <f t="shared" si="129"/>
        <v>-3.9100000000000006</v>
      </c>
      <c r="AZ257" s="4">
        <f t="shared" si="130"/>
        <v>1137.260000000013</v>
      </c>
      <c r="BA257" s="4">
        <f>(C257-$C$1240)*10/100*4</f>
        <v>729.94799999999987</v>
      </c>
      <c r="BC257"/>
      <c r="BE257" s="6"/>
      <c r="BK257">
        <f t="shared" si="147"/>
        <v>1</v>
      </c>
    </row>
    <row r="258" spans="1:63" x14ac:dyDescent="0.25">
      <c r="A258">
        <v>1001</v>
      </c>
      <c r="B258" s="1">
        <v>44456</v>
      </c>
      <c r="C258" s="2">
        <v>4469.74</v>
      </c>
      <c r="D258" s="2">
        <v>4471.5200000000004</v>
      </c>
      <c r="E258" s="2">
        <v>4427.76</v>
      </c>
      <c r="F258" s="2">
        <v>4432.99</v>
      </c>
      <c r="G258" s="2">
        <v>5622210000</v>
      </c>
      <c r="H258" s="2">
        <f t="shared" si="131"/>
        <v>29.623819413888416</v>
      </c>
      <c r="I258" s="2">
        <f t="shared" si="132"/>
        <v>4493.2314999999999</v>
      </c>
      <c r="J258" s="2">
        <f t="shared" si="133"/>
        <v>36.015207822164257</v>
      </c>
      <c r="K258" s="2">
        <f t="shared" si="134"/>
        <v>-4.0100000000002183</v>
      </c>
      <c r="L258" s="20">
        <f>VLOOKUP(B258,'IV Calls'!A:B,2, FALSE)</f>
        <v>0.13170000000000001</v>
      </c>
      <c r="M258" s="2">
        <f t="shared" si="135"/>
        <v>19.315603125123943</v>
      </c>
      <c r="N258" s="2">
        <f>VLOOKUP(B258,'IV Puts'!A:B,2, FALSE)</f>
        <v>0.1472</v>
      </c>
      <c r="O258" s="21">
        <f t="shared" si="136"/>
        <v>22.403849684075873</v>
      </c>
      <c r="P258" s="4">
        <f t="shared" si="137"/>
        <v>45.989999999999782</v>
      </c>
      <c r="Q258" s="4">
        <f t="shared" si="138"/>
        <v>40.513000000000012</v>
      </c>
      <c r="R258" s="4">
        <f t="shared" si="139"/>
        <v>-1.3634210526315786</v>
      </c>
      <c r="S258" s="4">
        <f t="shared" si="140"/>
        <v>-0.9341584091901517</v>
      </c>
      <c r="T258" s="20">
        <f t="shared" ref="T258:T321" si="148">F259+R259</f>
        <v>4474.5138195488726</v>
      </c>
      <c r="U258" s="2">
        <f t="shared" ref="U258:U321" si="149">ABS(T258-F258)</f>
        <v>41.52381954887278</v>
      </c>
      <c r="V258" s="24">
        <f t="shared" ref="V258:V321" si="150">IF(U258&gt;O259, 0, 1)</f>
        <v>0</v>
      </c>
      <c r="W258" s="32">
        <f t="shared" ref="W258:W321" si="151">C258+S259*$BI$6</f>
        <v>4470.0554019693363</v>
      </c>
      <c r="X258" s="33">
        <f t="shared" ref="X258:X321" si="152">ABS(W258-F258)</f>
        <v>37.065401969336563</v>
      </c>
      <c r="Y258" s="34">
        <f t="shared" ref="Y258:Y321" si="153">IF(X258&gt;O259, 0, 1)</f>
        <v>0</v>
      </c>
      <c r="Z258" s="39">
        <f t="shared" si="141"/>
        <v>4469.0049999999992</v>
      </c>
      <c r="AA258" s="33">
        <f t="shared" ref="AA258:AA321" si="154">ABS(Z258-F258)</f>
        <v>36.014999999999418</v>
      </c>
      <c r="AB258" s="34">
        <f t="shared" ref="AB258:AB321" si="155">IF(AA258&gt;O259, 0, 1)</f>
        <v>0</v>
      </c>
      <c r="AC258" s="32">
        <f t="shared" ref="AC258:AC321" si="156">$BI$8*Z258+(1-$BI$8)*W258</f>
        <v>4469.2255844135598</v>
      </c>
      <c r="AD258" s="33">
        <f t="shared" ref="AD258:AD321" si="157">ABS(AC258-F258)</f>
        <v>36.235584413559991</v>
      </c>
      <c r="AE258" s="34">
        <f t="shared" ref="AE258:AE321" si="158">IF(AD258&gt;O259, 0, 1)</f>
        <v>0</v>
      </c>
      <c r="AF258" s="36">
        <f t="shared" ref="AF258:AF321" si="159">IF(AE258=1, 1, -1)</f>
        <v>-1</v>
      </c>
      <c r="AG258" s="37">
        <f t="shared" ref="AG258:AG321" si="160">IF(AE259=0,0,IF(0=AE258,-1,AE258))</f>
        <v>-1</v>
      </c>
      <c r="AH258" s="37">
        <f>IF(COUNTIF(AF259:AF262, "&lt;0")&gt;=2,0,IF(AE258=1, 1, -1))</f>
        <v>0</v>
      </c>
      <c r="AI258" s="37">
        <f>IF(COUNTIF(AF259:AF261, "&lt;0")&gt;=1,0,IF(AE258=1, 1, -1))</f>
        <v>0</v>
      </c>
      <c r="AJ258" s="42">
        <f>IF(SUM(AE259:AE261)=0,0,IF(AE258=1, 1, -1))</f>
        <v>-1</v>
      </c>
      <c r="AK258" s="37">
        <f>IF(COUNTIF(AF259:AF260, "&lt;0")&gt;=2,0,IF(AE258=1, 1, -1))</f>
        <v>-1</v>
      </c>
      <c r="AL258" s="44">
        <f>IF(COUNTIF(AF259:AF262, "&lt;0")&gt;=3,0,IF(AE258=1, 1, -1))</f>
        <v>-1</v>
      </c>
      <c r="AM258" s="49">
        <f>IF(COUNTIF(AF259:AF261, "&lt;0")&gt;=2,0,IF(AE258=1, 1, -1))</f>
        <v>0</v>
      </c>
      <c r="AN258" s="7">
        <v>21.588889749569049</v>
      </c>
      <c r="AO258" s="4">
        <f t="shared" ref="AO258:AO321" si="161">D258-C258</f>
        <v>1.7800000000006548</v>
      </c>
      <c r="AP258" s="4">
        <f t="shared" ref="AP258:AP321" si="162">E258-C258</f>
        <v>-41.979999999999563</v>
      </c>
      <c r="AQ258" s="4">
        <f t="shared" ref="AQ258:AQ321" si="163">ABS(C258-F258)</f>
        <v>36.75</v>
      </c>
      <c r="AR258">
        <f t="shared" si="142"/>
        <v>41.979999999999563</v>
      </c>
      <c r="AS258" s="6">
        <f t="shared" ref="AS258:AS321" si="164">IF(AO258&gt;AN258*$BI$4,1,0)+IF(-AP258&gt;AN258*$BI$4,1,0)</f>
        <v>1</v>
      </c>
      <c r="AT258" s="4">
        <f t="shared" ref="AT258:AT321" si="165">$BI$4*AN258-AR258</f>
        <v>-9.5966653756459905</v>
      </c>
      <c r="AU258" s="4">
        <f t="shared" si="143"/>
        <v>-8.1611102504309514</v>
      </c>
      <c r="AV258">
        <f t="shared" si="144"/>
        <v>1</v>
      </c>
      <c r="AW258">
        <f t="shared" si="145"/>
        <v>0</v>
      </c>
      <c r="AX258">
        <f t="shared" si="146"/>
        <v>0</v>
      </c>
      <c r="AY258" s="4">
        <f t="shared" ref="AY258:AY321" si="166">IF(OR(AS258=1,AX258=1),$BF$25,IF(AS258=0,$BF$24,$BF$26))</f>
        <v>-3.9100000000000006</v>
      </c>
      <c r="AZ258" s="4">
        <f t="shared" ref="AZ258:AZ321" si="167">AY258+AZ259</f>
        <v>1141.170000000013</v>
      </c>
      <c r="BA258" s="4">
        <f>(C258-$C$1240)*10/100*4</f>
        <v>756.66399999999999</v>
      </c>
      <c r="BC258"/>
      <c r="BE258" s="6"/>
      <c r="BK258">
        <f t="shared" si="147"/>
        <v>1</v>
      </c>
    </row>
    <row r="259" spans="1:63" x14ac:dyDescent="0.25">
      <c r="A259">
        <v>1000</v>
      </c>
      <c r="B259" s="1">
        <v>44455</v>
      </c>
      <c r="C259" s="2">
        <v>4477.09</v>
      </c>
      <c r="D259" s="2">
        <v>4485.87</v>
      </c>
      <c r="E259" s="2">
        <v>4443.8</v>
      </c>
      <c r="F259" s="2">
        <v>4473.75</v>
      </c>
      <c r="G259" s="2">
        <v>3321030000</v>
      </c>
      <c r="H259" s="2">
        <f t="shared" ref="H259:H322" si="168">_xlfn.STDEV.S(C259:C268)</f>
        <v>30.448618304722242</v>
      </c>
      <c r="I259" s="2">
        <f t="shared" ref="I259:I322" si="169">AVERAGE(C259:C278)</f>
        <v>4488.8664999999992</v>
      </c>
      <c r="J259" s="2">
        <f t="shared" ref="J259:J322" si="170">_xlfn.STDEV.S(D259:E268)</f>
        <v>35.758297807715415</v>
      </c>
      <c r="K259" s="2">
        <f t="shared" ref="K259:K322" si="171">C259-F260</f>
        <v>-3.6099999999996726</v>
      </c>
      <c r="L259" s="20">
        <f>VLOOKUP(B259,'IV Calls'!A:B,2, FALSE)</f>
        <v>8.4900000000000003E-2</v>
      </c>
      <c r="M259" s="2">
        <f t="shared" ref="M259:M322" si="172">L259*F260*SQRT((6.5/24)/252)</f>
        <v>12.471088022136838</v>
      </c>
      <c r="N259" s="2">
        <f>VLOOKUP(B259,'IV Puts'!A:B,2, FALSE)</f>
        <v>0.1356</v>
      </c>
      <c r="O259" s="21">
        <f t="shared" ref="O259:O322" si="173">N259*F260*SQRT((7/24)/252)</f>
        <v>20.670390700420167</v>
      </c>
      <c r="P259" s="4">
        <f t="shared" ref="P259:P322" si="174">MAX(D259-E259, ABS(D259-F260), ABS(E259-F260))</f>
        <v>42.069999999999709</v>
      </c>
      <c r="Q259" s="4">
        <f t="shared" ref="Q259:Q322" si="175">AVERAGE(P259:P268)</f>
        <v>38.090000000000053</v>
      </c>
      <c r="R259" s="4">
        <f t="shared" ref="R259:R322" si="176">SLOPE(F259:F278,A259:A278)</f>
        <v>0.76381954887217851</v>
      </c>
      <c r="S259" s="4">
        <f t="shared" ref="S259:S322" si="177">SLOPE(F259:F278,B259:B278)*1</f>
        <v>0.4442281258260618</v>
      </c>
      <c r="T259" s="20">
        <f t="shared" si="148"/>
        <v>4482.9855939849622</v>
      </c>
      <c r="U259" s="2">
        <f t="shared" si="149"/>
        <v>9.2355939849621791</v>
      </c>
      <c r="V259" s="24">
        <f t="shared" si="150"/>
        <v>1</v>
      </c>
      <c r="W259" s="32">
        <f t="shared" si="151"/>
        <v>4478.0939989416238</v>
      </c>
      <c r="X259" s="33">
        <f t="shared" si="152"/>
        <v>4.343998941623795</v>
      </c>
      <c r="Y259" s="34">
        <f t="shared" si="153"/>
        <v>1</v>
      </c>
      <c r="Z259" s="39">
        <f t="shared" ref="Z259:Z322" si="178">_xlfn.FORECAST.LINEAR(A259+$BI$7,C259:C260,A259:A260)</f>
        <v>4480.0499999999993</v>
      </c>
      <c r="AA259" s="33">
        <f t="shared" si="154"/>
        <v>6.2999999999992724</v>
      </c>
      <c r="AB259" s="34">
        <f t="shared" si="155"/>
        <v>1</v>
      </c>
      <c r="AC259" s="32">
        <f t="shared" si="156"/>
        <v>4479.6392397777408</v>
      </c>
      <c r="AD259" s="33">
        <f t="shared" si="157"/>
        <v>5.8892397777408405</v>
      </c>
      <c r="AE259" s="34">
        <f t="shared" si="158"/>
        <v>1</v>
      </c>
      <c r="AF259" s="36">
        <f t="shared" si="159"/>
        <v>1</v>
      </c>
      <c r="AG259" s="37">
        <f t="shared" si="160"/>
        <v>0</v>
      </c>
      <c r="AH259" s="37">
        <f>IF(COUNTIF(AF260:AF263, "&lt;0")&gt;=2,0,IF(AE259=1, 1, -1))</f>
        <v>0</v>
      </c>
      <c r="AI259" s="37">
        <f>IF(COUNTIF(AF260:AF262, "&lt;0")&gt;=1,0,IF(AE259=1, 1, -1))</f>
        <v>0</v>
      </c>
      <c r="AJ259" s="42">
        <f>IF(SUM(AE260:AE262)=0,0,IF(AE259=1, 1, -1))</f>
        <v>1</v>
      </c>
      <c r="AK259" s="37">
        <f>IF(COUNTIF(AF260:AF261, "&lt;0")&gt;=2,0,IF(AE259=1, 1, -1))</f>
        <v>0</v>
      </c>
      <c r="AL259" s="44">
        <f>IF(COUNTIF(AF260:AF263, "&lt;0")&gt;=3,0,IF(AE259=1, 1, -1))</f>
        <v>0</v>
      </c>
      <c r="AM259" s="49">
        <f>IF(COUNTIF(AF260:AF262, "&lt;0")&gt;=2,0,IF(AE259=1, 1, -1))</f>
        <v>0</v>
      </c>
      <c r="AN259" s="7">
        <v>19.91848687634576</v>
      </c>
      <c r="AO259" s="4">
        <f t="shared" si="161"/>
        <v>8.7799999999997453</v>
      </c>
      <c r="AP259" s="4">
        <f t="shared" si="162"/>
        <v>-33.289999999999964</v>
      </c>
      <c r="AQ259" s="4">
        <f t="shared" si="163"/>
        <v>3.3400000000001455</v>
      </c>
      <c r="AR259">
        <f t="shared" ref="AR259:AR322" si="179">IF(AO259&gt;(-AP259), AO259, -AP259)</f>
        <v>33.289999999999964</v>
      </c>
      <c r="AS259" s="6">
        <f t="shared" si="164"/>
        <v>1</v>
      </c>
      <c r="AT259" s="4">
        <f t="shared" si="165"/>
        <v>-3.4122696854813235</v>
      </c>
      <c r="AU259" s="4">
        <f t="shared" ref="AU259:AU322" si="180">AN259-AQ259+7</f>
        <v>23.578486876345615</v>
      </c>
      <c r="AV259">
        <f t="shared" ref="AV259:AV322" si="181">IF(AND(AT259&lt;0,AU259&lt;0), 1, 0)</f>
        <v>0</v>
      </c>
      <c r="AW259">
        <f t="shared" ref="AW259:AW322" si="182">IF(AND(AT259&lt;0,AU259&gt;0), 1, 0)</f>
        <v>1</v>
      </c>
      <c r="AX259">
        <f t="shared" ref="AX259:AX322" si="183">IF(AND(AT259&gt;0,AU259&lt;0), 1, 0)</f>
        <v>0</v>
      </c>
      <c r="AY259" s="4">
        <f t="shared" si="166"/>
        <v>-3.9100000000000006</v>
      </c>
      <c r="AZ259" s="4">
        <f t="shared" si="167"/>
        <v>1145.0800000000131</v>
      </c>
      <c r="BA259" s="4">
        <f>(C259-$C$1240)*10/100*4</f>
        <v>759.60400000000004</v>
      </c>
      <c r="BC259"/>
      <c r="BE259" s="6"/>
      <c r="BK259">
        <f t="shared" ref="BK259:BK322" si="184">IF(AND(AM259=0,AL259=0,AK259=0),0,1)</f>
        <v>0</v>
      </c>
    </row>
    <row r="260" spans="1:63" x14ac:dyDescent="0.25">
      <c r="A260">
        <v>999</v>
      </c>
      <c r="B260" s="1">
        <v>44454</v>
      </c>
      <c r="C260" s="2">
        <v>4447.49</v>
      </c>
      <c r="D260" s="2">
        <v>4486.87</v>
      </c>
      <c r="E260" s="2">
        <v>4438.37</v>
      </c>
      <c r="F260" s="2">
        <v>4480.7</v>
      </c>
      <c r="G260" s="2">
        <v>3154760000</v>
      </c>
      <c r="H260" s="2">
        <f t="shared" si="168"/>
        <v>30.155958394099617</v>
      </c>
      <c r="I260" s="2">
        <f t="shared" si="169"/>
        <v>4487.0589999999993</v>
      </c>
      <c r="J260" s="2">
        <f t="shared" si="170"/>
        <v>34.86575931528786</v>
      </c>
      <c r="K260" s="2">
        <f t="shared" si="171"/>
        <v>4.4399999999995998</v>
      </c>
      <c r="L260" s="20">
        <f>VLOOKUP(B260,'IV Calls'!A:B,2, FALSE)</f>
        <v>8.8499999999999995E-2</v>
      </c>
      <c r="M260" s="2">
        <f t="shared" si="172"/>
        <v>12.890663106134388</v>
      </c>
      <c r="N260" s="2">
        <f>VLOOKUP(B260,'IV Puts'!A:B,2, FALSE)</f>
        <v>0.1305</v>
      </c>
      <c r="O260" s="21">
        <f t="shared" si="173"/>
        <v>19.725809790531951</v>
      </c>
      <c r="P260" s="4">
        <f t="shared" si="174"/>
        <v>48.5</v>
      </c>
      <c r="Q260" s="4">
        <f t="shared" si="175"/>
        <v>35.39200000000001</v>
      </c>
      <c r="R260" s="4">
        <f t="shared" si="176"/>
        <v>2.2855939849623952</v>
      </c>
      <c r="S260" s="4">
        <f t="shared" si="177"/>
        <v>1.4140830163717466</v>
      </c>
      <c r="T260" s="20">
        <f t="shared" si="148"/>
        <v>4445.9541353383456</v>
      </c>
      <c r="U260" s="2">
        <f t="shared" si="149"/>
        <v>34.745864661654196</v>
      </c>
      <c r="V260" s="24">
        <f t="shared" si="150"/>
        <v>0</v>
      </c>
      <c r="W260" s="32">
        <f t="shared" si="151"/>
        <v>4448.7905380272196</v>
      </c>
      <c r="X260" s="33">
        <f t="shared" si="152"/>
        <v>31.909461972780264</v>
      </c>
      <c r="Y260" s="34">
        <f t="shared" si="153"/>
        <v>0</v>
      </c>
      <c r="Z260" s="39">
        <f t="shared" si="178"/>
        <v>4444.3059999999932</v>
      </c>
      <c r="AA260" s="33">
        <f t="shared" si="154"/>
        <v>36.394000000006599</v>
      </c>
      <c r="AB260" s="34">
        <f t="shared" si="155"/>
        <v>0</v>
      </c>
      <c r="AC260" s="32">
        <f t="shared" si="156"/>
        <v>4445.2477529857106</v>
      </c>
      <c r="AD260" s="33">
        <f t="shared" si="157"/>
        <v>35.452247014289242</v>
      </c>
      <c r="AE260" s="34">
        <f t="shared" si="158"/>
        <v>0</v>
      </c>
      <c r="AF260" s="36">
        <f t="shared" si="159"/>
        <v>-1</v>
      </c>
      <c r="AG260" s="37">
        <f t="shared" si="160"/>
        <v>0</v>
      </c>
      <c r="AH260" s="37">
        <f>IF(COUNTIF(AF261:AF264, "&lt;0")&gt;=2,0,IF(AE260=1, 1, -1))</f>
        <v>0</v>
      </c>
      <c r="AI260" s="37">
        <f>IF(COUNTIF(AF261:AF263, "&lt;0")&gt;=1,0,IF(AE260=1, 1, -1))</f>
        <v>0</v>
      </c>
      <c r="AJ260" s="42">
        <f>IF(SUM(AE261:AE263)=0,0,IF(AE260=1, 1, -1))</f>
        <v>-1</v>
      </c>
      <c r="AK260" s="37">
        <f>IF(COUNTIF(AF261:AF262, "&lt;0")&gt;=2,0,IF(AE260=1, 1, -1))</f>
        <v>-1</v>
      </c>
      <c r="AL260" s="44">
        <f>IF(COUNTIF(AF261:AF264, "&lt;0")&gt;=3,0,IF(AE260=1, 1, -1))</f>
        <v>0</v>
      </c>
      <c r="AM260" s="49">
        <f>IF(COUNTIF(AF261:AF263, "&lt;0")&gt;=2,0,IF(AE260=1, 1, -1))</f>
        <v>0</v>
      </c>
      <c r="AN260" s="7">
        <v>19.008265936164268</v>
      </c>
      <c r="AO260" s="4">
        <f t="shared" si="161"/>
        <v>39.380000000000109</v>
      </c>
      <c r="AP260" s="4">
        <f t="shared" si="162"/>
        <v>-9.1199999999998909</v>
      </c>
      <c r="AQ260" s="4">
        <f t="shared" si="163"/>
        <v>33.210000000000036</v>
      </c>
      <c r="AR260">
        <f t="shared" si="179"/>
        <v>39.380000000000109</v>
      </c>
      <c r="AS260" s="6">
        <f t="shared" si="164"/>
        <v>1</v>
      </c>
      <c r="AT260" s="4">
        <f t="shared" si="165"/>
        <v>-10.867601095753706</v>
      </c>
      <c r="AU260" s="4">
        <f t="shared" si="180"/>
        <v>-7.2017340638357688</v>
      </c>
      <c r="AV260">
        <f t="shared" si="181"/>
        <v>1</v>
      </c>
      <c r="AW260">
        <f t="shared" si="182"/>
        <v>0</v>
      </c>
      <c r="AX260">
        <f t="shared" si="183"/>
        <v>0</v>
      </c>
      <c r="AY260" s="4">
        <f t="shared" si="166"/>
        <v>-3.9100000000000006</v>
      </c>
      <c r="AZ260" s="4">
        <f t="shared" si="167"/>
        <v>1148.9900000000132</v>
      </c>
      <c r="BA260" s="4">
        <f>(C260-$C$1240)*10/100*4</f>
        <v>747.7639999999999</v>
      </c>
      <c r="BC260"/>
      <c r="BE260" s="6"/>
      <c r="BK260">
        <f t="shared" si="184"/>
        <v>1</v>
      </c>
    </row>
    <row r="261" spans="1:63" x14ac:dyDescent="0.25">
      <c r="A261">
        <v>998</v>
      </c>
      <c r="B261" s="1">
        <v>44453</v>
      </c>
      <c r="C261" s="2">
        <v>4479.33</v>
      </c>
      <c r="D261" s="2">
        <v>4485.68</v>
      </c>
      <c r="E261" s="2">
        <v>4435.46</v>
      </c>
      <c r="F261" s="2">
        <v>4443.05</v>
      </c>
      <c r="G261" s="2">
        <v>2568730000</v>
      </c>
      <c r="H261" s="2">
        <f t="shared" si="168"/>
        <v>22.290290860970448</v>
      </c>
      <c r="I261" s="2">
        <f t="shared" si="169"/>
        <v>4487.7904999999992</v>
      </c>
      <c r="J261" s="2">
        <f t="shared" si="170"/>
        <v>31.71355583890541</v>
      </c>
      <c r="K261" s="2">
        <f t="shared" si="171"/>
        <v>10.600000000000364</v>
      </c>
      <c r="L261" s="20">
        <f>VLOOKUP(B261,'IV Calls'!A:B,2, FALSE)</f>
        <v>0.1177</v>
      </c>
      <c r="M261" s="2">
        <f t="shared" si="172"/>
        <v>17.242941920415351</v>
      </c>
      <c r="N261" s="2">
        <f>VLOOKUP(B261,'IV Puts'!A:B,2, FALSE)</f>
        <v>0.1532</v>
      </c>
      <c r="O261" s="21">
        <f t="shared" si="173"/>
        <v>23.290885990202451</v>
      </c>
      <c r="P261" s="4">
        <f t="shared" si="174"/>
        <v>50.220000000000255</v>
      </c>
      <c r="Q261" s="4">
        <f t="shared" si="175"/>
        <v>32.10100000000002</v>
      </c>
      <c r="R261" s="4">
        <f t="shared" si="176"/>
        <v>2.9041353383458559</v>
      </c>
      <c r="S261" s="4">
        <f t="shared" si="177"/>
        <v>1.8317437003099244</v>
      </c>
      <c r="T261" s="20">
        <f t="shared" si="148"/>
        <v>4472.3462406015033</v>
      </c>
      <c r="U261" s="2">
        <f t="shared" si="149"/>
        <v>29.296240601503087</v>
      </c>
      <c r="V261" s="24">
        <f t="shared" si="150"/>
        <v>0</v>
      </c>
      <c r="W261" s="32">
        <f t="shared" si="151"/>
        <v>4481.0369342001331</v>
      </c>
      <c r="X261" s="33">
        <f t="shared" si="152"/>
        <v>37.986934200132964</v>
      </c>
      <c r="Y261" s="34">
        <f t="shared" si="153"/>
        <v>0</v>
      </c>
      <c r="Z261" s="39">
        <f t="shared" si="178"/>
        <v>4479.7820000000002</v>
      </c>
      <c r="AA261" s="33">
        <f t="shared" si="154"/>
        <v>36.731999999999971</v>
      </c>
      <c r="AB261" s="34">
        <f t="shared" si="155"/>
        <v>0</v>
      </c>
      <c r="AC261" s="32">
        <f t="shared" si="156"/>
        <v>4480.0455361820277</v>
      </c>
      <c r="AD261" s="33">
        <f t="shared" si="157"/>
        <v>36.995536182027536</v>
      </c>
      <c r="AE261" s="34">
        <f t="shared" si="158"/>
        <v>0</v>
      </c>
      <c r="AF261" s="36">
        <f t="shared" si="159"/>
        <v>-1</v>
      </c>
      <c r="AG261" s="37">
        <f t="shared" si="160"/>
        <v>-1</v>
      </c>
      <c r="AH261" s="37">
        <f>IF(COUNTIF(AF262:AF265, "&lt;0")&gt;=2,0,IF(AE261=1, 1, -1))</f>
        <v>0</v>
      </c>
      <c r="AI261" s="37">
        <f>IF(COUNTIF(AF262:AF264, "&lt;0")&gt;=1,0,IF(AE261=1, 1, -1))</f>
        <v>0</v>
      </c>
      <c r="AJ261" s="42">
        <f>IF(SUM(AE262:AE264)=0,0,IF(AE261=1, 1, -1))</f>
        <v>-1</v>
      </c>
      <c r="AK261" s="37">
        <f>IF(COUNTIF(AF262:AF263, "&lt;0")&gt;=2,0,IF(AE261=1, 1, -1))</f>
        <v>-1</v>
      </c>
      <c r="AL261" s="44">
        <f>IF(COUNTIF(AF262:AF265, "&lt;0")&gt;=3,0,IF(AE261=1, 1, -1))</f>
        <v>-1</v>
      </c>
      <c r="AM261" s="49">
        <f>IF(COUNTIF(AF262:AF264, "&lt;0")&gt;=2,0,IF(AE261=1, 1, -1))</f>
        <v>0</v>
      </c>
      <c r="AN261" s="7">
        <v>22.443659322069937</v>
      </c>
      <c r="AO261" s="4">
        <f t="shared" si="161"/>
        <v>6.3500000000003638</v>
      </c>
      <c r="AP261" s="4">
        <f t="shared" si="162"/>
        <v>-43.869999999999891</v>
      </c>
      <c r="AQ261" s="4">
        <f t="shared" si="163"/>
        <v>36.279999999999745</v>
      </c>
      <c r="AR261">
        <f t="shared" si="179"/>
        <v>43.869999999999891</v>
      </c>
      <c r="AS261" s="6">
        <f t="shared" si="164"/>
        <v>1</v>
      </c>
      <c r="AT261" s="4">
        <f t="shared" si="165"/>
        <v>-10.204511016894983</v>
      </c>
      <c r="AU261" s="4">
        <f t="shared" si="180"/>
        <v>-6.8363406779298082</v>
      </c>
      <c r="AV261">
        <f t="shared" si="181"/>
        <v>1</v>
      </c>
      <c r="AW261">
        <f t="shared" si="182"/>
        <v>0</v>
      </c>
      <c r="AX261">
        <f t="shared" si="183"/>
        <v>0</v>
      </c>
      <c r="AY261" s="4">
        <f t="shared" si="166"/>
        <v>-3.9100000000000006</v>
      </c>
      <c r="AZ261" s="4">
        <f t="shared" si="167"/>
        <v>1152.9000000000133</v>
      </c>
      <c r="BA261" s="4">
        <f>(C261-$C$1240)*10/100*4</f>
        <v>760.5</v>
      </c>
      <c r="BC261"/>
      <c r="BE261" s="6"/>
      <c r="BK261">
        <f t="shared" si="184"/>
        <v>1</v>
      </c>
    </row>
    <row r="262" spans="1:63" x14ac:dyDescent="0.25">
      <c r="A262">
        <v>997</v>
      </c>
      <c r="B262" s="1">
        <v>44452</v>
      </c>
      <c r="C262" s="2">
        <v>4474.8100000000004</v>
      </c>
      <c r="D262" s="2">
        <v>4492.99</v>
      </c>
      <c r="E262" s="2">
        <v>4445.7</v>
      </c>
      <c r="F262" s="2">
        <v>4468.7299999999996</v>
      </c>
      <c r="G262" s="2">
        <v>3096390000</v>
      </c>
      <c r="H262" s="2">
        <f t="shared" si="168"/>
        <v>18.444215624417172</v>
      </c>
      <c r="I262" s="2">
        <f t="shared" si="169"/>
        <v>4486.9064999999991</v>
      </c>
      <c r="J262" s="2">
        <f t="shared" si="170"/>
        <v>26.509455408450684</v>
      </c>
      <c r="K262" s="2">
        <f t="shared" si="171"/>
        <v>16.230000000000473</v>
      </c>
      <c r="L262" s="20">
        <f>VLOOKUP(B262,'IV Calls'!A:B,2, FALSE)</f>
        <v>0.1203</v>
      </c>
      <c r="M262" s="2">
        <f t="shared" si="172"/>
        <v>17.583809821746904</v>
      </c>
      <c r="N262" s="2">
        <f>VLOOKUP(B262,'IV Puts'!A:B,2, FALSE)</f>
        <v>0.14910000000000001</v>
      </c>
      <c r="O262" s="21">
        <f t="shared" si="173"/>
        <v>22.6160802114874</v>
      </c>
      <c r="P262" s="4">
        <f t="shared" si="174"/>
        <v>47.289999999999964</v>
      </c>
      <c r="Q262" s="4">
        <f t="shared" si="175"/>
        <v>29.877999999999975</v>
      </c>
      <c r="R262" s="4">
        <f t="shared" si="176"/>
        <v>3.6162406015037454</v>
      </c>
      <c r="S262" s="4">
        <f t="shared" si="177"/>
        <v>2.4041326762433908</v>
      </c>
      <c r="T262" s="20">
        <f t="shared" si="148"/>
        <v>4462.7252857142857</v>
      </c>
      <c r="U262" s="2">
        <f t="shared" si="149"/>
        <v>6.0047142857138169</v>
      </c>
      <c r="V262" s="24">
        <f t="shared" si="150"/>
        <v>1</v>
      </c>
      <c r="W262" s="32">
        <f t="shared" si="151"/>
        <v>4476.8245327232589</v>
      </c>
      <c r="X262" s="33">
        <f t="shared" si="152"/>
        <v>8.0945327232593627</v>
      </c>
      <c r="Y262" s="34">
        <f t="shared" si="153"/>
        <v>1</v>
      </c>
      <c r="Z262" s="39">
        <f t="shared" si="178"/>
        <v>4471.599000000002</v>
      </c>
      <c r="AA262" s="33">
        <f t="shared" si="154"/>
        <v>2.8690000000024156</v>
      </c>
      <c r="AB262" s="34">
        <f t="shared" si="155"/>
        <v>1</v>
      </c>
      <c r="AC262" s="32">
        <f t="shared" si="156"/>
        <v>4472.6963618718855</v>
      </c>
      <c r="AD262" s="33">
        <f t="shared" si="157"/>
        <v>3.9663618718859652</v>
      </c>
      <c r="AE262" s="34">
        <f t="shared" si="158"/>
        <v>1</v>
      </c>
      <c r="AF262" s="36">
        <f t="shared" si="159"/>
        <v>1</v>
      </c>
      <c r="AG262" s="37">
        <f t="shared" si="160"/>
        <v>0</v>
      </c>
      <c r="AH262" s="37">
        <f>IF(COUNTIF(AF263:AF266, "&lt;0")&gt;=2,0,IF(AE262=1, 1, -1))</f>
        <v>0</v>
      </c>
      <c r="AI262" s="37">
        <f>IF(COUNTIF(AF263:AF265, "&lt;0")&gt;=1,0,IF(AE262=1, 1, -1))</f>
        <v>0</v>
      </c>
      <c r="AJ262" s="42">
        <f>IF(SUM(AE263:AE265)=0,0,IF(AE262=1, 1, -1))</f>
        <v>1</v>
      </c>
      <c r="AK262" s="37">
        <f>IF(COUNTIF(AF263:AF264, "&lt;0")&gt;=2,0,IF(AE262=1, 1, -1))</f>
        <v>0</v>
      </c>
      <c r="AL262" s="44">
        <f>IF(COUNTIF(AF263:AF266, "&lt;0")&gt;=3,0,IF(AE262=1, 1, -1))</f>
        <v>0</v>
      </c>
      <c r="AM262" s="49">
        <f>IF(COUNTIF(AF263:AF265, "&lt;0")&gt;=2,0,IF(AE262=1, 1, -1))</f>
        <v>0</v>
      </c>
      <c r="AN262" s="7">
        <v>21.793400203012997</v>
      </c>
      <c r="AO262" s="4">
        <f t="shared" si="161"/>
        <v>18.179999999999382</v>
      </c>
      <c r="AP262" s="4">
        <f t="shared" si="162"/>
        <v>-29.110000000000582</v>
      </c>
      <c r="AQ262" s="4">
        <f t="shared" si="163"/>
        <v>6.0800000000008367</v>
      </c>
      <c r="AR262">
        <f t="shared" si="179"/>
        <v>29.110000000000582</v>
      </c>
      <c r="AS262" s="6">
        <f t="shared" si="164"/>
        <v>0</v>
      </c>
      <c r="AT262" s="4">
        <f t="shared" si="165"/>
        <v>3.5801003045189148</v>
      </c>
      <c r="AU262" s="4">
        <f t="shared" si="180"/>
        <v>22.71340020301216</v>
      </c>
      <c r="AV262">
        <f t="shared" si="181"/>
        <v>0</v>
      </c>
      <c r="AW262">
        <f t="shared" si="182"/>
        <v>0</v>
      </c>
      <c r="AX262">
        <f t="shared" si="183"/>
        <v>0</v>
      </c>
      <c r="AY262" s="4">
        <f t="shared" si="166"/>
        <v>6.94</v>
      </c>
      <c r="AZ262" s="4">
        <f t="shared" si="167"/>
        <v>1156.8100000000134</v>
      </c>
      <c r="BA262" s="4">
        <f>(C262-$C$1240)*10/100*4</f>
        <v>758.69200000000012</v>
      </c>
      <c r="BC262"/>
      <c r="BE262" s="6"/>
      <c r="BK262">
        <f t="shared" si="184"/>
        <v>0</v>
      </c>
    </row>
    <row r="263" spans="1:63" x14ac:dyDescent="0.25">
      <c r="A263">
        <v>996</v>
      </c>
      <c r="B263" s="1">
        <v>44449</v>
      </c>
      <c r="C263" s="2">
        <v>4506.92</v>
      </c>
      <c r="D263" s="2">
        <v>4520.47</v>
      </c>
      <c r="E263" s="2">
        <v>4457.66</v>
      </c>
      <c r="F263" s="2">
        <v>4458.58</v>
      </c>
      <c r="G263" s="2">
        <v>2851140000</v>
      </c>
      <c r="H263" s="2">
        <f t="shared" si="168"/>
        <v>18.632529380390256</v>
      </c>
      <c r="I263" s="2">
        <f t="shared" si="169"/>
        <v>4486.4079999999994</v>
      </c>
      <c r="J263" s="2">
        <f t="shared" si="170"/>
        <v>22.540381978503436</v>
      </c>
      <c r="K263" s="2">
        <f t="shared" si="171"/>
        <v>13.640000000000327</v>
      </c>
      <c r="L263" s="20">
        <f>VLOOKUP(B263,'IV Calls'!A:B,2, FALSE)</f>
        <v>0.12809999999999999</v>
      </c>
      <c r="M263" s="2">
        <f t="shared" si="172"/>
        <v>18.869630648891142</v>
      </c>
      <c r="N263" s="2">
        <f>VLOOKUP(B263,'IV Puts'!A:B,2, FALSE)</f>
        <v>0.154</v>
      </c>
      <c r="O263" s="21">
        <f t="shared" si="173"/>
        <v>23.541131441718484</v>
      </c>
      <c r="P263" s="4">
        <f t="shared" si="174"/>
        <v>62.8100000000004</v>
      </c>
      <c r="Q263" s="4">
        <f t="shared" si="175"/>
        <v>29.481999999999971</v>
      </c>
      <c r="R263" s="4">
        <f t="shared" si="176"/>
        <v>4.1452857142857047</v>
      </c>
      <c r="S263" s="4">
        <f t="shared" si="177"/>
        <v>2.8373700327588596</v>
      </c>
      <c r="T263" s="20">
        <f t="shared" si="148"/>
        <v>4498.2159248120297</v>
      </c>
      <c r="U263" s="2">
        <f t="shared" si="149"/>
        <v>39.635924812029771</v>
      </c>
      <c r="V263" s="24">
        <f t="shared" si="150"/>
        <v>0</v>
      </c>
      <c r="W263" s="32">
        <f t="shared" si="151"/>
        <v>4509.3125117319232</v>
      </c>
      <c r="X263" s="33">
        <f t="shared" si="152"/>
        <v>50.732511731923296</v>
      </c>
      <c r="Y263" s="34">
        <f t="shared" si="153"/>
        <v>0</v>
      </c>
      <c r="Z263" s="39">
        <f t="shared" si="178"/>
        <v>4506.3099999999995</v>
      </c>
      <c r="AA263" s="33">
        <f t="shared" si="154"/>
        <v>47.729999999999563</v>
      </c>
      <c r="AB263" s="34">
        <f t="shared" si="155"/>
        <v>0</v>
      </c>
      <c r="AC263" s="32">
        <f t="shared" si="156"/>
        <v>4506.9405274637038</v>
      </c>
      <c r="AD263" s="33">
        <f t="shared" si="157"/>
        <v>48.360527463703875</v>
      </c>
      <c r="AE263" s="34">
        <f t="shared" si="158"/>
        <v>0</v>
      </c>
      <c r="AF263" s="36">
        <f t="shared" si="159"/>
        <v>-1</v>
      </c>
      <c r="AG263" s="37">
        <f t="shared" si="160"/>
        <v>0</v>
      </c>
      <c r="AH263" s="37">
        <f>IF(COUNTIF(AF264:AF267, "&lt;0")&gt;=2,0,IF(AE263=1, 1, -1))</f>
        <v>0</v>
      </c>
      <c r="AI263" s="37">
        <f>IF(COUNTIF(AF264:AF266, "&lt;0")&gt;=1,0,IF(AE263=1, 1, -1))</f>
        <v>0</v>
      </c>
      <c r="AJ263" s="42">
        <f>IF(SUM(AE264:AE266)=0,0,IF(AE263=1, 1, -1))</f>
        <v>-1</v>
      </c>
      <c r="AK263" s="37">
        <f>IF(COUNTIF(AF264:AF265, "&lt;0")&gt;=2,0,IF(AE263=1, 1, -1))</f>
        <v>-1</v>
      </c>
      <c r="AL263" s="44">
        <f>IF(COUNTIF(AF264:AF267, "&lt;0")&gt;=3,0,IF(AE263=1, 1, -1))</f>
        <v>-1</v>
      </c>
      <c r="AM263" s="49">
        <f>IF(COUNTIF(AF264:AF266, "&lt;0")&gt;=2,0,IF(AE263=1, 1, -1))</f>
        <v>0</v>
      </c>
      <c r="AN263" s="7">
        <v>22.684801872983886</v>
      </c>
      <c r="AO263" s="4">
        <f t="shared" si="161"/>
        <v>13.550000000000182</v>
      </c>
      <c r="AP263" s="4">
        <f t="shared" si="162"/>
        <v>-49.260000000000218</v>
      </c>
      <c r="AQ263" s="4">
        <f t="shared" si="163"/>
        <v>48.340000000000146</v>
      </c>
      <c r="AR263">
        <f t="shared" si="179"/>
        <v>49.260000000000218</v>
      </c>
      <c r="AS263" s="6">
        <f t="shared" si="164"/>
        <v>1</v>
      </c>
      <c r="AT263" s="4">
        <f t="shared" si="165"/>
        <v>-15.232797190524387</v>
      </c>
      <c r="AU263" s="4">
        <f t="shared" si="180"/>
        <v>-18.655198127016259</v>
      </c>
      <c r="AV263">
        <f t="shared" si="181"/>
        <v>1</v>
      </c>
      <c r="AW263">
        <f t="shared" si="182"/>
        <v>0</v>
      </c>
      <c r="AX263">
        <f t="shared" si="183"/>
        <v>0</v>
      </c>
      <c r="AY263" s="4">
        <f t="shared" si="166"/>
        <v>-3.9100000000000006</v>
      </c>
      <c r="AZ263" s="4">
        <f t="shared" si="167"/>
        <v>1149.8700000000133</v>
      </c>
      <c r="BA263" s="4">
        <f>(C263-$C$1240)*10/100*4</f>
        <v>771.53600000000006</v>
      </c>
      <c r="BC263"/>
      <c r="BE263" s="6"/>
      <c r="BK263">
        <f t="shared" si="184"/>
        <v>1</v>
      </c>
    </row>
    <row r="264" spans="1:63" x14ac:dyDescent="0.25">
      <c r="A264">
        <v>995</v>
      </c>
      <c r="B264" s="1">
        <v>44448</v>
      </c>
      <c r="C264" s="2">
        <v>4513.0200000000004</v>
      </c>
      <c r="D264" s="2">
        <v>4529.8999999999996</v>
      </c>
      <c r="E264" s="2">
        <v>4492.07</v>
      </c>
      <c r="F264" s="2">
        <v>4493.28</v>
      </c>
      <c r="G264" s="2">
        <v>3035300000</v>
      </c>
      <c r="H264" s="2">
        <f t="shared" si="168"/>
        <v>19.972737112818894</v>
      </c>
      <c r="I264" s="2">
        <f t="shared" si="169"/>
        <v>4483.366</v>
      </c>
      <c r="J264" s="2">
        <f t="shared" si="170"/>
        <v>21.599887542348601</v>
      </c>
      <c r="K264" s="2">
        <f t="shared" si="171"/>
        <v>-1.0499999999992724</v>
      </c>
      <c r="L264" s="20">
        <f>VLOOKUP(B264,'IV Calls'!A:B,2, FALSE)</f>
        <v>9.2999999999999999E-2</v>
      </c>
      <c r="M264" s="2">
        <f t="shared" si="172"/>
        <v>13.762648721286087</v>
      </c>
      <c r="N264" s="2">
        <f>VLOOKUP(B264,'IV Puts'!A:B,2, FALSE)</f>
        <v>0.1321</v>
      </c>
      <c r="O264" s="21">
        <f t="shared" si="173"/>
        <v>20.286832143880762</v>
      </c>
      <c r="P264" s="4">
        <f t="shared" si="174"/>
        <v>37.829999999999927</v>
      </c>
      <c r="Q264" s="4">
        <f t="shared" si="175"/>
        <v>25.920999999999914</v>
      </c>
      <c r="R264" s="4">
        <f t="shared" si="176"/>
        <v>4.9359248120300672</v>
      </c>
      <c r="S264" s="4">
        <f t="shared" si="177"/>
        <v>3.3697348336942166</v>
      </c>
      <c r="T264" s="20">
        <f t="shared" si="148"/>
        <v>4519.5151954887215</v>
      </c>
      <c r="U264" s="2">
        <f t="shared" si="149"/>
        <v>26.235195488721729</v>
      </c>
      <c r="V264" s="24">
        <f t="shared" si="150"/>
        <v>0</v>
      </c>
      <c r="W264" s="32">
        <f t="shared" si="151"/>
        <v>4515.6916785982121</v>
      </c>
      <c r="X264" s="33">
        <f t="shared" si="152"/>
        <v>22.411678598212347</v>
      </c>
      <c r="Y264" s="34">
        <f t="shared" si="153"/>
        <v>0</v>
      </c>
      <c r="Z264" s="39">
        <f t="shared" si="178"/>
        <v>4512.5129999999999</v>
      </c>
      <c r="AA264" s="33">
        <f t="shared" si="154"/>
        <v>19.233000000000175</v>
      </c>
      <c r="AB264" s="34">
        <f t="shared" si="155"/>
        <v>0</v>
      </c>
      <c r="AC264" s="32">
        <f t="shared" si="156"/>
        <v>4513.180522505625</v>
      </c>
      <c r="AD264" s="33">
        <f t="shared" si="157"/>
        <v>19.900522505625304</v>
      </c>
      <c r="AE264" s="34">
        <f t="shared" si="158"/>
        <v>0</v>
      </c>
      <c r="AF264" s="36">
        <f t="shared" si="159"/>
        <v>-1</v>
      </c>
      <c r="AG264" s="37">
        <f t="shared" si="160"/>
        <v>-1</v>
      </c>
      <c r="AH264" s="37">
        <f>IF(COUNTIF(AF265:AF268, "&lt;0")&gt;=2,0,IF(AE264=1, 1, -1))</f>
        <v>-1</v>
      </c>
      <c r="AI264" s="37">
        <f>IF(COUNTIF(AF265:AF267, "&lt;0")&gt;=1,0,IF(AE264=1, 1, -1))</f>
        <v>0</v>
      </c>
      <c r="AJ264" s="42">
        <f>IF(SUM(AE265:AE267)=0,0,IF(AE264=1, 1, -1))</f>
        <v>-1</v>
      </c>
      <c r="AK264" s="37">
        <f>IF(COUNTIF(AF265:AF266, "&lt;0")&gt;=2,0,IF(AE264=1, 1, -1))</f>
        <v>-1</v>
      </c>
      <c r="AL264" s="44">
        <f>IF(COUNTIF(AF265:AF268, "&lt;0")&gt;=3,0,IF(AE264=1, 1, -1))</f>
        <v>-1</v>
      </c>
      <c r="AM264" s="49">
        <f>IF(COUNTIF(AF265:AF267, "&lt;0")&gt;=2,0,IF(AE264=1, 1, -1))</f>
        <v>-1</v>
      </c>
      <c r="AN264" s="7">
        <v>19.548880603031101</v>
      </c>
      <c r="AO264" s="4">
        <f t="shared" si="161"/>
        <v>16.8799999999992</v>
      </c>
      <c r="AP264" s="4">
        <f t="shared" si="162"/>
        <v>-20.950000000000728</v>
      </c>
      <c r="AQ264" s="4">
        <f t="shared" si="163"/>
        <v>19.740000000000691</v>
      </c>
      <c r="AR264">
        <f t="shared" si="179"/>
        <v>20.950000000000728</v>
      </c>
      <c r="AS264" s="6">
        <f t="shared" si="164"/>
        <v>0</v>
      </c>
      <c r="AT264" s="4">
        <f t="shared" si="165"/>
        <v>8.373320904545924</v>
      </c>
      <c r="AU264" s="4">
        <f t="shared" si="180"/>
        <v>6.8088806030304099</v>
      </c>
      <c r="AV264">
        <f t="shared" si="181"/>
        <v>0</v>
      </c>
      <c r="AW264">
        <f t="shared" si="182"/>
        <v>0</v>
      </c>
      <c r="AX264">
        <f t="shared" si="183"/>
        <v>0</v>
      </c>
      <c r="AY264" s="4">
        <f t="shared" si="166"/>
        <v>6.94</v>
      </c>
      <c r="AZ264" s="4">
        <f t="shared" si="167"/>
        <v>1153.7800000000134</v>
      </c>
      <c r="BA264" s="4">
        <f>(C264-$C$1240)*10/100*4</f>
        <v>773.97600000000023</v>
      </c>
      <c r="BC264"/>
      <c r="BE264" s="6"/>
      <c r="BK264">
        <f t="shared" si="184"/>
        <v>1</v>
      </c>
    </row>
    <row r="265" spans="1:63" x14ac:dyDescent="0.25">
      <c r="A265">
        <v>994</v>
      </c>
      <c r="B265" s="1">
        <v>44447</v>
      </c>
      <c r="C265" s="2">
        <v>4518.09</v>
      </c>
      <c r="D265" s="2">
        <v>4521.79</v>
      </c>
      <c r="E265" s="2">
        <v>4493.95</v>
      </c>
      <c r="F265" s="2">
        <v>4514.07</v>
      </c>
      <c r="G265" s="2">
        <v>2808480000</v>
      </c>
      <c r="H265" s="2">
        <f t="shared" si="168"/>
        <v>21.716195594788427</v>
      </c>
      <c r="I265" s="2">
        <f t="shared" si="169"/>
        <v>4479.8239999999987</v>
      </c>
      <c r="J265" s="2">
        <f t="shared" si="170"/>
        <v>21.998893626486652</v>
      </c>
      <c r="K265" s="2">
        <f t="shared" si="171"/>
        <v>-1.9399999999995998</v>
      </c>
      <c r="L265" s="20">
        <f>VLOOKUP(B265,'IV Calls'!A:B,2, FALSE)</f>
        <v>8.4699999999999998E-2</v>
      </c>
      <c r="M265" s="2">
        <f t="shared" si="172"/>
        <v>12.550918650845004</v>
      </c>
      <c r="N265" s="2">
        <f>VLOOKUP(B265,'IV Puts'!A:B,2, FALSE)</f>
        <v>0.1192</v>
      </c>
      <c r="O265" s="21">
        <f t="shared" si="173"/>
        <v>18.329925568764054</v>
      </c>
      <c r="P265" s="4">
        <f t="shared" si="174"/>
        <v>27.840000000000146</v>
      </c>
      <c r="Q265" s="4">
        <f t="shared" si="175"/>
        <v>23.742999999999938</v>
      </c>
      <c r="R265" s="4">
        <f t="shared" si="176"/>
        <v>5.4451954887218008</v>
      </c>
      <c r="S265" s="4">
        <f t="shared" si="177"/>
        <v>3.7629276031150796</v>
      </c>
      <c r="T265" s="20">
        <f t="shared" si="148"/>
        <v>4525.6605639097743</v>
      </c>
      <c r="U265" s="2">
        <f t="shared" si="149"/>
        <v>11.590563909774573</v>
      </c>
      <c r="V265" s="24">
        <f t="shared" si="150"/>
        <v>1</v>
      </c>
      <c r="W265" s="32">
        <f t="shared" si="151"/>
        <v>4520.9181116957316</v>
      </c>
      <c r="X265" s="33">
        <f t="shared" si="152"/>
        <v>6.8481116957318591</v>
      </c>
      <c r="Y265" s="34">
        <f t="shared" si="153"/>
        <v>1</v>
      </c>
      <c r="Z265" s="39">
        <f t="shared" si="178"/>
        <v>4516.3610000000008</v>
      </c>
      <c r="AA265" s="33">
        <f t="shared" si="154"/>
        <v>2.2910000000010768</v>
      </c>
      <c r="AB265" s="34">
        <f t="shared" si="155"/>
        <v>1</v>
      </c>
      <c r="AC265" s="32">
        <f t="shared" si="156"/>
        <v>4517.317993456104</v>
      </c>
      <c r="AD265" s="33">
        <f t="shared" si="157"/>
        <v>3.2479934561042683</v>
      </c>
      <c r="AE265" s="34">
        <f t="shared" si="158"/>
        <v>1</v>
      </c>
      <c r="AF265" s="36">
        <f t="shared" si="159"/>
        <v>1</v>
      </c>
      <c r="AG265" s="37">
        <f t="shared" si="160"/>
        <v>0</v>
      </c>
      <c r="AH265" s="37">
        <f>IF(COUNTIF(AF266:AF269, "&lt;0")&gt;=2,0,IF(AE265=1, 1, -1))</f>
        <v>1</v>
      </c>
      <c r="AI265" s="37">
        <f>IF(COUNTIF(AF266:AF268, "&lt;0")&gt;=1,0,IF(AE265=1, 1, -1))</f>
        <v>0</v>
      </c>
      <c r="AJ265" s="42">
        <f>IF(SUM(AE266:AE268)=0,0,IF(AE265=1, 1, -1))</f>
        <v>1</v>
      </c>
      <c r="AK265" s="37">
        <f>IF(COUNTIF(AF266:AF267, "&lt;0")&gt;=2,0,IF(AE265=1, 1, -1))</f>
        <v>1</v>
      </c>
      <c r="AL265" s="44">
        <f>IF(COUNTIF(AF266:AF269, "&lt;0")&gt;=3,0,IF(AE265=1, 1, -1))</f>
        <v>1</v>
      </c>
      <c r="AM265" s="49">
        <f>IF(COUNTIF(AF266:AF268, "&lt;0")&gt;=2,0,IF(AE265=1, 1, -1))</f>
        <v>1</v>
      </c>
      <c r="AN265" s="7">
        <v>17.663158242983762</v>
      </c>
      <c r="AO265" s="4">
        <f t="shared" si="161"/>
        <v>3.6999999999998181</v>
      </c>
      <c r="AP265" s="4">
        <f t="shared" si="162"/>
        <v>-24.140000000000327</v>
      </c>
      <c r="AQ265" s="4">
        <f t="shared" si="163"/>
        <v>4.0200000000004366</v>
      </c>
      <c r="AR265">
        <f t="shared" si="179"/>
        <v>24.140000000000327</v>
      </c>
      <c r="AS265" s="6">
        <f t="shared" si="164"/>
        <v>0</v>
      </c>
      <c r="AT265" s="4">
        <f t="shared" si="165"/>
        <v>2.3547373644753158</v>
      </c>
      <c r="AU265" s="4">
        <f t="shared" si="180"/>
        <v>20.643158242983326</v>
      </c>
      <c r="AV265">
        <f t="shared" si="181"/>
        <v>0</v>
      </c>
      <c r="AW265">
        <f t="shared" si="182"/>
        <v>0</v>
      </c>
      <c r="AX265">
        <f t="shared" si="183"/>
        <v>0</v>
      </c>
      <c r="AY265" s="4">
        <f t="shared" si="166"/>
        <v>6.94</v>
      </c>
      <c r="AZ265" s="4">
        <f t="shared" si="167"/>
        <v>1146.8400000000133</v>
      </c>
      <c r="BA265" s="4">
        <f>(C265-$C$1240)*10/100*4</f>
        <v>776.00400000000013</v>
      </c>
      <c r="BC265"/>
      <c r="BE265" s="6"/>
      <c r="BK265">
        <f t="shared" si="184"/>
        <v>1</v>
      </c>
    </row>
    <row r="266" spans="1:63" x14ac:dyDescent="0.25">
      <c r="A266">
        <v>993</v>
      </c>
      <c r="B266" s="1">
        <v>44446</v>
      </c>
      <c r="C266" s="2">
        <v>4535.38</v>
      </c>
      <c r="D266" s="2">
        <v>4535.38</v>
      </c>
      <c r="E266" s="2">
        <v>4513</v>
      </c>
      <c r="F266" s="2">
        <v>4520.03</v>
      </c>
      <c r="G266" s="2">
        <v>3098870000</v>
      </c>
      <c r="H266" s="2">
        <f t="shared" si="168"/>
        <v>23.721185772310037</v>
      </c>
      <c r="I266" s="2">
        <f t="shared" si="169"/>
        <v>4475.7089999999989</v>
      </c>
      <c r="J266" s="2">
        <f t="shared" si="170"/>
        <v>23.12884394225669</v>
      </c>
      <c r="K266" s="2">
        <f t="shared" si="171"/>
        <v>-5.0000000000181899E-2</v>
      </c>
      <c r="L266" s="20">
        <f>VLOOKUP(B266,'IV Calls'!A:B,2, FALSE)</f>
        <v>8.9499999999999996E-2</v>
      </c>
      <c r="M266" s="2">
        <f t="shared" si="172"/>
        <v>13.307371794710498</v>
      </c>
      <c r="N266" s="2">
        <f>VLOOKUP(B266,'IV Puts'!A:B,2, FALSE)</f>
        <v>0.1258</v>
      </c>
      <c r="O266" s="21">
        <f t="shared" si="173"/>
        <v>19.410746519794134</v>
      </c>
      <c r="P266" s="4">
        <f t="shared" si="174"/>
        <v>22.430000000000291</v>
      </c>
      <c r="Q266" s="4">
        <f t="shared" si="175"/>
        <v>22.286999999999988</v>
      </c>
      <c r="R266" s="4">
        <f t="shared" si="176"/>
        <v>5.6305639097744358</v>
      </c>
      <c r="S266" s="4">
        <f t="shared" si="177"/>
        <v>3.9832559094813091</v>
      </c>
      <c r="T266" s="20">
        <f t="shared" si="148"/>
        <v>4541.0984135338349</v>
      </c>
      <c r="U266" s="2">
        <f t="shared" si="149"/>
        <v>21.068413533835155</v>
      </c>
      <c r="V266" s="24">
        <f t="shared" si="150"/>
        <v>0</v>
      </c>
      <c r="W266" s="32">
        <f t="shared" si="151"/>
        <v>4538.3311781422926</v>
      </c>
      <c r="X266" s="33">
        <f t="shared" si="152"/>
        <v>18.301178142292883</v>
      </c>
      <c r="Y266" s="34">
        <f t="shared" si="153"/>
        <v>0</v>
      </c>
      <c r="Z266" s="39">
        <f t="shared" si="178"/>
        <v>4535.6759999999995</v>
      </c>
      <c r="AA266" s="33">
        <f t="shared" si="154"/>
        <v>15.645999999999731</v>
      </c>
      <c r="AB266" s="34">
        <f t="shared" si="155"/>
        <v>0</v>
      </c>
      <c r="AC266" s="32">
        <f t="shared" si="156"/>
        <v>4536.2335874098808</v>
      </c>
      <c r="AD266" s="33">
        <f t="shared" si="157"/>
        <v>16.203587409881038</v>
      </c>
      <c r="AE266" s="34">
        <f t="shared" si="158"/>
        <v>0</v>
      </c>
      <c r="AF266" s="36">
        <f t="shared" si="159"/>
        <v>-1</v>
      </c>
      <c r="AG266" s="37">
        <f t="shared" si="160"/>
        <v>-1</v>
      </c>
      <c r="AH266" s="37">
        <f>IF(COUNTIF(AF267:AF270, "&lt;0")&gt;=2,0,IF(AE266=1, 1, -1))</f>
        <v>-1</v>
      </c>
      <c r="AI266" s="37">
        <f>IF(COUNTIF(AF267:AF269, "&lt;0")&gt;=1,0,IF(AE266=1, 1, -1))</f>
        <v>-1</v>
      </c>
      <c r="AJ266" s="42">
        <f>IF(SUM(AE267:AE269)=0,0,IF(AE266=1, 1, -1))</f>
        <v>-1</v>
      </c>
      <c r="AK266" s="37">
        <f>IF(COUNTIF(AF267:AF268, "&lt;0")&gt;=2,0,IF(AE266=1, 1, -1))</f>
        <v>-1</v>
      </c>
      <c r="AL266" s="44">
        <f>IF(COUNTIF(AF267:AF270, "&lt;0")&gt;=3,0,IF(AE266=1, 1, -1))</f>
        <v>-1</v>
      </c>
      <c r="AM266" s="49">
        <f>IF(COUNTIF(AF267:AF269, "&lt;0")&gt;=2,0,IF(AE266=1, 1, -1))</f>
        <v>-1</v>
      </c>
      <c r="AN266" s="7">
        <v>18.704663371783024</v>
      </c>
      <c r="AO266" s="4">
        <f t="shared" si="161"/>
        <v>0</v>
      </c>
      <c r="AP266" s="4">
        <f t="shared" si="162"/>
        <v>-22.380000000000109</v>
      </c>
      <c r="AQ266" s="4">
        <f t="shared" si="163"/>
        <v>15.350000000000364</v>
      </c>
      <c r="AR266">
        <f t="shared" si="179"/>
        <v>22.380000000000109</v>
      </c>
      <c r="AS266" s="6">
        <f t="shared" si="164"/>
        <v>0</v>
      </c>
      <c r="AT266" s="4">
        <f t="shared" si="165"/>
        <v>5.676995057674425</v>
      </c>
      <c r="AU266" s="4">
        <f t="shared" si="180"/>
        <v>10.35466337178266</v>
      </c>
      <c r="AV266">
        <f t="shared" si="181"/>
        <v>0</v>
      </c>
      <c r="AW266">
        <f t="shared" si="182"/>
        <v>0</v>
      </c>
      <c r="AX266">
        <f t="shared" si="183"/>
        <v>0</v>
      </c>
      <c r="AY266" s="4">
        <f t="shared" si="166"/>
        <v>6.94</v>
      </c>
      <c r="AZ266" s="4">
        <f t="shared" si="167"/>
        <v>1139.9000000000133</v>
      </c>
      <c r="BA266" s="4">
        <f>(C266-$C$1240)*10/100*4</f>
        <v>782.92</v>
      </c>
      <c r="BC266"/>
      <c r="BE266" s="6"/>
      <c r="BK266">
        <f t="shared" si="184"/>
        <v>1</v>
      </c>
    </row>
    <row r="267" spans="1:63" x14ac:dyDescent="0.25">
      <c r="A267">
        <v>992</v>
      </c>
      <c r="B267" s="1">
        <v>44442</v>
      </c>
      <c r="C267" s="2">
        <v>4532.42</v>
      </c>
      <c r="D267" s="2">
        <v>4541.45</v>
      </c>
      <c r="E267" s="2">
        <v>4521.3</v>
      </c>
      <c r="F267" s="2">
        <v>4535.43</v>
      </c>
      <c r="G267" s="2">
        <v>2609660000</v>
      </c>
      <c r="H267" s="2">
        <f t="shared" si="168"/>
        <v>28.97432196503194</v>
      </c>
      <c r="I267" s="2">
        <f t="shared" si="169"/>
        <v>4470.8285000000005</v>
      </c>
      <c r="J267" s="2">
        <f t="shared" si="170"/>
        <v>26.634196434975152</v>
      </c>
      <c r="K267" s="2">
        <f t="shared" si="171"/>
        <v>-4.5299999999997453</v>
      </c>
      <c r="L267" s="20">
        <f>VLOOKUP(B267,'IV Calls'!A:B,2, FALSE)</f>
        <v>7.1800000000000003E-2</v>
      </c>
      <c r="M267" s="2">
        <f t="shared" si="172"/>
        <v>10.679212402177352</v>
      </c>
      <c r="N267" s="2">
        <f>VLOOKUP(B267,'IV Puts'!A:B,2, FALSE)</f>
        <v>7.4999999999999997E-2</v>
      </c>
      <c r="O267" s="21">
        <f t="shared" si="173"/>
        <v>11.576263008875143</v>
      </c>
      <c r="P267" s="4">
        <f t="shared" si="174"/>
        <v>20.149999999999636</v>
      </c>
      <c r="Q267" s="4">
        <f t="shared" si="175"/>
        <v>24.864999999999963</v>
      </c>
      <c r="R267" s="4">
        <f t="shared" si="176"/>
        <v>5.6684135338345847</v>
      </c>
      <c r="S267" s="4">
        <f t="shared" si="177"/>
        <v>4.156588932806323</v>
      </c>
      <c r="T267" s="20">
        <f t="shared" si="148"/>
        <v>4542.2216842105263</v>
      </c>
      <c r="U267" s="2">
        <f t="shared" si="149"/>
        <v>6.7916842105260002</v>
      </c>
      <c r="V267" s="24">
        <f t="shared" si="150"/>
        <v>1</v>
      </c>
      <c r="W267" s="32">
        <f t="shared" si="151"/>
        <v>4535.1129143227972</v>
      </c>
      <c r="X267" s="33">
        <f t="shared" si="152"/>
        <v>0.31708567720306746</v>
      </c>
      <c r="Y267" s="34">
        <f t="shared" si="153"/>
        <v>1</v>
      </c>
      <c r="Z267" s="39">
        <f t="shared" si="178"/>
        <v>4532.2139999999999</v>
      </c>
      <c r="AA267" s="33">
        <f t="shared" si="154"/>
        <v>3.2160000000003492</v>
      </c>
      <c r="AB267" s="34">
        <f t="shared" si="155"/>
        <v>1</v>
      </c>
      <c r="AC267" s="32">
        <f t="shared" si="156"/>
        <v>4532.8227720077875</v>
      </c>
      <c r="AD267" s="33">
        <f t="shared" si="157"/>
        <v>2.6072279922127564</v>
      </c>
      <c r="AE267" s="34">
        <f t="shared" si="158"/>
        <v>1</v>
      </c>
      <c r="AF267" s="36">
        <f t="shared" si="159"/>
        <v>1</v>
      </c>
      <c r="AG267" s="37">
        <f t="shared" si="160"/>
        <v>1</v>
      </c>
      <c r="AH267" s="37">
        <f>IF(COUNTIF(AF268:AF271, "&lt;0")&gt;=2,0,IF(AE267=1, 1, -1))</f>
        <v>1</v>
      </c>
      <c r="AI267" s="37">
        <f>IF(COUNTIF(AF268:AF270, "&lt;0")&gt;=1,0,IF(AE267=1, 1, -1))</f>
        <v>1</v>
      </c>
      <c r="AJ267" s="42">
        <f>IF(SUM(AE268:AE270)=0,0,IF(AE267=1, 1, -1))</f>
        <v>1</v>
      </c>
      <c r="AK267" s="37">
        <f>IF(COUNTIF(AF268:AF269, "&lt;0")&gt;=2,0,IF(AE267=1, 1, -1))</f>
        <v>1</v>
      </c>
      <c r="AL267" s="44">
        <f>IF(COUNTIF(AF268:AF271, "&lt;0")&gt;=3,0,IF(AE267=1, 1, -1))</f>
        <v>1</v>
      </c>
      <c r="AM267" s="49">
        <f>IF(COUNTIF(AF268:AF270, "&lt;0")&gt;=2,0,IF(AE267=1, 1, -1))</f>
        <v>1</v>
      </c>
      <c r="AN267" s="7">
        <v>11.155166158263249</v>
      </c>
      <c r="AO267" s="4">
        <f t="shared" si="161"/>
        <v>9.0299999999997453</v>
      </c>
      <c r="AP267" s="4">
        <f t="shared" si="162"/>
        <v>-11.119999999999891</v>
      </c>
      <c r="AQ267" s="4">
        <f t="shared" si="163"/>
        <v>3.0100000000002183</v>
      </c>
      <c r="AR267">
        <f t="shared" si="179"/>
        <v>11.119999999999891</v>
      </c>
      <c r="AS267" s="6">
        <f t="shared" si="164"/>
        <v>0</v>
      </c>
      <c r="AT267" s="4">
        <f t="shared" si="165"/>
        <v>5.6127492373949828</v>
      </c>
      <c r="AU267" s="4">
        <f t="shared" si="180"/>
        <v>15.145166158263031</v>
      </c>
      <c r="AV267">
        <f t="shared" si="181"/>
        <v>0</v>
      </c>
      <c r="AW267">
        <f t="shared" si="182"/>
        <v>0</v>
      </c>
      <c r="AX267">
        <f t="shared" si="183"/>
        <v>0</v>
      </c>
      <c r="AY267" s="4">
        <f t="shared" si="166"/>
        <v>6.94</v>
      </c>
      <c r="AZ267" s="4">
        <f t="shared" si="167"/>
        <v>1132.9600000000132</v>
      </c>
      <c r="BA267" s="4">
        <f>(C267-$C$1240)*10/100*4</f>
        <v>781.7360000000001</v>
      </c>
      <c r="BC267"/>
      <c r="BE267" s="6"/>
      <c r="BK267">
        <f t="shared" si="184"/>
        <v>1</v>
      </c>
    </row>
    <row r="268" spans="1:63" x14ac:dyDescent="0.25">
      <c r="A268">
        <v>991</v>
      </c>
      <c r="B268" s="1">
        <v>44441</v>
      </c>
      <c r="C268" s="2">
        <v>4534.4799999999996</v>
      </c>
      <c r="D268" s="2">
        <v>4545.8500000000004</v>
      </c>
      <c r="E268" s="2">
        <v>4524.66</v>
      </c>
      <c r="F268" s="2">
        <v>4536.95</v>
      </c>
      <c r="G268" s="2">
        <v>2897010000</v>
      </c>
      <c r="H268" s="2">
        <f t="shared" si="168"/>
        <v>39.163264589833723</v>
      </c>
      <c r="I268" s="2">
        <f t="shared" si="169"/>
        <v>4465.6610000000001</v>
      </c>
      <c r="J268" s="2">
        <f t="shared" si="170"/>
        <v>35.491158257708108</v>
      </c>
      <c r="K268" s="2">
        <f t="shared" si="171"/>
        <v>10.389999999999418</v>
      </c>
      <c r="L268" s="20">
        <f>VLOOKUP(B268,'IV Calls'!A:B,2, FALSE)</f>
        <v>8.2500000000000004E-2</v>
      </c>
      <c r="M268" s="2">
        <f t="shared" si="172"/>
        <v>12.235901482588725</v>
      </c>
      <c r="N268" s="2">
        <f>VLOOKUP(B268,'IV Puts'!A:B,2, FALSE)</f>
        <v>8.3500000000000005E-2</v>
      </c>
      <c r="O268" s="21">
        <f t="shared" si="173"/>
        <v>12.85170772514908</v>
      </c>
      <c r="P268" s="4">
        <f t="shared" si="174"/>
        <v>21.760000000000218</v>
      </c>
      <c r="Q268" s="4">
        <f t="shared" si="175"/>
        <v>26.70500000000002</v>
      </c>
      <c r="R268" s="4">
        <f t="shared" si="176"/>
        <v>5.2716842105263026</v>
      </c>
      <c r="S268" s="4">
        <f t="shared" si="177"/>
        <v>3.7928370743624868</v>
      </c>
      <c r="T268" s="20">
        <f t="shared" si="148"/>
        <v>4528.898218045113</v>
      </c>
      <c r="U268" s="2">
        <f t="shared" si="149"/>
        <v>8.0517819548867919</v>
      </c>
      <c r="V268" s="24">
        <f t="shared" si="150"/>
        <v>1</v>
      </c>
      <c r="W268" s="32">
        <f t="shared" si="151"/>
        <v>4536.9206641720457</v>
      </c>
      <c r="X268" s="33">
        <f t="shared" si="152"/>
        <v>2.9335827954128035E-2</v>
      </c>
      <c r="Y268" s="34">
        <f t="shared" si="153"/>
        <v>1</v>
      </c>
      <c r="Z268" s="39">
        <f t="shared" si="178"/>
        <v>4535.0479999999989</v>
      </c>
      <c r="AA268" s="33">
        <f t="shared" si="154"/>
        <v>1.9020000000009532</v>
      </c>
      <c r="AB268" s="34">
        <f t="shared" si="155"/>
        <v>1</v>
      </c>
      <c r="AC268" s="32">
        <f t="shared" si="156"/>
        <v>4535.4412594761288</v>
      </c>
      <c r="AD268" s="33">
        <f t="shared" si="157"/>
        <v>1.5087405238709835</v>
      </c>
      <c r="AE268" s="34">
        <f t="shared" si="158"/>
        <v>1</v>
      </c>
      <c r="AF268" s="36">
        <f t="shared" si="159"/>
        <v>1</v>
      </c>
      <c r="AG268" s="37">
        <f t="shared" si="160"/>
        <v>1</v>
      </c>
      <c r="AH268" s="37">
        <f>IF(COUNTIF(AF269:AF272, "&lt;0")&gt;=2,0,IF(AE268=1, 1, -1))</f>
        <v>1</v>
      </c>
      <c r="AI268" s="37">
        <f>IF(COUNTIF(AF269:AF271, "&lt;0")&gt;=1,0,IF(AE268=1, 1, -1))</f>
        <v>1</v>
      </c>
      <c r="AJ268" s="42">
        <f>IF(SUM(AE269:AE271)=0,0,IF(AE268=1, 1, -1))</f>
        <v>1</v>
      </c>
      <c r="AK268" s="37">
        <f>IF(COUNTIF(AF269:AF270, "&lt;0")&gt;=2,0,IF(AE268=1, 1, -1))</f>
        <v>1</v>
      </c>
      <c r="AL268" s="44">
        <f>IF(COUNTIF(AF269:AF272, "&lt;0")&gt;=3,0,IF(AE268=1, 1, -1))</f>
        <v>1</v>
      </c>
      <c r="AM268" s="49">
        <f>IF(COUNTIF(AF269:AF271, "&lt;0")&gt;=2,0,IF(AE268=1, 1, -1))</f>
        <v>1</v>
      </c>
      <c r="AN268" s="7">
        <v>12.384215439953437</v>
      </c>
      <c r="AO268" s="4">
        <f t="shared" si="161"/>
        <v>11.3700000000008</v>
      </c>
      <c r="AP268" s="4">
        <f t="shared" si="162"/>
        <v>-9.819999999999709</v>
      </c>
      <c r="AQ268" s="4">
        <f t="shared" si="163"/>
        <v>2.4700000000002547</v>
      </c>
      <c r="AR268">
        <f t="shared" si="179"/>
        <v>11.3700000000008</v>
      </c>
      <c r="AS268" s="6">
        <f t="shared" si="164"/>
        <v>0</v>
      </c>
      <c r="AT268" s="4">
        <f t="shared" si="165"/>
        <v>7.2063231599293545</v>
      </c>
      <c r="AU268" s="4">
        <f t="shared" si="180"/>
        <v>16.914215439953182</v>
      </c>
      <c r="AV268">
        <f t="shared" si="181"/>
        <v>0</v>
      </c>
      <c r="AW268">
        <f t="shared" si="182"/>
        <v>0</v>
      </c>
      <c r="AX268">
        <f t="shared" si="183"/>
        <v>0</v>
      </c>
      <c r="AY268" s="4">
        <f t="shared" si="166"/>
        <v>6.94</v>
      </c>
      <c r="AZ268" s="4">
        <f t="shared" si="167"/>
        <v>1126.0200000000132</v>
      </c>
      <c r="BA268" s="4">
        <f>(C268-$C$1240)*10/100*4</f>
        <v>782.55999999999983</v>
      </c>
      <c r="BC268"/>
      <c r="BE268" s="6"/>
      <c r="BK268">
        <f t="shared" si="184"/>
        <v>1</v>
      </c>
    </row>
    <row r="269" spans="1:63" x14ac:dyDescent="0.25">
      <c r="A269">
        <v>990</v>
      </c>
      <c r="B269" s="1">
        <v>44440</v>
      </c>
      <c r="C269" s="2">
        <v>4528.8</v>
      </c>
      <c r="D269" s="2">
        <v>4537.1099999999997</v>
      </c>
      <c r="E269" s="2">
        <v>4522.0200000000004</v>
      </c>
      <c r="F269" s="2">
        <v>4524.09</v>
      </c>
      <c r="G269" s="2">
        <v>3101830000</v>
      </c>
      <c r="H269" s="2">
        <f t="shared" si="168"/>
        <v>48.759429173579733</v>
      </c>
      <c r="I269" s="2">
        <f t="shared" si="169"/>
        <v>4459.380000000001</v>
      </c>
      <c r="J269" s="2">
        <f t="shared" si="170"/>
        <v>45.555310673140198</v>
      </c>
      <c r="K269" s="2">
        <f t="shared" si="171"/>
        <v>6.1199999999998909</v>
      </c>
      <c r="L269" s="20">
        <f>VLOOKUP(B269,'IV Calls'!A:B,2, FALSE)</f>
        <v>8.9200000000000002E-2</v>
      </c>
      <c r="M269" s="2">
        <f t="shared" si="172"/>
        <v>13.225481793581856</v>
      </c>
      <c r="N269" s="2">
        <f>VLOOKUP(B269,'IV Puts'!A:B,2, FALSE)</f>
        <v>8.0100000000000005E-2</v>
      </c>
      <c r="O269" s="21">
        <f t="shared" si="173"/>
        <v>12.32456232525332</v>
      </c>
      <c r="P269" s="4">
        <f t="shared" si="174"/>
        <v>15.089999999999236</v>
      </c>
      <c r="Q269" s="4">
        <f t="shared" si="175"/>
        <v>29.617000000000008</v>
      </c>
      <c r="R269" s="4">
        <f t="shared" si="176"/>
        <v>4.808218045112767</v>
      </c>
      <c r="S269" s="4">
        <f t="shared" si="177"/>
        <v>3.4375551718961015</v>
      </c>
      <c r="T269" s="20">
        <f t="shared" si="148"/>
        <v>4527.4433383458645</v>
      </c>
      <c r="U269" s="2">
        <f t="shared" si="149"/>
        <v>3.3533383458643584</v>
      </c>
      <c r="V269" s="24">
        <f t="shared" si="150"/>
        <v>1</v>
      </c>
      <c r="W269" s="32">
        <f t="shared" si="151"/>
        <v>4531.2183957964271</v>
      </c>
      <c r="X269" s="33">
        <f t="shared" si="152"/>
        <v>7.1283957964269575</v>
      </c>
      <c r="Y269" s="34">
        <f t="shared" si="153"/>
        <v>1</v>
      </c>
      <c r="Z269" s="39">
        <f t="shared" si="178"/>
        <v>4528.704999999999</v>
      </c>
      <c r="AA269" s="33">
        <f t="shared" si="154"/>
        <v>4.6149999999988722</v>
      </c>
      <c r="AB269" s="34">
        <f t="shared" si="155"/>
        <v>1</v>
      </c>
      <c r="AC269" s="32">
        <f t="shared" si="156"/>
        <v>4529.232813117249</v>
      </c>
      <c r="AD269" s="33">
        <f t="shared" si="157"/>
        <v>5.1428131172488065</v>
      </c>
      <c r="AE269" s="34">
        <f t="shared" si="158"/>
        <v>1</v>
      </c>
      <c r="AF269" s="36">
        <f t="shared" si="159"/>
        <v>1</v>
      </c>
      <c r="AG269" s="37">
        <f t="shared" si="160"/>
        <v>1</v>
      </c>
      <c r="AH269" s="37">
        <f>IF(COUNTIF(AF270:AF273, "&lt;0")&gt;=2,0,IF(AE269=1, 1, -1))</f>
        <v>0</v>
      </c>
      <c r="AI269" s="37">
        <f>IF(COUNTIF(AF270:AF272, "&lt;0")&gt;=1,0,IF(AE269=1, 1, -1))</f>
        <v>0</v>
      </c>
      <c r="AJ269" s="42">
        <f>IF(SUM(AE270:AE272)=0,0,IF(AE269=1, 1, -1))</f>
        <v>1</v>
      </c>
      <c r="AK269" s="37">
        <f>IF(COUNTIF(AF270:AF271, "&lt;0")&gt;=2,0,IF(AE269=1, 1, -1))</f>
        <v>1</v>
      </c>
      <c r="AL269" s="44">
        <f>IF(COUNTIF(AF270:AF273, "&lt;0")&gt;=3,0,IF(AE269=1, 1, -1))</f>
        <v>1</v>
      </c>
      <c r="AM269" s="49">
        <f>IF(COUNTIF(AF270:AF272, "&lt;0")&gt;=2,0,IF(AE269=1, 1, -1))</f>
        <v>1</v>
      </c>
      <c r="AN269" s="7">
        <v>11.876245422263528</v>
      </c>
      <c r="AO269" s="4">
        <f t="shared" si="161"/>
        <v>8.3099999999994907</v>
      </c>
      <c r="AP269" s="4">
        <f t="shared" si="162"/>
        <v>-6.7799999999997453</v>
      </c>
      <c r="AQ269" s="4">
        <f t="shared" si="163"/>
        <v>4.7100000000000364</v>
      </c>
      <c r="AR269">
        <f t="shared" si="179"/>
        <v>8.3099999999994907</v>
      </c>
      <c r="AS269" s="6">
        <f t="shared" si="164"/>
        <v>0</v>
      </c>
      <c r="AT269" s="4">
        <f t="shared" si="165"/>
        <v>9.5043681333958006</v>
      </c>
      <c r="AU269" s="4">
        <f t="shared" si="180"/>
        <v>14.166245422263492</v>
      </c>
      <c r="AV269">
        <f t="shared" si="181"/>
        <v>0</v>
      </c>
      <c r="AW269">
        <f t="shared" si="182"/>
        <v>0</v>
      </c>
      <c r="AX269">
        <f t="shared" si="183"/>
        <v>0</v>
      </c>
      <c r="AY269" s="4">
        <f t="shared" si="166"/>
        <v>6.94</v>
      </c>
      <c r="AZ269" s="4">
        <f t="shared" si="167"/>
        <v>1119.0800000000131</v>
      </c>
      <c r="BA269" s="4">
        <f>(C269-$C$1240)*10/100*4</f>
        <v>780.28800000000012</v>
      </c>
      <c r="BC269"/>
      <c r="BE269" s="6"/>
      <c r="BK269">
        <f t="shared" si="184"/>
        <v>1</v>
      </c>
    </row>
    <row r="270" spans="1:63" x14ac:dyDescent="0.25">
      <c r="A270">
        <v>989</v>
      </c>
      <c r="B270" s="1">
        <v>44439</v>
      </c>
      <c r="C270" s="2">
        <v>4529.75</v>
      </c>
      <c r="D270" s="2">
        <v>4531.3900000000003</v>
      </c>
      <c r="E270" s="2">
        <v>4515.8</v>
      </c>
      <c r="F270" s="2">
        <v>4522.68</v>
      </c>
      <c r="G270" s="2">
        <v>3090380000</v>
      </c>
      <c r="H270" s="2">
        <f t="shared" si="168"/>
        <v>45.991413014943532</v>
      </c>
      <c r="I270" s="2">
        <f t="shared" si="169"/>
        <v>4453.7375000000002</v>
      </c>
      <c r="J270" s="2">
        <f t="shared" si="170"/>
        <v>46.306010306722825</v>
      </c>
      <c r="K270" s="2">
        <f t="shared" si="171"/>
        <v>0.96000000000003638</v>
      </c>
      <c r="L270" s="20">
        <f>VLOOKUP(B270,'IV Calls'!A:B,2, FALSE)</f>
        <v>9.8900000000000002E-2</v>
      </c>
      <c r="M270" s="2">
        <f t="shared" si="172"/>
        <v>14.683488978712228</v>
      </c>
      <c r="N270" s="2">
        <f>VLOOKUP(B270,'IV Puts'!A:B,2, FALSE)</f>
        <v>7.7499999999999999E-2</v>
      </c>
      <c r="O270" s="21">
        <f t="shared" si="173"/>
        <v>11.940623757596871</v>
      </c>
      <c r="P270" s="4">
        <f t="shared" si="174"/>
        <v>15.590000000000146</v>
      </c>
      <c r="Q270" s="4">
        <f t="shared" si="175"/>
        <v>33.781000000000041</v>
      </c>
      <c r="R270" s="4">
        <f t="shared" si="176"/>
        <v>4.7633383458646481</v>
      </c>
      <c r="S270" s="4">
        <f t="shared" si="177"/>
        <v>3.4061912625731776</v>
      </c>
      <c r="T270" s="20">
        <f t="shared" si="148"/>
        <v>4533.055406015038</v>
      </c>
      <c r="U270" s="2">
        <f t="shared" si="149"/>
        <v>10.375406015037697</v>
      </c>
      <c r="V270" s="24">
        <f t="shared" si="150"/>
        <v>1</v>
      </c>
      <c r="W270" s="32">
        <f t="shared" si="151"/>
        <v>4531.9368851045965</v>
      </c>
      <c r="X270" s="33">
        <f t="shared" si="152"/>
        <v>9.2568851045962219</v>
      </c>
      <c r="Y270" s="34">
        <f t="shared" si="153"/>
        <v>1</v>
      </c>
      <c r="Z270" s="39">
        <f t="shared" si="178"/>
        <v>4531.349000000002</v>
      </c>
      <c r="AA270" s="33">
        <f t="shared" si="154"/>
        <v>8.669000000001688</v>
      </c>
      <c r="AB270" s="34">
        <f t="shared" si="155"/>
        <v>1</v>
      </c>
      <c r="AC270" s="32">
        <f t="shared" si="156"/>
        <v>4531.4724558719672</v>
      </c>
      <c r="AD270" s="33">
        <f t="shared" si="157"/>
        <v>8.7924558719669221</v>
      </c>
      <c r="AE270" s="34">
        <f t="shared" si="158"/>
        <v>1</v>
      </c>
      <c r="AF270" s="36">
        <f t="shared" si="159"/>
        <v>1</v>
      </c>
      <c r="AG270" s="37">
        <f t="shared" si="160"/>
        <v>1</v>
      </c>
      <c r="AH270" s="37">
        <f>IF(COUNTIF(AF271:AF274, "&lt;0")&gt;=2,0,IF(AE270=1, 1, -1))</f>
        <v>0</v>
      </c>
      <c r="AI270" s="37">
        <f>IF(COUNTIF(AF271:AF273, "&lt;0")&gt;=1,0,IF(AE270=1, 1, -1))</f>
        <v>0</v>
      </c>
      <c r="AJ270" s="42">
        <f>IF(SUM(AE271:AE273)=0,0,IF(AE270=1, 1, -1))</f>
        <v>1</v>
      </c>
      <c r="AK270" s="37">
        <f>IF(COUNTIF(AF271:AF272, "&lt;0")&gt;=2,0,IF(AE270=1, 1, -1))</f>
        <v>1</v>
      </c>
      <c r="AL270" s="44">
        <f>IF(COUNTIF(AF271:AF274, "&lt;0")&gt;=3,0,IF(AE270=1, 1, -1))</f>
        <v>1</v>
      </c>
      <c r="AM270" s="49">
        <f>IF(COUNTIF(AF271:AF273, "&lt;0")&gt;=2,0,IF(AE270=1, 1, -1))</f>
        <v>0</v>
      </c>
      <c r="AN270" s="7">
        <v>11.506272961073789</v>
      </c>
      <c r="AO270" s="4">
        <f t="shared" si="161"/>
        <v>1.6400000000003274</v>
      </c>
      <c r="AP270" s="4">
        <f t="shared" si="162"/>
        <v>-13.949999999999818</v>
      </c>
      <c r="AQ270" s="4">
        <f t="shared" si="163"/>
        <v>7.069999999999709</v>
      </c>
      <c r="AR270">
        <f t="shared" si="179"/>
        <v>13.949999999999818</v>
      </c>
      <c r="AS270" s="6">
        <f t="shared" si="164"/>
        <v>0</v>
      </c>
      <c r="AT270" s="4">
        <f t="shared" si="165"/>
        <v>3.3094094416108639</v>
      </c>
      <c r="AU270" s="4">
        <f t="shared" si="180"/>
        <v>11.43627296107408</v>
      </c>
      <c r="AV270">
        <f t="shared" si="181"/>
        <v>0</v>
      </c>
      <c r="AW270">
        <f t="shared" si="182"/>
        <v>0</v>
      </c>
      <c r="AX270">
        <f t="shared" si="183"/>
        <v>0</v>
      </c>
      <c r="AY270" s="4">
        <f t="shared" si="166"/>
        <v>6.94</v>
      </c>
      <c r="AZ270" s="4">
        <f t="shared" si="167"/>
        <v>1112.1400000000131</v>
      </c>
      <c r="BA270" s="4">
        <f>(C270-$C$1240)*10/100*4</f>
        <v>780.66800000000001</v>
      </c>
      <c r="BC270"/>
      <c r="BE270" s="6"/>
      <c r="BK270">
        <f t="shared" si="184"/>
        <v>1</v>
      </c>
    </row>
    <row r="271" spans="1:63" x14ac:dyDescent="0.25">
      <c r="A271">
        <v>988</v>
      </c>
      <c r="B271" s="1">
        <v>44438</v>
      </c>
      <c r="C271" s="2">
        <v>4513.76</v>
      </c>
      <c r="D271" s="2">
        <v>4537.3599999999997</v>
      </c>
      <c r="E271" s="2">
        <v>4513.76</v>
      </c>
      <c r="F271" s="2">
        <v>4528.79</v>
      </c>
      <c r="G271" s="2">
        <v>2557300000</v>
      </c>
      <c r="H271" s="2">
        <f t="shared" si="168"/>
        <v>40.375614601445378</v>
      </c>
      <c r="I271" s="2">
        <f t="shared" si="169"/>
        <v>4446.8870000000006</v>
      </c>
      <c r="J271" s="2">
        <f t="shared" si="170"/>
        <v>44.112953927508954</v>
      </c>
      <c r="K271" s="2">
        <f t="shared" si="171"/>
        <v>4.3900000000003274</v>
      </c>
      <c r="L271" s="20">
        <f>VLOOKUP(B271,'IV Calls'!A:B,2, FALSE)</f>
        <v>8.48E-2</v>
      </c>
      <c r="M271" s="2">
        <f t="shared" si="172"/>
        <v>12.536101810830695</v>
      </c>
      <c r="N271" s="2">
        <f>VLOOKUP(B271,'IV Puts'!A:B,2, FALSE)</f>
        <v>8.1600000000000006E-2</v>
      </c>
      <c r="O271" s="21">
        <f t="shared" si="173"/>
        <v>12.518409636269405</v>
      </c>
      <c r="P271" s="4">
        <f t="shared" si="174"/>
        <v>27.989999999999782</v>
      </c>
      <c r="Q271" s="4">
        <f t="shared" si="175"/>
        <v>38.410000000000039</v>
      </c>
      <c r="R271" s="4">
        <f t="shared" si="176"/>
        <v>4.2654060150375814</v>
      </c>
      <c r="S271" s="4">
        <f t="shared" si="177"/>
        <v>3.0801198656283293</v>
      </c>
      <c r="T271" s="20">
        <f t="shared" si="148"/>
        <v>4513.4054736842108</v>
      </c>
      <c r="U271" s="2">
        <f t="shared" si="149"/>
        <v>15.384526315789117</v>
      </c>
      <c r="V271" s="24">
        <f t="shared" si="150"/>
        <v>0</v>
      </c>
      <c r="W271" s="32">
        <f t="shared" si="151"/>
        <v>4515.8405918577073</v>
      </c>
      <c r="X271" s="33">
        <f t="shared" si="152"/>
        <v>12.949408142292668</v>
      </c>
      <c r="Y271" s="34">
        <f t="shared" si="153"/>
        <v>0</v>
      </c>
      <c r="Z271" s="39">
        <f t="shared" si="178"/>
        <v>4517.7260000000024</v>
      </c>
      <c r="AA271" s="33">
        <f t="shared" si="154"/>
        <v>11.063999999997577</v>
      </c>
      <c r="AB271" s="34">
        <f t="shared" si="155"/>
        <v>1</v>
      </c>
      <c r="AC271" s="32">
        <f t="shared" si="156"/>
        <v>4517.3300642901204</v>
      </c>
      <c r="AD271" s="33">
        <f t="shared" si="157"/>
        <v>11.459935709879574</v>
      </c>
      <c r="AE271" s="34">
        <f t="shared" si="158"/>
        <v>1</v>
      </c>
      <c r="AF271" s="36">
        <f t="shared" si="159"/>
        <v>1</v>
      </c>
      <c r="AG271" s="37">
        <f t="shared" si="160"/>
        <v>0</v>
      </c>
      <c r="AH271" s="37">
        <f>IF(COUNTIF(AF272:AF275, "&lt;0")&gt;=2,0,IF(AE271=1, 1, -1))</f>
        <v>0</v>
      </c>
      <c r="AI271" s="37">
        <f>IF(COUNTIF(AF272:AF274, "&lt;0")&gt;=1,0,IF(AE271=1, 1, -1))</f>
        <v>0</v>
      </c>
      <c r="AJ271" s="42">
        <f>IF(SUM(AE272:AE274)=0,0,IF(AE271=1, 1, -1))</f>
        <v>1</v>
      </c>
      <c r="AK271" s="37">
        <f>IF(COUNTIF(AF272:AF273, "&lt;0")&gt;=2,0,IF(AE271=1, 1, -1))</f>
        <v>0</v>
      </c>
      <c r="AL271" s="44">
        <f>IF(COUNTIF(AF272:AF275, "&lt;0")&gt;=3,0,IF(AE271=1, 1, -1))</f>
        <v>1</v>
      </c>
      <c r="AM271" s="49">
        <f>IF(COUNTIF(AF272:AF274, "&lt;0")&gt;=2,0,IF(AE271=1, 1, -1))</f>
        <v>0</v>
      </c>
      <c r="AN271" s="7">
        <v>12.063041365138973</v>
      </c>
      <c r="AO271" s="4">
        <f t="shared" si="161"/>
        <v>23.599999999999454</v>
      </c>
      <c r="AP271" s="4">
        <f t="shared" si="162"/>
        <v>0</v>
      </c>
      <c r="AQ271" s="4">
        <f t="shared" si="163"/>
        <v>15.029999999999745</v>
      </c>
      <c r="AR271">
        <f t="shared" si="179"/>
        <v>23.599999999999454</v>
      </c>
      <c r="AS271" s="6">
        <f t="shared" si="164"/>
        <v>1</v>
      </c>
      <c r="AT271" s="4">
        <f t="shared" si="165"/>
        <v>-5.5054379522909933</v>
      </c>
      <c r="AU271" s="4">
        <f t="shared" si="180"/>
        <v>4.0330413651392281</v>
      </c>
      <c r="AV271">
        <f t="shared" si="181"/>
        <v>0</v>
      </c>
      <c r="AW271">
        <f t="shared" si="182"/>
        <v>1</v>
      </c>
      <c r="AX271">
        <f t="shared" si="183"/>
        <v>0</v>
      </c>
      <c r="AY271" s="4">
        <f t="shared" si="166"/>
        <v>-3.9100000000000006</v>
      </c>
      <c r="AZ271" s="4">
        <f t="shared" si="167"/>
        <v>1105.200000000013</v>
      </c>
      <c r="BA271" s="4">
        <f>(C271-$C$1240)*10/100*4</f>
        <v>774.27200000000016</v>
      </c>
      <c r="BC271"/>
      <c r="BE271" s="6"/>
      <c r="BK271">
        <f t="shared" si="184"/>
        <v>1</v>
      </c>
    </row>
    <row r="272" spans="1:63" x14ac:dyDescent="0.25">
      <c r="A272">
        <v>987</v>
      </c>
      <c r="B272" s="1">
        <v>44435</v>
      </c>
      <c r="C272" s="2">
        <v>4474.1000000000004</v>
      </c>
      <c r="D272" s="2">
        <v>4513.33</v>
      </c>
      <c r="E272" s="2">
        <v>4474.1000000000004</v>
      </c>
      <c r="F272" s="2">
        <v>4509.37</v>
      </c>
      <c r="G272" s="2">
        <v>2862360000</v>
      </c>
      <c r="H272" s="2">
        <f t="shared" si="168"/>
        <v>35.811292135923345</v>
      </c>
      <c r="I272" s="2">
        <f t="shared" si="169"/>
        <v>4441.5420000000013</v>
      </c>
      <c r="J272" s="2">
        <f t="shared" si="170"/>
        <v>39.152481792682309</v>
      </c>
      <c r="K272" s="2">
        <f t="shared" si="171"/>
        <v>4.1000000000003638</v>
      </c>
      <c r="L272" s="20">
        <f>VLOOKUP(B272,'IV Calls'!A:B,2, FALSE)</f>
        <v>7.2400000000000006E-2</v>
      </c>
      <c r="M272" s="2">
        <f t="shared" si="172"/>
        <v>10.609547863554207</v>
      </c>
      <c r="N272" s="2">
        <f>VLOOKUP(B272,'IV Puts'!A:B,2, FALSE)</f>
        <v>7.7899999999999997E-2</v>
      </c>
      <c r="O272" s="21">
        <f t="shared" si="173"/>
        <v>11.846446830607761</v>
      </c>
      <c r="P272" s="4">
        <f t="shared" si="174"/>
        <v>43.329999999999927</v>
      </c>
      <c r="Q272" s="4">
        <f t="shared" si="175"/>
        <v>39.871000000000095</v>
      </c>
      <c r="R272" s="4">
        <f t="shared" si="176"/>
        <v>4.0354736842105163</v>
      </c>
      <c r="S272" s="4">
        <f t="shared" si="177"/>
        <v>2.9304110671936678</v>
      </c>
      <c r="T272" s="20">
        <f t="shared" si="148"/>
        <v>4473.7834812030078</v>
      </c>
      <c r="U272" s="2">
        <f t="shared" si="149"/>
        <v>35.586518796992095</v>
      </c>
      <c r="V272" s="24">
        <f t="shared" si="150"/>
        <v>0</v>
      </c>
      <c r="W272" s="32">
        <f t="shared" si="151"/>
        <v>4476.031740441289</v>
      </c>
      <c r="X272" s="33">
        <f t="shared" si="152"/>
        <v>33.338259558710888</v>
      </c>
      <c r="Y272" s="34">
        <f t="shared" si="153"/>
        <v>0</v>
      </c>
      <c r="Z272" s="39">
        <f t="shared" si="178"/>
        <v>4472.1349999999984</v>
      </c>
      <c r="AA272" s="33">
        <f t="shared" si="154"/>
        <v>37.235000000001492</v>
      </c>
      <c r="AB272" s="34">
        <f t="shared" si="155"/>
        <v>0</v>
      </c>
      <c r="AC272" s="32">
        <f t="shared" si="156"/>
        <v>4472.9533154926694</v>
      </c>
      <c r="AD272" s="33">
        <f t="shared" si="157"/>
        <v>36.416684507330501</v>
      </c>
      <c r="AE272" s="34">
        <f t="shared" si="158"/>
        <v>0</v>
      </c>
      <c r="AF272" s="36">
        <f t="shared" si="159"/>
        <v>-1</v>
      </c>
      <c r="AG272" s="37">
        <f t="shared" si="160"/>
        <v>0</v>
      </c>
      <c r="AH272" s="37">
        <f>IF(COUNTIF(AF273:AF276, "&lt;0")&gt;=2,0,IF(AE272=1, 1, -1))</f>
        <v>0</v>
      </c>
      <c r="AI272" s="37">
        <f>IF(COUNTIF(AF273:AF275, "&lt;0")&gt;=1,0,IF(AE272=1, 1, -1))</f>
        <v>0</v>
      </c>
      <c r="AJ272" s="42">
        <f>IF(SUM(AE273:AE275)=0,0,IF(AE272=1, 1, -1))</f>
        <v>-1</v>
      </c>
      <c r="AK272" s="37">
        <f>IF(COUNTIF(AF273:AF274, "&lt;0")&gt;=2,0,IF(AE272=1, 1, -1))</f>
        <v>-1</v>
      </c>
      <c r="AL272" s="44">
        <f>IF(COUNTIF(AF273:AF276, "&lt;0")&gt;=3,0,IF(AE272=1, 1, -1))</f>
        <v>-1</v>
      </c>
      <c r="AM272" s="49">
        <f>IF(COUNTIF(AF273:AF275, "&lt;0")&gt;=2,0,IF(AE272=1, 1, -1))</f>
        <v>-1</v>
      </c>
      <c r="AN272" s="7">
        <v>11.41552180346509</v>
      </c>
      <c r="AO272" s="4">
        <f t="shared" si="161"/>
        <v>39.229999999999563</v>
      </c>
      <c r="AP272" s="4">
        <f t="shared" si="162"/>
        <v>0</v>
      </c>
      <c r="AQ272" s="4">
        <f t="shared" si="163"/>
        <v>35.269999999999527</v>
      </c>
      <c r="AR272">
        <f t="shared" si="179"/>
        <v>39.229999999999563</v>
      </c>
      <c r="AS272" s="6">
        <f t="shared" si="164"/>
        <v>1</v>
      </c>
      <c r="AT272" s="4">
        <f t="shared" si="165"/>
        <v>-22.106717294801928</v>
      </c>
      <c r="AU272" s="4">
        <f t="shared" si="180"/>
        <v>-16.854478196534437</v>
      </c>
      <c r="AV272">
        <f t="shared" si="181"/>
        <v>1</v>
      </c>
      <c r="AW272">
        <f t="shared" si="182"/>
        <v>0</v>
      </c>
      <c r="AX272">
        <f t="shared" si="183"/>
        <v>0</v>
      </c>
      <c r="AY272" s="4">
        <f t="shared" si="166"/>
        <v>-3.9100000000000006</v>
      </c>
      <c r="AZ272" s="4">
        <f t="shared" si="167"/>
        <v>1109.1100000000131</v>
      </c>
      <c r="BA272" s="4">
        <f>(C272-$C$1240)*10/100*4</f>
        <v>758.40800000000013</v>
      </c>
      <c r="BC272"/>
      <c r="BE272" s="6"/>
      <c r="BK272">
        <f t="shared" si="184"/>
        <v>1</v>
      </c>
    </row>
    <row r="273" spans="1:63" x14ac:dyDescent="0.25">
      <c r="A273">
        <v>986</v>
      </c>
      <c r="B273" s="1">
        <v>44434</v>
      </c>
      <c r="C273" s="2">
        <v>4493.75</v>
      </c>
      <c r="D273" s="2">
        <v>4495.8999999999996</v>
      </c>
      <c r="E273" s="2">
        <v>4468.99</v>
      </c>
      <c r="F273" s="2">
        <v>4470</v>
      </c>
      <c r="G273" s="2">
        <v>2704600000</v>
      </c>
      <c r="H273" s="2">
        <f t="shared" si="168"/>
        <v>35.381688672720706</v>
      </c>
      <c r="I273" s="2">
        <f t="shared" si="169"/>
        <v>4437.5930000000008</v>
      </c>
      <c r="J273" s="2">
        <f t="shared" si="170"/>
        <v>36.740300961435317</v>
      </c>
      <c r="K273" s="2">
        <f t="shared" si="171"/>
        <v>-2.4399999999995998</v>
      </c>
      <c r="L273" s="20">
        <f>VLOOKUP(B273,'IV Calls'!A:B,2, FALSE)</f>
        <v>0.1158</v>
      </c>
      <c r="M273" s="2">
        <f t="shared" si="172"/>
        <v>17.068839780240868</v>
      </c>
      <c r="N273" s="2">
        <f>VLOOKUP(B273,'IV Puts'!A:B,2, FALSE)</f>
        <v>0.1101</v>
      </c>
      <c r="O273" s="21">
        <f t="shared" si="173"/>
        <v>16.841280259099072</v>
      </c>
      <c r="P273" s="4">
        <f t="shared" si="174"/>
        <v>27.199999999999818</v>
      </c>
      <c r="Q273" s="4">
        <f t="shared" si="175"/>
        <v>36.29300000000012</v>
      </c>
      <c r="R273" s="4">
        <f t="shared" si="176"/>
        <v>3.7834812030075069</v>
      </c>
      <c r="S273" s="4">
        <f t="shared" si="177"/>
        <v>2.7207611849137159</v>
      </c>
      <c r="T273" s="20">
        <f t="shared" si="148"/>
        <v>4499.8302406015036</v>
      </c>
      <c r="U273" s="2">
        <f t="shared" si="149"/>
        <v>29.830240601503647</v>
      </c>
      <c r="V273" s="24">
        <f t="shared" si="150"/>
        <v>0</v>
      </c>
      <c r="W273" s="32">
        <f t="shared" si="151"/>
        <v>4495.5890268428166</v>
      </c>
      <c r="X273" s="33">
        <f t="shared" si="152"/>
        <v>25.589026842816565</v>
      </c>
      <c r="Y273" s="34">
        <f t="shared" si="153"/>
        <v>0</v>
      </c>
      <c r="Z273" s="39">
        <f t="shared" si="178"/>
        <v>4494.08</v>
      </c>
      <c r="AA273" s="33">
        <f t="shared" si="154"/>
        <v>24.079999999999927</v>
      </c>
      <c r="AB273" s="34">
        <f t="shared" si="155"/>
        <v>0</v>
      </c>
      <c r="AC273" s="32">
        <f t="shared" si="156"/>
        <v>4494.3968956369918</v>
      </c>
      <c r="AD273" s="33">
        <f t="shared" si="157"/>
        <v>24.396895636991758</v>
      </c>
      <c r="AE273" s="34">
        <f t="shared" si="158"/>
        <v>0</v>
      </c>
      <c r="AF273" s="36">
        <f t="shared" si="159"/>
        <v>-1</v>
      </c>
      <c r="AG273" s="37">
        <f t="shared" si="160"/>
        <v>-1</v>
      </c>
      <c r="AH273" s="37">
        <f>IF(COUNTIF(AF274:AF277, "&lt;0")&gt;=2,0,IF(AE273=1, 1, -1))</f>
        <v>0</v>
      </c>
      <c r="AI273" s="37">
        <f>IF(COUNTIF(AF274:AF276, "&lt;0")&gt;=1,0,IF(AE273=1, 1, -1))</f>
        <v>0</v>
      </c>
      <c r="AJ273" s="42">
        <f>IF(SUM(AE274:AE276)=0,0,IF(AE273=1, 1, -1))</f>
        <v>-1</v>
      </c>
      <c r="AK273" s="37">
        <f>IF(COUNTIF(AF274:AF275, "&lt;0")&gt;=2,0,IF(AE273=1, 1, -1))</f>
        <v>-1</v>
      </c>
      <c r="AL273" s="44">
        <f>IF(COUNTIF(AF274:AF277, "&lt;0")&gt;=3,0,IF(AE273=1, 1, -1))</f>
        <v>-1</v>
      </c>
      <c r="AM273" s="49">
        <f>IF(COUNTIF(AF274:AF276, "&lt;0")&gt;=2,0,IF(AE273=1, 1, -1))</f>
        <v>-1</v>
      </c>
      <c r="AN273" s="7">
        <v>16.228663728881862</v>
      </c>
      <c r="AO273" s="4">
        <f t="shared" si="161"/>
        <v>2.1499999999996362</v>
      </c>
      <c r="AP273" s="4">
        <f t="shared" si="162"/>
        <v>-24.760000000000218</v>
      </c>
      <c r="AQ273" s="4">
        <f t="shared" si="163"/>
        <v>23.75</v>
      </c>
      <c r="AR273">
        <f t="shared" si="179"/>
        <v>24.760000000000218</v>
      </c>
      <c r="AS273" s="6">
        <f t="shared" si="164"/>
        <v>1</v>
      </c>
      <c r="AT273" s="4">
        <f t="shared" si="165"/>
        <v>-0.41700440667742456</v>
      </c>
      <c r="AU273" s="4">
        <f t="shared" si="180"/>
        <v>-0.52133627111813752</v>
      </c>
      <c r="AV273">
        <f t="shared" si="181"/>
        <v>1</v>
      </c>
      <c r="AW273">
        <f t="shared" si="182"/>
        <v>0</v>
      </c>
      <c r="AX273">
        <f t="shared" si="183"/>
        <v>0</v>
      </c>
      <c r="AY273" s="4">
        <f t="shared" si="166"/>
        <v>-3.9100000000000006</v>
      </c>
      <c r="AZ273" s="4">
        <f t="shared" si="167"/>
        <v>1113.0200000000132</v>
      </c>
      <c r="BA273" s="4">
        <f>(C273-$C$1240)*10/100*4</f>
        <v>766.26800000000003</v>
      </c>
      <c r="BC273"/>
      <c r="BE273" s="6"/>
      <c r="BK273">
        <f t="shared" si="184"/>
        <v>1</v>
      </c>
    </row>
    <row r="274" spans="1:63" x14ac:dyDescent="0.25">
      <c r="A274">
        <v>985</v>
      </c>
      <c r="B274" s="1">
        <v>44433</v>
      </c>
      <c r="C274" s="2">
        <v>4490.45</v>
      </c>
      <c r="D274" s="2">
        <v>4501.71</v>
      </c>
      <c r="E274" s="2">
        <v>4485.66</v>
      </c>
      <c r="F274" s="2">
        <v>4496.1899999999996</v>
      </c>
      <c r="G274" s="2">
        <v>2554680000</v>
      </c>
      <c r="H274" s="2">
        <f t="shared" si="168"/>
        <v>32.550686987117977</v>
      </c>
      <c r="I274" s="2">
        <f t="shared" si="169"/>
        <v>4433.085</v>
      </c>
      <c r="J274" s="2">
        <f t="shared" si="170"/>
        <v>35.43255667647459</v>
      </c>
      <c r="K274" s="2">
        <f t="shared" si="171"/>
        <v>4.2200000000002547</v>
      </c>
      <c r="L274" s="20">
        <f>VLOOKUP(B274,'IV Calls'!A:B,2, FALSE)</f>
        <v>8.8200000000000001E-2</v>
      </c>
      <c r="M274" s="2">
        <f t="shared" si="172"/>
        <v>12.971819813584448</v>
      </c>
      <c r="N274" s="2">
        <f>VLOOKUP(B274,'IV Puts'!A:B,2, FALSE)</f>
        <v>8.6599999999999996E-2</v>
      </c>
      <c r="O274" s="21">
        <f t="shared" si="173"/>
        <v>13.217294171321539</v>
      </c>
      <c r="P274" s="4">
        <f t="shared" si="174"/>
        <v>16.050000000000182</v>
      </c>
      <c r="Q274" s="4">
        <f t="shared" si="175"/>
        <v>36.154000000000181</v>
      </c>
      <c r="R274" s="4">
        <f t="shared" si="176"/>
        <v>3.6402406015037529</v>
      </c>
      <c r="S274" s="4">
        <f t="shared" si="177"/>
        <v>2.590178651854071</v>
      </c>
      <c r="T274" s="20">
        <f t="shared" si="148"/>
        <v>4489.5014360902251</v>
      </c>
      <c r="U274" s="2">
        <f t="shared" si="149"/>
        <v>6.6885639097745297</v>
      </c>
      <c r="V274" s="24">
        <f t="shared" si="150"/>
        <v>1</v>
      </c>
      <c r="W274" s="32">
        <f t="shared" si="151"/>
        <v>4492.1060336961418</v>
      </c>
      <c r="X274" s="33">
        <f t="shared" si="152"/>
        <v>4.0839663038577783</v>
      </c>
      <c r="Y274" s="34">
        <f t="shared" si="153"/>
        <v>1</v>
      </c>
      <c r="Z274" s="39">
        <f t="shared" si="178"/>
        <v>4491.0550000000003</v>
      </c>
      <c r="AA274" s="33">
        <f t="shared" si="154"/>
        <v>5.1349999999993088</v>
      </c>
      <c r="AB274" s="34">
        <f t="shared" si="155"/>
        <v>1</v>
      </c>
      <c r="AC274" s="32">
        <f t="shared" si="156"/>
        <v>4491.2757170761897</v>
      </c>
      <c r="AD274" s="33">
        <f t="shared" si="157"/>
        <v>4.9142829238098784</v>
      </c>
      <c r="AE274" s="34">
        <f t="shared" si="158"/>
        <v>1</v>
      </c>
      <c r="AF274" s="36">
        <f t="shared" si="159"/>
        <v>1</v>
      </c>
      <c r="AG274" s="37">
        <f t="shared" si="160"/>
        <v>1</v>
      </c>
      <c r="AH274" s="37">
        <f>IF(COUNTIF(AF275:AF278, "&lt;0")&gt;=2,0,IF(AE274=1, 1, -1))</f>
        <v>0</v>
      </c>
      <c r="AI274" s="37">
        <f>IF(COUNTIF(AF275:AF277, "&lt;0")&gt;=1,0,IF(AE274=1, 1, -1))</f>
        <v>0</v>
      </c>
      <c r="AJ274" s="42">
        <f>IF(SUM(AE275:AE277)=0,0,IF(AE274=1, 1, -1))</f>
        <v>1</v>
      </c>
      <c r="AK274" s="37">
        <f>IF(COUNTIF(AF275:AF276, "&lt;0")&gt;=2,0,IF(AE274=1, 1, -1))</f>
        <v>1</v>
      </c>
      <c r="AL274" s="44">
        <f>IF(COUNTIF(AF275:AF278, "&lt;0")&gt;=3,0,IF(AE274=1, 1, -1))</f>
        <v>0</v>
      </c>
      <c r="AM274" s="49">
        <f>IF(COUNTIF(AF275:AF277, "&lt;0")&gt;=2,0,IF(AE274=1, 1, -1))</f>
        <v>0</v>
      </c>
      <c r="AN274" s="7">
        <v>12.736503354381099</v>
      </c>
      <c r="AO274" s="4">
        <f t="shared" si="161"/>
        <v>11.260000000000218</v>
      </c>
      <c r="AP274" s="4">
        <f t="shared" si="162"/>
        <v>-4.7899999999999636</v>
      </c>
      <c r="AQ274" s="4">
        <f t="shared" si="163"/>
        <v>5.7399999999997817</v>
      </c>
      <c r="AR274">
        <f t="shared" si="179"/>
        <v>11.260000000000218</v>
      </c>
      <c r="AS274" s="6">
        <f t="shared" si="164"/>
        <v>0</v>
      </c>
      <c r="AT274" s="4">
        <f t="shared" si="165"/>
        <v>7.8447550315714309</v>
      </c>
      <c r="AU274" s="4">
        <f t="shared" si="180"/>
        <v>13.996503354381318</v>
      </c>
      <c r="AV274">
        <f t="shared" si="181"/>
        <v>0</v>
      </c>
      <c r="AW274">
        <f t="shared" si="182"/>
        <v>0</v>
      </c>
      <c r="AX274">
        <f t="shared" si="183"/>
        <v>0</v>
      </c>
      <c r="AY274" s="4">
        <f t="shared" si="166"/>
        <v>6.94</v>
      </c>
      <c r="AZ274" s="4">
        <f t="shared" si="167"/>
        <v>1116.9300000000133</v>
      </c>
      <c r="BA274" s="4">
        <f>(C274-$C$1240)*10/100*4</f>
        <v>764.94799999999987</v>
      </c>
      <c r="BC274"/>
      <c r="BE274" s="6"/>
      <c r="BK274">
        <f t="shared" si="184"/>
        <v>1</v>
      </c>
    </row>
    <row r="275" spans="1:63" x14ac:dyDescent="0.25">
      <c r="A275">
        <v>984</v>
      </c>
      <c r="B275" s="1">
        <v>44432</v>
      </c>
      <c r="C275" s="2">
        <v>4484.3999999999996</v>
      </c>
      <c r="D275" s="2">
        <v>4492.8100000000004</v>
      </c>
      <c r="E275" s="2">
        <v>4482.28</v>
      </c>
      <c r="F275" s="2">
        <v>4486.2299999999996</v>
      </c>
      <c r="G275" s="2">
        <v>3037770000</v>
      </c>
      <c r="H275" s="2">
        <f t="shared" si="168"/>
        <v>29.188527426599165</v>
      </c>
      <c r="I275" s="2">
        <f t="shared" si="169"/>
        <v>4428.71</v>
      </c>
      <c r="J275" s="2">
        <f t="shared" si="170"/>
        <v>32.239687453591543</v>
      </c>
      <c r="K275" s="2">
        <f t="shared" si="171"/>
        <v>4.8699999999998909</v>
      </c>
      <c r="L275" s="20">
        <f>VLOOKUP(B275,'IV Calls'!A:B,2, FALSE)</f>
        <v>9.1700000000000004E-2</v>
      </c>
      <c r="M275" s="2">
        <f t="shared" si="172"/>
        <v>13.466432923636129</v>
      </c>
      <c r="N275" s="2">
        <f>VLOOKUP(B275,'IV Puts'!A:B,2, FALSE)</f>
        <v>9.6500000000000002E-2</v>
      </c>
      <c r="O275" s="21">
        <f t="shared" si="173"/>
        <v>14.706282069343604</v>
      </c>
      <c r="P275" s="4">
        <f t="shared" si="174"/>
        <v>13.280000000000655</v>
      </c>
      <c r="Q275" s="4">
        <f t="shared" si="175"/>
        <v>35.851000000000113</v>
      </c>
      <c r="R275" s="4">
        <f t="shared" si="176"/>
        <v>3.2714360902255586</v>
      </c>
      <c r="S275" s="4">
        <f t="shared" si="177"/>
        <v>2.3324418255517152</v>
      </c>
      <c r="T275" s="20">
        <f t="shared" si="148"/>
        <v>4482.4344962406012</v>
      </c>
      <c r="U275" s="2">
        <f t="shared" si="149"/>
        <v>3.7955037593983434</v>
      </c>
      <c r="V275" s="24">
        <f t="shared" si="150"/>
        <v>1</v>
      </c>
      <c r="W275" s="32">
        <f t="shared" si="151"/>
        <v>4485.8807928691404</v>
      </c>
      <c r="X275" s="33">
        <f t="shared" si="152"/>
        <v>0.34920713085921307</v>
      </c>
      <c r="Y275" s="34">
        <f t="shared" si="153"/>
        <v>1</v>
      </c>
      <c r="Z275" s="39">
        <f t="shared" si="178"/>
        <v>4487.8110000000015</v>
      </c>
      <c r="AA275" s="33">
        <f t="shared" si="154"/>
        <v>1.58100000000195</v>
      </c>
      <c r="AB275" s="34">
        <f t="shared" si="155"/>
        <v>1</v>
      </c>
      <c r="AC275" s="32">
        <f t="shared" si="156"/>
        <v>4487.4056565025212</v>
      </c>
      <c r="AD275" s="33">
        <f t="shared" si="157"/>
        <v>1.1756565025216332</v>
      </c>
      <c r="AE275" s="34">
        <f t="shared" si="158"/>
        <v>1</v>
      </c>
      <c r="AF275" s="36">
        <f t="shared" si="159"/>
        <v>1</v>
      </c>
      <c r="AG275" s="37">
        <f t="shared" si="160"/>
        <v>0</v>
      </c>
      <c r="AH275" s="37">
        <f>IF(COUNTIF(AF276:AF279, "&lt;0")&gt;=2,0,IF(AE275=1, 1, -1))</f>
        <v>0</v>
      </c>
      <c r="AI275" s="37">
        <f>IF(COUNTIF(AF276:AF278, "&lt;0")&gt;=1,0,IF(AE275=1, 1, -1))</f>
        <v>0</v>
      </c>
      <c r="AJ275" s="42">
        <f>IF(SUM(AE276:AE278)=0,0,IF(AE275=1, 1, -1))</f>
        <v>0</v>
      </c>
      <c r="AK275" s="37">
        <f>IF(COUNTIF(AF276:AF277, "&lt;0")&gt;=2,0,IF(AE275=1, 1, -1))</f>
        <v>0</v>
      </c>
      <c r="AL275" s="44">
        <f>IF(COUNTIF(AF276:AF279, "&lt;0")&gt;=3,0,IF(AE275=1, 1, -1))</f>
        <v>0</v>
      </c>
      <c r="AM275" s="49">
        <f>IF(COUNTIF(AF276:AF278, "&lt;0")&gt;=2,0,IF(AE275=1, 1, -1))</f>
        <v>0</v>
      </c>
      <c r="AN275" s="7">
        <v>14.171327994884258</v>
      </c>
      <c r="AO275" s="4">
        <f t="shared" si="161"/>
        <v>8.410000000000764</v>
      </c>
      <c r="AP275" s="4">
        <f t="shared" si="162"/>
        <v>-2.1199999999998909</v>
      </c>
      <c r="AQ275" s="4">
        <f t="shared" si="163"/>
        <v>1.8299999999999272</v>
      </c>
      <c r="AR275">
        <f t="shared" si="179"/>
        <v>8.410000000000764</v>
      </c>
      <c r="AS275" s="6">
        <f t="shared" si="164"/>
        <v>0</v>
      </c>
      <c r="AT275" s="4">
        <f t="shared" si="165"/>
        <v>12.846991992325623</v>
      </c>
      <c r="AU275" s="4">
        <f t="shared" si="180"/>
        <v>19.341327994884331</v>
      </c>
      <c r="AV275">
        <f t="shared" si="181"/>
        <v>0</v>
      </c>
      <c r="AW275">
        <f t="shared" si="182"/>
        <v>0</v>
      </c>
      <c r="AX275">
        <f t="shared" si="183"/>
        <v>0</v>
      </c>
      <c r="AY275" s="4">
        <f t="shared" si="166"/>
        <v>6.94</v>
      </c>
      <c r="AZ275" s="4">
        <f t="shared" si="167"/>
        <v>1109.9900000000132</v>
      </c>
      <c r="BA275" s="4">
        <f>(C275-$C$1240)*10/100*4</f>
        <v>762.52799999999991</v>
      </c>
      <c r="BC275"/>
      <c r="BE275" s="6"/>
      <c r="BK275">
        <f t="shared" si="184"/>
        <v>0</v>
      </c>
    </row>
    <row r="276" spans="1:63" x14ac:dyDescent="0.25">
      <c r="A276">
        <v>983</v>
      </c>
      <c r="B276" s="1">
        <v>44431</v>
      </c>
      <c r="C276" s="2">
        <v>4450.29</v>
      </c>
      <c r="D276" s="2">
        <v>4489.88</v>
      </c>
      <c r="E276" s="2">
        <v>4450.29</v>
      </c>
      <c r="F276" s="2">
        <v>4479.53</v>
      </c>
      <c r="G276" s="2">
        <v>2965520000</v>
      </c>
      <c r="H276" s="2">
        <f t="shared" si="168"/>
        <v>25.647510362173144</v>
      </c>
      <c r="I276" s="2">
        <f t="shared" si="169"/>
        <v>4425.3089999999993</v>
      </c>
      <c r="J276" s="2">
        <f t="shared" si="170"/>
        <v>28.975008487351808</v>
      </c>
      <c r="K276" s="2">
        <f t="shared" si="171"/>
        <v>8.6199999999998909</v>
      </c>
      <c r="L276" s="20">
        <f>VLOOKUP(B276,'IV Calls'!A:B,2, FALSE)</f>
        <v>0.1024</v>
      </c>
      <c r="M276" s="2">
        <f t="shared" si="172"/>
        <v>14.91066567482774</v>
      </c>
      <c r="N276" s="2">
        <f>VLOOKUP(B276,'IV Puts'!A:B,2, FALSE)</f>
        <v>9.4299999999999995E-2</v>
      </c>
      <c r="O276" s="21">
        <f t="shared" si="173"/>
        <v>14.249548714993855</v>
      </c>
      <c r="P276" s="4">
        <f t="shared" si="174"/>
        <v>48.210000000000036</v>
      </c>
      <c r="Q276" s="4">
        <f t="shared" si="175"/>
        <v>36.041000000000075</v>
      </c>
      <c r="R276" s="4">
        <f t="shared" si="176"/>
        <v>2.9044962406015054</v>
      </c>
      <c r="S276" s="4">
        <f t="shared" si="177"/>
        <v>2.0856237593525724</v>
      </c>
      <c r="T276" s="20">
        <f t="shared" si="148"/>
        <v>4443.8881578947367</v>
      </c>
      <c r="U276" s="2">
        <f t="shared" si="149"/>
        <v>35.641842105263095</v>
      </c>
      <c r="V276" s="24">
        <f t="shared" si="150"/>
        <v>0</v>
      </c>
      <c r="W276" s="32">
        <f t="shared" si="151"/>
        <v>4451.4389006719366</v>
      </c>
      <c r="X276" s="33">
        <f t="shared" si="152"/>
        <v>28.091099328063137</v>
      </c>
      <c r="Y276" s="34">
        <f t="shared" si="153"/>
        <v>0</v>
      </c>
      <c r="Z276" s="39">
        <f t="shared" si="178"/>
        <v>4454.2630000000063</v>
      </c>
      <c r="AA276" s="33">
        <f t="shared" si="154"/>
        <v>25.266999999993459</v>
      </c>
      <c r="AB276" s="34">
        <f t="shared" si="155"/>
        <v>0</v>
      </c>
      <c r="AC276" s="32">
        <f t="shared" si="156"/>
        <v>4453.6699391411121</v>
      </c>
      <c r="AD276" s="33">
        <f t="shared" si="157"/>
        <v>25.860060858887664</v>
      </c>
      <c r="AE276" s="34">
        <f t="shared" si="158"/>
        <v>0</v>
      </c>
      <c r="AF276" s="36">
        <f t="shared" si="159"/>
        <v>-1</v>
      </c>
      <c r="AG276" s="37">
        <f t="shared" si="160"/>
        <v>0</v>
      </c>
      <c r="AH276" s="37">
        <f>IF(COUNTIF(AF277:AF280, "&lt;0")&gt;=2,0,IF(AE276=1, 1, -1))</f>
        <v>0</v>
      </c>
      <c r="AI276" s="37">
        <f>IF(COUNTIF(AF277:AF279, "&lt;0")&gt;=1,0,IF(AE276=1, 1, -1))</f>
        <v>0</v>
      </c>
      <c r="AJ276" s="42">
        <f>IF(SUM(AE277:AE279)=0,0,IF(AE276=1, 1, -1))</f>
        <v>0</v>
      </c>
      <c r="AK276" s="37">
        <f>IF(COUNTIF(AF277:AF278, "&lt;0")&gt;=2,0,IF(AE276=1, 1, -1))</f>
        <v>0</v>
      </c>
      <c r="AL276" s="44">
        <f>IF(COUNTIF(AF277:AF280, "&lt;0")&gt;=3,0,IF(AE276=1, 1, -1))</f>
        <v>0</v>
      </c>
      <c r="AM276" s="49">
        <f>IF(COUNTIF(AF277:AF279, "&lt;0")&gt;=2,0,IF(AE276=1, 1, -1))</f>
        <v>0</v>
      </c>
      <c r="AN276" s="7">
        <v>13.731208722033747</v>
      </c>
      <c r="AO276" s="4">
        <f t="shared" si="161"/>
        <v>39.590000000000146</v>
      </c>
      <c r="AP276" s="4">
        <f t="shared" si="162"/>
        <v>0</v>
      </c>
      <c r="AQ276" s="4">
        <f t="shared" si="163"/>
        <v>29.239999999999782</v>
      </c>
      <c r="AR276">
        <f t="shared" si="179"/>
        <v>39.590000000000146</v>
      </c>
      <c r="AS276" s="6">
        <f t="shared" si="164"/>
        <v>1</v>
      </c>
      <c r="AT276" s="4">
        <f t="shared" si="165"/>
        <v>-18.993186916949526</v>
      </c>
      <c r="AU276" s="4">
        <f t="shared" si="180"/>
        <v>-8.5087912779660346</v>
      </c>
      <c r="AV276">
        <f t="shared" si="181"/>
        <v>1</v>
      </c>
      <c r="AW276">
        <f t="shared" si="182"/>
        <v>0</v>
      </c>
      <c r="AX276">
        <f t="shared" si="183"/>
        <v>0</v>
      </c>
      <c r="AY276" s="4">
        <f t="shared" si="166"/>
        <v>-3.9100000000000006</v>
      </c>
      <c r="AZ276" s="4">
        <f t="shared" si="167"/>
        <v>1103.0500000000131</v>
      </c>
      <c r="BA276" s="4">
        <f>(C276-$C$1240)*10/100*4</f>
        <v>748.8839999999999</v>
      </c>
      <c r="BC276"/>
      <c r="BE276" s="6"/>
      <c r="BK276">
        <f t="shared" si="184"/>
        <v>0</v>
      </c>
    </row>
    <row r="277" spans="1:63" x14ac:dyDescent="0.25">
      <c r="A277">
        <v>982</v>
      </c>
      <c r="B277" s="1">
        <v>44428</v>
      </c>
      <c r="C277" s="2">
        <v>4410.5600000000004</v>
      </c>
      <c r="D277" s="2">
        <v>4444.3500000000004</v>
      </c>
      <c r="E277" s="2">
        <v>4406.8</v>
      </c>
      <c r="F277" s="2">
        <v>4441.67</v>
      </c>
      <c r="G277" s="2">
        <v>2867770000</v>
      </c>
      <c r="H277" s="2">
        <f t="shared" si="168"/>
        <v>25.376672161652731</v>
      </c>
      <c r="I277" s="2">
        <f t="shared" si="169"/>
        <v>4423.2734999999993</v>
      </c>
      <c r="J277" s="2">
        <f t="shared" si="170"/>
        <v>26.575875665129537</v>
      </c>
      <c r="K277" s="2">
        <f t="shared" si="171"/>
        <v>4.7600000000002183</v>
      </c>
      <c r="L277" s="20">
        <f>VLOOKUP(B277,'IV Calls'!A:B,2, FALSE)</f>
        <v>0.1022</v>
      </c>
      <c r="M277" s="2">
        <f t="shared" si="172"/>
        <v>14.761363042983474</v>
      </c>
      <c r="N277" s="2">
        <f>VLOOKUP(B277,'IV Puts'!A:B,2, FALSE)</f>
        <v>0.1116</v>
      </c>
      <c r="O277" s="21">
        <f t="shared" si="173"/>
        <v>16.727540958568898</v>
      </c>
      <c r="P277" s="4">
        <f t="shared" si="174"/>
        <v>38.550000000000182</v>
      </c>
      <c r="Q277" s="4">
        <f t="shared" si="175"/>
        <v>32.68500000000013</v>
      </c>
      <c r="R277" s="4">
        <f t="shared" si="176"/>
        <v>2.2181578947368465</v>
      </c>
      <c r="S277" s="4">
        <f t="shared" si="177"/>
        <v>1.6181699604743114</v>
      </c>
      <c r="T277" s="20">
        <f t="shared" si="148"/>
        <v>4407.9936917293235</v>
      </c>
      <c r="U277" s="2">
        <f t="shared" si="149"/>
        <v>33.6763082706766</v>
      </c>
      <c r="V277" s="24">
        <f t="shared" si="150"/>
        <v>0</v>
      </c>
      <c r="W277" s="32">
        <f t="shared" si="151"/>
        <v>4411.6702143915109</v>
      </c>
      <c r="X277" s="33">
        <f t="shared" si="152"/>
        <v>29.999785608489219</v>
      </c>
      <c r="Y277" s="34">
        <f t="shared" si="153"/>
        <v>0</v>
      </c>
      <c r="Z277" s="39">
        <f t="shared" si="178"/>
        <v>4413.372000000003</v>
      </c>
      <c r="AA277" s="33">
        <f t="shared" si="154"/>
        <v>28.297999999997046</v>
      </c>
      <c r="AB277" s="34">
        <f t="shared" si="155"/>
        <v>0</v>
      </c>
      <c r="AC277" s="32">
        <f t="shared" si="156"/>
        <v>4413.0146250222197</v>
      </c>
      <c r="AD277" s="33">
        <f t="shared" si="157"/>
        <v>28.655374977780411</v>
      </c>
      <c r="AE277" s="34">
        <f t="shared" si="158"/>
        <v>0</v>
      </c>
      <c r="AF277" s="36">
        <f t="shared" si="159"/>
        <v>-1</v>
      </c>
      <c r="AG277" s="37">
        <f t="shared" si="160"/>
        <v>0</v>
      </c>
      <c r="AH277" s="37">
        <f>IF(COUNTIF(AF278:AF281, "&lt;0")&gt;=2,0,IF(AE277=1, 1, -1))</f>
        <v>0</v>
      </c>
      <c r="AI277" s="37">
        <f>IF(COUNTIF(AF278:AF280, "&lt;0")&gt;=1,0,IF(AE277=1, 1, -1))</f>
        <v>0</v>
      </c>
      <c r="AJ277" s="42">
        <f>IF(SUM(AE278:AE280)=0,0,IF(AE277=1, 1, -1))</f>
        <v>0</v>
      </c>
      <c r="AK277" s="37">
        <f>IF(COUNTIF(AF278:AF279, "&lt;0")&gt;=2,0,IF(AE277=1, 1, -1))</f>
        <v>0</v>
      </c>
      <c r="AL277" s="44">
        <f>IF(COUNTIF(AF278:AF281, "&lt;0")&gt;=3,0,IF(AE277=1, 1, -1))</f>
        <v>0</v>
      </c>
      <c r="AM277" s="49">
        <f>IF(COUNTIF(AF278:AF280, "&lt;0")&gt;=2,0,IF(AE277=1, 1, -1))</f>
        <v>0</v>
      </c>
      <c r="AN277" s="7">
        <v>16.11906179644771</v>
      </c>
      <c r="AO277" s="4">
        <f t="shared" si="161"/>
        <v>33.789999999999964</v>
      </c>
      <c r="AP277" s="4">
        <f t="shared" si="162"/>
        <v>-3.7600000000002183</v>
      </c>
      <c r="AQ277" s="4">
        <f t="shared" si="163"/>
        <v>31.109999999999673</v>
      </c>
      <c r="AR277">
        <f t="shared" si="179"/>
        <v>33.789999999999964</v>
      </c>
      <c r="AS277" s="6">
        <f t="shared" si="164"/>
        <v>1</v>
      </c>
      <c r="AT277" s="4">
        <f t="shared" si="165"/>
        <v>-9.6114073053283988</v>
      </c>
      <c r="AU277" s="4">
        <f t="shared" si="180"/>
        <v>-7.9909382035519627</v>
      </c>
      <c r="AV277">
        <f t="shared" si="181"/>
        <v>1</v>
      </c>
      <c r="AW277">
        <f t="shared" si="182"/>
        <v>0</v>
      </c>
      <c r="AX277">
        <f t="shared" si="183"/>
        <v>0</v>
      </c>
      <c r="AY277" s="4">
        <f t="shared" si="166"/>
        <v>-3.9100000000000006</v>
      </c>
      <c r="AZ277" s="4">
        <f t="shared" si="167"/>
        <v>1106.9600000000132</v>
      </c>
      <c r="BA277" s="4">
        <f>(C277-$C$1240)*10/100*4</f>
        <v>732.99200000000008</v>
      </c>
      <c r="BC277"/>
      <c r="BE277" s="6"/>
      <c r="BK277">
        <f t="shared" si="184"/>
        <v>0</v>
      </c>
    </row>
    <row r="278" spans="1:63" x14ac:dyDescent="0.25">
      <c r="A278">
        <v>981</v>
      </c>
      <c r="B278" s="1">
        <v>44427</v>
      </c>
      <c r="C278" s="2">
        <v>4382.4399999999996</v>
      </c>
      <c r="D278" s="2">
        <v>4418.6099999999997</v>
      </c>
      <c r="E278" s="2">
        <v>4367.7299999999996</v>
      </c>
      <c r="F278" s="2">
        <v>4405.8</v>
      </c>
      <c r="G278" s="2">
        <v>3120840000</v>
      </c>
      <c r="H278" s="2">
        <f t="shared" si="168"/>
        <v>23.739631561308418</v>
      </c>
      <c r="I278" s="2">
        <f t="shared" si="169"/>
        <v>4421.8054999999995</v>
      </c>
      <c r="J278" s="2">
        <f t="shared" si="170"/>
        <v>25.664032295884734</v>
      </c>
      <c r="K278" s="2">
        <f t="shared" si="171"/>
        <v>-17.830000000000837</v>
      </c>
      <c r="L278" s="20">
        <f>VLOOKUP(B278,'IV Calls'!A:B,2, FALSE)</f>
        <v>0.1497</v>
      </c>
      <c r="M278" s="2">
        <f t="shared" si="172"/>
        <v>21.594935586787862</v>
      </c>
      <c r="N278" s="2">
        <f>VLOOKUP(B278,'IV Puts'!A:B,2, FALSE)</f>
        <v>0.14299999999999999</v>
      </c>
      <c r="O278" s="21">
        <f t="shared" si="173"/>
        <v>21.407132235529783</v>
      </c>
      <c r="P278" s="4">
        <f t="shared" si="174"/>
        <v>50.880000000000109</v>
      </c>
      <c r="Q278" s="4">
        <f t="shared" si="175"/>
        <v>30.005000000000109</v>
      </c>
      <c r="R278" s="4">
        <f t="shared" si="176"/>
        <v>2.193691729323314</v>
      </c>
      <c r="S278" s="4">
        <f t="shared" si="177"/>
        <v>1.5636822415636003</v>
      </c>
      <c r="T278" s="20">
        <f t="shared" si="148"/>
        <v>4403.5936616541358</v>
      </c>
      <c r="U278" s="2">
        <f t="shared" si="149"/>
        <v>2.2063383458644239</v>
      </c>
      <c r="V278" s="24">
        <f t="shared" si="150"/>
        <v>1</v>
      </c>
      <c r="W278" s="32">
        <f t="shared" si="151"/>
        <v>4384.1003836586096</v>
      </c>
      <c r="X278" s="33">
        <f t="shared" si="152"/>
        <v>21.699616341390538</v>
      </c>
      <c r="Y278" s="34">
        <f t="shared" si="153"/>
        <v>1</v>
      </c>
      <c r="Z278" s="39">
        <f t="shared" si="178"/>
        <v>4376.5900000000038</v>
      </c>
      <c r="AA278" s="33">
        <f t="shared" si="154"/>
        <v>29.209999999996398</v>
      </c>
      <c r="AB278" s="34">
        <f t="shared" si="155"/>
        <v>0</v>
      </c>
      <c r="AC278" s="32">
        <f t="shared" si="156"/>
        <v>4378.1671805683109</v>
      </c>
      <c r="AD278" s="33">
        <f t="shared" si="157"/>
        <v>27.632819431689313</v>
      </c>
      <c r="AE278" s="34">
        <f t="shared" si="158"/>
        <v>0</v>
      </c>
      <c r="AF278" s="36">
        <f t="shared" si="159"/>
        <v>-1</v>
      </c>
      <c r="AG278" s="37">
        <f t="shared" si="160"/>
        <v>0</v>
      </c>
      <c r="AH278" s="37">
        <f>IF(COUNTIF(AF279:AF282, "&lt;0")&gt;=2,0,IF(AE278=1, 1, -1))</f>
        <v>0</v>
      </c>
      <c r="AI278" s="37">
        <f>IF(COUNTIF(AF279:AF281, "&lt;0")&gt;=1,0,IF(AE278=1, 1, -1))</f>
        <v>0</v>
      </c>
      <c r="AJ278" s="42">
        <f>IF(SUM(AE279:AE281)=0,0,IF(AE278=1, 1, -1))</f>
        <v>0</v>
      </c>
      <c r="AK278" s="37">
        <f>IF(COUNTIF(AF279:AF280, "&lt;0")&gt;=2,0,IF(AE278=1, 1, -1))</f>
        <v>0</v>
      </c>
      <c r="AL278" s="44">
        <f>IF(COUNTIF(AF279:AF282, "&lt;0")&gt;=3,0,IF(AE278=1, 1, -1))</f>
        <v>0</v>
      </c>
      <c r="AM278" s="49">
        <f>IF(COUNTIF(AF279:AF281, "&lt;0")&gt;=2,0,IF(AE278=1, 1, -1))</f>
        <v>0</v>
      </c>
      <c r="AN278" s="7">
        <v>20.62842878363837</v>
      </c>
      <c r="AO278" s="4">
        <f t="shared" si="161"/>
        <v>36.170000000000073</v>
      </c>
      <c r="AP278" s="4">
        <f t="shared" si="162"/>
        <v>-14.710000000000036</v>
      </c>
      <c r="AQ278" s="4">
        <f t="shared" si="163"/>
        <v>23.360000000000582</v>
      </c>
      <c r="AR278">
        <f t="shared" si="179"/>
        <v>36.170000000000073</v>
      </c>
      <c r="AS278" s="6">
        <f t="shared" si="164"/>
        <v>1</v>
      </c>
      <c r="AT278" s="4">
        <f t="shared" si="165"/>
        <v>-5.2273568245425182</v>
      </c>
      <c r="AU278" s="4">
        <f t="shared" si="180"/>
        <v>4.2684287836377877</v>
      </c>
      <c r="AV278">
        <f t="shared" si="181"/>
        <v>0</v>
      </c>
      <c r="AW278">
        <f t="shared" si="182"/>
        <v>1</v>
      </c>
      <c r="AX278">
        <f t="shared" si="183"/>
        <v>0</v>
      </c>
      <c r="AY278" s="4">
        <f t="shared" si="166"/>
        <v>-3.9100000000000006</v>
      </c>
      <c r="AZ278" s="4">
        <f t="shared" si="167"/>
        <v>1110.8700000000133</v>
      </c>
      <c r="BA278" s="4">
        <f>(C278-$C$1240)*10/100*4</f>
        <v>721.74399999999991</v>
      </c>
      <c r="BC278"/>
      <c r="BE278" s="6"/>
      <c r="BK278">
        <f t="shared" si="184"/>
        <v>0</v>
      </c>
    </row>
    <row r="279" spans="1:63" x14ac:dyDescent="0.25">
      <c r="A279">
        <v>980</v>
      </c>
      <c r="B279" s="1">
        <v>44426</v>
      </c>
      <c r="C279" s="2">
        <v>4440.9399999999996</v>
      </c>
      <c r="D279" s="2">
        <v>4454.32</v>
      </c>
      <c r="E279" s="2">
        <v>4397.59</v>
      </c>
      <c r="F279" s="2">
        <v>4400.2700000000004</v>
      </c>
      <c r="G279" s="2">
        <v>2965210000</v>
      </c>
      <c r="H279" s="2">
        <f t="shared" si="168"/>
        <v>17.138836340636225</v>
      </c>
      <c r="I279" s="2">
        <f t="shared" si="169"/>
        <v>4420.7470000000003</v>
      </c>
      <c r="J279" s="2">
        <f t="shared" si="170"/>
        <v>20.507200686588142</v>
      </c>
      <c r="K279" s="2">
        <f t="shared" si="171"/>
        <v>-7.1400000000003274</v>
      </c>
      <c r="L279" s="20">
        <f>VLOOKUP(B279,'IV Calls'!A:B,2, FALSE)</f>
        <v>0.15820000000000001</v>
      </c>
      <c r="M279" s="2">
        <f t="shared" si="172"/>
        <v>23.069057726640647</v>
      </c>
      <c r="N279" s="2">
        <f>VLOOKUP(B279,'IV Puts'!A:B,2, FALSE)</f>
        <v>0.16039999999999999</v>
      </c>
      <c r="O279" s="21">
        <f t="shared" si="173"/>
        <v>24.272811446481544</v>
      </c>
      <c r="P279" s="4">
        <f t="shared" si="174"/>
        <v>56.729999999999563</v>
      </c>
      <c r="Q279" s="4">
        <f t="shared" si="175"/>
        <v>27.627000000000134</v>
      </c>
      <c r="R279" s="4">
        <f t="shared" si="176"/>
        <v>3.3236616541353494</v>
      </c>
      <c r="S279" s="4">
        <f t="shared" si="177"/>
        <v>2.3385685332532731</v>
      </c>
      <c r="T279" s="20">
        <f t="shared" si="148"/>
        <v>4452.6888947368425</v>
      </c>
      <c r="U279" s="2">
        <f t="shared" si="149"/>
        <v>52.418894736842049</v>
      </c>
      <c r="V279" s="24">
        <f t="shared" si="150"/>
        <v>0</v>
      </c>
      <c r="W279" s="32">
        <f t="shared" si="151"/>
        <v>4443.2380896487011</v>
      </c>
      <c r="X279" s="33">
        <f t="shared" si="152"/>
        <v>42.968089648700698</v>
      </c>
      <c r="Y279" s="34">
        <f t="shared" si="153"/>
        <v>0</v>
      </c>
      <c r="Z279" s="39">
        <f t="shared" si="178"/>
        <v>4438.8219999999965</v>
      </c>
      <c r="AA279" s="33">
        <f t="shared" si="154"/>
        <v>38.551999999996042</v>
      </c>
      <c r="AB279" s="34">
        <f t="shared" si="155"/>
        <v>0</v>
      </c>
      <c r="AC279" s="32">
        <f t="shared" si="156"/>
        <v>4439.7493788262245</v>
      </c>
      <c r="AD279" s="33">
        <f t="shared" si="157"/>
        <v>39.479378826224092</v>
      </c>
      <c r="AE279" s="34">
        <f t="shared" si="158"/>
        <v>0</v>
      </c>
      <c r="AF279" s="36">
        <f t="shared" si="159"/>
        <v>-1</v>
      </c>
      <c r="AG279" s="37">
        <f t="shared" si="160"/>
        <v>0</v>
      </c>
      <c r="AH279" s="37">
        <f>IF(COUNTIF(AF280:AF283, "&lt;0")&gt;=2,0,IF(AE279=1, 1, -1))</f>
        <v>0</v>
      </c>
      <c r="AI279" s="37">
        <f>IF(COUNTIF(AF280:AF282, "&lt;0")&gt;=1,0,IF(AE279=1, 1, -1))</f>
        <v>0</v>
      </c>
      <c r="AJ279" s="42">
        <f>IF(SUM(AE280:AE282)=0,0,IF(AE279=1, 1, -1))</f>
        <v>-1</v>
      </c>
      <c r="AK279" s="37">
        <f>IF(COUNTIF(AF280:AF281, "&lt;0")&gt;=2,0,IF(AE279=1, 1, -1))</f>
        <v>0</v>
      </c>
      <c r="AL279" s="44">
        <f>IF(COUNTIF(AF280:AF283, "&lt;0")&gt;=3,0,IF(AE279=1, 1, -1))</f>
        <v>0</v>
      </c>
      <c r="AM279" s="49">
        <f>IF(COUNTIF(AF280:AF282, "&lt;0")&gt;=2,0,IF(AE279=1, 1, -1))</f>
        <v>0</v>
      </c>
      <c r="AN279" s="7">
        <v>23.38986636759266</v>
      </c>
      <c r="AO279" s="4">
        <f t="shared" si="161"/>
        <v>13.380000000000109</v>
      </c>
      <c r="AP279" s="4">
        <f t="shared" si="162"/>
        <v>-43.349999999999454</v>
      </c>
      <c r="AQ279" s="4">
        <f t="shared" si="163"/>
        <v>40.669999999999163</v>
      </c>
      <c r="AR279">
        <f t="shared" si="179"/>
        <v>43.349999999999454</v>
      </c>
      <c r="AS279" s="6">
        <f t="shared" si="164"/>
        <v>1</v>
      </c>
      <c r="AT279" s="4">
        <f t="shared" si="165"/>
        <v>-8.2652004486104644</v>
      </c>
      <c r="AU279" s="4">
        <f t="shared" si="180"/>
        <v>-10.280133632406503</v>
      </c>
      <c r="AV279">
        <f t="shared" si="181"/>
        <v>1</v>
      </c>
      <c r="AW279">
        <f t="shared" si="182"/>
        <v>0</v>
      </c>
      <c r="AX279">
        <f t="shared" si="183"/>
        <v>0</v>
      </c>
      <c r="AY279" s="4">
        <f t="shared" si="166"/>
        <v>-3.9100000000000006</v>
      </c>
      <c r="AZ279" s="4">
        <f t="shared" si="167"/>
        <v>1114.7800000000134</v>
      </c>
      <c r="BA279" s="4">
        <f>(C279-$C$1240)*10/100*4</f>
        <v>745.14399999999989</v>
      </c>
      <c r="BC279"/>
      <c r="BE279" s="6"/>
      <c r="BK279">
        <f t="shared" si="184"/>
        <v>0</v>
      </c>
    </row>
    <row r="280" spans="1:63" x14ac:dyDescent="0.25">
      <c r="A280">
        <v>979</v>
      </c>
      <c r="B280" s="1">
        <v>44425</v>
      </c>
      <c r="C280" s="2">
        <v>4462.12</v>
      </c>
      <c r="D280" s="2">
        <v>4462.12</v>
      </c>
      <c r="E280" s="2">
        <v>4417.83</v>
      </c>
      <c r="F280" s="2">
        <v>4448.08</v>
      </c>
      <c r="G280" s="2">
        <v>2884000000</v>
      </c>
      <c r="H280" s="2">
        <f t="shared" si="168"/>
        <v>19.163529279452852</v>
      </c>
      <c r="I280" s="2">
        <f t="shared" si="169"/>
        <v>4415.2565000000004</v>
      </c>
      <c r="J280" s="2">
        <f t="shared" si="170"/>
        <v>20.660458107470173</v>
      </c>
      <c r="K280" s="2">
        <f t="shared" si="171"/>
        <v>-17.590000000000146</v>
      </c>
      <c r="L280" s="20">
        <f>VLOOKUP(B280,'IV Calls'!A:B,2, FALSE)</f>
        <v>0.1055</v>
      </c>
      <c r="M280" s="2">
        <f t="shared" si="172"/>
        <v>15.493628805645292</v>
      </c>
      <c r="N280" s="2">
        <f>VLOOKUP(B280,'IV Puts'!A:B,2, FALSE)</f>
        <v>0.1237</v>
      </c>
      <c r="O280" s="21">
        <f t="shared" si="173"/>
        <v>18.852229960431494</v>
      </c>
      <c r="P280" s="4">
        <f t="shared" si="174"/>
        <v>61.880000000000109</v>
      </c>
      <c r="Q280" s="4">
        <f t="shared" si="175"/>
        <v>24.246000000000187</v>
      </c>
      <c r="R280" s="4">
        <f t="shared" si="176"/>
        <v>4.6088947368421165</v>
      </c>
      <c r="S280" s="4">
        <f t="shared" si="177"/>
        <v>3.2367459840864816</v>
      </c>
      <c r="T280" s="20">
        <f t="shared" si="148"/>
        <v>4485.2957067669176</v>
      </c>
      <c r="U280" s="2">
        <f t="shared" si="149"/>
        <v>37.21570676691772</v>
      </c>
      <c r="V280" s="24">
        <f t="shared" si="150"/>
        <v>0</v>
      </c>
      <c r="W280" s="32">
        <f t="shared" si="151"/>
        <v>4464.9232461978927</v>
      </c>
      <c r="X280" s="33">
        <f t="shared" si="152"/>
        <v>16.843246197892768</v>
      </c>
      <c r="Y280" s="34">
        <f t="shared" si="153"/>
        <v>0</v>
      </c>
      <c r="Z280" s="39">
        <f t="shared" si="178"/>
        <v>4462.1670000000004</v>
      </c>
      <c r="AA280" s="33">
        <f t="shared" si="154"/>
        <v>14.087000000000444</v>
      </c>
      <c r="AB280" s="34">
        <f t="shared" si="155"/>
        <v>0</v>
      </c>
      <c r="AC280" s="32">
        <f t="shared" si="156"/>
        <v>4462.7458117015576</v>
      </c>
      <c r="AD280" s="33">
        <f t="shared" si="157"/>
        <v>14.665811701557686</v>
      </c>
      <c r="AE280" s="34">
        <f t="shared" si="158"/>
        <v>0</v>
      </c>
      <c r="AF280" s="36">
        <f t="shared" si="159"/>
        <v>-1</v>
      </c>
      <c r="AG280" s="37">
        <f t="shared" si="160"/>
        <v>0</v>
      </c>
      <c r="AH280" s="37">
        <f>IF(COUNTIF(AF281:AF284, "&lt;0")&gt;=2,0,IF(AE280=1, 1, -1))</f>
        <v>0</v>
      </c>
      <c r="AI280" s="37">
        <f>IF(COUNTIF(AF281:AF283, "&lt;0")&gt;=1,0,IF(AE280=1, 1, -1))</f>
        <v>0</v>
      </c>
      <c r="AJ280" s="42">
        <f>IF(SUM(AE281:AE283)=0,0,IF(AE280=1, 1, -1))</f>
        <v>-1</v>
      </c>
      <c r="AK280" s="37">
        <f>IF(COUNTIF(AF281:AF282, "&lt;0")&gt;=2,0,IF(AE280=1, 1, -1))</f>
        <v>-1</v>
      </c>
      <c r="AL280" s="44">
        <f>IF(COUNTIF(AF281:AF284, "&lt;0")&gt;=3,0,IF(AE280=1, 1, -1))</f>
        <v>-1</v>
      </c>
      <c r="AM280" s="49">
        <f>IF(COUNTIF(AF281:AF283, "&lt;0")&gt;=2,0,IF(AE280=1, 1, -1))</f>
        <v>0</v>
      </c>
      <c r="AN280" s="7">
        <v>18.16646334842012</v>
      </c>
      <c r="AO280" s="4">
        <f t="shared" si="161"/>
        <v>0</v>
      </c>
      <c r="AP280" s="4">
        <f t="shared" si="162"/>
        <v>-44.289999999999964</v>
      </c>
      <c r="AQ280" s="4">
        <f t="shared" si="163"/>
        <v>14.039999999999964</v>
      </c>
      <c r="AR280">
        <f t="shared" si="179"/>
        <v>44.289999999999964</v>
      </c>
      <c r="AS280" s="6">
        <f t="shared" si="164"/>
        <v>1</v>
      </c>
      <c r="AT280" s="4">
        <f t="shared" si="165"/>
        <v>-17.040304977369786</v>
      </c>
      <c r="AU280" s="4">
        <f t="shared" si="180"/>
        <v>11.126463348420156</v>
      </c>
      <c r="AV280">
        <f t="shared" si="181"/>
        <v>0</v>
      </c>
      <c r="AW280">
        <f t="shared" si="182"/>
        <v>1</v>
      </c>
      <c r="AX280">
        <f t="shared" si="183"/>
        <v>0</v>
      </c>
      <c r="AY280" s="4">
        <f t="shared" si="166"/>
        <v>-3.9100000000000006</v>
      </c>
      <c r="AZ280" s="4">
        <f t="shared" si="167"/>
        <v>1118.6900000000135</v>
      </c>
      <c r="BA280" s="4">
        <f>(C280-$C$1240)*10/100*4</f>
        <v>753.6160000000001</v>
      </c>
      <c r="BC280"/>
      <c r="BE280" s="6"/>
      <c r="BK280">
        <f t="shared" si="184"/>
        <v>1</v>
      </c>
    </row>
    <row r="281" spans="1:63" x14ac:dyDescent="0.25">
      <c r="A281">
        <v>978</v>
      </c>
      <c r="B281" s="1">
        <v>44424</v>
      </c>
      <c r="C281" s="2">
        <v>4461.6499999999996</v>
      </c>
      <c r="D281" s="2">
        <v>4480.26</v>
      </c>
      <c r="E281" s="2">
        <v>4437.66</v>
      </c>
      <c r="F281" s="2">
        <v>4479.71</v>
      </c>
      <c r="G281" s="2">
        <v>2707170000</v>
      </c>
      <c r="H281" s="2">
        <f t="shared" si="168"/>
        <v>22.676047103104775</v>
      </c>
      <c r="I281" s="2">
        <f t="shared" si="169"/>
        <v>4405.4060000000009</v>
      </c>
      <c r="J281" s="2">
        <f t="shared" si="170"/>
        <v>24.416275261218328</v>
      </c>
      <c r="K281" s="2">
        <f t="shared" si="171"/>
        <v>-6.3500000000003638</v>
      </c>
      <c r="L281" s="20">
        <f>VLOOKUP(B281,'IV Calls'!A:B,2, FALSE)</f>
        <v>9.0499999999999997E-2</v>
      </c>
      <c r="M281" s="2">
        <f t="shared" si="172"/>
        <v>13.256001077841217</v>
      </c>
      <c r="N281" s="2">
        <f>VLOOKUP(B281,'IV Puts'!A:B,2, FALSE)</f>
        <v>0.09</v>
      </c>
      <c r="O281" s="21">
        <f t="shared" si="173"/>
        <v>13.680400213444051</v>
      </c>
      <c r="P281" s="4">
        <f t="shared" si="174"/>
        <v>42.600000000000364</v>
      </c>
      <c r="Q281" s="4">
        <f t="shared" si="175"/>
        <v>23.137000000000171</v>
      </c>
      <c r="R281" s="4">
        <f t="shared" si="176"/>
        <v>5.5857067669172995</v>
      </c>
      <c r="S281" s="4">
        <f t="shared" si="177"/>
        <v>3.9482340815391677</v>
      </c>
      <c r="T281" s="20">
        <f t="shared" si="148"/>
        <v>4474.7975263157896</v>
      </c>
      <c r="U281" s="2">
        <f t="shared" si="149"/>
        <v>4.9124736842104539</v>
      </c>
      <c r="V281" s="24">
        <f t="shared" si="150"/>
        <v>1</v>
      </c>
      <c r="W281" s="32">
        <f t="shared" si="151"/>
        <v>4465.0864140316198</v>
      </c>
      <c r="X281" s="33">
        <f t="shared" si="152"/>
        <v>14.623585968380212</v>
      </c>
      <c r="Y281" s="34">
        <f t="shared" si="153"/>
        <v>0</v>
      </c>
      <c r="Z281" s="39">
        <f t="shared" si="178"/>
        <v>4461.3310000000001</v>
      </c>
      <c r="AA281" s="33">
        <f t="shared" si="154"/>
        <v>18.378999999999905</v>
      </c>
      <c r="AB281" s="34">
        <f t="shared" si="155"/>
        <v>0</v>
      </c>
      <c r="AC281" s="32">
        <f t="shared" si="156"/>
        <v>4462.1196369466406</v>
      </c>
      <c r="AD281" s="33">
        <f t="shared" si="157"/>
        <v>17.590363053359397</v>
      </c>
      <c r="AE281" s="34">
        <f t="shared" si="158"/>
        <v>0</v>
      </c>
      <c r="AF281" s="36">
        <f t="shared" si="159"/>
        <v>-1</v>
      </c>
      <c r="AG281" s="37">
        <f t="shared" si="160"/>
        <v>-1</v>
      </c>
      <c r="AH281" s="37">
        <f>IF(COUNTIF(AF282:AF285, "&lt;0")&gt;=2,0,IF(AE281=1, 1, -1))</f>
        <v>-1</v>
      </c>
      <c r="AI281" s="37">
        <f>IF(COUNTIF(AF282:AF284, "&lt;0")&gt;=1,0,IF(AE281=1, 1, -1))</f>
        <v>0</v>
      </c>
      <c r="AJ281" s="42">
        <f>IF(SUM(AE282:AE284)=0,0,IF(AE281=1, 1, -1))</f>
        <v>-1</v>
      </c>
      <c r="AK281" s="37">
        <f>IF(COUNTIF(AF282:AF283, "&lt;0")&gt;=2,0,IF(AE281=1, 1, -1))</f>
        <v>-1</v>
      </c>
      <c r="AL281" s="44">
        <f>IF(COUNTIF(AF282:AF285, "&lt;0")&gt;=3,0,IF(AE281=1, 1, -1))</f>
        <v>-1</v>
      </c>
      <c r="AM281" s="49">
        <f>IF(COUNTIF(AF282:AF284, "&lt;0")&gt;=2,0,IF(AE281=1, 1, -1))</f>
        <v>-1</v>
      </c>
      <c r="AN281" s="7">
        <v>13.182763502825519</v>
      </c>
      <c r="AO281" s="4">
        <f t="shared" si="161"/>
        <v>18.610000000000582</v>
      </c>
      <c r="AP281" s="4">
        <f t="shared" si="162"/>
        <v>-23.989999999999782</v>
      </c>
      <c r="AQ281" s="4">
        <f t="shared" si="163"/>
        <v>18.0600000000004</v>
      </c>
      <c r="AR281">
        <f t="shared" si="179"/>
        <v>23.989999999999782</v>
      </c>
      <c r="AS281" s="6">
        <f t="shared" si="164"/>
        <v>1</v>
      </c>
      <c r="AT281" s="4">
        <f t="shared" si="165"/>
        <v>-4.2158547457615043</v>
      </c>
      <c r="AU281" s="4">
        <f t="shared" si="180"/>
        <v>2.1227635028251193</v>
      </c>
      <c r="AV281">
        <f t="shared" si="181"/>
        <v>0</v>
      </c>
      <c r="AW281">
        <f t="shared" si="182"/>
        <v>1</v>
      </c>
      <c r="AX281">
        <f t="shared" si="183"/>
        <v>0</v>
      </c>
      <c r="AY281" s="4">
        <f t="shared" si="166"/>
        <v>-3.9100000000000006</v>
      </c>
      <c r="AZ281" s="4">
        <f t="shared" si="167"/>
        <v>1122.6000000000136</v>
      </c>
      <c r="BA281" s="4">
        <f>(C281-$C$1240)*10/100*4</f>
        <v>753.42799999999988</v>
      </c>
      <c r="BC281"/>
      <c r="BE281" s="6"/>
      <c r="BK281">
        <f t="shared" si="184"/>
        <v>1</v>
      </c>
    </row>
    <row r="282" spans="1:63" x14ac:dyDescent="0.25">
      <c r="A282">
        <v>977</v>
      </c>
      <c r="B282" s="1">
        <v>44421</v>
      </c>
      <c r="C282" s="2">
        <v>4464.84</v>
      </c>
      <c r="D282" s="2">
        <v>4468.37</v>
      </c>
      <c r="E282" s="2">
        <v>4460.82</v>
      </c>
      <c r="F282" s="2">
        <v>4468</v>
      </c>
      <c r="G282" s="2">
        <v>2371630000</v>
      </c>
      <c r="H282" s="2">
        <f t="shared" si="168"/>
        <v>21.71567186260771</v>
      </c>
      <c r="I282" s="2">
        <f t="shared" si="169"/>
        <v>4397.1435000000001</v>
      </c>
      <c r="J282" s="2">
        <f t="shared" si="170"/>
        <v>24.331279543224305</v>
      </c>
      <c r="K282" s="2">
        <f t="shared" si="171"/>
        <v>4.0100000000002183</v>
      </c>
      <c r="L282" s="20">
        <f>VLOOKUP(B282,'IV Calls'!A:B,2, FALSE)</f>
        <v>6.6199999999999995E-2</v>
      </c>
      <c r="M282" s="2">
        <f t="shared" si="172"/>
        <v>9.6810942749917093</v>
      </c>
      <c r="N282" s="2">
        <f>VLOOKUP(B282,'IV Puts'!A:B,2, FALSE)</f>
        <v>7.1599999999999997E-2</v>
      </c>
      <c r="O282" s="21">
        <f t="shared" si="173"/>
        <v>10.866053121914486</v>
      </c>
      <c r="P282" s="4">
        <f t="shared" si="174"/>
        <v>7.5500000000001819</v>
      </c>
      <c r="Q282" s="4">
        <f t="shared" si="175"/>
        <v>22.614000000000125</v>
      </c>
      <c r="R282" s="4">
        <f t="shared" si="176"/>
        <v>6.797526315789483</v>
      </c>
      <c r="S282" s="4">
        <f t="shared" si="177"/>
        <v>4.8400197628458566</v>
      </c>
      <c r="T282" s="20">
        <f t="shared" si="148"/>
        <v>4467.710578947368</v>
      </c>
      <c r="U282" s="2">
        <f t="shared" si="149"/>
        <v>0.28942105263195117</v>
      </c>
      <c r="V282" s="24">
        <f t="shared" si="150"/>
        <v>1</v>
      </c>
      <c r="W282" s="32">
        <f t="shared" si="151"/>
        <v>4468.2618655443584</v>
      </c>
      <c r="X282" s="33">
        <f t="shared" si="152"/>
        <v>0.261865544358443</v>
      </c>
      <c r="Y282" s="34">
        <f t="shared" si="153"/>
        <v>1</v>
      </c>
      <c r="Z282" s="39">
        <f t="shared" si="178"/>
        <v>4466.7160000000003</v>
      </c>
      <c r="AA282" s="33">
        <f t="shared" si="154"/>
        <v>1.2839999999996508</v>
      </c>
      <c r="AB282" s="34">
        <f t="shared" si="155"/>
        <v>1</v>
      </c>
      <c r="AC282" s="32">
        <f t="shared" si="156"/>
        <v>4467.0406317643155</v>
      </c>
      <c r="AD282" s="33">
        <f t="shared" si="157"/>
        <v>0.95936823568445107</v>
      </c>
      <c r="AE282" s="34">
        <f t="shared" si="158"/>
        <v>1</v>
      </c>
      <c r="AF282" s="36">
        <f t="shared" si="159"/>
        <v>1</v>
      </c>
      <c r="AG282" s="37">
        <f t="shared" si="160"/>
        <v>0</v>
      </c>
      <c r="AH282" s="37">
        <f>IF(COUNTIF(AF283:AF286, "&lt;0")&gt;=2,0,IF(AE282=1, 1, -1))</f>
        <v>1</v>
      </c>
      <c r="AI282" s="37">
        <f>IF(COUNTIF(AF283:AF285, "&lt;0")&gt;=1,0,IF(AE282=1, 1, -1))</f>
        <v>0</v>
      </c>
      <c r="AJ282" s="42">
        <f>IF(SUM(AE283:AE285)=0,0,IF(AE282=1, 1, -1))</f>
        <v>1</v>
      </c>
      <c r="AK282" s="37">
        <f>IF(COUNTIF(AF283:AF284, "&lt;0")&gt;=2,0,IF(AE282=1, 1, -1))</f>
        <v>1</v>
      </c>
      <c r="AL282" s="44">
        <f>IF(COUNTIF(AF283:AF286, "&lt;0")&gt;=3,0,IF(AE282=1, 1, -1))</f>
        <v>1</v>
      </c>
      <c r="AM282" s="49">
        <f>IF(COUNTIF(AF283:AF285, "&lt;0")&gt;=2,0,IF(AE282=1, 1, -1))</f>
        <v>1</v>
      </c>
      <c r="AN282" s="7">
        <v>10.47079078684904</v>
      </c>
      <c r="AO282" s="4">
        <f t="shared" si="161"/>
        <v>3.5299999999997453</v>
      </c>
      <c r="AP282" s="4">
        <f t="shared" si="162"/>
        <v>-4.0200000000004366</v>
      </c>
      <c r="AQ282" s="4">
        <f t="shared" si="163"/>
        <v>3.1599999999998545</v>
      </c>
      <c r="AR282">
        <f t="shared" si="179"/>
        <v>4.0200000000004366</v>
      </c>
      <c r="AS282" s="6">
        <f t="shared" si="164"/>
        <v>0</v>
      </c>
      <c r="AT282" s="4">
        <f t="shared" si="165"/>
        <v>11.686186180273124</v>
      </c>
      <c r="AU282" s="4">
        <f t="shared" si="180"/>
        <v>14.310790786849186</v>
      </c>
      <c r="AV282">
        <f t="shared" si="181"/>
        <v>0</v>
      </c>
      <c r="AW282">
        <f t="shared" si="182"/>
        <v>0</v>
      </c>
      <c r="AX282">
        <f t="shared" si="183"/>
        <v>0</v>
      </c>
      <c r="AY282" s="4">
        <f t="shared" si="166"/>
        <v>6.94</v>
      </c>
      <c r="AZ282" s="4">
        <f t="shared" si="167"/>
        <v>1126.5100000000136</v>
      </c>
      <c r="BA282" s="4">
        <f>(C282-$C$1240)*10/100*4</f>
        <v>754.70400000000006</v>
      </c>
      <c r="BC282"/>
      <c r="BE282" s="6"/>
      <c r="BK282">
        <f t="shared" si="184"/>
        <v>1</v>
      </c>
    </row>
    <row r="283" spans="1:63" x14ac:dyDescent="0.25">
      <c r="A283">
        <v>976</v>
      </c>
      <c r="B283" s="1">
        <v>44420</v>
      </c>
      <c r="C283" s="2">
        <v>4446.08</v>
      </c>
      <c r="D283" s="2">
        <v>4461.7700000000004</v>
      </c>
      <c r="E283" s="2">
        <v>4435.96</v>
      </c>
      <c r="F283" s="2">
        <v>4460.83</v>
      </c>
      <c r="G283" s="2">
        <v>2543860000</v>
      </c>
      <c r="H283" s="2">
        <f t="shared" si="168"/>
        <v>19.674876139663933</v>
      </c>
      <c r="I283" s="2">
        <f t="shared" si="169"/>
        <v>4392.273000000001</v>
      </c>
      <c r="J283" s="2">
        <f t="shared" si="170"/>
        <v>22.612575652313044</v>
      </c>
      <c r="K283" s="2">
        <f t="shared" si="171"/>
        <v>3.6700000000000728</v>
      </c>
      <c r="L283" s="20">
        <f>VLOOKUP(B283,'IV Calls'!A:B,2, FALSE)</f>
        <v>7.3999999999999996E-2</v>
      </c>
      <c r="M283" s="2">
        <f t="shared" si="172"/>
        <v>10.777080947307885</v>
      </c>
      <c r="N283" s="2">
        <f>VLOOKUP(B283,'IV Puts'!A:B,2, FALSE)</f>
        <v>7.7700000000000005E-2</v>
      </c>
      <c r="O283" s="21">
        <f t="shared" si="173"/>
        <v>11.743100715056213</v>
      </c>
      <c r="P283" s="4">
        <f t="shared" si="174"/>
        <v>25.8100000000004</v>
      </c>
      <c r="Q283" s="4">
        <f t="shared" si="175"/>
        <v>24.809000000000104</v>
      </c>
      <c r="R283" s="4">
        <f t="shared" si="176"/>
        <v>6.8805789473684325</v>
      </c>
      <c r="S283" s="4">
        <f t="shared" si="177"/>
        <v>4.8195289357153808</v>
      </c>
      <c r="T283" s="20">
        <f t="shared" si="148"/>
        <v>4448.8054812030077</v>
      </c>
      <c r="U283" s="2">
        <f t="shared" si="149"/>
        <v>12.024518796992197</v>
      </c>
      <c r="V283" s="24">
        <f t="shared" si="150"/>
        <v>1</v>
      </c>
      <c r="W283" s="32">
        <f t="shared" si="151"/>
        <v>4449.2251225266473</v>
      </c>
      <c r="X283" s="33">
        <f t="shared" si="152"/>
        <v>11.604877473352644</v>
      </c>
      <c r="Y283" s="34">
        <f t="shared" si="153"/>
        <v>1</v>
      </c>
      <c r="Z283" s="39">
        <f t="shared" si="178"/>
        <v>4446.4699999999993</v>
      </c>
      <c r="AA283" s="33">
        <f t="shared" si="154"/>
        <v>14.360000000000582</v>
      </c>
      <c r="AB283" s="34">
        <f t="shared" si="155"/>
        <v>0</v>
      </c>
      <c r="AC283" s="32">
        <f t="shared" si="156"/>
        <v>4447.0485757305951</v>
      </c>
      <c r="AD283" s="33">
        <f t="shared" si="157"/>
        <v>13.781424269404852</v>
      </c>
      <c r="AE283" s="34">
        <f t="shared" si="158"/>
        <v>0</v>
      </c>
      <c r="AF283" s="36">
        <f t="shared" si="159"/>
        <v>-1</v>
      </c>
      <c r="AG283" s="37">
        <f t="shared" si="160"/>
        <v>-1</v>
      </c>
      <c r="AH283" s="37">
        <f>IF(COUNTIF(AF284:AF287, "&lt;0")&gt;=2,0,IF(AE283=1, 1, -1))</f>
        <v>-1</v>
      </c>
      <c r="AI283" s="37">
        <f>IF(COUNTIF(AF284:AF286, "&lt;0")&gt;=1,0,IF(AE283=1, 1, -1))</f>
        <v>-1</v>
      </c>
      <c r="AJ283" s="42">
        <f>IF(SUM(AE284:AE286)=0,0,IF(AE283=1, 1, -1))</f>
        <v>-1</v>
      </c>
      <c r="AK283" s="37">
        <f>IF(COUNTIF(AF284:AF285, "&lt;0")&gt;=2,0,IF(AE283=1, 1, -1))</f>
        <v>-1</v>
      </c>
      <c r="AL283" s="44">
        <f>IF(COUNTIF(AF284:AF287, "&lt;0")&gt;=3,0,IF(AE283=1, 1, -1))</f>
        <v>-1</v>
      </c>
      <c r="AM283" s="49">
        <f>IF(COUNTIF(AF284:AF286, "&lt;0")&gt;=2,0,IF(AE283=1, 1, -1))</f>
        <v>-1</v>
      </c>
      <c r="AN283" s="7">
        <v>11.315934994673279</v>
      </c>
      <c r="AO283" s="4">
        <f t="shared" si="161"/>
        <v>15.690000000000509</v>
      </c>
      <c r="AP283" s="4">
        <f t="shared" si="162"/>
        <v>-10.119999999999891</v>
      </c>
      <c r="AQ283" s="4">
        <f t="shared" si="163"/>
        <v>14.75</v>
      </c>
      <c r="AR283">
        <f t="shared" si="179"/>
        <v>15.690000000000509</v>
      </c>
      <c r="AS283" s="6">
        <f t="shared" si="164"/>
        <v>0</v>
      </c>
      <c r="AT283" s="4">
        <f t="shared" si="165"/>
        <v>1.2839024920094104</v>
      </c>
      <c r="AU283" s="4">
        <f t="shared" si="180"/>
        <v>3.5659349946732792</v>
      </c>
      <c r="AV283">
        <f t="shared" si="181"/>
        <v>0</v>
      </c>
      <c r="AW283">
        <f t="shared" si="182"/>
        <v>0</v>
      </c>
      <c r="AX283">
        <f t="shared" si="183"/>
        <v>0</v>
      </c>
      <c r="AY283" s="4">
        <f t="shared" si="166"/>
        <v>6.94</v>
      </c>
      <c r="AZ283" s="4">
        <f t="shared" si="167"/>
        <v>1119.5700000000136</v>
      </c>
      <c r="BA283" s="4">
        <f>(C283-$C$1240)*10/100*4</f>
        <v>747.2</v>
      </c>
      <c r="BC283"/>
      <c r="BE283" s="6"/>
      <c r="BK283">
        <f t="shared" si="184"/>
        <v>1</v>
      </c>
    </row>
    <row r="284" spans="1:63" x14ac:dyDescent="0.25">
      <c r="A284">
        <v>975</v>
      </c>
      <c r="B284" s="1">
        <v>44419</v>
      </c>
      <c r="C284" s="2">
        <v>4442.18</v>
      </c>
      <c r="D284" s="2">
        <v>4449.4399999999996</v>
      </c>
      <c r="E284" s="2">
        <v>4436.42</v>
      </c>
      <c r="F284" s="2">
        <v>4442.41</v>
      </c>
      <c r="G284" s="2">
        <v>2803060000</v>
      </c>
      <c r="H284" s="2">
        <f t="shared" si="168"/>
        <v>18.199626400317023</v>
      </c>
      <c r="I284" s="2">
        <f t="shared" si="169"/>
        <v>4388.42</v>
      </c>
      <c r="J284" s="2">
        <f t="shared" si="170"/>
        <v>20.802604062700258</v>
      </c>
      <c r="K284" s="2">
        <f t="shared" si="171"/>
        <v>5.430000000000291</v>
      </c>
      <c r="L284" s="20">
        <f>VLOOKUP(B284,'IV Calls'!A:B,2, FALSE)</f>
        <v>8.1600000000000006E-2</v>
      </c>
      <c r="M284" s="2">
        <f t="shared" si="172"/>
        <v>11.868775189611927</v>
      </c>
      <c r="N284" s="2">
        <f>VLOOKUP(B284,'IV Puts'!A:B,2, FALSE)</f>
        <v>8.6599999999999996E-2</v>
      </c>
      <c r="O284" s="21">
        <f t="shared" si="173"/>
        <v>13.071516599597178</v>
      </c>
      <c r="P284" s="4">
        <f t="shared" si="174"/>
        <v>13.019999999999527</v>
      </c>
      <c r="Q284" s="4">
        <f t="shared" si="175"/>
        <v>25.161000000000058</v>
      </c>
      <c r="R284" s="4">
        <f t="shared" si="176"/>
        <v>6.3954812030075336</v>
      </c>
      <c r="S284" s="4">
        <f t="shared" si="177"/>
        <v>4.4297500375319139</v>
      </c>
      <c r="T284" s="20">
        <f t="shared" si="148"/>
        <v>4442.5957894736839</v>
      </c>
      <c r="U284" s="2">
        <f t="shared" si="149"/>
        <v>0.18578947368405352</v>
      </c>
      <c r="V284" s="24">
        <f t="shared" si="150"/>
        <v>1</v>
      </c>
      <c r="W284" s="32">
        <f t="shared" si="151"/>
        <v>4445.0523768953617</v>
      </c>
      <c r="X284" s="33">
        <f t="shared" si="152"/>
        <v>2.6423768953618492</v>
      </c>
      <c r="Y284" s="34">
        <f t="shared" si="153"/>
        <v>1</v>
      </c>
      <c r="Z284" s="39">
        <f t="shared" si="178"/>
        <v>4442.8190000000013</v>
      </c>
      <c r="AA284" s="33">
        <f t="shared" si="154"/>
        <v>0.40900000000146974</v>
      </c>
      <c r="AB284" s="34">
        <f t="shared" si="155"/>
        <v>1</v>
      </c>
      <c r="AC284" s="32">
        <f t="shared" si="156"/>
        <v>4443.2880091480274</v>
      </c>
      <c r="AD284" s="33">
        <f t="shared" si="157"/>
        <v>0.87800914802755869</v>
      </c>
      <c r="AE284" s="34">
        <f t="shared" si="158"/>
        <v>1</v>
      </c>
      <c r="AF284" s="36">
        <f t="shared" si="159"/>
        <v>1</v>
      </c>
      <c r="AG284" s="37">
        <f t="shared" si="160"/>
        <v>1</v>
      </c>
      <c r="AH284" s="37">
        <f>IF(COUNTIF(AF285:AF288, "&lt;0")&gt;=2,0,IF(AE284=1, 1, -1))</f>
        <v>1</v>
      </c>
      <c r="AI284" s="37">
        <f>IF(COUNTIF(AF285:AF287, "&lt;0")&gt;=1,0,IF(AE284=1, 1, -1))</f>
        <v>1</v>
      </c>
      <c r="AJ284" s="42">
        <f>IF(SUM(AE285:AE287)=0,0,IF(AE284=1, 1, -1))</f>
        <v>1</v>
      </c>
      <c r="AK284" s="37">
        <f>IF(COUNTIF(AF285:AF286, "&lt;0")&gt;=2,0,IF(AE284=1, 1, -1))</f>
        <v>1</v>
      </c>
      <c r="AL284" s="44">
        <f>IF(COUNTIF(AF285:AF288, "&lt;0")&gt;=3,0,IF(AE284=1, 1, -1))</f>
        <v>1</v>
      </c>
      <c r="AM284" s="49">
        <f>IF(COUNTIF(AF285:AF287, "&lt;0")&gt;=2,0,IF(AE284=1, 1, -1))</f>
        <v>1</v>
      </c>
      <c r="AN284" s="7">
        <v>12.596028571328343</v>
      </c>
      <c r="AO284" s="4">
        <f t="shared" si="161"/>
        <v>7.2599999999993088</v>
      </c>
      <c r="AP284" s="4">
        <f t="shared" si="162"/>
        <v>-5.7600000000002183</v>
      </c>
      <c r="AQ284" s="4">
        <f t="shared" si="163"/>
        <v>0.22999999999956344</v>
      </c>
      <c r="AR284">
        <f t="shared" si="179"/>
        <v>7.2599999999993088</v>
      </c>
      <c r="AS284" s="6">
        <f t="shared" si="164"/>
        <v>0</v>
      </c>
      <c r="AT284" s="4">
        <f t="shared" si="165"/>
        <v>11.634042856993204</v>
      </c>
      <c r="AU284" s="4">
        <f t="shared" si="180"/>
        <v>19.36602857132878</v>
      </c>
      <c r="AV284">
        <f t="shared" si="181"/>
        <v>0</v>
      </c>
      <c r="AW284">
        <f t="shared" si="182"/>
        <v>0</v>
      </c>
      <c r="AX284">
        <f t="shared" si="183"/>
        <v>0</v>
      </c>
      <c r="AY284" s="4">
        <f t="shared" si="166"/>
        <v>6.94</v>
      </c>
      <c r="AZ284" s="4">
        <f t="shared" si="167"/>
        <v>1112.6300000000135</v>
      </c>
      <c r="BA284" s="4">
        <f>(C284-$C$1240)*10/100*4</f>
        <v>745.6400000000001</v>
      </c>
      <c r="BC284"/>
      <c r="BE284" s="6"/>
      <c r="BK284">
        <f t="shared" si="184"/>
        <v>1</v>
      </c>
    </row>
    <row r="285" spans="1:63" x14ac:dyDescent="0.25">
      <c r="A285">
        <v>974</v>
      </c>
      <c r="B285" s="1">
        <v>44418</v>
      </c>
      <c r="C285" s="2">
        <v>4435.79</v>
      </c>
      <c r="D285" s="2">
        <v>4445.21</v>
      </c>
      <c r="E285" s="2">
        <v>4430.03</v>
      </c>
      <c r="F285" s="2">
        <v>4436.75</v>
      </c>
      <c r="G285" s="2">
        <v>3219840000</v>
      </c>
      <c r="H285" s="2">
        <f t="shared" si="168"/>
        <v>16.242150924882761</v>
      </c>
      <c r="I285" s="2">
        <f t="shared" si="169"/>
        <v>4385.316499999999</v>
      </c>
      <c r="J285" s="2">
        <f t="shared" si="170"/>
        <v>20.207591851110131</v>
      </c>
      <c r="K285" s="2">
        <f t="shared" si="171"/>
        <v>3.4399999999995998</v>
      </c>
      <c r="L285" s="20">
        <f>VLOOKUP(B285,'IV Calls'!A:B,2, FALSE)</f>
        <v>8.9899999999999994E-2</v>
      </c>
      <c r="M285" s="2">
        <f t="shared" si="172"/>
        <v>13.063048097274962</v>
      </c>
      <c r="N285" s="2">
        <f>VLOOKUP(B285,'IV Puts'!A:B,2, FALSE)</f>
        <v>0.10009999999999999</v>
      </c>
      <c r="O285" s="21">
        <f t="shared" si="173"/>
        <v>15.094240079564507</v>
      </c>
      <c r="P285" s="4">
        <f t="shared" si="174"/>
        <v>15.180000000000291</v>
      </c>
      <c r="Q285" s="4">
        <f t="shared" si="175"/>
        <v>26.705000000000108</v>
      </c>
      <c r="R285" s="4">
        <f t="shared" si="176"/>
        <v>5.8457894736842251</v>
      </c>
      <c r="S285" s="4">
        <f t="shared" si="177"/>
        <v>4.045601261071921</v>
      </c>
      <c r="T285" s="20">
        <f t="shared" si="148"/>
        <v>4437.7057593984964</v>
      </c>
      <c r="U285" s="2">
        <f t="shared" si="149"/>
        <v>0.95575939849641145</v>
      </c>
      <c r="V285" s="24">
        <f t="shared" si="150"/>
        <v>1</v>
      </c>
      <c r="W285" s="32">
        <f t="shared" si="151"/>
        <v>4438.4495544052525</v>
      </c>
      <c r="X285" s="33">
        <f t="shared" si="152"/>
        <v>1.6995544052524565</v>
      </c>
      <c r="Y285" s="34">
        <f t="shared" si="153"/>
        <v>1</v>
      </c>
      <c r="Z285" s="39">
        <f t="shared" si="178"/>
        <v>4435.5920000000006</v>
      </c>
      <c r="AA285" s="33">
        <f t="shared" si="154"/>
        <v>1.157999999999447</v>
      </c>
      <c r="AB285" s="34">
        <f t="shared" si="155"/>
        <v>1</v>
      </c>
      <c r="AC285" s="32">
        <f t="shared" si="156"/>
        <v>4436.1920864251033</v>
      </c>
      <c r="AD285" s="33">
        <f t="shared" si="157"/>
        <v>0.5579135748967019</v>
      </c>
      <c r="AE285" s="34">
        <f t="shared" si="158"/>
        <v>1</v>
      </c>
      <c r="AF285" s="36">
        <f t="shared" si="159"/>
        <v>1</v>
      </c>
      <c r="AG285" s="37">
        <f t="shared" si="160"/>
        <v>1</v>
      </c>
      <c r="AH285" s="37">
        <f>IF(COUNTIF(AF286:AF289, "&lt;0")&gt;=2,0,IF(AE285=1, 1, -1))</f>
        <v>1</v>
      </c>
      <c r="AI285" s="37">
        <f>IF(COUNTIF(AF286:AF288, "&lt;0")&gt;=1,0,IF(AE285=1, 1, -1))</f>
        <v>0</v>
      </c>
      <c r="AJ285" s="42">
        <f>IF(SUM(AE286:AE288)=0,0,IF(AE285=1, 1, -1))</f>
        <v>1</v>
      </c>
      <c r="AK285" s="37">
        <f>IF(COUNTIF(AF286:AF287, "&lt;0")&gt;=2,0,IF(AE285=1, 1, -1))</f>
        <v>1</v>
      </c>
      <c r="AL285" s="44">
        <f>IF(COUNTIF(AF286:AF289, "&lt;0")&gt;=3,0,IF(AE285=1, 1, -1))</f>
        <v>1</v>
      </c>
      <c r="AM285" s="49">
        <f>IF(COUNTIF(AF286:AF288, "&lt;0")&gt;=2,0,IF(AE285=1, 1, -1))</f>
        <v>1</v>
      </c>
      <c r="AN285" s="7">
        <v>14.545173687844535</v>
      </c>
      <c r="AO285" s="4">
        <f t="shared" si="161"/>
        <v>9.4200000000000728</v>
      </c>
      <c r="AP285" s="4">
        <f t="shared" si="162"/>
        <v>-5.7600000000002183</v>
      </c>
      <c r="AQ285" s="4">
        <f t="shared" si="163"/>
        <v>0.96000000000003638</v>
      </c>
      <c r="AR285">
        <f t="shared" si="179"/>
        <v>9.4200000000000728</v>
      </c>
      <c r="AS285" s="6">
        <f t="shared" si="164"/>
        <v>0</v>
      </c>
      <c r="AT285" s="4">
        <f t="shared" si="165"/>
        <v>12.397760531766728</v>
      </c>
      <c r="AU285" s="4">
        <f t="shared" si="180"/>
        <v>20.585173687844499</v>
      </c>
      <c r="AV285">
        <f t="shared" si="181"/>
        <v>0</v>
      </c>
      <c r="AW285">
        <f t="shared" si="182"/>
        <v>0</v>
      </c>
      <c r="AX285">
        <f t="shared" si="183"/>
        <v>0</v>
      </c>
      <c r="AY285" s="4">
        <f t="shared" si="166"/>
        <v>6.94</v>
      </c>
      <c r="AZ285" s="4">
        <f t="shared" si="167"/>
        <v>1105.6900000000135</v>
      </c>
      <c r="BA285" s="4">
        <f>(C285-$C$1240)*10/100*4</f>
        <v>743.08399999999995</v>
      </c>
      <c r="BC285"/>
      <c r="BE285" s="6"/>
      <c r="BK285">
        <f t="shared" si="184"/>
        <v>1</v>
      </c>
    </row>
    <row r="286" spans="1:63" x14ac:dyDescent="0.25">
      <c r="A286">
        <v>973</v>
      </c>
      <c r="B286" s="1">
        <v>44417</v>
      </c>
      <c r="C286" s="2">
        <v>4437.7700000000004</v>
      </c>
      <c r="D286" s="2">
        <v>4439.3900000000003</v>
      </c>
      <c r="E286" s="2">
        <v>4424.74</v>
      </c>
      <c r="F286" s="2">
        <v>4432.3500000000004</v>
      </c>
      <c r="G286" s="2">
        <v>2779880000</v>
      </c>
      <c r="H286" s="2">
        <f t="shared" si="168"/>
        <v>14.234488985090749</v>
      </c>
      <c r="I286" s="2">
        <f t="shared" si="169"/>
        <v>4382.5804999999991</v>
      </c>
      <c r="J286" s="2">
        <f t="shared" si="170"/>
        <v>20.655497515953915</v>
      </c>
      <c r="K286" s="2">
        <f t="shared" si="171"/>
        <v>1.25</v>
      </c>
      <c r="L286" s="20">
        <f>VLOOKUP(B286,'IV Calls'!A:B,2, FALSE)</f>
        <v>9.8699999999999996E-2</v>
      </c>
      <c r="M286" s="2">
        <f t="shared" si="172"/>
        <v>14.355237544611871</v>
      </c>
      <c r="N286" s="2">
        <f>VLOOKUP(B286,'IV Puts'!A:B,2, FALSE)</f>
        <v>9.5600000000000004E-2</v>
      </c>
      <c r="O286" s="21">
        <f t="shared" si="173"/>
        <v>14.429240254682943</v>
      </c>
      <c r="P286" s="4">
        <f t="shared" si="174"/>
        <v>14.650000000000546</v>
      </c>
      <c r="Q286" s="4">
        <f t="shared" si="175"/>
        <v>30.166000000000075</v>
      </c>
      <c r="R286" s="4">
        <f t="shared" si="176"/>
        <v>5.3557593984962546</v>
      </c>
      <c r="S286" s="4">
        <f t="shared" si="177"/>
        <v>3.7458512750038246</v>
      </c>
      <c r="T286" s="20">
        <f t="shared" si="148"/>
        <v>4441.1333533834595</v>
      </c>
      <c r="U286" s="2">
        <f t="shared" si="149"/>
        <v>8.7833533834591435</v>
      </c>
      <c r="V286" s="24">
        <f t="shared" si="150"/>
        <v>1</v>
      </c>
      <c r="W286" s="32">
        <f t="shared" si="151"/>
        <v>4440.1143807114631</v>
      </c>
      <c r="X286" s="33">
        <f t="shared" si="152"/>
        <v>7.7643807114627634</v>
      </c>
      <c r="Y286" s="34">
        <f t="shared" si="153"/>
        <v>1</v>
      </c>
      <c r="Z286" s="39">
        <f t="shared" si="178"/>
        <v>4438.6400000000012</v>
      </c>
      <c r="AA286" s="33">
        <f t="shared" si="154"/>
        <v>6.2900000000008731</v>
      </c>
      <c r="AB286" s="34">
        <f t="shared" si="155"/>
        <v>1</v>
      </c>
      <c r="AC286" s="32">
        <f t="shared" si="156"/>
        <v>4438.9496199494088</v>
      </c>
      <c r="AD286" s="33">
        <f t="shared" si="157"/>
        <v>6.5996199494084067</v>
      </c>
      <c r="AE286" s="34">
        <f t="shared" si="158"/>
        <v>1</v>
      </c>
      <c r="AF286" s="36">
        <f t="shared" si="159"/>
        <v>1</v>
      </c>
      <c r="AG286" s="37">
        <f t="shared" si="160"/>
        <v>1</v>
      </c>
      <c r="AH286" s="37">
        <f>IF(COUNTIF(AF287:AF290, "&lt;0")&gt;=2,0,IF(AE286=1, 1, -1))</f>
        <v>0</v>
      </c>
      <c r="AI286" s="37">
        <f>IF(COUNTIF(AF287:AF289, "&lt;0")&gt;=1,0,IF(AE286=1, 1, -1))</f>
        <v>0</v>
      </c>
      <c r="AJ286" s="42">
        <f>IF(SUM(AE287:AE289)=0,0,IF(AE286=1, 1, -1))</f>
        <v>1</v>
      </c>
      <c r="AK286" s="37">
        <f>IF(COUNTIF(AF287:AF288, "&lt;0")&gt;=2,0,IF(AE286=1, 1, -1))</f>
        <v>1</v>
      </c>
      <c r="AL286" s="44">
        <f>IF(COUNTIF(AF287:AF290, "&lt;0")&gt;=3,0,IF(AE286=1, 1, -1))</f>
        <v>1</v>
      </c>
      <c r="AM286" s="49">
        <f>IF(COUNTIF(AF287:AF289, "&lt;0")&gt;=2,0,IF(AE286=1, 1, -1))</f>
        <v>1</v>
      </c>
      <c r="AN286" s="7">
        <v>13.904363822339361</v>
      </c>
      <c r="AO286" s="4">
        <f t="shared" si="161"/>
        <v>1.6199999999998909</v>
      </c>
      <c r="AP286" s="4">
        <f t="shared" si="162"/>
        <v>-13.030000000000655</v>
      </c>
      <c r="AQ286" s="4">
        <f t="shared" si="163"/>
        <v>5.4200000000000728</v>
      </c>
      <c r="AR286">
        <f t="shared" si="179"/>
        <v>13.030000000000655</v>
      </c>
      <c r="AS286" s="6">
        <f t="shared" si="164"/>
        <v>0</v>
      </c>
      <c r="AT286" s="4">
        <f t="shared" si="165"/>
        <v>7.8265457335083859</v>
      </c>
      <c r="AU286" s="4">
        <f t="shared" si="180"/>
        <v>15.484363822339288</v>
      </c>
      <c r="AV286">
        <f t="shared" si="181"/>
        <v>0</v>
      </c>
      <c r="AW286">
        <f t="shared" si="182"/>
        <v>0</v>
      </c>
      <c r="AX286">
        <f t="shared" si="183"/>
        <v>0</v>
      </c>
      <c r="AY286" s="4">
        <f t="shared" si="166"/>
        <v>6.94</v>
      </c>
      <c r="AZ286" s="4">
        <f t="shared" si="167"/>
        <v>1098.7500000000134</v>
      </c>
      <c r="BA286" s="4">
        <f>(C286-$C$1240)*10/100*4</f>
        <v>743.8760000000002</v>
      </c>
      <c r="BC286"/>
      <c r="BE286" s="6"/>
      <c r="BK286">
        <f t="shared" si="184"/>
        <v>1</v>
      </c>
    </row>
    <row r="287" spans="1:63" x14ac:dyDescent="0.25">
      <c r="A287">
        <v>972</v>
      </c>
      <c r="B287" s="1">
        <v>44414</v>
      </c>
      <c r="C287" s="2">
        <v>4429.07</v>
      </c>
      <c r="D287" s="2">
        <v>4440.82</v>
      </c>
      <c r="E287" s="2">
        <v>4429.07</v>
      </c>
      <c r="F287" s="2">
        <v>4436.5200000000004</v>
      </c>
      <c r="G287" s="2">
        <v>2839970000</v>
      </c>
      <c r="H287" s="2">
        <f t="shared" si="168"/>
        <v>10.67447110321317</v>
      </c>
      <c r="I287" s="2">
        <f t="shared" si="169"/>
        <v>4379.3125</v>
      </c>
      <c r="J287" s="2">
        <f t="shared" si="170"/>
        <v>19.4855942739893</v>
      </c>
      <c r="K287" s="2">
        <f t="shared" si="171"/>
        <v>-3.0000000000654836E-2</v>
      </c>
      <c r="L287" s="20">
        <f>VLOOKUP(B287,'IV Calls'!A:B,2, FALSE)</f>
        <v>8.4199999999999997E-2</v>
      </c>
      <c r="M287" s="2">
        <f t="shared" si="172"/>
        <v>12.225830332529325</v>
      </c>
      <c r="N287" s="2">
        <f>VLOOKUP(B287,'IV Puts'!A:B,2, FALSE)</f>
        <v>8.1199999999999994E-2</v>
      </c>
      <c r="O287" s="21">
        <f t="shared" si="173"/>
        <v>12.235300605619321</v>
      </c>
      <c r="P287" s="4">
        <f t="shared" si="174"/>
        <v>11.75</v>
      </c>
      <c r="Q287" s="4">
        <f t="shared" si="175"/>
        <v>30.428999999999995</v>
      </c>
      <c r="R287" s="4">
        <f t="shared" si="176"/>
        <v>4.6133533834586533</v>
      </c>
      <c r="S287" s="4">
        <f t="shared" si="177"/>
        <v>3.3019446640316255</v>
      </c>
      <c r="T287" s="20">
        <f t="shared" si="148"/>
        <v>4433.0487744360908</v>
      </c>
      <c r="U287" s="2">
        <f t="shared" si="149"/>
        <v>3.4712255639096838</v>
      </c>
      <c r="V287" s="24">
        <f t="shared" si="150"/>
        <v>1</v>
      </c>
      <c r="W287" s="32">
        <f t="shared" si="151"/>
        <v>4431.0278464116655</v>
      </c>
      <c r="X287" s="33">
        <f t="shared" si="152"/>
        <v>5.4921535883349861</v>
      </c>
      <c r="Y287" s="34">
        <f t="shared" si="153"/>
        <v>1</v>
      </c>
      <c r="Z287" s="39">
        <f t="shared" si="178"/>
        <v>4431.0910000000003</v>
      </c>
      <c r="AA287" s="33">
        <f t="shared" si="154"/>
        <v>5.4290000000000873</v>
      </c>
      <c r="AB287" s="34">
        <f t="shared" si="155"/>
        <v>1</v>
      </c>
      <c r="AC287" s="32">
        <f t="shared" si="156"/>
        <v>4431.0777377464501</v>
      </c>
      <c r="AD287" s="33">
        <f t="shared" si="157"/>
        <v>5.4422622535503251</v>
      </c>
      <c r="AE287" s="34">
        <f t="shared" si="158"/>
        <v>1</v>
      </c>
      <c r="AF287" s="36">
        <f t="shared" si="159"/>
        <v>1</v>
      </c>
      <c r="AG287" s="37">
        <f t="shared" si="160"/>
        <v>0</v>
      </c>
      <c r="AH287" s="37">
        <f>IF(COUNTIF(AF288:AF291, "&lt;0")&gt;=2,0,IF(AE287=1, 1, -1))</f>
        <v>0</v>
      </c>
      <c r="AI287" s="37">
        <f>IF(COUNTIF(AF288:AF290, "&lt;0")&gt;=1,0,IF(AE287=1, 1, -1))</f>
        <v>0</v>
      </c>
      <c r="AJ287" s="42">
        <f>IF(SUM(AE288:AE290)=0,0,IF(AE287=1, 1, -1))</f>
        <v>1</v>
      </c>
      <c r="AK287" s="37">
        <f>IF(COUNTIF(AF288:AF289, "&lt;0")&gt;=2,0,IF(AE287=1, 1, -1))</f>
        <v>1</v>
      </c>
      <c r="AL287" s="44">
        <f>IF(COUNTIF(AF288:AF291, "&lt;0")&gt;=3,0,IF(AE287=1, 1, -1))</f>
        <v>0</v>
      </c>
      <c r="AM287" s="49">
        <f>IF(COUNTIF(AF288:AF290, "&lt;0")&gt;=2,0,IF(AE287=1, 1, -1))</f>
        <v>0</v>
      </c>
      <c r="AN287" s="7">
        <v>11.790230676976023</v>
      </c>
      <c r="AO287" s="4">
        <f t="shared" si="161"/>
        <v>11.75</v>
      </c>
      <c r="AP287" s="4">
        <f t="shared" si="162"/>
        <v>0</v>
      </c>
      <c r="AQ287" s="4">
        <f t="shared" si="163"/>
        <v>7.4500000000007276</v>
      </c>
      <c r="AR287">
        <f t="shared" si="179"/>
        <v>11.75</v>
      </c>
      <c r="AS287" s="6">
        <f t="shared" si="164"/>
        <v>0</v>
      </c>
      <c r="AT287" s="4">
        <f t="shared" si="165"/>
        <v>5.9353460154640345</v>
      </c>
      <c r="AU287" s="4">
        <f t="shared" si="180"/>
        <v>11.340230676975295</v>
      </c>
      <c r="AV287">
        <f t="shared" si="181"/>
        <v>0</v>
      </c>
      <c r="AW287">
        <f t="shared" si="182"/>
        <v>0</v>
      </c>
      <c r="AX287">
        <f t="shared" si="183"/>
        <v>0</v>
      </c>
      <c r="AY287" s="4">
        <f t="shared" si="166"/>
        <v>6.94</v>
      </c>
      <c r="AZ287" s="4">
        <f t="shared" si="167"/>
        <v>1091.8100000000134</v>
      </c>
      <c r="BA287" s="4">
        <f>(C287-$C$1240)*10/100*4</f>
        <v>740.39599999999996</v>
      </c>
      <c r="BC287"/>
      <c r="BE287" s="6"/>
      <c r="BK287">
        <f t="shared" si="184"/>
        <v>1</v>
      </c>
    </row>
    <row r="288" spans="1:63" x14ac:dyDescent="0.25">
      <c r="A288">
        <v>971</v>
      </c>
      <c r="B288" s="1">
        <v>44413</v>
      </c>
      <c r="C288" s="2">
        <v>4408.8599999999997</v>
      </c>
      <c r="D288" s="2">
        <v>4429.76</v>
      </c>
      <c r="E288" s="2">
        <v>4408.8599999999997</v>
      </c>
      <c r="F288" s="2">
        <v>4429.1000000000004</v>
      </c>
      <c r="G288" s="2">
        <v>2734220000</v>
      </c>
      <c r="H288" s="2">
        <f t="shared" si="168"/>
        <v>10.960392379432033</v>
      </c>
      <c r="I288" s="2">
        <f t="shared" si="169"/>
        <v>4374.3280000000013</v>
      </c>
      <c r="J288" s="2">
        <f t="shared" si="170"/>
        <v>18.305603247726054</v>
      </c>
      <c r="K288" s="2">
        <f t="shared" si="171"/>
        <v>6.1999999999998181</v>
      </c>
      <c r="L288" s="20">
        <f>VLOOKUP(B288,'IV Calls'!A:B,2, FALSE)</f>
        <v>9.2100000000000001E-2</v>
      </c>
      <c r="M288" s="2">
        <f t="shared" si="172"/>
        <v>13.293078370597128</v>
      </c>
      <c r="N288" s="2">
        <f>VLOOKUP(B288,'IV Puts'!A:B,2, FALSE)</f>
        <v>9.6199999999999994E-2</v>
      </c>
      <c r="O288" s="21">
        <f t="shared" si="173"/>
        <v>14.40898365492394</v>
      </c>
      <c r="P288" s="4">
        <f t="shared" si="174"/>
        <v>27.100000000000364</v>
      </c>
      <c r="Q288" s="4">
        <f t="shared" si="175"/>
        <v>34.024000000000072</v>
      </c>
      <c r="R288" s="4">
        <f t="shared" si="176"/>
        <v>3.9487744360902228</v>
      </c>
      <c r="S288" s="4">
        <f t="shared" si="177"/>
        <v>2.7575301572759163</v>
      </c>
      <c r="T288" s="20">
        <f t="shared" si="148"/>
        <v>4406.6567894736845</v>
      </c>
      <c r="U288" s="2">
        <f t="shared" si="149"/>
        <v>22.443210526315852</v>
      </c>
      <c r="V288" s="24">
        <f t="shared" si="150"/>
        <v>0</v>
      </c>
      <c r="W288" s="32">
        <f t="shared" si="151"/>
        <v>4410.8318339363459</v>
      </c>
      <c r="X288" s="33">
        <f t="shared" si="152"/>
        <v>18.268166063654462</v>
      </c>
      <c r="Y288" s="34">
        <f t="shared" si="153"/>
        <v>0</v>
      </c>
      <c r="Z288" s="39">
        <f t="shared" si="178"/>
        <v>4408.1510000000007</v>
      </c>
      <c r="AA288" s="33">
        <f t="shared" si="154"/>
        <v>20.948999999999614</v>
      </c>
      <c r="AB288" s="34">
        <f t="shared" si="155"/>
        <v>0</v>
      </c>
      <c r="AC288" s="32">
        <f t="shared" si="156"/>
        <v>4408.7139751266332</v>
      </c>
      <c r="AD288" s="33">
        <f t="shared" si="157"/>
        <v>20.386024873367205</v>
      </c>
      <c r="AE288" s="34">
        <f t="shared" si="158"/>
        <v>0</v>
      </c>
      <c r="AF288" s="36">
        <f t="shared" si="159"/>
        <v>-1</v>
      </c>
      <c r="AG288" s="37">
        <f t="shared" si="160"/>
        <v>-1</v>
      </c>
      <c r="AH288" s="37">
        <f>IF(COUNTIF(AF289:AF292, "&lt;0")&gt;=2,0,IF(AE288=1, 1, -1))</f>
        <v>0</v>
      </c>
      <c r="AI288" s="37">
        <f>IF(COUNTIF(AF289:AF291, "&lt;0")&gt;=1,0,IF(AE288=1, 1, -1))</f>
        <v>0</v>
      </c>
      <c r="AJ288" s="42">
        <f>IF(SUM(AE289:AE291)=0,0,IF(AE288=1, 1, -1))</f>
        <v>-1</v>
      </c>
      <c r="AK288" s="37">
        <f>IF(COUNTIF(AF289:AF290, "&lt;0")&gt;=2,0,IF(AE288=1, 1, -1))</f>
        <v>-1</v>
      </c>
      <c r="AL288" s="44">
        <f>IF(COUNTIF(AF289:AF292, "&lt;0")&gt;=3,0,IF(AE288=1, 1, -1))</f>
        <v>-1</v>
      </c>
      <c r="AM288" s="49">
        <f>IF(COUNTIF(AF289:AF291, "&lt;0")&gt;=2,0,IF(AE288=1, 1, -1))</f>
        <v>0</v>
      </c>
      <c r="AN288" s="7">
        <v>13.884844074391351</v>
      </c>
      <c r="AO288" s="4">
        <f t="shared" si="161"/>
        <v>20.900000000000546</v>
      </c>
      <c r="AP288" s="4">
        <f t="shared" si="162"/>
        <v>0</v>
      </c>
      <c r="AQ288" s="4">
        <f t="shared" si="163"/>
        <v>20.240000000000691</v>
      </c>
      <c r="AR288">
        <f t="shared" si="179"/>
        <v>20.900000000000546</v>
      </c>
      <c r="AS288" s="6">
        <f t="shared" si="164"/>
        <v>1</v>
      </c>
      <c r="AT288" s="4">
        <f t="shared" si="165"/>
        <v>-7.273388841352002E-2</v>
      </c>
      <c r="AU288" s="4">
        <f t="shared" si="180"/>
        <v>0.64484407439065983</v>
      </c>
      <c r="AV288">
        <f t="shared" si="181"/>
        <v>0</v>
      </c>
      <c r="AW288">
        <f t="shared" si="182"/>
        <v>1</v>
      </c>
      <c r="AX288">
        <f t="shared" si="183"/>
        <v>0</v>
      </c>
      <c r="AY288" s="4">
        <f t="shared" si="166"/>
        <v>-3.9100000000000006</v>
      </c>
      <c r="AZ288" s="4">
        <f t="shared" si="167"/>
        <v>1084.8700000000133</v>
      </c>
      <c r="BA288" s="4">
        <f>(C288-$C$1240)*10/100*4</f>
        <v>732.31199999999978</v>
      </c>
      <c r="BC288"/>
      <c r="BE288" s="6"/>
      <c r="BK288">
        <f t="shared" si="184"/>
        <v>1</v>
      </c>
    </row>
    <row r="289" spans="1:63" x14ac:dyDescent="0.25">
      <c r="A289">
        <v>970</v>
      </c>
      <c r="B289" s="1">
        <v>44412</v>
      </c>
      <c r="C289" s="2">
        <v>4415.95</v>
      </c>
      <c r="D289" s="2">
        <v>4416.17</v>
      </c>
      <c r="E289" s="2">
        <v>4400.2299999999996</v>
      </c>
      <c r="F289" s="2">
        <v>4402.66</v>
      </c>
      <c r="G289" s="2">
        <v>3382620000</v>
      </c>
      <c r="H289" s="2">
        <f t="shared" si="168"/>
        <v>16.9721583777667</v>
      </c>
      <c r="I289" s="2">
        <f t="shared" si="169"/>
        <v>4369.9385000000011</v>
      </c>
      <c r="J289" s="2">
        <f t="shared" si="170"/>
        <v>22.252084112918951</v>
      </c>
      <c r="K289" s="2">
        <f t="shared" si="171"/>
        <v>-7.1999999999998181</v>
      </c>
      <c r="L289" s="20">
        <f>VLOOKUP(B289,'IV Calls'!A:B,2, FALSE)</f>
        <v>0.1081</v>
      </c>
      <c r="M289" s="2">
        <f t="shared" si="172"/>
        <v>15.675021625114898</v>
      </c>
      <c r="N289" s="2">
        <f>VLOOKUP(B289,'IV Puts'!A:B,2, FALSE)</f>
        <v>9.9500000000000005E-2</v>
      </c>
      <c r="O289" s="21">
        <f t="shared" si="173"/>
        <v>14.972622573628412</v>
      </c>
      <c r="P289" s="4">
        <f t="shared" si="174"/>
        <v>22.920000000000073</v>
      </c>
      <c r="Q289" s="4">
        <f t="shared" si="175"/>
        <v>33.29499999999998</v>
      </c>
      <c r="R289" s="4">
        <f t="shared" si="176"/>
        <v>3.9967894736842053</v>
      </c>
      <c r="S289" s="4">
        <f t="shared" si="177"/>
        <v>2.7772308962618202</v>
      </c>
      <c r="T289" s="20">
        <f t="shared" si="148"/>
        <v>4426.9164511278195</v>
      </c>
      <c r="U289" s="2">
        <f t="shared" si="149"/>
        <v>24.256451127819673</v>
      </c>
      <c r="V289" s="24">
        <f t="shared" si="150"/>
        <v>0</v>
      </c>
      <c r="W289" s="32">
        <f t="shared" si="151"/>
        <v>4417.8075448281033</v>
      </c>
      <c r="X289" s="33">
        <f t="shared" si="152"/>
        <v>15.147544828103491</v>
      </c>
      <c r="Y289" s="34">
        <f t="shared" si="153"/>
        <v>1</v>
      </c>
      <c r="Z289" s="39">
        <f t="shared" si="178"/>
        <v>4418.2710000000006</v>
      </c>
      <c r="AA289" s="33">
        <f t="shared" si="154"/>
        <v>15.611000000000786</v>
      </c>
      <c r="AB289" s="34">
        <f t="shared" si="155"/>
        <v>1</v>
      </c>
      <c r="AC289" s="32">
        <f t="shared" si="156"/>
        <v>4418.1736744139025</v>
      </c>
      <c r="AD289" s="33">
        <f t="shared" si="157"/>
        <v>15.513674413902663</v>
      </c>
      <c r="AE289" s="34">
        <f t="shared" si="158"/>
        <v>1</v>
      </c>
      <c r="AF289" s="36">
        <f t="shared" si="159"/>
        <v>1</v>
      </c>
      <c r="AG289" s="37">
        <f t="shared" si="160"/>
        <v>0</v>
      </c>
      <c r="AH289" s="37">
        <f>IF(COUNTIF(AF290:AF293, "&lt;0")&gt;=2,0,IF(AE289=1, 1, -1))</f>
        <v>0</v>
      </c>
      <c r="AI289" s="37">
        <f>IF(COUNTIF(AF290:AF292, "&lt;0")&gt;=1,0,IF(AE289=1, 1, -1))</f>
        <v>0</v>
      </c>
      <c r="AJ289" s="42">
        <f>IF(SUM(AE290:AE292)=0,0,IF(AE289=1, 1, -1))</f>
        <v>1</v>
      </c>
      <c r="AK289" s="37">
        <f>IF(COUNTIF(AF290:AF291, "&lt;0")&gt;=2,0,IF(AE289=1, 1, -1))</f>
        <v>0</v>
      </c>
      <c r="AL289" s="44">
        <f>IF(COUNTIF(AF290:AF293, "&lt;0")&gt;=3,0,IF(AE289=1, 1, -1))</f>
        <v>1</v>
      </c>
      <c r="AM289" s="49">
        <f>IF(COUNTIF(AF290:AF292, "&lt;0")&gt;=2,0,IF(AE289=1, 1, -1))</f>
        <v>0</v>
      </c>
      <c r="AN289" s="7">
        <v>14.427980126724629</v>
      </c>
      <c r="AO289" s="4">
        <f t="shared" si="161"/>
        <v>0.22000000000025466</v>
      </c>
      <c r="AP289" s="4">
        <f t="shared" si="162"/>
        <v>-15.720000000000255</v>
      </c>
      <c r="AQ289" s="4">
        <f t="shared" si="163"/>
        <v>13.289999999999964</v>
      </c>
      <c r="AR289">
        <f t="shared" si="179"/>
        <v>15.720000000000255</v>
      </c>
      <c r="AS289" s="6">
        <f t="shared" si="164"/>
        <v>0</v>
      </c>
      <c r="AT289" s="4">
        <f t="shared" si="165"/>
        <v>5.9219701900866895</v>
      </c>
      <c r="AU289" s="4">
        <f t="shared" si="180"/>
        <v>8.1379801267246652</v>
      </c>
      <c r="AV289">
        <f t="shared" si="181"/>
        <v>0</v>
      </c>
      <c r="AW289">
        <f t="shared" si="182"/>
        <v>0</v>
      </c>
      <c r="AX289">
        <f t="shared" si="183"/>
        <v>0</v>
      </c>
      <c r="AY289" s="4">
        <f t="shared" si="166"/>
        <v>6.94</v>
      </c>
      <c r="AZ289" s="4">
        <f t="shared" si="167"/>
        <v>1088.7800000000134</v>
      </c>
      <c r="BA289" s="4">
        <f>(C289-$C$1240)*10/100*4</f>
        <v>735.14799999999991</v>
      </c>
      <c r="BC289"/>
      <c r="BE289" s="6"/>
      <c r="BK289">
        <f t="shared" si="184"/>
        <v>1</v>
      </c>
    </row>
    <row r="290" spans="1:63" x14ac:dyDescent="0.25">
      <c r="A290">
        <v>969</v>
      </c>
      <c r="B290" s="1">
        <v>44411</v>
      </c>
      <c r="C290" s="2">
        <v>4392.74</v>
      </c>
      <c r="D290" s="2">
        <v>4423.79</v>
      </c>
      <c r="E290" s="2">
        <v>4373</v>
      </c>
      <c r="F290" s="2">
        <v>4423.1499999999996</v>
      </c>
      <c r="G290" s="2">
        <v>3305340000</v>
      </c>
      <c r="H290" s="2">
        <f t="shared" si="168"/>
        <v>26.072794590871396</v>
      </c>
      <c r="I290" s="2">
        <f t="shared" si="169"/>
        <v>4366.6914999999999</v>
      </c>
      <c r="J290" s="2">
        <f t="shared" si="170"/>
        <v>27.737936263498305</v>
      </c>
      <c r="K290" s="2">
        <f t="shared" si="171"/>
        <v>5.5799999999999272</v>
      </c>
      <c r="L290" s="20">
        <f>VLOOKUP(B290,'IV Calls'!A:B,2, FALSE)</f>
        <v>9.0300000000000005E-2</v>
      </c>
      <c r="M290" s="2">
        <f t="shared" si="172"/>
        <v>12.987393846199536</v>
      </c>
      <c r="N290" s="2">
        <f>VLOOKUP(B290,'IV Puts'!A:B,2, FALSE)</f>
        <v>0.1105</v>
      </c>
      <c r="O290" s="21">
        <f t="shared" si="173"/>
        <v>16.492590665337854</v>
      </c>
      <c r="P290" s="4">
        <f t="shared" si="174"/>
        <v>50.789999999999964</v>
      </c>
      <c r="Q290" s="4">
        <f t="shared" si="175"/>
        <v>34.666999999999916</v>
      </c>
      <c r="R290" s="4">
        <f t="shared" si="176"/>
        <v>3.7664511278195429</v>
      </c>
      <c r="S290" s="4">
        <f t="shared" si="177"/>
        <v>2.6162603212730784</v>
      </c>
      <c r="T290" s="20">
        <f t="shared" si="148"/>
        <v>4390.514052631579</v>
      </c>
      <c r="U290" s="2">
        <f t="shared" si="149"/>
        <v>32.635947368420602</v>
      </c>
      <c r="V290" s="24">
        <f t="shared" si="150"/>
        <v>0</v>
      </c>
      <c r="W290" s="32">
        <f t="shared" si="151"/>
        <v>4394.4039276607109</v>
      </c>
      <c r="X290" s="33">
        <f t="shared" si="152"/>
        <v>28.74607233928873</v>
      </c>
      <c r="Y290" s="34">
        <f t="shared" si="153"/>
        <v>0</v>
      </c>
      <c r="Z290" s="39">
        <f t="shared" si="178"/>
        <v>4391.3279999999995</v>
      </c>
      <c r="AA290" s="33">
        <f t="shared" si="154"/>
        <v>31.822000000000116</v>
      </c>
      <c r="AB290" s="34">
        <f t="shared" si="155"/>
        <v>0</v>
      </c>
      <c r="AC290" s="32">
        <f t="shared" si="156"/>
        <v>4391.9739448087485</v>
      </c>
      <c r="AD290" s="33">
        <f t="shared" si="157"/>
        <v>31.17605519125118</v>
      </c>
      <c r="AE290" s="34">
        <f t="shared" si="158"/>
        <v>0</v>
      </c>
      <c r="AF290" s="36">
        <f t="shared" si="159"/>
        <v>-1</v>
      </c>
      <c r="AG290" s="37">
        <f t="shared" si="160"/>
        <v>0</v>
      </c>
      <c r="AH290" s="37">
        <f>IF(COUNTIF(AF291:AF294, "&lt;0")&gt;=2,0,IF(AE290=1, 1, -1))</f>
        <v>-1</v>
      </c>
      <c r="AI290" s="37">
        <f>IF(COUNTIF(AF291:AF293, "&lt;0")&gt;=1,0,IF(AE290=1, 1, -1))</f>
        <v>0</v>
      </c>
      <c r="AJ290" s="42">
        <f>IF(SUM(AE291:AE293)=0,0,IF(AE290=1, 1, -1))</f>
        <v>-1</v>
      </c>
      <c r="AK290" s="37">
        <f>IF(COUNTIF(AF291:AF292, "&lt;0")&gt;=2,0,IF(AE290=1, 1, -1))</f>
        <v>-1</v>
      </c>
      <c r="AL290" s="44">
        <f>IF(COUNTIF(AF291:AF294, "&lt;0")&gt;=3,0,IF(AE290=1, 1, -1))</f>
        <v>-1</v>
      </c>
      <c r="AM290" s="49">
        <f>IF(COUNTIF(AF291:AF293, "&lt;0")&gt;=2,0,IF(AE290=1, 1, -1))</f>
        <v>-1</v>
      </c>
      <c r="AN290" s="7">
        <v>15.892658028848823</v>
      </c>
      <c r="AO290" s="4">
        <f t="shared" si="161"/>
        <v>31.050000000000182</v>
      </c>
      <c r="AP290" s="4">
        <f t="shared" si="162"/>
        <v>-19.739999999999782</v>
      </c>
      <c r="AQ290" s="4">
        <f t="shared" si="163"/>
        <v>30.409999999999854</v>
      </c>
      <c r="AR290">
        <f t="shared" si="179"/>
        <v>31.050000000000182</v>
      </c>
      <c r="AS290" s="6">
        <f t="shared" si="164"/>
        <v>1</v>
      </c>
      <c r="AT290" s="4">
        <f t="shared" si="165"/>
        <v>-7.2110129567269468</v>
      </c>
      <c r="AU290" s="4">
        <f t="shared" si="180"/>
        <v>-7.5173419711510316</v>
      </c>
      <c r="AV290">
        <f t="shared" si="181"/>
        <v>1</v>
      </c>
      <c r="AW290">
        <f t="shared" si="182"/>
        <v>0</v>
      </c>
      <c r="AX290">
        <f t="shared" si="183"/>
        <v>0</v>
      </c>
      <c r="AY290" s="4">
        <f t="shared" si="166"/>
        <v>-3.9100000000000006</v>
      </c>
      <c r="AZ290" s="4">
        <f t="shared" si="167"/>
        <v>1081.8400000000133</v>
      </c>
      <c r="BA290" s="4">
        <f>(C290-$C$1240)*10/100*4</f>
        <v>725.86399999999992</v>
      </c>
      <c r="BC290"/>
      <c r="BE290" s="6"/>
      <c r="BK290">
        <f t="shared" si="184"/>
        <v>1</v>
      </c>
    </row>
    <row r="291" spans="1:63" x14ac:dyDescent="0.25">
      <c r="A291">
        <v>968</v>
      </c>
      <c r="B291" s="1">
        <v>44410</v>
      </c>
      <c r="C291" s="2">
        <v>4406.8599999999997</v>
      </c>
      <c r="D291" s="2">
        <v>4422.18</v>
      </c>
      <c r="E291" s="2">
        <v>4384.8100000000004</v>
      </c>
      <c r="F291" s="2">
        <v>4387.16</v>
      </c>
      <c r="G291" s="2">
        <v>2919940000</v>
      </c>
      <c r="H291" s="2">
        <f t="shared" si="168"/>
        <v>47.25828521128453</v>
      </c>
      <c r="I291" s="2">
        <f t="shared" si="169"/>
        <v>4364.8775000000005</v>
      </c>
      <c r="J291" s="2">
        <f t="shared" si="170"/>
        <v>40.866552566667629</v>
      </c>
      <c r="K291" s="2">
        <f t="shared" si="171"/>
        <v>11.599999999999454</v>
      </c>
      <c r="L291" s="20">
        <f>VLOOKUP(B291,'IV Calls'!A:B,2, FALSE)</f>
        <v>0.12989999999999999</v>
      </c>
      <c r="M291" s="2">
        <f t="shared" si="172"/>
        <v>18.717356354905036</v>
      </c>
      <c r="N291" s="2">
        <f>VLOOKUP(B291,'IV Puts'!A:B,2, FALSE)</f>
        <v>0.1195</v>
      </c>
      <c r="O291" s="21">
        <f t="shared" si="173"/>
        <v>17.868808920560976</v>
      </c>
      <c r="P291" s="4">
        <f t="shared" si="174"/>
        <v>37.369999999999891</v>
      </c>
      <c r="Q291" s="4">
        <f t="shared" si="175"/>
        <v>37.422999999999959</v>
      </c>
      <c r="R291" s="4">
        <f t="shared" si="176"/>
        <v>3.3540526315789463</v>
      </c>
      <c r="S291" s="4">
        <f t="shared" si="177"/>
        <v>2.3435600855092362</v>
      </c>
      <c r="T291" s="20">
        <f t="shared" si="148"/>
        <v>4398.524488721805</v>
      </c>
      <c r="U291" s="2">
        <f t="shared" si="149"/>
        <v>11.364488721805174</v>
      </c>
      <c r="V291" s="24">
        <f t="shared" si="150"/>
        <v>1</v>
      </c>
      <c r="W291" s="32">
        <f t="shared" si="151"/>
        <v>4408.4389685551141</v>
      </c>
      <c r="X291" s="33">
        <f t="shared" si="152"/>
        <v>21.278968555114261</v>
      </c>
      <c r="Y291" s="34">
        <f t="shared" si="153"/>
        <v>0</v>
      </c>
      <c r="Z291" s="39">
        <f t="shared" si="178"/>
        <v>4408.0339999999997</v>
      </c>
      <c r="AA291" s="33">
        <f t="shared" si="154"/>
        <v>20.873999999999796</v>
      </c>
      <c r="AB291" s="34">
        <f t="shared" si="155"/>
        <v>0</v>
      </c>
      <c r="AC291" s="32">
        <f t="shared" si="156"/>
        <v>4408.1190433965739</v>
      </c>
      <c r="AD291" s="33">
        <f t="shared" si="157"/>
        <v>20.959043396574089</v>
      </c>
      <c r="AE291" s="34">
        <f t="shared" si="158"/>
        <v>0</v>
      </c>
      <c r="AF291" s="36">
        <f t="shared" si="159"/>
        <v>-1</v>
      </c>
      <c r="AG291" s="37">
        <f t="shared" si="160"/>
        <v>-1</v>
      </c>
      <c r="AH291" s="37">
        <f>IF(COUNTIF(AF292:AF295, "&lt;0")&gt;=2,0,IF(AE291=1, 1, -1))</f>
        <v>-1</v>
      </c>
      <c r="AI291" s="37">
        <f>IF(COUNTIF(AF292:AF294, "&lt;0")&gt;=1,0,IF(AE291=1, 1, -1))</f>
        <v>-1</v>
      </c>
      <c r="AJ291" s="42">
        <f>IF(SUM(AE292:AE294)=0,0,IF(AE291=1, 1, -1))</f>
        <v>-1</v>
      </c>
      <c r="AK291" s="37">
        <f>IF(COUNTIF(AF292:AF293, "&lt;0")&gt;=2,0,IF(AE291=1, 1, -1))</f>
        <v>-1</v>
      </c>
      <c r="AL291" s="44">
        <f>IF(COUNTIF(AF292:AF295, "&lt;0")&gt;=3,0,IF(AE291=1, 1, -1))</f>
        <v>-1</v>
      </c>
      <c r="AM291" s="49">
        <f>IF(COUNTIF(AF292:AF294, "&lt;0")&gt;=2,0,IF(AE291=1, 1, -1))</f>
        <v>-1</v>
      </c>
      <c r="AN291" s="7">
        <v>17.218815122487698</v>
      </c>
      <c r="AO291" s="4">
        <f t="shared" si="161"/>
        <v>15.320000000000618</v>
      </c>
      <c r="AP291" s="4">
        <f t="shared" si="162"/>
        <v>-22.049999999999272</v>
      </c>
      <c r="AQ291" s="4">
        <f t="shared" si="163"/>
        <v>19.699999999999818</v>
      </c>
      <c r="AR291">
        <f t="shared" si="179"/>
        <v>22.049999999999272</v>
      </c>
      <c r="AS291" s="6">
        <f t="shared" si="164"/>
        <v>0</v>
      </c>
      <c r="AT291" s="4">
        <f t="shared" si="165"/>
        <v>3.7782226837322739</v>
      </c>
      <c r="AU291" s="4">
        <f t="shared" si="180"/>
        <v>4.5188151224878794</v>
      </c>
      <c r="AV291">
        <f t="shared" si="181"/>
        <v>0</v>
      </c>
      <c r="AW291">
        <f t="shared" si="182"/>
        <v>0</v>
      </c>
      <c r="AX291">
        <f t="shared" si="183"/>
        <v>0</v>
      </c>
      <c r="AY291" s="4">
        <f t="shared" si="166"/>
        <v>6.94</v>
      </c>
      <c r="AZ291" s="4">
        <f t="shared" si="167"/>
        <v>1085.7500000000134</v>
      </c>
      <c r="BA291" s="4">
        <f>(C291-$C$1240)*10/100*4</f>
        <v>731.51199999999983</v>
      </c>
      <c r="BC291"/>
      <c r="BE291" s="6"/>
      <c r="BK291">
        <f t="shared" si="184"/>
        <v>1</v>
      </c>
    </row>
    <row r="292" spans="1:63" x14ac:dyDescent="0.25">
      <c r="A292">
        <v>967</v>
      </c>
      <c r="B292" s="1">
        <v>44407</v>
      </c>
      <c r="C292" s="2">
        <v>4395.12</v>
      </c>
      <c r="D292" s="2">
        <v>4412.25</v>
      </c>
      <c r="E292" s="2">
        <v>4389.6499999999996</v>
      </c>
      <c r="F292" s="2">
        <v>4395.26</v>
      </c>
      <c r="G292" s="2">
        <v>2861600000</v>
      </c>
      <c r="H292" s="2">
        <f t="shared" si="168"/>
        <v>52.233644340703641</v>
      </c>
      <c r="I292" s="2">
        <f t="shared" si="169"/>
        <v>4360.8645000000006</v>
      </c>
      <c r="J292" s="2">
        <f t="shared" si="170"/>
        <v>54.544647793296242</v>
      </c>
      <c r="K292" s="2">
        <f t="shared" si="171"/>
        <v>-24.029999999999745</v>
      </c>
      <c r="L292" s="20">
        <f>VLOOKUP(B292,'IV Calls'!A:B,2, FALSE)</f>
        <v>0.1124</v>
      </c>
      <c r="M292" s="2">
        <f t="shared" si="172"/>
        <v>16.28380306646444</v>
      </c>
      <c r="N292" s="2">
        <f>VLOOKUP(B292,'IV Puts'!A:B,2, FALSE)</f>
        <v>9.7000000000000003E-2</v>
      </c>
      <c r="O292" s="21">
        <f t="shared" si="173"/>
        <v>14.583225998493988</v>
      </c>
      <c r="P292" s="4">
        <f t="shared" si="174"/>
        <v>29.5</v>
      </c>
      <c r="Q292" s="4">
        <f t="shared" si="175"/>
        <v>43.088999999999942</v>
      </c>
      <c r="R292" s="4">
        <f t="shared" si="176"/>
        <v>3.2644887218045096</v>
      </c>
      <c r="S292" s="4">
        <f t="shared" si="177"/>
        <v>2.2238993734010579</v>
      </c>
      <c r="T292" s="20">
        <f t="shared" si="148"/>
        <v>4422.6075263157891</v>
      </c>
      <c r="U292" s="2">
        <f t="shared" si="149"/>
        <v>27.347526315788855</v>
      </c>
      <c r="V292" s="24">
        <f t="shared" si="150"/>
        <v>0</v>
      </c>
      <c r="W292" s="32">
        <f t="shared" si="151"/>
        <v>4396.762125343047</v>
      </c>
      <c r="X292" s="33">
        <f t="shared" si="152"/>
        <v>1.5021253430468278</v>
      </c>
      <c r="Y292" s="34">
        <f t="shared" si="153"/>
        <v>1</v>
      </c>
      <c r="Z292" s="39">
        <f t="shared" si="178"/>
        <v>4394.2729999999992</v>
      </c>
      <c r="AA292" s="33">
        <f t="shared" si="154"/>
        <v>0.98700000000098953</v>
      </c>
      <c r="AB292" s="34">
        <f t="shared" si="155"/>
        <v>1</v>
      </c>
      <c r="AC292" s="32">
        <f t="shared" si="156"/>
        <v>4394.795716322039</v>
      </c>
      <c r="AD292" s="33">
        <f t="shared" si="157"/>
        <v>0.46428367796124803</v>
      </c>
      <c r="AE292" s="34">
        <f t="shared" si="158"/>
        <v>1</v>
      </c>
      <c r="AF292" s="36">
        <f t="shared" si="159"/>
        <v>1</v>
      </c>
      <c r="AG292" s="37">
        <f t="shared" si="160"/>
        <v>1</v>
      </c>
      <c r="AH292" s="37">
        <f>IF(COUNTIF(AF293:AF296, "&lt;0")&gt;=2,0,IF(AE292=1, 1, -1))</f>
        <v>1</v>
      </c>
      <c r="AI292" s="37">
        <f>IF(COUNTIF(AF293:AF295, "&lt;0")&gt;=1,0,IF(AE292=1, 1, -1))</f>
        <v>1</v>
      </c>
      <c r="AJ292" s="42">
        <f>IF(SUM(AE293:AE295)=0,0,IF(AE292=1, 1, -1))</f>
        <v>1</v>
      </c>
      <c r="AK292" s="37">
        <f>IF(COUNTIF(AF293:AF294, "&lt;0")&gt;=2,0,IF(AE292=1, 1, -1))</f>
        <v>1</v>
      </c>
      <c r="AL292" s="44">
        <f>IF(COUNTIF(AF293:AF296, "&lt;0")&gt;=3,0,IF(AE292=1, 1, -1))</f>
        <v>1</v>
      </c>
      <c r="AM292" s="49">
        <f>IF(COUNTIF(AF293:AF295, "&lt;0")&gt;=2,0,IF(AE292=1, 1, -1))</f>
        <v>1</v>
      </c>
      <c r="AN292" s="7">
        <v>14.052748197927496</v>
      </c>
      <c r="AO292" s="4">
        <f t="shared" si="161"/>
        <v>17.130000000000109</v>
      </c>
      <c r="AP292" s="4">
        <f t="shared" si="162"/>
        <v>-5.4700000000002547</v>
      </c>
      <c r="AQ292" s="4">
        <f t="shared" si="163"/>
        <v>0.14000000000032742</v>
      </c>
      <c r="AR292">
        <f t="shared" si="179"/>
        <v>17.130000000000109</v>
      </c>
      <c r="AS292" s="6">
        <f t="shared" si="164"/>
        <v>0</v>
      </c>
      <c r="AT292" s="4">
        <f t="shared" si="165"/>
        <v>3.949122296891133</v>
      </c>
      <c r="AU292" s="4">
        <f t="shared" si="180"/>
        <v>20.912748197927169</v>
      </c>
      <c r="AV292">
        <f t="shared" si="181"/>
        <v>0</v>
      </c>
      <c r="AW292">
        <f t="shared" si="182"/>
        <v>0</v>
      </c>
      <c r="AX292">
        <f t="shared" si="183"/>
        <v>0</v>
      </c>
      <c r="AY292" s="4">
        <f t="shared" si="166"/>
        <v>6.94</v>
      </c>
      <c r="AZ292" s="4">
        <f t="shared" si="167"/>
        <v>1078.8100000000134</v>
      </c>
      <c r="BA292" s="4">
        <f>(C292-$C$1240)*10/100*4</f>
        <v>726.81600000000003</v>
      </c>
      <c r="BC292"/>
      <c r="BE292" s="6"/>
      <c r="BK292">
        <f t="shared" si="184"/>
        <v>1</v>
      </c>
    </row>
    <row r="293" spans="1:63" x14ac:dyDescent="0.25">
      <c r="A293">
        <v>966</v>
      </c>
      <c r="B293" s="1">
        <v>44406</v>
      </c>
      <c r="C293" s="2">
        <v>4403.59</v>
      </c>
      <c r="D293" s="2">
        <v>4429.97</v>
      </c>
      <c r="E293" s="2">
        <v>4403.59</v>
      </c>
      <c r="F293" s="2">
        <v>4419.1499999999996</v>
      </c>
      <c r="G293" s="2">
        <v>2815510000</v>
      </c>
      <c r="H293" s="2">
        <f t="shared" si="168"/>
        <v>51.259360164212502</v>
      </c>
      <c r="I293" s="2">
        <f t="shared" si="169"/>
        <v>4356.1449999999995</v>
      </c>
      <c r="J293" s="2">
        <f t="shared" si="170"/>
        <v>54.286435979126416</v>
      </c>
      <c r="K293" s="2">
        <f t="shared" si="171"/>
        <v>2.9499999999998181</v>
      </c>
      <c r="L293" s="20">
        <f>VLOOKUP(B293,'IV Calls'!A:B,2, FALSE)</f>
        <v>8.7400000000000005E-2</v>
      </c>
      <c r="M293" s="2">
        <f t="shared" si="172"/>
        <v>12.608925006729027</v>
      </c>
      <c r="N293" s="2">
        <f>VLOOKUP(B293,'IV Puts'!A:B,2, FALSE)</f>
        <v>0.1047</v>
      </c>
      <c r="O293" s="21">
        <f t="shared" si="173"/>
        <v>15.674931529361654</v>
      </c>
      <c r="P293" s="4">
        <f t="shared" si="174"/>
        <v>29.329999999999927</v>
      </c>
      <c r="Q293" s="4">
        <f t="shared" si="175"/>
        <v>45.394999999999982</v>
      </c>
      <c r="R293" s="4">
        <f t="shared" si="176"/>
        <v>3.4575263157894738</v>
      </c>
      <c r="S293" s="4">
        <f t="shared" si="177"/>
        <v>2.3128525958409951</v>
      </c>
      <c r="T293" s="20">
        <f t="shared" si="148"/>
        <v>4404.1206616541358</v>
      </c>
      <c r="U293" s="2">
        <f t="shared" si="149"/>
        <v>15.029338345863835</v>
      </c>
      <c r="V293" s="24">
        <f t="shared" si="150"/>
        <v>1</v>
      </c>
      <c r="W293" s="32">
        <f t="shared" si="151"/>
        <v>4405.2389049382291</v>
      </c>
      <c r="X293" s="33">
        <f t="shared" si="152"/>
        <v>13.911095061770538</v>
      </c>
      <c r="Y293" s="34">
        <f t="shared" si="153"/>
        <v>1</v>
      </c>
      <c r="Z293" s="39">
        <f t="shared" si="178"/>
        <v>4403.6540000000005</v>
      </c>
      <c r="AA293" s="33">
        <f t="shared" si="154"/>
        <v>15.495999999999185</v>
      </c>
      <c r="AB293" s="34">
        <f t="shared" si="155"/>
        <v>1</v>
      </c>
      <c r="AC293" s="32">
        <f t="shared" si="156"/>
        <v>4403.986830037029</v>
      </c>
      <c r="AD293" s="33">
        <f t="shared" si="157"/>
        <v>15.163169962970642</v>
      </c>
      <c r="AE293" s="34">
        <f t="shared" si="158"/>
        <v>1</v>
      </c>
      <c r="AF293" s="36">
        <f t="shared" si="159"/>
        <v>1</v>
      </c>
      <c r="AG293" s="37">
        <f t="shared" si="160"/>
        <v>1</v>
      </c>
      <c r="AH293" s="37">
        <f>IF(COUNTIF(AF294:AF297, "&lt;0")&gt;=2,0,IF(AE293=1, 1, -1))</f>
        <v>1</v>
      </c>
      <c r="AI293" s="37">
        <f>IF(COUNTIF(AF294:AF296, "&lt;0")&gt;=1,0,IF(AE293=1, 1, -1))</f>
        <v>1</v>
      </c>
      <c r="AJ293" s="42">
        <f>IF(SUM(AE294:AE296)=0,0,IF(AE293=1, 1, -1))</f>
        <v>1</v>
      </c>
      <c r="AK293" s="37">
        <f>IF(COUNTIF(AF294:AF295, "&lt;0")&gt;=2,0,IF(AE293=1, 1, -1))</f>
        <v>1</v>
      </c>
      <c r="AL293" s="44">
        <f>IF(COUNTIF(AF294:AF297, "&lt;0")&gt;=3,0,IF(AE293=1, 1, -1))</f>
        <v>1</v>
      </c>
      <c r="AM293" s="49">
        <f>IF(COUNTIF(AF294:AF296, "&lt;0")&gt;=2,0,IF(AE293=1, 1, -1))</f>
        <v>1</v>
      </c>
      <c r="AN293" s="7">
        <v>15.104741970303538</v>
      </c>
      <c r="AO293" s="4">
        <f t="shared" si="161"/>
        <v>26.380000000000109</v>
      </c>
      <c r="AP293" s="4">
        <f t="shared" si="162"/>
        <v>0</v>
      </c>
      <c r="AQ293" s="4">
        <f t="shared" si="163"/>
        <v>15.559999999999491</v>
      </c>
      <c r="AR293">
        <f t="shared" si="179"/>
        <v>26.380000000000109</v>
      </c>
      <c r="AS293" s="6">
        <f t="shared" si="164"/>
        <v>1</v>
      </c>
      <c r="AT293" s="4">
        <f t="shared" si="165"/>
        <v>-3.7228870445448017</v>
      </c>
      <c r="AU293" s="4">
        <f t="shared" si="180"/>
        <v>6.544741970304047</v>
      </c>
      <c r="AV293">
        <f t="shared" si="181"/>
        <v>0</v>
      </c>
      <c r="AW293">
        <f t="shared" si="182"/>
        <v>1</v>
      </c>
      <c r="AX293">
        <f t="shared" si="183"/>
        <v>0</v>
      </c>
      <c r="AY293" s="4">
        <f t="shared" si="166"/>
        <v>-3.9100000000000006</v>
      </c>
      <c r="AZ293" s="4">
        <f t="shared" si="167"/>
        <v>1071.8700000000133</v>
      </c>
      <c r="BA293" s="4">
        <f>(C293-$C$1240)*10/100*4</f>
        <v>730.20400000000006</v>
      </c>
      <c r="BC293"/>
      <c r="BE293" s="6"/>
      <c r="BK293">
        <f t="shared" si="184"/>
        <v>1</v>
      </c>
    </row>
    <row r="294" spans="1:63" x14ac:dyDescent="0.25">
      <c r="A294">
        <v>965</v>
      </c>
      <c r="B294" s="1">
        <v>44405</v>
      </c>
      <c r="C294" s="2">
        <v>4402.95</v>
      </c>
      <c r="D294" s="2">
        <v>4415.47</v>
      </c>
      <c r="E294" s="2">
        <v>4387.01</v>
      </c>
      <c r="F294" s="2">
        <v>4400.6400000000003</v>
      </c>
      <c r="G294" s="2">
        <v>3215130000</v>
      </c>
      <c r="H294" s="2">
        <f t="shared" si="168"/>
        <v>49.387052295560778</v>
      </c>
      <c r="I294" s="2">
        <f t="shared" si="169"/>
        <v>4350.4979999999996</v>
      </c>
      <c r="J294" s="2">
        <f t="shared" si="170"/>
        <v>51.27484505609273</v>
      </c>
      <c r="K294" s="2">
        <f t="shared" si="171"/>
        <v>1.4899999999997817</v>
      </c>
      <c r="L294" s="20">
        <f>VLOOKUP(B294,'IV Calls'!A:B,2, FALSE)</f>
        <v>0.1079</v>
      </c>
      <c r="M294" s="2">
        <f t="shared" si="172"/>
        <v>15.569296563381821</v>
      </c>
      <c r="N294" s="2">
        <f>VLOOKUP(B294,'IV Puts'!A:B,2, FALSE)</f>
        <v>0.1128</v>
      </c>
      <c r="O294" s="21">
        <f t="shared" si="173"/>
        <v>16.890752093123702</v>
      </c>
      <c r="P294" s="4">
        <f t="shared" si="174"/>
        <v>28.460000000000036</v>
      </c>
      <c r="Q294" s="4">
        <f t="shared" si="175"/>
        <v>45.822000000000024</v>
      </c>
      <c r="R294" s="4">
        <f t="shared" si="176"/>
        <v>3.4806616541353428</v>
      </c>
      <c r="S294" s="4">
        <f t="shared" si="177"/>
        <v>2.3224013214494685</v>
      </c>
      <c r="T294" s="20">
        <f t="shared" si="148"/>
        <v>4405.1545563909776</v>
      </c>
      <c r="U294" s="2">
        <f t="shared" si="149"/>
        <v>4.5145563909773045</v>
      </c>
      <c r="V294" s="24">
        <f t="shared" si="150"/>
        <v>1</v>
      </c>
      <c r="W294" s="32">
        <f t="shared" si="151"/>
        <v>4404.6959752387447</v>
      </c>
      <c r="X294" s="33">
        <f t="shared" si="152"/>
        <v>4.055975238744395</v>
      </c>
      <c r="Y294" s="34">
        <f t="shared" si="153"/>
        <v>1</v>
      </c>
      <c r="Z294" s="39">
        <f t="shared" si="178"/>
        <v>4401.607</v>
      </c>
      <c r="AA294" s="33">
        <f t="shared" si="154"/>
        <v>0.96699999999964348</v>
      </c>
      <c r="AB294" s="34">
        <f t="shared" si="155"/>
        <v>1</v>
      </c>
      <c r="AC294" s="32">
        <f t="shared" si="156"/>
        <v>4402.2556848001359</v>
      </c>
      <c r="AD294" s="33">
        <f t="shared" si="157"/>
        <v>1.6156848001355684</v>
      </c>
      <c r="AE294" s="34">
        <f t="shared" si="158"/>
        <v>1</v>
      </c>
      <c r="AF294" s="36">
        <f t="shared" si="159"/>
        <v>1</v>
      </c>
      <c r="AG294" s="37">
        <f t="shared" si="160"/>
        <v>1</v>
      </c>
      <c r="AH294" s="37">
        <f>IF(COUNTIF(AF295:AF298, "&lt;0")&gt;=2,0,IF(AE294=1, 1, -1))</f>
        <v>1</v>
      </c>
      <c r="AI294" s="37">
        <f>IF(COUNTIF(AF295:AF297, "&lt;0")&gt;=1,0,IF(AE294=1, 1, -1))</f>
        <v>0</v>
      </c>
      <c r="AJ294" s="42">
        <f>IF(SUM(AE295:AE297)=0,0,IF(AE294=1, 1, -1))</f>
        <v>1</v>
      </c>
      <c r="AK294" s="37">
        <f>IF(COUNTIF(AF295:AF296, "&lt;0")&gt;=2,0,IF(AE294=1, 1, -1))</f>
        <v>1</v>
      </c>
      <c r="AL294" s="44">
        <f>IF(COUNTIF(AF295:AF298, "&lt;0")&gt;=3,0,IF(AE294=1, 1, -1))</f>
        <v>1</v>
      </c>
      <c r="AM294" s="49">
        <f>IF(COUNTIF(AF295:AF297, "&lt;0")&gt;=2,0,IF(AE294=1, 1, -1))</f>
        <v>1</v>
      </c>
      <c r="AN294" s="7">
        <v>16.276335980996009</v>
      </c>
      <c r="AO294" s="4">
        <f t="shared" si="161"/>
        <v>12.520000000000437</v>
      </c>
      <c r="AP294" s="4">
        <f t="shared" si="162"/>
        <v>-15.9399999999996</v>
      </c>
      <c r="AQ294" s="4">
        <f t="shared" si="163"/>
        <v>2.3099999999994907</v>
      </c>
      <c r="AR294">
        <f t="shared" si="179"/>
        <v>15.9399999999996</v>
      </c>
      <c r="AS294" s="6">
        <f t="shared" si="164"/>
        <v>0</v>
      </c>
      <c r="AT294" s="4">
        <f t="shared" si="165"/>
        <v>8.4745039714944141</v>
      </c>
      <c r="AU294" s="4">
        <f t="shared" si="180"/>
        <v>20.966335980996519</v>
      </c>
      <c r="AV294">
        <f t="shared" si="181"/>
        <v>0</v>
      </c>
      <c r="AW294">
        <f t="shared" si="182"/>
        <v>0</v>
      </c>
      <c r="AX294">
        <f t="shared" si="183"/>
        <v>0</v>
      </c>
      <c r="AY294" s="4">
        <f t="shared" si="166"/>
        <v>6.94</v>
      </c>
      <c r="AZ294" s="4">
        <f t="shared" si="167"/>
        <v>1075.7800000000134</v>
      </c>
      <c r="BA294" s="4">
        <f>(C294-$C$1240)*10/100*4</f>
        <v>729.94799999999987</v>
      </c>
      <c r="BC294"/>
      <c r="BE294" s="6"/>
      <c r="BK294">
        <f t="shared" si="184"/>
        <v>1</v>
      </c>
    </row>
    <row r="295" spans="1:63" x14ac:dyDescent="0.25">
      <c r="A295">
        <v>964</v>
      </c>
      <c r="B295" s="1">
        <v>44404</v>
      </c>
      <c r="C295" s="2">
        <v>4416.38</v>
      </c>
      <c r="D295" s="2">
        <v>4416.38</v>
      </c>
      <c r="E295" s="2">
        <v>4372.51</v>
      </c>
      <c r="F295" s="2">
        <v>4401.46</v>
      </c>
      <c r="G295" s="2">
        <v>3381080000</v>
      </c>
      <c r="H295" s="2">
        <f t="shared" si="168"/>
        <v>47.681138141244652</v>
      </c>
      <c r="I295" s="2">
        <f t="shared" si="169"/>
        <v>4345.0110000000004</v>
      </c>
      <c r="J295" s="2">
        <f t="shared" si="170"/>
        <v>49.73843165950619</v>
      </c>
      <c r="K295" s="2">
        <f t="shared" si="171"/>
        <v>-5.9200000000000728</v>
      </c>
      <c r="L295" s="20">
        <f>VLOOKUP(B295,'IV Calls'!A:B,2, FALSE)</f>
        <v>0.111</v>
      </c>
      <c r="M295" s="2">
        <f t="shared" si="172"/>
        <v>16.092442527798987</v>
      </c>
      <c r="N295" s="2">
        <f>VLOOKUP(B295,'IV Puts'!A:B,2, FALSE)</f>
        <v>0.13869999999999999</v>
      </c>
      <c r="O295" s="21">
        <f t="shared" si="173"/>
        <v>20.867373562431165</v>
      </c>
      <c r="P295" s="4">
        <f t="shared" si="174"/>
        <v>49.789999999999964</v>
      </c>
      <c r="Q295" s="4">
        <f t="shared" si="175"/>
        <v>46.108000000000082</v>
      </c>
      <c r="R295" s="4">
        <f t="shared" si="176"/>
        <v>3.6945563909774397</v>
      </c>
      <c r="S295" s="4">
        <f t="shared" si="177"/>
        <v>2.4591200545702572</v>
      </c>
      <c r="T295" s="20">
        <f t="shared" si="148"/>
        <v>4426.048834586466</v>
      </c>
      <c r="U295" s="2">
        <f t="shared" si="149"/>
        <v>24.588834586465964</v>
      </c>
      <c r="V295" s="24">
        <f t="shared" si="150"/>
        <v>0</v>
      </c>
      <c r="W295" s="32">
        <f t="shared" si="151"/>
        <v>4418.1550447124819</v>
      </c>
      <c r="X295" s="33">
        <f t="shared" si="152"/>
        <v>16.695044712481831</v>
      </c>
      <c r="Y295" s="34">
        <f t="shared" si="153"/>
        <v>0</v>
      </c>
      <c r="Z295" s="39">
        <f t="shared" si="178"/>
        <v>4417.0599999999995</v>
      </c>
      <c r="AA295" s="33">
        <f t="shared" si="154"/>
        <v>15.599999999999454</v>
      </c>
      <c r="AB295" s="34">
        <f t="shared" si="155"/>
        <v>1</v>
      </c>
      <c r="AC295" s="32">
        <f t="shared" si="156"/>
        <v>4417.2899593896209</v>
      </c>
      <c r="AD295" s="33">
        <f t="shared" si="157"/>
        <v>15.829959389620853</v>
      </c>
      <c r="AE295" s="34">
        <f t="shared" si="158"/>
        <v>1</v>
      </c>
      <c r="AF295" s="36">
        <f t="shared" si="159"/>
        <v>1</v>
      </c>
      <c r="AG295" s="37">
        <f t="shared" si="160"/>
        <v>1</v>
      </c>
      <c r="AH295" s="37">
        <f>IF(COUNTIF(AF296:AF299, "&lt;0")&gt;=2,0,IF(AE295=1, 1, -1))</f>
        <v>0</v>
      </c>
      <c r="AI295" s="37">
        <f>IF(COUNTIF(AF296:AF298, "&lt;0")&gt;=1,0,IF(AE295=1, 1, -1))</f>
        <v>0</v>
      </c>
      <c r="AJ295" s="42">
        <f>IF(SUM(AE296:AE298)=0,0,IF(AE295=1, 1, -1))</f>
        <v>1</v>
      </c>
      <c r="AK295" s="37">
        <f>IF(COUNTIF(AF296:AF297, "&lt;0")&gt;=2,0,IF(AE295=1, 1, -1))</f>
        <v>1</v>
      </c>
      <c r="AL295" s="44">
        <f>IF(COUNTIF(AF296:AF299, "&lt;0")&gt;=3,0,IF(AE295=1, 1, -1))</f>
        <v>1</v>
      </c>
      <c r="AM295" s="49">
        <f>IF(COUNTIF(AF296:AF298, "&lt;0")&gt;=2,0,IF(AE295=1, 1, -1))</f>
        <v>1</v>
      </c>
      <c r="AN295" s="7">
        <v>20.108304311763238</v>
      </c>
      <c r="AO295" s="4">
        <f t="shared" si="161"/>
        <v>0</v>
      </c>
      <c r="AP295" s="4">
        <f t="shared" si="162"/>
        <v>-43.869999999999891</v>
      </c>
      <c r="AQ295" s="4">
        <f t="shared" si="163"/>
        <v>14.920000000000073</v>
      </c>
      <c r="AR295">
        <f t="shared" si="179"/>
        <v>43.869999999999891</v>
      </c>
      <c r="AS295" s="6">
        <f t="shared" si="164"/>
        <v>1</v>
      </c>
      <c r="AT295" s="4">
        <f t="shared" si="165"/>
        <v>-13.707543532355032</v>
      </c>
      <c r="AU295" s="4">
        <f t="shared" si="180"/>
        <v>12.188304311763165</v>
      </c>
      <c r="AV295">
        <f t="shared" si="181"/>
        <v>0</v>
      </c>
      <c r="AW295">
        <f t="shared" si="182"/>
        <v>1</v>
      </c>
      <c r="AX295">
        <f t="shared" si="183"/>
        <v>0</v>
      </c>
      <c r="AY295" s="4">
        <f t="shared" si="166"/>
        <v>-3.9100000000000006</v>
      </c>
      <c r="AZ295" s="4">
        <f t="shared" si="167"/>
        <v>1068.8400000000133</v>
      </c>
      <c r="BA295" s="4">
        <f>(C295-$C$1240)*10/100*4</f>
        <v>735.32</v>
      </c>
      <c r="BC295"/>
      <c r="BE295" s="6"/>
      <c r="BK295">
        <f t="shared" si="184"/>
        <v>1</v>
      </c>
    </row>
    <row r="296" spans="1:63" x14ac:dyDescent="0.25">
      <c r="A296">
        <v>963</v>
      </c>
      <c r="B296" s="1">
        <v>44403</v>
      </c>
      <c r="C296" s="2">
        <v>4409.58</v>
      </c>
      <c r="D296" s="2">
        <v>4422.7299999999996</v>
      </c>
      <c r="E296" s="2">
        <v>4405.45</v>
      </c>
      <c r="F296" s="2">
        <v>4422.3</v>
      </c>
      <c r="G296" s="2">
        <v>2679110000</v>
      </c>
      <c r="H296" s="2">
        <f t="shared" si="168"/>
        <v>44.025248261020089</v>
      </c>
      <c r="I296" s="2">
        <f t="shared" si="169"/>
        <v>4338.4369999999999</v>
      </c>
      <c r="J296" s="2">
        <f t="shared" si="170"/>
        <v>48.380292037477176</v>
      </c>
      <c r="K296" s="2">
        <f t="shared" si="171"/>
        <v>-2.2100000000000364</v>
      </c>
      <c r="L296" s="20">
        <f>VLOOKUP(B296,'IV Calls'!A:B,2, FALSE)</f>
        <v>0.10879999999999999</v>
      </c>
      <c r="M296" s="2">
        <f t="shared" si="172"/>
        <v>15.736006068639732</v>
      </c>
      <c r="N296" s="2">
        <f>VLOOKUP(B296,'IV Puts'!A:B,2, FALSE)</f>
        <v>0.1062</v>
      </c>
      <c r="O296" s="21">
        <f t="shared" si="173"/>
        <v>15.939785669662262</v>
      </c>
      <c r="P296" s="4">
        <f t="shared" si="174"/>
        <v>17.279999999999745</v>
      </c>
      <c r="Q296" s="4">
        <f t="shared" si="175"/>
        <v>43.674000000000071</v>
      </c>
      <c r="R296" s="4">
        <f t="shared" si="176"/>
        <v>3.7488345864661645</v>
      </c>
      <c r="S296" s="4">
        <f t="shared" si="177"/>
        <v>2.5000629753260606</v>
      </c>
      <c r="T296" s="20">
        <f t="shared" si="148"/>
        <v>4415.2389398496243</v>
      </c>
      <c r="U296" s="2">
        <f t="shared" si="149"/>
        <v>7.0610601503758517</v>
      </c>
      <c r="V296" s="24">
        <f t="shared" si="150"/>
        <v>1</v>
      </c>
      <c r="W296" s="32">
        <f t="shared" si="151"/>
        <v>4411.2039631972784</v>
      </c>
      <c r="X296" s="33">
        <f t="shared" si="152"/>
        <v>11.096036802721756</v>
      </c>
      <c r="Y296" s="34">
        <f t="shared" si="153"/>
        <v>1</v>
      </c>
      <c r="Z296" s="39">
        <f t="shared" si="178"/>
        <v>4412.4180000000015</v>
      </c>
      <c r="AA296" s="33">
        <f t="shared" si="154"/>
        <v>9.8819999999986976</v>
      </c>
      <c r="AB296" s="34">
        <f t="shared" si="155"/>
        <v>1</v>
      </c>
      <c r="AC296" s="32">
        <f t="shared" si="156"/>
        <v>4412.1630522714295</v>
      </c>
      <c r="AD296" s="33">
        <f t="shared" si="157"/>
        <v>10.136947728570703</v>
      </c>
      <c r="AE296" s="34">
        <f t="shared" si="158"/>
        <v>1</v>
      </c>
      <c r="AF296" s="36">
        <f t="shared" si="159"/>
        <v>1</v>
      </c>
      <c r="AG296" s="37">
        <f t="shared" si="160"/>
        <v>0</v>
      </c>
      <c r="AH296" s="37">
        <f>IF(COUNTIF(AF297:AF300, "&lt;0")&gt;=2,0,IF(AE296=1, 1, -1))</f>
        <v>0</v>
      </c>
      <c r="AI296" s="37">
        <f>IF(COUNTIF(AF297:AF299, "&lt;0")&gt;=1,0,IF(AE296=1, 1, -1))</f>
        <v>0</v>
      </c>
      <c r="AJ296" s="42">
        <f>IF(SUM(AE297:AE299)=0,0,IF(AE296=1, 1, -1))</f>
        <v>1</v>
      </c>
      <c r="AK296" s="37">
        <f>IF(COUNTIF(AF297:AF298, "&lt;0")&gt;=2,0,IF(AE296=1, 1, -1))</f>
        <v>1</v>
      </c>
      <c r="AL296" s="44">
        <f>IF(COUNTIF(AF297:AF300, "&lt;0")&gt;=3,0,IF(AE296=1, 1, -1))</f>
        <v>0</v>
      </c>
      <c r="AM296" s="49">
        <f>IF(COUNTIF(AF297:AF299, "&lt;0")&gt;=2,0,IF(AE296=1, 1, -1))</f>
        <v>0</v>
      </c>
      <c r="AN296" s="7">
        <v>15.359961805970034</v>
      </c>
      <c r="AO296" s="4">
        <f t="shared" si="161"/>
        <v>13.149999999999636</v>
      </c>
      <c r="AP296" s="4">
        <f t="shared" si="162"/>
        <v>-4.1300000000001091</v>
      </c>
      <c r="AQ296" s="4">
        <f t="shared" si="163"/>
        <v>12.720000000000255</v>
      </c>
      <c r="AR296">
        <f t="shared" si="179"/>
        <v>13.149999999999636</v>
      </c>
      <c r="AS296" s="6">
        <f t="shared" si="164"/>
        <v>0</v>
      </c>
      <c r="AT296" s="4">
        <f t="shared" si="165"/>
        <v>9.8899427089554166</v>
      </c>
      <c r="AU296" s="4">
        <f t="shared" si="180"/>
        <v>9.6399618059697794</v>
      </c>
      <c r="AV296">
        <f t="shared" si="181"/>
        <v>0</v>
      </c>
      <c r="AW296">
        <f t="shared" si="182"/>
        <v>0</v>
      </c>
      <c r="AX296">
        <f t="shared" si="183"/>
        <v>0</v>
      </c>
      <c r="AY296" s="4">
        <f t="shared" si="166"/>
        <v>6.94</v>
      </c>
      <c r="AZ296" s="4">
        <f t="shared" si="167"/>
        <v>1072.7500000000134</v>
      </c>
      <c r="BA296" s="4">
        <f>(C296-$C$1240)*10/100*4</f>
        <v>732.6</v>
      </c>
      <c r="BC296"/>
      <c r="BE296" s="6"/>
      <c r="BK296">
        <f t="shared" si="184"/>
        <v>1</v>
      </c>
    </row>
    <row r="297" spans="1:63" x14ac:dyDescent="0.25">
      <c r="A297">
        <v>962</v>
      </c>
      <c r="B297" s="1">
        <v>44400</v>
      </c>
      <c r="C297" s="2">
        <v>4381.2</v>
      </c>
      <c r="D297" s="2">
        <v>4415.18</v>
      </c>
      <c r="E297" s="2">
        <v>4381.2</v>
      </c>
      <c r="F297" s="2">
        <v>4411.79</v>
      </c>
      <c r="G297" s="2">
        <v>3490730000</v>
      </c>
      <c r="H297" s="2">
        <f t="shared" si="168"/>
        <v>40.239394807134616</v>
      </c>
      <c r="I297" s="2">
        <f t="shared" si="169"/>
        <v>4331.6804999999995</v>
      </c>
      <c r="J297" s="2">
        <f t="shared" si="170"/>
        <v>44.732918892372567</v>
      </c>
      <c r="K297" s="2">
        <f t="shared" si="171"/>
        <v>13.720000000000255</v>
      </c>
      <c r="L297" s="20">
        <f>VLOOKUP(B297,'IV Calls'!A:B,2, FALSE)</f>
        <v>8.7999999999999995E-2</v>
      </c>
      <c r="M297" s="2">
        <f t="shared" si="172"/>
        <v>12.599821254879624</v>
      </c>
      <c r="N297" s="2">
        <f>VLOOKUP(B297,'IV Puts'!A:B,2, FALSE)</f>
        <v>9.8000000000000004E-2</v>
      </c>
      <c r="O297" s="21">
        <f t="shared" si="173"/>
        <v>14.561299323020085</v>
      </c>
      <c r="P297" s="4">
        <f t="shared" si="174"/>
        <v>47.700000000000728</v>
      </c>
      <c r="Q297" s="4">
        <f t="shared" si="175"/>
        <v>44.211000000000148</v>
      </c>
      <c r="R297" s="4">
        <f t="shared" si="176"/>
        <v>3.4489398496240575</v>
      </c>
      <c r="S297" s="4">
        <f t="shared" si="177"/>
        <v>2.2872721088435362</v>
      </c>
      <c r="T297" s="20">
        <f t="shared" si="148"/>
        <v>4370.7850601503751</v>
      </c>
      <c r="U297" s="2">
        <f t="shared" si="149"/>
        <v>41.004939849624861</v>
      </c>
      <c r="V297" s="24">
        <f t="shared" si="150"/>
        <v>0</v>
      </c>
      <c r="W297" s="32">
        <f t="shared" si="151"/>
        <v>4382.7635332288191</v>
      </c>
      <c r="X297" s="33">
        <f t="shared" si="152"/>
        <v>29.026466771180822</v>
      </c>
      <c r="Y297" s="34">
        <f t="shared" si="153"/>
        <v>0</v>
      </c>
      <c r="Z297" s="39">
        <f t="shared" si="178"/>
        <v>4383.1929999999993</v>
      </c>
      <c r="AA297" s="33">
        <f t="shared" si="154"/>
        <v>28.597000000000662</v>
      </c>
      <c r="AB297" s="34">
        <f t="shared" si="155"/>
        <v>0</v>
      </c>
      <c r="AC297" s="32">
        <f t="shared" si="156"/>
        <v>4383.1028119780512</v>
      </c>
      <c r="AD297" s="33">
        <f t="shared" si="157"/>
        <v>28.687188021948714</v>
      </c>
      <c r="AE297" s="34">
        <f t="shared" si="158"/>
        <v>0</v>
      </c>
      <c r="AF297" s="36">
        <f t="shared" si="159"/>
        <v>-1</v>
      </c>
      <c r="AG297" s="37">
        <f t="shared" si="160"/>
        <v>-1</v>
      </c>
      <c r="AH297" s="37">
        <f>IF(COUNTIF(AF298:AF301, "&lt;0")&gt;=2,0,IF(AE297=1, 1, -1))</f>
        <v>0</v>
      </c>
      <c r="AI297" s="37">
        <f>IF(COUNTIF(AF298:AF300, "&lt;0")&gt;=1,0,IF(AE297=1, 1, -1))</f>
        <v>0</v>
      </c>
      <c r="AJ297" s="42">
        <f>IF(SUM(AE298:AE300)=0,0,IF(AE297=1, 1, -1))</f>
        <v>-1</v>
      </c>
      <c r="AK297" s="37">
        <f>IF(COUNTIF(AF298:AF299, "&lt;0")&gt;=2,0,IF(AE297=1, 1, -1))</f>
        <v>-1</v>
      </c>
      <c r="AL297" s="44">
        <f>IF(COUNTIF(AF298:AF301, "&lt;0")&gt;=3,0,IF(AE297=1, 1, -1))</f>
        <v>0</v>
      </c>
      <c r="AM297" s="49">
        <f>IF(COUNTIF(AF298:AF300, "&lt;0")&gt;=2,0,IF(AE297=1, 1, -1))</f>
        <v>0</v>
      </c>
      <c r="AN297" s="7">
        <v>14.031619124752311</v>
      </c>
      <c r="AO297" s="4">
        <f t="shared" si="161"/>
        <v>33.980000000000473</v>
      </c>
      <c r="AP297" s="4">
        <f t="shared" si="162"/>
        <v>0</v>
      </c>
      <c r="AQ297" s="4">
        <f t="shared" si="163"/>
        <v>30.590000000000146</v>
      </c>
      <c r="AR297">
        <f t="shared" si="179"/>
        <v>33.980000000000473</v>
      </c>
      <c r="AS297" s="6">
        <f t="shared" si="164"/>
        <v>1</v>
      </c>
      <c r="AT297" s="4">
        <f t="shared" si="165"/>
        <v>-12.932571312872007</v>
      </c>
      <c r="AU297" s="4">
        <f t="shared" si="180"/>
        <v>-9.5583808752478348</v>
      </c>
      <c r="AV297">
        <f t="shared" si="181"/>
        <v>1</v>
      </c>
      <c r="AW297">
        <f t="shared" si="182"/>
        <v>0</v>
      </c>
      <c r="AX297">
        <f t="shared" si="183"/>
        <v>0</v>
      </c>
      <c r="AY297" s="4">
        <f t="shared" si="166"/>
        <v>-3.9100000000000006</v>
      </c>
      <c r="AZ297" s="4">
        <f t="shared" si="167"/>
        <v>1065.8100000000134</v>
      </c>
      <c r="BA297" s="4">
        <f>(C297-$C$1240)*10/100*4</f>
        <v>721.24799999999993</v>
      </c>
      <c r="BC297"/>
      <c r="BE297" s="6"/>
      <c r="BK297">
        <f t="shared" si="184"/>
        <v>1</v>
      </c>
    </row>
    <row r="298" spans="1:63" x14ac:dyDescent="0.25">
      <c r="A298">
        <v>961</v>
      </c>
      <c r="B298" s="1">
        <v>44399</v>
      </c>
      <c r="C298" s="2">
        <v>4361.2700000000004</v>
      </c>
      <c r="D298" s="2">
        <v>4369.87</v>
      </c>
      <c r="E298" s="2">
        <v>4350.0600000000004</v>
      </c>
      <c r="F298" s="2">
        <v>4367.4799999999996</v>
      </c>
      <c r="G298" s="2">
        <v>2907910000</v>
      </c>
      <c r="H298" s="2">
        <f t="shared" si="168"/>
        <v>39.171230670253792</v>
      </c>
      <c r="I298" s="2">
        <f t="shared" si="169"/>
        <v>4325.4690000000001</v>
      </c>
      <c r="J298" s="2">
        <f t="shared" si="170"/>
        <v>41.876854692626708</v>
      </c>
      <c r="K298" s="2">
        <f t="shared" si="171"/>
        <v>2.5800000000008367</v>
      </c>
      <c r="L298" s="20">
        <f>VLOOKUP(B298,'IV Calls'!A:B,2, FALSE)</f>
        <v>0.1085</v>
      </c>
      <c r="M298" s="2">
        <f t="shared" si="172"/>
        <v>15.503741098568003</v>
      </c>
      <c r="N298" s="2">
        <f>VLOOKUP(B298,'IV Puts'!A:B,2, FALSE)</f>
        <v>9.7000000000000003E-2</v>
      </c>
      <c r="O298" s="21">
        <f t="shared" si="173"/>
        <v>14.383707574392307</v>
      </c>
      <c r="P298" s="4">
        <f t="shared" si="174"/>
        <v>19.809999999999491</v>
      </c>
      <c r="Q298" s="4">
        <f t="shared" si="175"/>
        <v>44.51900000000014</v>
      </c>
      <c r="R298" s="4">
        <f t="shared" si="176"/>
        <v>3.3050601503759389</v>
      </c>
      <c r="S298" s="4">
        <f t="shared" si="177"/>
        <v>2.2021594772104689</v>
      </c>
      <c r="T298" s="20">
        <f t="shared" si="148"/>
        <v>4362.6844586466159</v>
      </c>
      <c r="U298" s="2">
        <f t="shared" si="149"/>
        <v>4.795541353383669</v>
      </c>
      <c r="V298" s="24">
        <f t="shared" si="150"/>
        <v>1</v>
      </c>
      <c r="W298" s="32">
        <f t="shared" si="151"/>
        <v>4363.1409351740776</v>
      </c>
      <c r="X298" s="33">
        <f t="shared" si="152"/>
        <v>4.3390648259219233</v>
      </c>
      <c r="Y298" s="34">
        <f t="shared" si="153"/>
        <v>1</v>
      </c>
      <c r="Z298" s="39">
        <f t="shared" si="178"/>
        <v>4364.2840000000033</v>
      </c>
      <c r="AA298" s="33">
        <f t="shared" si="154"/>
        <v>3.1959999999962747</v>
      </c>
      <c r="AB298" s="34">
        <f t="shared" si="155"/>
        <v>1</v>
      </c>
      <c r="AC298" s="32">
        <f t="shared" si="156"/>
        <v>4364.0439563865593</v>
      </c>
      <c r="AD298" s="33">
        <f t="shared" si="157"/>
        <v>3.4360436134402335</v>
      </c>
      <c r="AE298" s="34">
        <f t="shared" si="158"/>
        <v>1</v>
      </c>
      <c r="AF298" s="36">
        <f t="shared" si="159"/>
        <v>1</v>
      </c>
      <c r="AG298" s="37">
        <f t="shared" si="160"/>
        <v>0</v>
      </c>
      <c r="AH298" s="37">
        <f>IF(COUNTIF(AF299:AF302, "&lt;0")&gt;=2,0,IF(AE298=1, 1, -1))</f>
        <v>0</v>
      </c>
      <c r="AI298" s="37">
        <f>IF(COUNTIF(AF299:AF301, "&lt;0")&gt;=1,0,IF(AE298=1, 1, -1))</f>
        <v>0</v>
      </c>
      <c r="AJ298" s="42">
        <f>IF(SUM(AE299:AE301)=0,0,IF(AE298=1, 1, -1))</f>
        <v>0</v>
      </c>
      <c r="AK298" s="37">
        <f>IF(COUNTIF(AF299:AF300, "&lt;0")&gt;=2,0,IF(AE298=1, 1, -1))</f>
        <v>0</v>
      </c>
      <c r="AL298" s="44">
        <f>IF(COUNTIF(AF299:AF302, "&lt;0")&gt;=3,0,IF(AE298=1, 1, -1))</f>
        <v>0</v>
      </c>
      <c r="AM298" s="49">
        <f>IF(COUNTIF(AF299:AF301, "&lt;0")&gt;=2,0,IF(AE298=1, 1, -1))</f>
        <v>0</v>
      </c>
      <c r="AN298" s="7">
        <v>13.860487433742824</v>
      </c>
      <c r="AO298" s="4">
        <f t="shared" si="161"/>
        <v>8.5999999999994543</v>
      </c>
      <c r="AP298" s="4">
        <f t="shared" si="162"/>
        <v>-11.210000000000036</v>
      </c>
      <c r="AQ298" s="4">
        <f t="shared" si="163"/>
        <v>6.2099999999991269</v>
      </c>
      <c r="AR298">
        <f t="shared" si="179"/>
        <v>11.210000000000036</v>
      </c>
      <c r="AS298" s="6">
        <f t="shared" si="164"/>
        <v>0</v>
      </c>
      <c r="AT298" s="4">
        <f t="shared" si="165"/>
        <v>9.5807311506141986</v>
      </c>
      <c r="AU298" s="4">
        <f t="shared" si="180"/>
        <v>14.650487433743697</v>
      </c>
      <c r="AV298">
        <f t="shared" si="181"/>
        <v>0</v>
      </c>
      <c r="AW298">
        <f t="shared" si="182"/>
        <v>0</v>
      </c>
      <c r="AX298">
        <f t="shared" si="183"/>
        <v>0</v>
      </c>
      <c r="AY298" s="4">
        <f t="shared" si="166"/>
        <v>6.94</v>
      </c>
      <c r="AZ298" s="4">
        <f t="shared" si="167"/>
        <v>1069.7200000000134</v>
      </c>
      <c r="BA298" s="4">
        <f>(C298-$C$1240)*10/100*4</f>
        <v>713.27600000000018</v>
      </c>
      <c r="BC298"/>
      <c r="BE298" s="6"/>
      <c r="BK298">
        <f t="shared" si="184"/>
        <v>0</v>
      </c>
    </row>
    <row r="299" spans="1:63" x14ac:dyDescent="0.25">
      <c r="A299">
        <v>960</v>
      </c>
      <c r="B299" s="1">
        <v>44398</v>
      </c>
      <c r="C299" s="2">
        <v>4331.13</v>
      </c>
      <c r="D299" s="2">
        <v>4359.7</v>
      </c>
      <c r="E299" s="2">
        <v>4331.13</v>
      </c>
      <c r="F299" s="2">
        <v>4358.6899999999996</v>
      </c>
      <c r="G299" s="2">
        <v>3078550000</v>
      </c>
      <c r="H299" s="2">
        <f t="shared" si="168"/>
        <v>39.415971114370592</v>
      </c>
      <c r="I299" s="2">
        <f t="shared" si="169"/>
        <v>4319.8689999999997</v>
      </c>
      <c r="J299" s="2">
        <f t="shared" si="170"/>
        <v>43.290852698560059</v>
      </c>
      <c r="K299" s="2">
        <f t="shared" si="171"/>
        <v>8.069999999999709</v>
      </c>
      <c r="L299" s="20">
        <f>VLOOKUP(B299,'IV Calls'!A:B,2, FALSE)</f>
        <v>0.11559999999999999</v>
      </c>
      <c r="M299" s="2">
        <f t="shared" si="172"/>
        <v>16.38324343288938</v>
      </c>
      <c r="N299" s="2">
        <f>VLOOKUP(B299,'IV Puts'!A:B,2, FALSE)</f>
        <v>0.10929999999999999</v>
      </c>
      <c r="O299" s="21">
        <f t="shared" si="173"/>
        <v>16.075132225399745</v>
      </c>
      <c r="P299" s="4">
        <f t="shared" si="174"/>
        <v>36.639999999999418</v>
      </c>
      <c r="Q299" s="4">
        <f t="shared" si="175"/>
        <v>49.414000000000215</v>
      </c>
      <c r="R299" s="4">
        <f t="shared" si="176"/>
        <v>3.9944586466165428</v>
      </c>
      <c r="S299" s="4">
        <f t="shared" si="177"/>
        <v>2.6351199634893727</v>
      </c>
      <c r="T299" s="20">
        <f t="shared" si="148"/>
        <v>4327.6280000000006</v>
      </c>
      <c r="U299" s="2">
        <f t="shared" si="149"/>
        <v>31.061999999998989</v>
      </c>
      <c r="V299" s="24">
        <f t="shared" si="150"/>
        <v>0</v>
      </c>
      <c r="W299" s="32">
        <f t="shared" si="151"/>
        <v>4333.2605130064521</v>
      </c>
      <c r="X299" s="33">
        <f t="shared" si="152"/>
        <v>25.429486993547471</v>
      </c>
      <c r="Y299" s="34">
        <f t="shared" si="153"/>
        <v>0</v>
      </c>
      <c r="Z299" s="39">
        <f t="shared" si="178"/>
        <v>4337.7320000000036</v>
      </c>
      <c r="AA299" s="33">
        <f t="shared" si="154"/>
        <v>20.957999999995991</v>
      </c>
      <c r="AB299" s="34">
        <f t="shared" si="155"/>
        <v>0</v>
      </c>
      <c r="AC299" s="32">
        <f t="shared" si="156"/>
        <v>4336.7929877313582</v>
      </c>
      <c r="AD299" s="33">
        <f t="shared" si="157"/>
        <v>21.897012268641447</v>
      </c>
      <c r="AE299" s="34">
        <f t="shared" si="158"/>
        <v>0</v>
      </c>
      <c r="AF299" s="36">
        <f t="shared" si="159"/>
        <v>-1</v>
      </c>
      <c r="AG299" s="37">
        <f t="shared" si="160"/>
        <v>0</v>
      </c>
      <c r="AH299" s="37">
        <f>IF(COUNTIF(AF300:AF303, "&lt;0")&gt;=2,0,IF(AE299=1, 1, -1))</f>
        <v>0</v>
      </c>
      <c r="AI299" s="37">
        <f>IF(COUNTIF(AF300:AF302, "&lt;0")&gt;=1,0,IF(AE299=1, 1, -1))</f>
        <v>0</v>
      </c>
      <c r="AJ299" s="42">
        <f>IF(SUM(AE300:AE302)=0,0,IF(AE299=1, 1, -1))</f>
        <v>0</v>
      </c>
      <c r="AK299" s="37">
        <f>IF(COUNTIF(AF300:AF301, "&lt;0")&gt;=2,0,IF(AE299=1, 1, -1))</f>
        <v>0</v>
      </c>
      <c r="AL299" s="44">
        <f>IF(COUNTIF(AF300:AF303, "&lt;0")&gt;=3,0,IF(AE299=1, 1, -1))</f>
        <v>0</v>
      </c>
      <c r="AM299" s="49">
        <f>IF(COUNTIF(AF300:AF302, "&lt;0")&gt;=2,0,IF(AE299=1, 1, -1))</f>
        <v>0</v>
      </c>
      <c r="AN299" s="7">
        <v>15.490385010508732</v>
      </c>
      <c r="AO299" s="4">
        <f t="shared" si="161"/>
        <v>28.569999999999709</v>
      </c>
      <c r="AP299" s="4">
        <f t="shared" si="162"/>
        <v>0</v>
      </c>
      <c r="AQ299" s="4">
        <f t="shared" si="163"/>
        <v>27.559999999999491</v>
      </c>
      <c r="AR299">
        <f t="shared" si="179"/>
        <v>28.569999999999709</v>
      </c>
      <c r="AS299" s="6">
        <f t="shared" si="164"/>
        <v>1</v>
      </c>
      <c r="AT299" s="4">
        <f t="shared" si="165"/>
        <v>-5.3344224842366117</v>
      </c>
      <c r="AU299" s="4">
        <f t="shared" si="180"/>
        <v>-5.0696149894907592</v>
      </c>
      <c r="AV299">
        <f t="shared" si="181"/>
        <v>1</v>
      </c>
      <c r="AW299">
        <f t="shared" si="182"/>
        <v>0</v>
      </c>
      <c r="AX299">
        <f t="shared" si="183"/>
        <v>0</v>
      </c>
      <c r="AY299" s="4">
        <f t="shared" si="166"/>
        <v>-3.9100000000000006</v>
      </c>
      <c r="AZ299" s="4">
        <f t="shared" si="167"/>
        <v>1062.7800000000134</v>
      </c>
      <c r="BA299" s="4">
        <f>(C299-$C$1240)*10/100*4</f>
        <v>701.22</v>
      </c>
      <c r="BC299"/>
      <c r="BE299" s="6"/>
      <c r="BK299">
        <f t="shared" si="184"/>
        <v>0</v>
      </c>
    </row>
    <row r="300" spans="1:63" x14ac:dyDescent="0.25">
      <c r="A300">
        <v>959</v>
      </c>
      <c r="B300" s="1">
        <v>44397</v>
      </c>
      <c r="C300" s="2">
        <v>4265.1099999999997</v>
      </c>
      <c r="D300" s="2">
        <v>4336.84</v>
      </c>
      <c r="E300" s="2">
        <v>4262.05</v>
      </c>
      <c r="F300" s="2">
        <v>4323.0600000000004</v>
      </c>
      <c r="G300" s="2">
        <v>3634190000</v>
      </c>
      <c r="H300" s="2">
        <f t="shared" si="168"/>
        <v>39.346588006811807</v>
      </c>
      <c r="I300" s="2">
        <f t="shared" si="169"/>
        <v>4314.5429999999997</v>
      </c>
      <c r="J300" s="2">
        <f t="shared" si="170"/>
        <v>43.360710265594669</v>
      </c>
      <c r="K300" s="2">
        <f t="shared" si="171"/>
        <v>6.6199999999998909</v>
      </c>
      <c r="L300" s="20">
        <f>VLOOKUP(B300,'IV Calls'!A:B,2, FALSE)</f>
        <v>0.1479</v>
      </c>
      <c r="M300" s="2">
        <f t="shared" si="172"/>
        <v>20.647838412958585</v>
      </c>
      <c r="N300" s="2">
        <f>VLOOKUP(B300,'IV Puts'!A:B,2, FALSE)</f>
        <v>0.1336</v>
      </c>
      <c r="O300" s="21">
        <f t="shared" si="173"/>
        <v>19.355536722026343</v>
      </c>
      <c r="P300" s="4">
        <f t="shared" si="174"/>
        <v>78.350000000000364</v>
      </c>
      <c r="Q300" s="4">
        <f t="shared" si="175"/>
        <v>48.959000000000287</v>
      </c>
      <c r="R300" s="4">
        <f t="shared" si="176"/>
        <v>4.5680000000000121</v>
      </c>
      <c r="S300" s="4">
        <f t="shared" si="177"/>
        <v>3.0007225442992431</v>
      </c>
      <c r="T300" s="20">
        <f t="shared" si="148"/>
        <v>4264.3346090225559</v>
      </c>
      <c r="U300" s="2">
        <f t="shared" si="149"/>
        <v>58.725390977444476</v>
      </c>
      <c r="V300" s="24">
        <f t="shared" si="150"/>
        <v>0</v>
      </c>
      <c r="W300" s="32">
        <f t="shared" si="151"/>
        <v>4267.8465421778728</v>
      </c>
      <c r="X300" s="33">
        <f t="shared" si="152"/>
        <v>55.213457822127566</v>
      </c>
      <c r="Y300" s="34">
        <f t="shared" si="153"/>
        <v>0</v>
      </c>
      <c r="Z300" s="39">
        <f t="shared" si="178"/>
        <v>4261.9809999999998</v>
      </c>
      <c r="AA300" s="33">
        <f t="shared" si="154"/>
        <v>61.079000000000633</v>
      </c>
      <c r="AB300" s="34">
        <f t="shared" si="155"/>
        <v>0</v>
      </c>
      <c r="AC300" s="32">
        <f t="shared" si="156"/>
        <v>4263.2127638573529</v>
      </c>
      <c r="AD300" s="33">
        <f t="shared" si="157"/>
        <v>59.847236142647489</v>
      </c>
      <c r="AE300" s="34">
        <f t="shared" si="158"/>
        <v>0</v>
      </c>
      <c r="AF300" s="36">
        <f t="shared" si="159"/>
        <v>-1</v>
      </c>
      <c r="AG300" s="37">
        <f t="shared" si="160"/>
        <v>0</v>
      </c>
      <c r="AH300" s="37">
        <f>IF(COUNTIF(AF301:AF304, "&lt;0")&gt;=2,0,IF(AE300=1, 1, -1))</f>
        <v>0</v>
      </c>
      <c r="AI300" s="37">
        <f>IF(COUNTIF(AF301:AF303, "&lt;0")&gt;=1,0,IF(AE300=1, 1, -1))</f>
        <v>0</v>
      </c>
      <c r="AJ300" s="42">
        <f>IF(SUM(AE301:AE303)=0,0,IF(AE300=1, 1, -1))</f>
        <v>-1</v>
      </c>
      <c r="AK300" s="37">
        <f>IF(COUNTIF(AF301:AF302, "&lt;0")&gt;=2,0,IF(AE300=1, 1, -1))</f>
        <v>0</v>
      </c>
      <c r="AL300" s="44">
        <f>IF(COUNTIF(AF301:AF304, "&lt;0")&gt;=3,0,IF(AE300=1, 1, -1))</f>
        <v>-1</v>
      </c>
      <c r="AM300" s="49">
        <f>IF(COUNTIF(AF301:AF303, "&lt;0")&gt;=2,0,IF(AE300=1, 1, -1))</f>
        <v>0</v>
      </c>
      <c r="AN300" s="7">
        <v>18.651461879454139</v>
      </c>
      <c r="AO300" s="4">
        <f t="shared" si="161"/>
        <v>71.730000000000473</v>
      </c>
      <c r="AP300" s="4">
        <f t="shared" si="162"/>
        <v>-3.0599999999994907</v>
      </c>
      <c r="AQ300" s="4">
        <f t="shared" si="163"/>
        <v>57.950000000000728</v>
      </c>
      <c r="AR300">
        <f t="shared" si="179"/>
        <v>71.730000000000473</v>
      </c>
      <c r="AS300" s="6">
        <f t="shared" si="164"/>
        <v>1</v>
      </c>
      <c r="AT300" s="4">
        <f t="shared" si="165"/>
        <v>-43.752807180819261</v>
      </c>
      <c r="AU300" s="4">
        <f t="shared" si="180"/>
        <v>-32.298538120546588</v>
      </c>
      <c r="AV300">
        <f t="shared" si="181"/>
        <v>1</v>
      </c>
      <c r="AW300">
        <f t="shared" si="182"/>
        <v>0</v>
      </c>
      <c r="AX300">
        <f t="shared" si="183"/>
        <v>0</v>
      </c>
      <c r="AY300" s="4">
        <f t="shared" si="166"/>
        <v>-3.9100000000000006</v>
      </c>
      <c r="AZ300" s="4">
        <f t="shared" si="167"/>
        <v>1066.6900000000135</v>
      </c>
      <c r="BA300" s="4">
        <f>(C300-$C$1240)*10/100*4</f>
        <v>674.81199999999978</v>
      </c>
      <c r="BC300"/>
      <c r="BE300" s="6"/>
      <c r="BK300">
        <f t="shared" si="184"/>
        <v>1</v>
      </c>
    </row>
    <row r="301" spans="1:63" x14ac:dyDescent="0.25">
      <c r="A301">
        <v>958</v>
      </c>
      <c r="B301" s="1">
        <v>44396</v>
      </c>
      <c r="C301" s="2">
        <v>4296.3999999999996</v>
      </c>
      <c r="D301" s="2">
        <v>4296.3999999999996</v>
      </c>
      <c r="E301" s="2">
        <v>4233.13</v>
      </c>
      <c r="F301" s="2">
        <v>4258.49</v>
      </c>
      <c r="G301" s="2">
        <v>4155790000</v>
      </c>
      <c r="H301" s="2">
        <f t="shared" si="168"/>
        <v>28.202108747002978</v>
      </c>
      <c r="I301" s="2">
        <f t="shared" si="169"/>
        <v>4309.9575000000004</v>
      </c>
      <c r="J301" s="2">
        <f t="shared" si="170"/>
        <v>39.868199383785438</v>
      </c>
      <c r="K301" s="2">
        <f t="shared" si="171"/>
        <v>-30.760000000000218</v>
      </c>
      <c r="L301" s="20">
        <f>VLOOKUP(B301,'IV Calls'!A:B,2, FALSE)</f>
        <v>0.17879999999999999</v>
      </c>
      <c r="M301" s="2">
        <f t="shared" si="172"/>
        <v>25.36420504599846</v>
      </c>
      <c r="N301" s="2">
        <f>VLOOKUP(B301,'IV Puts'!A:B,2, FALSE)</f>
        <v>0.1774</v>
      </c>
      <c r="O301" s="21">
        <f t="shared" si="173"/>
        <v>26.115581359398693</v>
      </c>
      <c r="P301" s="4">
        <f t="shared" si="174"/>
        <v>94.029999999999745</v>
      </c>
      <c r="Q301" s="4">
        <f t="shared" si="175"/>
        <v>45.333000000000268</v>
      </c>
      <c r="R301" s="4">
        <f t="shared" si="176"/>
        <v>5.844609022556396</v>
      </c>
      <c r="S301" s="4">
        <f t="shared" si="177"/>
        <v>3.854284757567644</v>
      </c>
      <c r="T301" s="20">
        <f t="shared" si="148"/>
        <v>4335.9863984962403</v>
      </c>
      <c r="U301" s="2">
        <f t="shared" si="149"/>
        <v>77.496398496240545</v>
      </c>
      <c r="V301" s="24">
        <f t="shared" si="150"/>
        <v>0</v>
      </c>
      <c r="W301" s="32">
        <f t="shared" si="151"/>
        <v>4300.607768697726</v>
      </c>
      <c r="X301" s="33">
        <f t="shared" si="152"/>
        <v>42.117768697726206</v>
      </c>
      <c r="Y301" s="34">
        <f t="shared" si="153"/>
        <v>0</v>
      </c>
      <c r="Z301" s="39">
        <f t="shared" si="178"/>
        <v>4289.2969999999914</v>
      </c>
      <c r="AA301" s="33">
        <f t="shared" si="154"/>
        <v>30.806999999991604</v>
      </c>
      <c r="AB301" s="34">
        <f t="shared" si="155"/>
        <v>0</v>
      </c>
      <c r="AC301" s="32">
        <f t="shared" si="156"/>
        <v>4291.6722614265154</v>
      </c>
      <c r="AD301" s="33">
        <f t="shared" si="157"/>
        <v>33.182261426515652</v>
      </c>
      <c r="AE301" s="34">
        <f t="shared" si="158"/>
        <v>0</v>
      </c>
      <c r="AF301" s="36">
        <f t="shared" si="159"/>
        <v>-1</v>
      </c>
      <c r="AG301" s="37">
        <f t="shared" si="160"/>
        <v>0</v>
      </c>
      <c r="AH301" s="37">
        <f>IF(COUNTIF(AF302:AF305, "&lt;0")&gt;=2,0,IF(AE301=1, 1, -1))</f>
        <v>-1</v>
      </c>
      <c r="AI301" s="37">
        <f>IF(COUNTIF(AF302:AF304, "&lt;0")&gt;=1,0,IF(AE301=1, 1, -1))</f>
        <v>0</v>
      </c>
      <c r="AJ301" s="42">
        <f>IF(SUM(AE302:AE304)=0,0,IF(AE301=1, 1, -1))</f>
        <v>-1</v>
      </c>
      <c r="AK301" s="37">
        <f>IF(COUNTIF(AF302:AF303, "&lt;0")&gt;=2,0,IF(AE301=1, 1, -1))</f>
        <v>-1</v>
      </c>
      <c r="AL301" s="44">
        <f>IF(COUNTIF(AF302:AF305, "&lt;0")&gt;=3,0,IF(AE301=1, 1, -1))</f>
        <v>-1</v>
      </c>
      <c r="AM301" s="49">
        <f>IF(COUNTIF(AF302:AF304, "&lt;0")&gt;=2,0,IF(AE301=1, 1, -1))</f>
        <v>-1</v>
      </c>
      <c r="AN301" s="7">
        <v>25.165603887920177</v>
      </c>
      <c r="AO301" s="4">
        <f t="shared" si="161"/>
        <v>0</v>
      </c>
      <c r="AP301" s="4">
        <f t="shared" si="162"/>
        <v>-63.269999999999527</v>
      </c>
      <c r="AQ301" s="4">
        <f t="shared" si="163"/>
        <v>37.909999999999854</v>
      </c>
      <c r="AR301">
        <f t="shared" si="179"/>
        <v>63.269999999999527</v>
      </c>
      <c r="AS301" s="6">
        <f t="shared" si="164"/>
        <v>1</v>
      </c>
      <c r="AT301" s="4">
        <f t="shared" si="165"/>
        <v>-25.521594168119265</v>
      </c>
      <c r="AU301" s="4">
        <f t="shared" si="180"/>
        <v>-5.7443961120796772</v>
      </c>
      <c r="AV301">
        <f t="shared" si="181"/>
        <v>1</v>
      </c>
      <c r="AW301">
        <f t="shared" si="182"/>
        <v>0</v>
      </c>
      <c r="AX301">
        <f t="shared" si="183"/>
        <v>0</v>
      </c>
      <c r="AY301" s="4">
        <f t="shared" si="166"/>
        <v>-3.9100000000000006</v>
      </c>
      <c r="AZ301" s="4">
        <f t="shared" si="167"/>
        <v>1070.6000000000136</v>
      </c>
      <c r="BA301" s="4">
        <f>(C301-$C$1240)*10/100*4</f>
        <v>687.32799999999986</v>
      </c>
      <c r="BC301"/>
      <c r="BE301" s="6"/>
      <c r="BK301">
        <f t="shared" si="184"/>
        <v>1</v>
      </c>
    </row>
    <row r="302" spans="1:63" x14ac:dyDescent="0.25">
      <c r="A302">
        <v>957</v>
      </c>
      <c r="B302" s="1">
        <v>44393</v>
      </c>
      <c r="C302" s="2">
        <v>4367.43</v>
      </c>
      <c r="D302" s="2">
        <v>4375.09</v>
      </c>
      <c r="E302" s="2">
        <v>4322.53</v>
      </c>
      <c r="F302" s="2">
        <v>4327.16</v>
      </c>
      <c r="G302" s="2">
        <v>3165160000</v>
      </c>
      <c r="H302" s="2">
        <f t="shared" si="168"/>
        <v>22.594227483044264</v>
      </c>
      <c r="I302" s="2">
        <f t="shared" si="169"/>
        <v>4305.3764999999994</v>
      </c>
      <c r="J302" s="2">
        <f t="shared" si="170"/>
        <v>27.920383631054698</v>
      </c>
      <c r="K302" s="2">
        <f t="shared" si="171"/>
        <v>7.4000000000005457</v>
      </c>
      <c r="L302" s="20">
        <f>VLOOKUP(B302,'IV Calls'!A:B,2, FALSE)</f>
        <v>0.1166</v>
      </c>
      <c r="M302" s="2">
        <f t="shared" si="172"/>
        <v>16.666285416838651</v>
      </c>
      <c r="N302" s="2">
        <f>VLOOKUP(B302,'IV Puts'!A:B,2, FALSE)</f>
        <v>0.1285</v>
      </c>
      <c r="O302" s="21">
        <f t="shared" si="173"/>
        <v>19.060563417703637</v>
      </c>
      <c r="P302" s="4">
        <f t="shared" si="174"/>
        <v>52.5600000000004</v>
      </c>
      <c r="Q302" s="4">
        <f t="shared" si="175"/>
        <v>39.479000000000362</v>
      </c>
      <c r="R302" s="4">
        <f t="shared" si="176"/>
        <v>8.8263984962406106</v>
      </c>
      <c r="S302" s="4">
        <f t="shared" si="177"/>
        <v>5.9264347855295449</v>
      </c>
      <c r="T302" s="20">
        <f t="shared" si="148"/>
        <v>4369.8239473684207</v>
      </c>
      <c r="U302" s="2">
        <f t="shared" si="149"/>
        <v>42.66394736842085</v>
      </c>
      <c r="V302" s="24">
        <f t="shared" si="150"/>
        <v>0</v>
      </c>
      <c r="W302" s="32">
        <f t="shared" si="151"/>
        <v>4372.027970697859</v>
      </c>
      <c r="X302" s="33">
        <f t="shared" si="152"/>
        <v>44.867970697859164</v>
      </c>
      <c r="Y302" s="34">
        <f t="shared" si="153"/>
        <v>0</v>
      </c>
      <c r="Z302" s="39">
        <f t="shared" si="178"/>
        <v>4367.2710000000006</v>
      </c>
      <c r="AA302" s="33">
        <f t="shared" si="154"/>
        <v>40.111000000000786</v>
      </c>
      <c r="AB302" s="34">
        <f t="shared" si="155"/>
        <v>0</v>
      </c>
      <c r="AC302" s="32">
        <f t="shared" si="156"/>
        <v>4368.269963846551</v>
      </c>
      <c r="AD302" s="33">
        <f t="shared" si="157"/>
        <v>41.109963846551182</v>
      </c>
      <c r="AE302" s="34">
        <f t="shared" si="158"/>
        <v>0</v>
      </c>
      <c r="AF302" s="36">
        <f t="shared" si="159"/>
        <v>-1</v>
      </c>
      <c r="AG302" s="37">
        <f t="shared" si="160"/>
        <v>-1</v>
      </c>
      <c r="AH302" s="37">
        <f>IF(COUNTIF(AF303:AF306, "&lt;0")&gt;=2,0,IF(AE302=1, 1, -1))</f>
        <v>-1</v>
      </c>
      <c r="AI302" s="37">
        <f>IF(COUNTIF(AF303:AF305, "&lt;0")&gt;=1,0,IF(AE302=1, 1, -1))</f>
        <v>-1</v>
      </c>
      <c r="AJ302" s="42">
        <f>IF(SUM(AE303:AE305)=0,0,IF(AE302=1, 1, -1))</f>
        <v>-1</v>
      </c>
      <c r="AK302" s="37">
        <f>IF(COUNTIF(AF303:AF304, "&lt;0")&gt;=2,0,IF(AE302=1, 1, -1))</f>
        <v>-1</v>
      </c>
      <c r="AL302" s="44">
        <f>IF(COUNTIF(AF303:AF306, "&lt;0")&gt;=3,0,IF(AE302=1, 1, -1))</f>
        <v>-1</v>
      </c>
      <c r="AM302" s="49">
        <f>IF(COUNTIF(AF303:AF305, "&lt;0")&gt;=2,0,IF(AE302=1, 1, -1))</f>
        <v>-1</v>
      </c>
      <c r="AN302" s="7">
        <v>18.367218491112926</v>
      </c>
      <c r="AO302" s="4">
        <f t="shared" si="161"/>
        <v>7.6599999999998545</v>
      </c>
      <c r="AP302" s="4">
        <f t="shared" si="162"/>
        <v>-44.900000000000546</v>
      </c>
      <c r="AQ302" s="4">
        <f t="shared" si="163"/>
        <v>40.270000000000437</v>
      </c>
      <c r="AR302">
        <f t="shared" si="179"/>
        <v>44.900000000000546</v>
      </c>
      <c r="AS302" s="6">
        <f t="shared" si="164"/>
        <v>1</v>
      </c>
      <c r="AT302" s="4">
        <f t="shared" si="165"/>
        <v>-17.349172263331155</v>
      </c>
      <c r="AU302" s="4">
        <f t="shared" si="180"/>
        <v>-14.902781508887511</v>
      </c>
      <c r="AV302">
        <f t="shared" si="181"/>
        <v>1</v>
      </c>
      <c r="AW302">
        <f t="shared" si="182"/>
        <v>0</v>
      </c>
      <c r="AX302">
        <f t="shared" si="183"/>
        <v>0</v>
      </c>
      <c r="AY302" s="4">
        <f t="shared" si="166"/>
        <v>-3.9100000000000006</v>
      </c>
      <c r="AZ302" s="4">
        <f t="shared" si="167"/>
        <v>1074.5100000000136</v>
      </c>
      <c r="BA302" s="4">
        <f>(C302-$C$1240)*10/100*4</f>
        <v>715.74000000000012</v>
      </c>
      <c r="BC302"/>
      <c r="BE302" s="6"/>
      <c r="BK302">
        <f t="shared" si="184"/>
        <v>1</v>
      </c>
    </row>
    <row r="303" spans="1:63" x14ac:dyDescent="0.25">
      <c r="A303">
        <v>956</v>
      </c>
      <c r="B303" s="1">
        <v>44392</v>
      </c>
      <c r="C303" s="2">
        <v>4369.0200000000004</v>
      </c>
      <c r="D303" s="2">
        <v>4369.0200000000004</v>
      </c>
      <c r="E303" s="2">
        <v>4340.7</v>
      </c>
      <c r="F303" s="2">
        <v>4360.03</v>
      </c>
      <c r="G303" s="2">
        <v>3226930000</v>
      </c>
      <c r="H303" s="2">
        <f t="shared" si="168"/>
        <v>27.89098109903393</v>
      </c>
      <c r="I303" s="2">
        <f t="shared" si="169"/>
        <v>4298.0234999999993</v>
      </c>
      <c r="J303" s="2">
        <f t="shared" si="170"/>
        <v>29.667882416938177</v>
      </c>
      <c r="K303" s="2">
        <f t="shared" si="171"/>
        <v>-5.2799999999997453</v>
      </c>
      <c r="L303" s="20">
        <f>VLOOKUP(B303,'IV Calls'!A:B,2, FALSE)</f>
        <v>9.4299999999999995E-2</v>
      </c>
      <c r="M303" s="2">
        <f t="shared" si="172"/>
        <v>13.522937614183904</v>
      </c>
      <c r="N303" s="2">
        <f>VLOOKUP(B303,'IV Puts'!A:B,2, FALSE)</f>
        <v>0.1091</v>
      </c>
      <c r="O303" s="21">
        <f t="shared" si="173"/>
        <v>16.235902851674158</v>
      </c>
      <c r="P303" s="4">
        <f t="shared" si="174"/>
        <v>33.600000000000364</v>
      </c>
      <c r="Q303" s="4">
        <f t="shared" si="175"/>
        <v>36.539000000000307</v>
      </c>
      <c r="R303" s="4">
        <f t="shared" si="176"/>
        <v>9.7939473684210672</v>
      </c>
      <c r="S303" s="4">
        <f t="shared" si="177"/>
        <v>6.4760150674068298</v>
      </c>
      <c r="T303" s="20">
        <f t="shared" si="148"/>
        <v>4384.3578646616543</v>
      </c>
      <c r="U303" s="2">
        <f t="shared" si="149"/>
        <v>24.32786466165453</v>
      </c>
      <c r="V303" s="24">
        <f t="shared" si="150"/>
        <v>0</v>
      </c>
      <c r="W303" s="32">
        <f t="shared" si="151"/>
        <v>4373.7402988589383</v>
      </c>
      <c r="X303" s="33">
        <f t="shared" si="152"/>
        <v>13.710298858938586</v>
      </c>
      <c r="Y303" s="34">
        <f t="shared" si="153"/>
        <v>1</v>
      </c>
      <c r="Z303" s="39">
        <f t="shared" si="178"/>
        <v>4367.9110000000001</v>
      </c>
      <c r="AA303" s="33">
        <f t="shared" si="154"/>
        <v>7.8810000000003129</v>
      </c>
      <c r="AB303" s="34">
        <f t="shared" si="155"/>
        <v>1</v>
      </c>
      <c r="AC303" s="32">
        <f t="shared" si="156"/>
        <v>4369.1351527603774</v>
      </c>
      <c r="AD303" s="33">
        <f t="shared" si="157"/>
        <v>9.1051527603776776</v>
      </c>
      <c r="AE303" s="34">
        <f t="shared" si="158"/>
        <v>1</v>
      </c>
      <c r="AF303" s="36">
        <f t="shared" si="159"/>
        <v>1</v>
      </c>
      <c r="AG303" s="37">
        <f t="shared" si="160"/>
        <v>1</v>
      </c>
      <c r="AH303" s="37">
        <f>IF(COUNTIF(AF304:AF307, "&lt;0")&gt;=2,0,IF(AE303=1, 1, -1))</f>
        <v>1</v>
      </c>
      <c r="AI303" s="37">
        <f>IF(COUNTIF(AF304:AF306, "&lt;0")&gt;=1,0,IF(AE303=1, 1, -1))</f>
        <v>1</v>
      </c>
      <c r="AJ303" s="42">
        <f>IF(SUM(AE304:AE306)=0,0,IF(AE303=1, 1, -1))</f>
        <v>1</v>
      </c>
      <c r="AK303" s="37">
        <f>IF(COUNTIF(AF304:AF305, "&lt;0")&gt;=2,0,IF(AE303=1, 1, -1))</f>
        <v>1</v>
      </c>
      <c r="AL303" s="44">
        <f>IF(COUNTIF(AF304:AF307, "&lt;0")&gt;=3,0,IF(AE303=1, 1, -1))</f>
        <v>1</v>
      </c>
      <c r="AM303" s="49">
        <f>IF(COUNTIF(AF304:AF306, "&lt;0")&gt;=2,0,IF(AE303=1, 1, -1))</f>
        <v>1</v>
      </c>
      <c r="AN303" s="7">
        <v>15.645307462433342</v>
      </c>
      <c r="AO303" s="4">
        <f t="shared" si="161"/>
        <v>0</v>
      </c>
      <c r="AP303" s="4">
        <f t="shared" si="162"/>
        <v>-28.320000000000618</v>
      </c>
      <c r="AQ303" s="4">
        <f t="shared" si="163"/>
        <v>8.9900000000006912</v>
      </c>
      <c r="AR303">
        <f t="shared" si="179"/>
        <v>28.320000000000618</v>
      </c>
      <c r="AS303" s="6">
        <f t="shared" si="164"/>
        <v>1</v>
      </c>
      <c r="AT303" s="4">
        <f t="shared" si="165"/>
        <v>-4.8520388063506061</v>
      </c>
      <c r="AU303" s="4">
        <f t="shared" si="180"/>
        <v>13.655307462432651</v>
      </c>
      <c r="AV303">
        <f t="shared" si="181"/>
        <v>0</v>
      </c>
      <c r="AW303">
        <f t="shared" si="182"/>
        <v>1</v>
      </c>
      <c r="AX303">
        <f t="shared" si="183"/>
        <v>0</v>
      </c>
      <c r="AY303" s="4">
        <f t="shared" si="166"/>
        <v>-3.9100000000000006</v>
      </c>
      <c r="AZ303" s="4">
        <f t="shared" si="167"/>
        <v>1078.4200000000137</v>
      </c>
      <c r="BA303" s="4">
        <f>(C303-$C$1240)*10/100*4</f>
        <v>716.3760000000002</v>
      </c>
      <c r="BC303"/>
      <c r="BE303" s="6"/>
      <c r="BK303">
        <f t="shared" si="184"/>
        <v>1</v>
      </c>
    </row>
    <row r="304" spans="1:63" x14ac:dyDescent="0.25">
      <c r="A304">
        <v>955</v>
      </c>
      <c r="B304" s="1">
        <v>44391</v>
      </c>
      <c r="C304" s="2">
        <v>4380.1099999999997</v>
      </c>
      <c r="D304" s="2">
        <v>4393.68</v>
      </c>
      <c r="E304" s="2">
        <v>4362.3599999999997</v>
      </c>
      <c r="F304" s="2">
        <v>4374.3</v>
      </c>
      <c r="G304" s="2">
        <v>3213870000</v>
      </c>
      <c r="H304" s="2">
        <f t="shared" si="168"/>
        <v>32.244474961697819</v>
      </c>
      <c r="I304" s="2">
        <f t="shared" si="169"/>
        <v>4292.0159999999987</v>
      </c>
      <c r="J304" s="2">
        <f t="shared" si="170"/>
        <v>33.429045344304747</v>
      </c>
      <c r="K304" s="2">
        <f t="shared" si="171"/>
        <v>10.899999999999636</v>
      </c>
      <c r="L304" s="20">
        <f>VLOOKUP(B304,'IV Calls'!A:B,2, FALSE)</f>
        <v>9.9699999999999997E-2</v>
      </c>
      <c r="M304" s="2">
        <f t="shared" si="172"/>
        <v>14.280679234509039</v>
      </c>
      <c r="N304" s="2">
        <f>VLOOKUP(B304,'IV Puts'!A:B,2, FALSE)</f>
        <v>9.8599999999999993E-2</v>
      </c>
      <c r="O304" s="21">
        <f t="shared" si="173"/>
        <v>14.656253316609403</v>
      </c>
      <c r="P304" s="4">
        <f t="shared" si="174"/>
        <v>31.320000000000618</v>
      </c>
      <c r="Q304" s="4">
        <f t="shared" si="175"/>
        <v>34.626000000000296</v>
      </c>
      <c r="R304" s="4">
        <f t="shared" si="176"/>
        <v>10.057864661654154</v>
      </c>
      <c r="S304" s="4">
        <f t="shared" si="177"/>
        <v>6.6483082520258101</v>
      </c>
      <c r="T304" s="20">
        <f t="shared" si="148"/>
        <v>4378.7744586466169</v>
      </c>
      <c r="U304" s="2">
        <f t="shared" si="149"/>
        <v>4.4744586466167675</v>
      </c>
      <c r="V304" s="24">
        <f t="shared" si="150"/>
        <v>1</v>
      </c>
      <c r="W304" s="32">
        <f t="shared" si="151"/>
        <v>4384.661305221668</v>
      </c>
      <c r="X304" s="33">
        <f t="shared" si="152"/>
        <v>10.361305221667862</v>
      </c>
      <c r="Y304" s="34">
        <f t="shared" si="153"/>
        <v>1</v>
      </c>
      <c r="Z304" s="39">
        <f t="shared" si="178"/>
        <v>4380.0139999999992</v>
      </c>
      <c r="AA304" s="33">
        <f t="shared" si="154"/>
        <v>5.7139999999990323</v>
      </c>
      <c r="AB304" s="34">
        <f t="shared" si="155"/>
        <v>1</v>
      </c>
      <c r="AC304" s="32">
        <f t="shared" si="156"/>
        <v>4380.9899340965494</v>
      </c>
      <c r="AD304" s="33">
        <f t="shared" si="157"/>
        <v>6.6899340965492229</v>
      </c>
      <c r="AE304" s="34">
        <f t="shared" si="158"/>
        <v>1</v>
      </c>
      <c r="AF304" s="36">
        <f t="shared" si="159"/>
        <v>1</v>
      </c>
      <c r="AG304" s="37">
        <f t="shared" si="160"/>
        <v>1</v>
      </c>
      <c r="AH304" s="37">
        <f>IF(COUNTIF(AF305:AF308, "&lt;0")&gt;=2,0,IF(AE304=1, 1, -1))</f>
        <v>1</v>
      </c>
      <c r="AI304" s="37">
        <f>IF(COUNTIF(AF305:AF307, "&lt;0")&gt;=1,0,IF(AE304=1, 1, -1))</f>
        <v>0</v>
      </c>
      <c r="AJ304" s="42">
        <f>IF(SUM(AE305:AE307)=0,0,IF(AE304=1, 1, -1))</f>
        <v>1</v>
      </c>
      <c r="AK304" s="37">
        <f>IF(COUNTIF(AF305:AF306, "&lt;0")&gt;=2,0,IF(AE304=1, 1, -1))</f>
        <v>1</v>
      </c>
      <c r="AL304" s="44">
        <f>IF(COUNTIF(AF305:AF308, "&lt;0")&gt;=3,0,IF(AE304=1, 1, -1))</f>
        <v>1</v>
      </c>
      <c r="AM304" s="49">
        <f>IF(COUNTIF(AF305:AF307, "&lt;0")&gt;=2,0,IF(AE304=1, 1, -1))</f>
        <v>1</v>
      </c>
      <c r="AN304" s="7">
        <v>14.123119082473332</v>
      </c>
      <c r="AO304" s="4">
        <f t="shared" si="161"/>
        <v>13.570000000000618</v>
      </c>
      <c r="AP304" s="4">
        <f t="shared" si="162"/>
        <v>-17.75</v>
      </c>
      <c r="AQ304" s="4">
        <f t="shared" si="163"/>
        <v>5.8099999999994907</v>
      </c>
      <c r="AR304">
        <f t="shared" si="179"/>
        <v>17.75</v>
      </c>
      <c r="AS304" s="6">
        <f t="shared" si="164"/>
        <v>0</v>
      </c>
      <c r="AT304" s="4">
        <f t="shared" si="165"/>
        <v>3.4346786237099991</v>
      </c>
      <c r="AU304" s="4">
        <f t="shared" si="180"/>
        <v>15.313119082473841</v>
      </c>
      <c r="AV304">
        <f t="shared" si="181"/>
        <v>0</v>
      </c>
      <c r="AW304">
        <f t="shared" si="182"/>
        <v>0</v>
      </c>
      <c r="AX304">
        <f t="shared" si="183"/>
        <v>0</v>
      </c>
      <c r="AY304" s="4">
        <f t="shared" si="166"/>
        <v>6.94</v>
      </c>
      <c r="AZ304" s="4">
        <f t="shared" si="167"/>
        <v>1082.3300000000138</v>
      </c>
      <c r="BA304" s="4">
        <f>(C304-$C$1240)*10/100*4</f>
        <v>720.81199999999978</v>
      </c>
      <c r="BC304"/>
      <c r="BE304" s="6"/>
      <c r="BK304">
        <f t="shared" si="184"/>
        <v>1</v>
      </c>
    </row>
    <row r="305" spans="1:63" x14ac:dyDescent="0.25">
      <c r="A305">
        <v>954</v>
      </c>
      <c r="B305" s="1">
        <v>44390</v>
      </c>
      <c r="C305" s="2">
        <v>4381.07</v>
      </c>
      <c r="D305" s="2">
        <v>4392.37</v>
      </c>
      <c r="E305" s="2">
        <v>4366.92</v>
      </c>
      <c r="F305" s="2">
        <v>4369.21</v>
      </c>
      <c r="G305" s="2">
        <v>3166900000</v>
      </c>
      <c r="H305" s="2">
        <f t="shared" si="168"/>
        <v>32.227701490074288</v>
      </c>
      <c r="I305" s="2">
        <f t="shared" si="169"/>
        <v>4285.7744999999986</v>
      </c>
      <c r="J305" s="2">
        <f t="shared" si="170"/>
        <v>33.661942199338135</v>
      </c>
      <c r="K305" s="2">
        <f t="shared" si="171"/>
        <v>-3.5600000000004002</v>
      </c>
      <c r="L305" s="20">
        <f>VLOOKUP(B305,'IV Calls'!A:B,2, FALSE)</f>
        <v>0.11020000000000001</v>
      </c>
      <c r="M305" s="2">
        <f t="shared" si="172"/>
        <v>15.840370399832896</v>
      </c>
      <c r="N305" s="2">
        <f>VLOOKUP(B305,'IV Puts'!A:B,2, FALSE)</f>
        <v>0.1111</v>
      </c>
      <c r="O305" s="21">
        <f t="shared" si="173"/>
        <v>16.572580555985056</v>
      </c>
      <c r="P305" s="4">
        <f t="shared" si="174"/>
        <v>25.449999999999818</v>
      </c>
      <c r="Q305" s="4">
        <f t="shared" si="175"/>
        <v>32.842000000000283</v>
      </c>
      <c r="R305" s="4">
        <f t="shared" si="176"/>
        <v>9.5644586466165524</v>
      </c>
      <c r="S305" s="4">
        <f t="shared" si="177"/>
        <v>6.4102890446031608</v>
      </c>
      <c r="T305" s="20">
        <f t="shared" si="148"/>
        <v>4393.4670902255639</v>
      </c>
      <c r="U305" s="2">
        <f t="shared" si="149"/>
        <v>24.257090225563843</v>
      </c>
      <c r="V305" s="24">
        <f t="shared" si="150"/>
        <v>0</v>
      </c>
      <c r="W305" s="32">
        <f t="shared" si="151"/>
        <v>4385.3915330851769</v>
      </c>
      <c r="X305" s="33">
        <f t="shared" si="152"/>
        <v>16.181533085176852</v>
      </c>
      <c r="Y305" s="34">
        <f t="shared" si="153"/>
        <v>0</v>
      </c>
      <c r="Z305" s="39">
        <f t="shared" si="178"/>
        <v>4381.9359999999997</v>
      </c>
      <c r="AA305" s="33">
        <f t="shared" si="154"/>
        <v>12.725999999999658</v>
      </c>
      <c r="AB305" s="34">
        <f t="shared" si="155"/>
        <v>1</v>
      </c>
      <c r="AC305" s="32">
        <f t="shared" si="156"/>
        <v>4382.6616619478873</v>
      </c>
      <c r="AD305" s="33">
        <f t="shared" si="157"/>
        <v>13.45166194788726</v>
      </c>
      <c r="AE305" s="34">
        <f t="shared" si="158"/>
        <v>1</v>
      </c>
      <c r="AF305" s="36">
        <f t="shared" si="159"/>
        <v>1</v>
      </c>
      <c r="AG305" s="37">
        <f t="shared" si="160"/>
        <v>1</v>
      </c>
      <c r="AH305" s="37">
        <f>IF(COUNTIF(AF306:AF309, "&lt;0")&gt;=2,0,IF(AE305=1, 1, -1))</f>
        <v>1</v>
      </c>
      <c r="AI305" s="37">
        <f>IF(COUNTIF(AF306:AF308, "&lt;0")&gt;=1,0,IF(AE305=1, 1, -1))</f>
        <v>0</v>
      </c>
      <c r="AJ305" s="42">
        <f>IF(SUM(AE306:AE308)=0,0,IF(AE305=1, 1, -1))</f>
        <v>1</v>
      </c>
      <c r="AK305" s="37">
        <f>IF(COUNTIF(AF306:AF307, "&lt;0")&gt;=2,0,IF(AE305=1, 1, -1))</f>
        <v>1</v>
      </c>
      <c r="AL305" s="44">
        <f>IF(COUNTIF(AF306:AF309, "&lt;0")&gt;=3,0,IF(AE305=1, 1, -1))</f>
        <v>1</v>
      </c>
      <c r="AM305" s="49">
        <f>IF(COUNTIF(AF306:AF308, "&lt;0")&gt;=2,0,IF(AE305=1, 1, -1))</f>
        <v>1</v>
      </c>
      <c r="AN305" s="7">
        <v>15.969738216165469</v>
      </c>
      <c r="AO305" s="4">
        <f t="shared" si="161"/>
        <v>11.300000000000182</v>
      </c>
      <c r="AP305" s="4">
        <f t="shared" si="162"/>
        <v>-14.149999999999636</v>
      </c>
      <c r="AQ305" s="4">
        <f t="shared" si="163"/>
        <v>11.859999999999673</v>
      </c>
      <c r="AR305">
        <f t="shared" si="179"/>
        <v>14.149999999999636</v>
      </c>
      <c r="AS305" s="6">
        <f t="shared" si="164"/>
        <v>0</v>
      </c>
      <c r="AT305" s="4">
        <f t="shared" si="165"/>
        <v>9.8046073242485683</v>
      </c>
      <c r="AU305" s="4">
        <f t="shared" si="180"/>
        <v>11.109738216165796</v>
      </c>
      <c r="AV305">
        <f t="shared" si="181"/>
        <v>0</v>
      </c>
      <c r="AW305">
        <f t="shared" si="182"/>
        <v>0</v>
      </c>
      <c r="AX305">
        <f t="shared" si="183"/>
        <v>0</v>
      </c>
      <c r="AY305" s="4">
        <f t="shared" si="166"/>
        <v>6.94</v>
      </c>
      <c r="AZ305" s="4">
        <f t="shared" si="167"/>
        <v>1075.3900000000137</v>
      </c>
      <c r="BA305" s="4">
        <f>(C305-$C$1240)*10/100*4</f>
        <v>721.19599999999991</v>
      </c>
      <c r="BC305"/>
      <c r="BE305" s="6"/>
      <c r="BK305">
        <f t="shared" si="184"/>
        <v>1</v>
      </c>
    </row>
    <row r="306" spans="1:63" x14ac:dyDescent="0.25">
      <c r="A306">
        <v>953</v>
      </c>
      <c r="B306" s="1">
        <v>44389</v>
      </c>
      <c r="C306" s="2">
        <v>4372.41</v>
      </c>
      <c r="D306" s="2">
        <v>4386.68</v>
      </c>
      <c r="E306" s="2">
        <v>4364.03</v>
      </c>
      <c r="F306" s="2">
        <v>4384.63</v>
      </c>
      <c r="G306" s="2">
        <v>2983980000</v>
      </c>
      <c r="H306" s="2">
        <f t="shared" si="168"/>
        <v>30.337210301688863</v>
      </c>
      <c r="I306" s="2">
        <f t="shared" si="169"/>
        <v>4279.1364999999996</v>
      </c>
      <c r="J306" s="2">
        <f t="shared" si="170"/>
        <v>32.738343188635014</v>
      </c>
      <c r="K306" s="2">
        <f t="shared" si="171"/>
        <v>2.8599999999996726</v>
      </c>
      <c r="L306" s="20">
        <f>VLOOKUP(B306,'IV Calls'!A:B,2, FALSE)</f>
        <v>0.1004</v>
      </c>
      <c r="M306" s="2">
        <f t="shared" si="172"/>
        <v>14.382063871686645</v>
      </c>
      <c r="N306" s="2">
        <f>VLOOKUP(B306,'IV Puts'!A:B,2, FALSE)</f>
        <v>9.9400000000000002E-2</v>
      </c>
      <c r="O306" s="21">
        <f t="shared" si="173"/>
        <v>14.776317914089955</v>
      </c>
      <c r="P306" s="4">
        <f t="shared" si="174"/>
        <v>22.650000000000546</v>
      </c>
      <c r="Q306" s="4">
        <f t="shared" si="175"/>
        <v>32.044000000000324</v>
      </c>
      <c r="R306" s="4">
        <f t="shared" si="176"/>
        <v>8.837090225563923</v>
      </c>
      <c r="S306" s="4">
        <f t="shared" si="177"/>
        <v>6.0866663171507511</v>
      </c>
      <c r="T306" s="20">
        <f t="shared" si="148"/>
        <v>4377.3548721804509</v>
      </c>
      <c r="U306" s="2">
        <f t="shared" si="149"/>
        <v>7.2751278195491977</v>
      </c>
      <c r="V306" s="24">
        <f t="shared" si="150"/>
        <v>1</v>
      </c>
      <c r="W306" s="32">
        <f t="shared" si="151"/>
        <v>4376.245181142287</v>
      </c>
      <c r="X306" s="33">
        <f t="shared" si="152"/>
        <v>8.3848188577130713</v>
      </c>
      <c r="Y306" s="34">
        <f t="shared" si="153"/>
        <v>1</v>
      </c>
      <c r="Z306" s="39">
        <f t="shared" si="178"/>
        <v>4376.7129999999961</v>
      </c>
      <c r="AA306" s="33">
        <f t="shared" si="154"/>
        <v>7.9170000000040091</v>
      </c>
      <c r="AB306" s="34">
        <f t="shared" si="155"/>
        <v>1</v>
      </c>
      <c r="AC306" s="32">
        <f t="shared" si="156"/>
        <v>4376.6147580398774</v>
      </c>
      <c r="AD306" s="33">
        <f t="shared" si="157"/>
        <v>8.0152419601226939</v>
      </c>
      <c r="AE306" s="34">
        <f t="shared" si="158"/>
        <v>1</v>
      </c>
      <c r="AF306" s="36">
        <f t="shared" si="159"/>
        <v>1</v>
      </c>
      <c r="AG306" s="37">
        <f t="shared" si="160"/>
        <v>0</v>
      </c>
      <c r="AH306" s="37">
        <f>IF(COUNTIF(AF307:AF310, "&lt;0")&gt;=2,0,IF(AE306=1, 1, -1))</f>
        <v>0</v>
      </c>
      <c r="AI306" s="37">
        <f>IF(COUNTIF(AF307:AF309, "&lt;0")&gt;=1,0,IF(AE306=1, 1, -1))</f>
        <v>0</v>
      </c>
      <c r="AJ306" s="42">
        <f>IF(SUM(AE307:AE309)=0,0,IF(AE306=1, 1, -1))</f>
        <v>1</v>
      </c>
      <c r="AK306" s="37">
        <f>IF(COUNTIF(AF307:AF308, "&lt;0")&gt;=2,0,IF(AE306=1, 1, -1))</f>
        <v>1</v>
      </c>
      <c r="AL306" s="44">
        <f>IF(COUNTIF(AF307:AF310, "&lt;0")&gt;=3,0,IF(AE306=1, 1, -1))</f>
        <v>1</v>
      </c>
      <c r="AM306" s="49">
        <f>IF(COUNTIF(AF307:AF309, "&lt;0")&gt;=2,0,IF(AE306=1, 1, -1))</f>
        <v>1</v>
      </c>
      <c r="AN306" s="7">
        <v>14.238816223562276</v>
      </c>
      <c r="AO306" s="4">
        <f t="shared" si="161"/>
        <v>14.270000000000437</v>
      </c>
      <c r="AP306" s="4">
        <f t="shared" si="162"/>
        <v>-8.3800000000001091</v>
      </c>
      <c r="AQ306" s="4">
        <f t="shared" si="163"/>
        <v>12.220000000000255</v>
      </c>
      <c r="AR306">
        <f t="shared" si="179"/>
        <v>14.270000000000437</v>
      </c>
      <c r="AS306" s="6">
        <f t="shared" si="164"/>
        <v>0</v>
      </c>
      <c r="AT306" s="4">
        <f t="shared" si="165"/>
        <v>7.0882243353429786</v>
      </c>
      <c r="AU306" s="4">
        <f t="shared" si="180"/>
        <v>9.0188162235620215</v>
      </c>
      <c r="AV306">
        <f t="shared" si="181"/>
        <v>0</v>
      </c>
      <c r="AW306">
        <f t="shared" si="182"/>
        <v>0</v>
      </c>
      <c r="AX306">
        <f t="shared" si="183"/>
        <v>0</v>
      </c>
      <c r="AY306" s="4">
        <f t="shared" si="166"/>
        <v>6.94</v>
      </c>
      <c r="AZ306" s="4">
        <f t="shared" si="167"/>
        <v>1068.4500000000137</v>
      </c>
      <c r="BA306" s="4">
        <f>(C306-$C$1240)*10/100*4</f>
        <v>717.73199999999997</v>
      </c>
      <c r="BC306"/>
      <c r="BE306" s="6"/>
      <c r="BK306">
        <f t="shared" si="184"/>
        <v>1</v>
      </c>
    </row>
    <row r="307" spans="1:63" x14ac:dyDescent="0.25">
      <c r="A307">
        <v>952</v>
      </c>
      <c r="B307" s="1">
        <v>44386</v>
      </c>
      <c r="C307" s="2">
        <v>4329.38</v>
      </c>
      <c r="D307" s="2">
        <v>4371.6000000000004</v>
      </c>
      <c r="E307" s="2">
        <v>4329.38</v>
      </c>
      <c r="F307" s="2">
        <v>4369.55</v>
      </c>
      <c r="G307" s="2">
        <v>2738280000</v>
      </c>
      <c r="H307" s="2">
        <f t="shared" si="168"/>
        <v>28.223543836071975</v>
      </c>
      <c r="I307" s="2">
        <f t="shared" si="169"/>
        <v>4272.6609999999991</v>
      </c>
      <c r="J307" s="2">
        <f t="shared" si="170"/>
        <v>30.122452104526257</v>
      </c>
      <c r="K307" s="2">
        <f t="shared" si="171"/>
        <v>8.5600000000004002</v>
      </c>
      <c r="L307" s="20">
        <f>VLOOKUP(B307,'IV Calls'!A:B,2, FALSE)</f>
        <v>8.8800000000000004E-2</v>
      </c>
      <c r="M307" s="2">
        <f t="shared" si="172"/>
        <v>12.578531085265931</v>
      </c>
      <c r="N307" s="2">
        <f>VLOOKUP(B307,'IV Puts'!A:B,2, FALSE)</f>
        <v>9.2999999999999999E-2</v>
      </c>
      <c r="O307" s="21">
        <f t="shared" si="173"/>
        <v>13.670747182616031</v>
      </c>
      <c r="P307" s="4">
        <f t="shared" si="174"/>
        <v>50.780000000000655</v>
      </c>
      <c r="Q307" s="4">
        <f t="shared" si="175"/>
        <v>31.742000000000282</v>
      </c>
      <c r="R307" s="4">
        <f t="shared" si="176"/>
        <v>7.8048721804511398</v>
      </c>
      <c r="S307" s="4">
        <f t="shared" si="177"/>
        <v>5.4016635806865221</v>
      </c>
      <c r="T307" s="20">
        <f t="shared" si="148"/>
        <v>4327.7424586466159</v>
      </c>
      <c r="U307" s="2">
        <f t="shared" si="149"/>
        <v>41.807541353384295</v>
      </c>
      <c r="V307" s="24">
        <f t="shared" si="150"/>
        <v>0</v>
      </c>
      <c r="W307" s="32">
        <f t="shared" si="151"/>
        <v>4332.7793736928052</v>
      </c>
      <c r="X307" s="33">
        <f t="shared" si="152"/>
        <v>36.770626307195016</v>
      </c>
      <c r="Y307" s="34">
        <f t="shared" si="153"/>
        <v>0</v>
      </c>
      <c r="Z307" s="39">
        <f t="shared" si="178"/>
        <v>4330.2110000000011</v>
      </c>
      <c r="AA307" s="33">
        <f t="shared" si="154"/>
        <v>39.338999999999032</v>
      </c>
      <c r="AB307" s="34">
        <f t="shared" si="155"/>
        <v>0</v>
      </c>
      <c r="AC307" s="32">
        <f t="shared" si="156"/>
        <v>4330.7503584754904</v>
      </c>
      <c r="AD307" s="33">
        <f t="shared" si="157"/>
        <v>38.799641524509752</v>
      </c>
      <c r="AE307" s="34">
        <f t="shared" si="158"/>
        <v>0</v>
      </c>
      <c r="AF307" s="36">
        <f t="shared" si="159"/>
        <v>-1</v>
      </c>
      <c r="AG307" s="37">
        <f t="shared" si="160"/>
        <v>-1</v>
      </c>
      <c r="AH307" s="37">
        <f>IF(COUNTIF(AF308:AF311, "&lt;0")&gt;=2,0,IF(AE307=1, 1, -1))</f>
        <v>0</v>
      </c>
      <c r="AI307" s="37">
        <f>IF(COUNTIF(AF308:AF310, "&lt;0")&gt;=1,0,IF(AE307=1, 1, -1))</f>
        <v>0</v>
      </c>
      <c r="AJ307" s="42">
        <f>IF(SUM(AE308:AE310)=0,0,IF(AE307=1, 1, -1))</f>
        <v>-1</v>
      </c>
      <c r="AK307" s="37">
        <f>IF(COUNTIF(AF308:AF309, "&lt;0")&gt;=2,0,IF(AE307=1, 1, -1))</f>
        <v>-1</v>
      </c>
      <c r="AL307" s="44">
        <f>IF(COUNTIF(AF308:AF311, "&lt;0")&gt;=3,0,IF(AE307=1, 1, -1))</f>
        <v>-1</v>
      </c>
      <c r="AM307" s="49">
        <f>IF(COUNTIF(AF308:AF310, "&lt;0")&gt;=2,0,IF(AE307=1, 1, -1))</f>
        <v>-1</v>
      </c>
      <c r="AN307" s="7">
        <v>13.173461609569049</v>
      </c>
      <c r="AO307" s="4">
        <f t="shared" si="161"/>
        <v>42.220000000000255</v>
      </c>
      <c r="AP307" s="4">
        <f t="shared" si="162"/>
        <v>0</v>
      </c>
      <c r="AQ307" s="4">
        <f t="shared" si="163"/>
        <v>40.170000000000073</v>
      </c>
      <c r="AR307">
        <f t="shared" si="179"/>
        <v>42.220000000000255</v>
      </c>
      <c r="AS307" s="6">
        <f t="shared" si="164"/>
        <v>1</v>
      </c>
      <c r="AT307" s="4">
        <f t="shared" si="165"/>
        <v>-22.459807585646679</v>
      </c>
      <c r="AU307" s="4">
        <f t="shared" si="180"/>
        <v>-19.996538390431024</v>
      </c>
      <c r="AV307">
        <f t="shared" si="181"/>
        <v>1</v>
      </c>
      <c r="AW307">
        <f t="shared" si="182"/>
        <v>0</v>
      </c>
      <c r="AX307">
        <f t="shared" si="183"/>
        <v>0</v>
      </c>
      <c r="AY307" s="4">
        <f t="shared" si="166"/>
        <v>-3.9100000000000006</v>
      </c>
      <c r="AZ307" s="4">
        <f t="shared" si="167"/>
        <v>1061.5100000000136</v>
      </c>
      <c r="BA307" s="4">
        <f>(C307-$C$1240)*10/100*4</f>
        <v>700.52</v>
      </c>
      <c r="BC307"/>
      <c r="BE307" s="6"/>
      <c r="BK307">
        <f t="shared" si="184"/>
        <v>1</v>
      </c>
    </row>
    <row r="308" spans="1:63" x14ac:dyDescent="0.25">
      <c r="A308">
        <v>951</v>
      </c>
      <c r="B308" s="1">
        <v>44385</v>
      </c>
      <c r="C308" s="2">
        <v>4321.07</v>
      </c>
      <c r="D308" s="2">
        <v>4330.88</v>
      </c>
      <c r="E308" s="2">
        <v>4289.37</v>
      </c>
      <c r="F308" s="2">
        <v>4320.82</v>
      </c>
      <c r="G308" s="2">
        <v>3393780000</v>
      </c>
      <c r="H308" s="2">
        <f t="shared" si="168"/>
        <v>32.47828205979436</v>
      </c>
      <c r="I308" s="2">
        <f t="shared" si="169"/>
        <v>4267.619999999999</v>
      </c>
      <c r="J308" s="2">
        <f t="shared" si="170"/>
        <v>30.288048207346229</v>
      </c>
      <c r="K308" s="2">
        <f t="shared" si="171"/>
        <v>-37.0600000000004</v>
      </c>
      <c r="L308" s="20">
        <f>VLOOKUP(B308,'IV Calls'!A:B,2, FALSE)</f>
        <v>0.1123</v>
      </c>
      <c r="M308" s="2">
        <f t="shared" si="172"/>
        <v>16.044667598833922</v>
      </c>
      <c r="N308" s="2">
        <f>VLOOKUP(B308,'IV Puts'!A:B,2, FALSE)</f>
        <v>0.1298</v>
      </c>
      <c r="O308" s="21">
        <f t="shared" si="173"/>
        <v>19.245003837590165</v>
      </c>
      <c r="P308" s="4">
        <f t="shared" si="174"/>
        <v>68.760000000000218</v>
      </c>
      <c r="Q308" s="4">
        <f t="shared" si="175"/>
        <v>29.608000000000175</v>
      </c>
      <c r="R308" s="4">
        <f t="shared" si="176"/>
        <v>6.922458646616545</v>
      </c>
      <c r="S308" s="4">
        <f t="shared" si="177"/>
        <v>4.7878502715558557</v>
      </c>
      <c r="T308" s="20">
        <f t="shared" si="148"/>
        <v>4365.0238496240599</v>
      </c>
      <c r="U308" s="2">
        <f t="shared" si="149"/>
        <v>44.20384962406024</v>
      </c>
      <c r="V308" s="24">
        <f t="shared" si="150"/>
        <v>0</v>
      </c>
      <c r="W308" s="32">
        <f t="shared" si="151"/>
        <v>4324.4891220363425</v>
      </c>
      <c r="X308" s="33">
        <f t="shared" si="152"/>
        <v>3.6691220363427419</v>
      </c>
      <c r="Y308" s="34">
        <f t="shared" si="153"/>
        <v>1</v>
      </c>
      <c r="Z308" s="39">
        <f t="shared" si="178"/>
        <v>4318.0759999999973</v>
      </c>
      <c r="AA308" s="33">
        <f t="shared" si="154"/>
        <v>2.7440000000024156</v>
      </c>
      <c r="AB308" s="34">
        <f t="shared" si="155"/>
        <v>1</v>
      </c>
      <c r="AC308" s="32">
        <f t="shared" si="156"/>
        <v>4319.4227556276292</v>
      </c>
      <c r="AD308" s="33">
        <f t="shared" si="157"/>
        <v>1.397244372370551</v>
      </c>
      <c r="AE308" s="34">
        <f t="shared" si="158"/>
        <v>1</v>
      </c>
      <c r="AF308" s="36">
        <f t="shared" si="159"/>
        <v>1</v>
      </c>
      <c r="AG308" s="37">
        <f t="shared" si="160"/>
        <v>1</v>
      </c>
      <c r="AH308" s="37">
        <f>IF(COUNTIF(AF309:AF312, "&lt;0")&gt;=2,0,IF(AE308=1, 1, -1))</f>
        <v>0</v>
      </c>
      <c r="AI308" s="37">
        <f>IF(COUNTIF(AF309:AF311, "&lt;0")&gt;=1,0,IF(AE308=1, 1, -1))</f>
        <v>0</v>
      </c>
      <c r="AJ308" s="42">
        <f>IF(SUM(AE309:AE311)=0,0,IF(AE308=1, 1, -1))</f>
        <v>1</v>
      </c>
      <c r="AK308" s="37">
        <f>IF(COUNTIF(AF309:AF310, "&lt;0")&gt;=2,0,IF(AE308=1, 1, -1))</f>
        <v>1</v>
      </c>
      <c r="AL308" s="44">
        <f>IF(COUNTIF(AF309:AF312, "&lt;0")&gt;=3,0,IF(AE308=1, 1, -1))</f>
        <v>0</v>
      </c>
      <c r="AM308" s="49">
        <f>IF(COUNTIF(AF309:AF311, "&lt;0")&gt;=2,0,IF(AE308=1, 1, -1))</f>
        <v>0</v>
      </c>
      <c r="AN308" s="7">
        <v>18.544949726880173</v>
      </c>
      <c r="AO308" s="4">
        <f t="shared" si="161"/>
        <v>9.8100000000004002</v>
      </c>
      <c r="AP308" s="4">
        <f t="shared" si="162"/>
        <v>-31.699999999999818</v>
      </c>
      <c r="AQ308" s="4">
        <f t="shared" si="163"/>
        <v>0.25</v>
      </c>
      <c r="AR308">
        <f t="shared" si="179"/>
        <v>31.699999999999818</v>
      </c>
      <c r="AS308" s="6">
        <f t="shared" si="164"/>
        <v>1</v>
      </c>
      <c r="AT308" s="4">
        <f t="shared" si="165"/>
        <v>-3.8825754096795606</v>
      </c>
      <c r="AU308" s="4">
        <f t="shared" si="180"/>
        <v>25.294949726880173</v>
      </c>
      <c r="AV308">
        <f t="shared" si="181"/>
        <v>0</v>
      </c>
      <c r="AW308">
        <f t="shared" si="182"/>
        <v>1</v>
      </c>
      <c r="AX308">
        <f t="shared" si="183"/>
        <v>0</v>
      </c>
      <c r="AY308" s="4">
        <f t="shared" si="166"/>
        <v>-3.9100000000000006</v>
      </c>
      <c r="AZ308" s="4">
        <f t="shared" si="167"/>
        <v>1065.4200000000137</v>
      </c>
      <c r="BA308" s="4">
        <f>(C308-$C$1240)*10/100*4</f>
        <v>697.19599999999991</v>
      </c>
      <c r="BC308"/>
      <c r="BE308" s="6"/>
      <c r="BK308">
        <f t="shared" si="184"/>
        <v>1</v>
      </c>
    </row>
    <row r="309" spans="1:63" x14ac:dyDescent="0.25">
      <c r="A309">
        <v>950</v>
      </c>
      <c r="B309" s="1">
        <v>44384</v>
      </c>
      <c r="C309" s="2">
        <v>4351.01</v>
      </c>
      <c r="D309" s="2">
        <v>4361.88</v>
      </c>
      <c r="E309" s="2">
        <v>4329.79</v>
      </c>
      <c r="F309" s="2">
        <v>4358.13</v>
      </c>
      <c r="G309" s="2">
        <v>3243900000</v>
      </c>
      <c r="H309" s="2">
        <f t="shared" si="168"/>
        <v>36.38145322673202</v>
      </c>
      <c r="I309" s="2">
        <f t="shared" si="169"/>
        <v>4263.2160000000003</v>
      </c>
      <c r="J309" s="2">
        <f t="shared" si="170"/>
        <v>34.300431729675132</v>
      </c>
      <c r="K309" s="2">
        <f t="shared" si="171"/>
        <v>7.4700000000002547</v>
      </c>
      <c r="L309" s="20">
        <f>VLOOKUP(B309,'IV Calls'!A:B,2, FALSE)</f>
        <v>9.4200000000000006E-2</v>
      </c>
      <c r="M309" s="2">
        <f t="shared" si="172"/>
        <v>13.413605060959197</v>
      </c>
      <c r="N309" s="2">
        <f>VLOOKUP(B309,'IV Puts'!A:B,2, FALSE)</f>
        <v>9.5000000000000001E-2</v>
      </c>
      <c r="O309" s="21">
        <f t="shared" si="173"/>
        <v>14.038172004861144</v>
      </c>
      <c r="P309" s="4">
        <f t="shared" si="174"/>
        <v>32.090000000000146</v>
      </c>
      <c r="Q309" s="4">
        <f t="shared" si="175"/>
        <v>24.249000000000159</v>
      </c>
      <c r="R309" s="4">
        <f t="shared" si="176"/>
        <v>6.8938496240601532</v>
      </c>
      <c r="S309" s="4">
        <f t="shared" si="177"/>
        <v>4.8156648399192372</v>
      </c>
      <c r="T309" s="20">
        <f t="shared" si="148"/>
        <v>4349.5537067669175</v>
      </c>
      <c r="U309" s="2">
        <f t="shared" si="149"/>
        <v>8.5762932330826516</v>
      </c>
      <c r="V309" s="24">
        <f t="shared" si="150"/>
        <v>1</v>
      </c>
      <c r="W309" s="32">
        <f t="shared" si="151"/>
        <v>4354.044034232048</v>
      </c>
      <c r="X309" s="33">
        <f t="shared" si="152"/>
        <v>4.0859657679520751</v>
      </c>
      <c r="Y309" s="34">
        <f t="shared" si="153"/>
        <v>1</v>
      </c>
      <c r="Z309" s="39">
        <f t="shared" si="178"/>
        <v>4350.4650000000001</v>
      </c>
      <c r="AA309" s="33">
        <f t="shared" si="154"/>
        <v>7.6649999999999636</v>
      </c>
      <c r="AB309" s="34">
        <f t="shared" si="155"/>
        <v>1</v>
      </c>
      <c r="AC309" s="32">
        <f t="shared" si="156"/>
        <v>4351.2165971887307</v>
      </c>
      <c r="AD309" s="33">
        <f t="shared" si="157"/>
        <v>6.9134028112694068</v>
      </c>
      <c r="AE309" s="34">
        <f t="shared" si="158"/>
        <v>1</v>
      </c>
      <c r="AF309" s="36">
        <f t="shared" si="159"/>
        <v>1</v>
      </c>
      <c r="AG309" s="37">
        <f t="shared" si="160"/>
        <v>0</v>
      </c>
      <c r="AH309" s="37">
        <f>IF(COUNTIF(AF310:AF313, "&lt;0")&gt;=2,0,IF(AE309=1, 1, -1))</f>
        <v>0</v>
      </c>
      <c r="AI309" s="37">
        <f>IF(COUNTIF(AF310:AF312, "&lt;0")&gt;=1,0,IF(AE309=1, 1, -1))</f>
        <v>0</v>
      </c>
      <c r="AJ309" s="42">
        <f>IF(SUM(AE310:AE312)=0,0,IF(AE309=1, 1, -1))</f>
        <v>0</v>
      </c>
      <c r="AK309" s="37">
        <f>IF(COUNTIF(AF310:AF311, "&lt;0")&gt;=2,0,IF(AE309=1, 1, -1))</f>
        <v>0</v>
      </c>
      <c r="AL309" s="44">
        <f>IF(COUNTIF(AF310:AF313, "&lt;0")&gt;=3,0,IF(AE309=1, 1, -1))</f>
        <v>0</v>
      </c>
      <c r="AM309" s="49">
        <f>IF(COUNTIF(AF310:AF312, "&lt;0")&gt;=2,0,IF(AE309=1, 1, -1))</f>
        <v>0</v>
      </c>
      <c r="AN309" s="7">
        <v>13.527521027506621</v>
      </c>
      <c r="AO309" s="4">
        <f t="shared" si="161"/>
        <v>10.869999999999891</v>
      </c>
      <c r="AP309" s="4">
        <f t="shared" si="162"/>
        <v>-21.220000000000255</v>
      </c>
      <c r="AQ309" s="4">
        <f t="shared" si="163"/>
        <v>7.1199999999998909</v>
      </c>
      <c r="AR309">
        <f t="shared" si="179"/>
        <v>21.220000000000255</v>
      </c>
      <c r="AS309" s="6">
        <f t="shared" si="164"/>
        <v>1</v>
      </c>
      <c r="AT309" s="4">
        <f t="shared" si="165"/>
        <v>-0.92871845874032388</v>
      </c>
      <c r="AU309" s="4">
        <f t="shared" si="180"/>
        <v>13.40752102750673</v>
      </c>
      <c r="AV309">
        <f t="shared" si="181"/>
        <v>0</v>
      </c>
      <c r="AW309">
        <f t="shared" si="182"/>
        <v>1</v>
      </c>
      <c r="AX309">
        <f t="shared" si="183"/>
        <v>0</v>
      </c>
      <c r="AY309" s="4">
        <f t="shared" si="166"/>
        <v>-3.9100000000000006</v>
      </c>
      <c r="AZ309" s="4">
        <f t="shared" si="167"/>
        <v>1069.3300000000138</v>
      </c>
      <c r="BA309" s="4">
        <f>(C309-$C$1240)*10/100*4</f>
        <v>709.17200000000014</v>
      </c>
      <c r="BC309"/>
      <c r="BE309" s="6"/>
      <c r="BK309">
        <f t="shared" si="184"/>
        <v>0</v>
      </c>
    </row>
    <row r="310" spans="1:63" x14ac:dyDescent="0.25">
      <c r="A310">
        <v>949</v>
      </c>
      <c r="B310" s="1">
        <v>44383</v>
      </c>
      <c r="C310" s="2">
        <v>4356.46</v>
      </c>
      <c r="D310" s="2">
        <v>4356.46</v>
      </c>
      <c r="E310" s="2">
        <v>4314.37</v>
      </c>
      <c r="F310" s="2">
        <v>4343.54</v>
      </c>
      <c r="G310" s="2">
        <v>3437900000</v>
      </c>
      <c r="H310" s="2">
        <f t="shared" si="168"/>
        <v>38.003314548426808</v>
      </c>
      <c r="I310" s="2">
        <f t="shared" si="169"/>
        <v>4257.3560000000007</v>
      </c>
      <c r="J310" s="2">
        <f t="shared" si="170"/>
        <v>35.479674299816359</v>
      </c>
      <c r="K310" s="2">
        <f t="shared" si="171"/>
        <v>4.1199999999998909</v>
      </c>
      <c r="L310" s="20">
        <f>VLOOKUP(B310,'IV Calls'!A:B,2, FALSE)</f>
        <v>9.1899999999999996E-2</v>
      </c>
      <c r="M310" s="2">
        <f t="shared" si="172"/>
        <v>13.112609052688931</v>
      </c>
      <c r="N310" s="2">
        <f>VLOOKUP(B310,'IV Puts'!A:B,2, FALSE)</f>
        <v>0.10539999999999999</v>
      </c>
      <c r="O310" s="21">
        <f t="shared" si="173"/>
        <v>15.606537285011949</v>
      </c>
      <c r="P310" s="4">
        <f t="shared" si="174"/>
        <v>42.090000000000146</v>
      </c>
      <c r="Q310" s="4">
        <f t="shared" si="175"/>
        <v>24.897000000000116</v>
      </c>
      <c r="R310" s="4">
        <f t="shared" si="176"/>
        <v>6.013706766917287</v>
      </c>
      <c r="S310" s="4">
        <f t="shared" si="177"/>
        <v>4.2732876507711239</v>
      </c>
      <c r="T310" s="20">
        <f t="shared" si="148"/>
        <v>4357.5177067669174</v>
      </c>
      <c r="U310" s="2">
        <f t="shared" si="149"/>
        <v>13.977706766917436</v>
      </c>
      <c r="V310" s="24">
        <f t="shared" si="150"/>
        <v>0</v>
      </c>
      <c r="W310" s="32">
        <f t="shared" si="151"/>
        <v>4359.1352154545457</v>
      </c>
      <c r="X310" s="33">
        <f t="shared" si="152"/>
        <v>15.595215454545723</v>
      </c>
      <c r="Y310" s="34">
        <f t="shared" si="153"/>
        <v>0</v>
      </c>
      <c r="Z310" s="39">
        <f t="shared" si="178"/>
        <v>4359.4460000000036</v>
      </c>
      <c r="AA310" s="33">
        <f t="shared" si="154"/>
        <v>15.906000000003587</v>
      </c>
      <c r="AB310" s="34">
        <f t="shared" si="155"/>
        <v>0</v>
      </c>
      <c r="AC310" s="32">
        <f t="shared" si="156"/>
        <v>4359.3807352454569</v>
      </c>
      <c r="AD310" s="33">
        <f t="shared" si="157"/>
        <v>15.840735245456926</v>
      </c>
      <c r="AE310" s="34">
        <f t="shared" si="158"/>
        <v>0</v>
      </c>
      <c r="AF310" s="36">
        <f t="shared" si="159"/>
        <v>-1</v>
      </c>
      <c r="AG310" s="37">
        <f t="shared" si="160"/>
        <v>0</v>
      </c>
      <c r="AH310" s="37">
        <f>IF(COUNTIF(AF311:AF314, "&lt;0")&gt;=2,0,IF(AE310=1, 1, -1))</f>
        <v>0</v>
      </c>
      <c r="AI310" s="37">
        <f>IF(COUNTIF(AF311:AF313, "&lt;0")&gt;=1,0,IF(AE310=1, 1, -1))</f>
        <v>0</v>
      </c>
      <c r="AJ310" s="42">
        <f>IF(SUM(AE311:AE313)=0,0,IF(AE310=1, 1, -1))</f>
        <v>-1</v>
      </c>
      <c r="AK310" s="37">
        <f>IF(COUNTIF(AF311:AF312, "&lt;0")&gt;=2,0,IF(AE310=1, 1, -1))</f>
        <v>0</v>
      </c>
      <c r="AL310" s="44">
        <f>IF(COUNTIF(AF311:AF314, "&lt;0")&gt;=3,0,IF(AE310=1, 1, -1))</f>
        <v>-1</v>
      </c>
      <c r="AM310" s="49">
        <f>IF(COUNTIF(AF311:AF313, "&lt;0")&gt;=2,0,IF(AE310=1, 1, -1))</f>
        <v>0</v>
      </c>
      <c r="AN310" s="7">
        <v>15.038835627349435</v>
      </c>
      <c r="AO310" s="4">
        <f t="shared" si="161"/>
        <v>0</v>
      </c>
      <c r="AP310" s="4">
        <f t="shared" si="162"/>
        <v>-42.090000000000146</v>
      </c>
      <c r="AQ310" s="4">
        <f t="shared" si="163"/>
        <v>12.920000000000073</v>
      </c>
      <c r="AR310">
        <f t="shared" si="179"/>
        <v>42.090000000000146</v>
      </c>
      <c r="AS310" s="6">
        <f t="shared" si="164"/>
        <v>1</v>
      </c>
      <c r="AT310" s="4">
        <f t="shared" si="165"/>
        <v>-19.531746558975993</v>
      </c>
      <c r="AU310" s="4">
        <f t="shared" si="180"/>
        <v>9.1188356273493625</v>
      </c>
      <c r="AV310">
        <f t="shared" si="181"/>
        <v>0</v>
      </c>
      <c r="AW310">
        <f t="shared" si="182"/>
        <v>1</v>
      </c>
      <c r="AX310">
        <f t="shared" si="183"/>
        <v>0</v>
      </c>
      <c r="AY310" s="4">
        <f t="shared" si="166"/>
        <v>-3.9100000000000006</v>
      </c>
      <c r="AZ310" s="4">
        <f t="shared" si="167"/>
        <v>1073.2400000000139</v>
      </c>
      <c r="BA310" s="4">
        <f>(C310-$C$1240)*10/100*4</f>
        <v>711.35200000000009</v>
      </c>
      <c r="BC310"/>
      <c r="BE310" s="6"/>
      <c r="BK310">
        <f t="shared" si="184"/>
        <v>1</v>
      </c>
    </row>
    <row r="311" spans="1:63" x14ac:dyDescent="0.25">
      <c r="A311">
        <v>948</v>
      </c>
      <c r="B311" s="1">
        <v>44379</v>
      </c>
      <c r="C311" s="2">
        <v>4326.6000000000004</v>
      </c>
      <c r="D311" s="2">
        <v>4355.43</v>
      </c>
      <c r="E311" s="2">
        <v>4326.6000000000004</v>
      </c>
      <c r="F311" s="2">
        <v>4352.34</v>
      </c>
      <c r="G311" s="2">
        <v>2628550000</v>
      </c>
      <c r="H311" s="2">
        <f t="shared" si="168"/>
        <v>43.821105379333751</v>
      </c>
      <c r="I311" s="2">
        <f t="shared" si="169"/>
        <v>4251</v>
      </c>
      <c r="J311" s="2">
        <f t="shared" si="170"/>
        <v>41.186784221078604</v>
      </c>
      <c r="K311" s="2">
        <f t="shared" si="171"/>
        <v>6.660000000000764</v>
      </c>
      <c r="L311" s="20">
        <f>VLOOKUP(B311,'IV Calls'!A:B,2, FALSE)</f>
        <v>6.8500000000000005E-2</v>
      </c>
      <c r="M311" s="2">
        <f t="shared" si="172"/>
        <v>9.7010573823687736</v>
      </c>
      <c r="N311" s="2">
        <f>VLOOKUP(B311,'IV Puts'!A:B,2, FALSE)</f>
        <v>7.7600000000000002E-2</v>
      </c>
      <c r="O311" s="21">
        <f t="shared" si="173"/>
        <v>11.404665842061776</v>
      </c>
      <c r="P311" s="4">
        <f t="shared" si="174"/>
        <v>35.490000000000691</v>
      </c>
      <c r="Q311" s="4">
        <f t="shared" si="175"/>
        <v>26.667000000000098</v>
      </c>
      <c r="R311" s="4">
        <f t="shared" si="176"/>
        <v>5.1777067669172787</v>
      </c>
      <c r="S311" s="4">
        <f t="shared" si="177"/>
        <v>3.7679090909090807</v>
      </c>
      <c r="T311" s="20">
        <f t="shared" si="148"/>
        <v>4323.9186466165411</v>
      </c>
      <c r="U311" s="2">
        <f t="shared" si="149"/>
        <v>28.421353383459063</v>
      </c>
      <c r="V311" s="24">
        <f t="shared" si="150"/>
        <v>0</v>
      </c>
      <c r="W311" s="32">
        <f t="shared" si="151"/>
        <v>4328.6316906397924</v>
      </c>
      <c r="X311" s="33">
        <f t="shared" si="152"/>
        <v>23.70830936020775</v>
      </c>
      <c r="Y311" s="34">
        <f t="shared" si="153"/>
        <v>0</v>
      </c>
      <c r="Z311" s="39">
        <f t="shared" si="178"/>
        <v>4329.1870000000017</v>
      </c>
      <c r="AA311" s="33">
        <f t="shared" si="154"/>
        <v>23.152999999998428</v>
      </c>
      <c r="AB311" s="34">
        <f t="shared" si="155"/>
        <v>0</v>
      </c>
      <c r="AC311" s="32">
        <f t="shared" si="156"/>
        <v>4329.070385034358</v>
      </c>
      <c r="AD311" s="33">
        <f t="shared" si="157"/>
        <v>23.269614965642177</v>
      </c>
      <c r="AE311" s="34">
        <f t="shared" si="158"/>
        <v>0</v>
      </c>
      <c r="AF311" s="36">
        <f t="shared" si="159"/>
        <v>-1</v>
      </c>
      <c r="AG311" s="37">
        <f t="shared" si="160"/>
        <v>0</v>
      </c>
      <c r="AH311" s="37">
        <f>IF(COUNTIF(AF312:AF315, "&lt;0")&gt;=2,0,IF(AE311=1, 1, -1))</f>
        <v>-1</v>
      </c>
      <c r="AI311" s="37">
        <f>IF(COUNTIF(AF312:AF314, "&lt;0")&gt;=1,0,IF(AE311=1, 1, -1))</f>
        <v>0</v>
      </c>
      <c r="AJ311" s="42">
        <f>IF(SUM(AE312:AE314)=0,0,IF(AE311=1, 1, -1))</f>
        <v>-1</v>
      </c>
      <c r="AK311" s="37">
        <f>IF(COUNTIF(AF312:AF313, "&lt;0")&gt;=2,0,IF(AE311=1, 1, -1))</f>
        <v>-1</v>
      </c>
      <c r="AL311" s="44">
        <f>IF(COUNTIF(AF312:AF315, "&lt;0")&gt;=3,0,IF(AE311=1, 1, -1))</f>
        <v>-1</v>
      </c>
      <c r="AM311" s="49">
        <f>IF(COUNTIF(AF312:AF314, "&lt;0")&gt;=2,0,IF(AE311=1, 1, -1))</f>
        <v>-1</v>
      </c>
      <c r="AN311" s="7">
        <v>10.989810990829442</v>
      </c>
      <c r="AO311" s="4">
        <f t="shared" si="161"/>
        <v>28.829999999999927</v>
      </c>
      <c r="AP311" s="4">
        <f t="shared" si="162"/>
        <v>0</v>
      </c>
      <c r="AQ311" s="4">
        <f t="shared" si="163"/>
        <v>25.739999999999782</v>
      </c>
      <c r="AR311">
        <f t="shared" si="179"/>
        <v>28.829999999999927</v>
      </c>
      <c r="AS311" s="6">
        <f t="shared" si="164"/>
        <v>1</v>
      </c>
      <c r="AT311" s="4">
        <f t="shared" si="165"/>
        <v>-12.345283513755763</v>
      </c>
      <c r="AU311" s="4">
        <f t="shared" si="180"/>
        <v>-7.7501890091703398</v>
      </c>
      <c r="AV311">
        <f t="shared" si="181"/>
        <v>1</v>
      </c>
      <c r="AW311">
        <f t="shared" si="182"/>
        <v>0</v>
      </c>
      <c r="AX311">
        <f t="shared" si="183"/>
        <v>0</v>
      </c>
      <c r="AY311" s="4">
        <f t="shared" si="166"/>
        <v>-3.9100000000000006</v>
      </c>
      <c r="AZ311" s="4">
        <f t="shared" si="167"/>
        <v>1077.150000000014</v>
      </c>
      <c r="BA311" s="4">
        <f>(C311-$C$1240)*10/100*4</f>
        <v>699.40800000000013</v>
      </c>
      <c r="BC311"/>
      <c r="BE311" s="6"/>
      <c r="BK311">
        <f t="shared" si="184"/>
        <v>1</v>
      </c>
    </row>
    <row r="312" spans="1:63" x14ac:dyDescent="0.25">
      <c r="A312">
        <v>947</v>
      </c>
      <c r="B312" s="1">
        <v>44378</v>
      </c>
      <c r="C312" s="2">
        <v>4300.7299999999996</v>
      </c>
      <c r="D312" s="2">
        <v>4320.66</v>
      </c>
      <c r="E312" s="2">
        <v>4300.7299999999996</v>
      </c>
      <c r="F312" s="2">
        <v>4319.9399999999996</v>
      </c>
      <c r="G312" s="2">
        <v>3077580000</v>
      </c>
      <c r="H312" s="2">
        <f t="shared" si="168"/>
        <v>42.471512295498357</v>
      </c>
      <c r="I312" s="2">
        <f t="shared" si="169"/>
        <v>4244.9725000000008</v>
      </c>
      <c r="J312" s="2">
        <f t="shared" si="170"/>
        <v>43.230745467597686</v>
      </c>
      <c r="K312" s="2">
        <f t="shared" si="171"/>
        <v>3.2299999999995634</v>
      </c>
      <c r="L312" s="20">
        <f>VLOOKUP(B312,'IV Calls'!A:B,2, FALSE)</f>
        <v>7.3099999999999998E-2</v>
      </c>
      <c r="M312" s="2">
        <f t="shared" si="172"/>
        <v>10.298738938160261</v>
      </c>
      <c r="N312" s="2">
        <f>VLOOKUP(B312,'IV Puts'!A:B,2, FALSE)</f>
        <v>0.08</v>
      </c>
      <c r="O312" s="21">
        <f t="shared" si="173"/>
        <v>11.696313521789676</v>
      </c>
      <c r="P312" s="4">
        <f t="shared" si="174"/>
        <v>23.159999999999854</v>
      </c>
      <c r="Q312" s="4">
        <f t="shared" si="175"/>
        <v>28.864000000000033</v>
      </c>
      <c r="R312" s="4">
        <f t="shared" si="176"/>
        <v>3.9786466165413303</v>
      </c>
      <c r="S312" s="4">
        <f t="shared" si="177"/>
        <v>2.8615361123835523</v>
      </c>
      <c r="T312" s="20">
        <f t="shared" si="148"/>
        <v>4301.1361729323307</v>
      </c>
      <c r="U312" s="2">
        <f t="shared" si="149"/>
        <v>18.803827067668863</v>
      </c>
      <c r="V312" s="24">
        <f t="shared" si="150"/>
        <v>0</v>
      </c>
      <c r="W312" s="32">
        <f t="shared" si="151"/>
        <v>4302.5846940624524</v>
      </c>
      <c r="X312" s="33">
        <f t="shared" si="152"/>
        <v>17.3553059375472</v>
      </c>
      <c r="Y312" s="34">
        <f t="shared" si="153"/>
        <v>0</v>
      </c>
      <c r="Z312" s="39">
        <f t="shared" si="178"/>
        <v>4301.7379999999985</v>
      </c>
      <c r="AA312" s="33">
        <f t="shared" si="154"/>
        <v>18.202000000001135</v>
      </c>
      <c r="AB312" s="34">
        <f t="shared" si="155"/>
        <v>0</v>
      </c>
      <c r="AC312" s="32">
        <f t="shared" si="156"/>
        <v>4301.915805753114</v>
      </c>
      <c r="AD312" s="33">
        <f t="shared" si="157"/>
        <v>18.0241942468856</v>
      </c>
      <c r="AE312" s="34">
        <f t="shared" si="158"/>
        <v>0</v>
      </c>
      <c r="AF312" s="36">
        <f t="shared" si="159"/>
        <v>-1</v>
      </c>
      <c r="AG312" s="37">
        <f t="shared" si="160"/>
        <v>-1</v>
      </c>
      <c r="AH312" s="37">
        <f>IF(COUNTIF(AF313:AF316, "&lt;0")&gt;=2,0,IF(AE312=1, 1, -1))</f>
        <v>-1</v>
      </c>
      <c r="AI312" s="37">
        <f>IF(COUNTIF(AF313:AF315, "&lt;0")&gt;=1,0,IF(AE312=1, 1, -1))</f>
        <v>-1</v>
      </c>
      <c r="AJ312" s="42">
        <f>IF(SUM(AE313:AE315)=0,0,IF(AE312=1, 1, -1))</f>
        <v>-1</v>
      </c>
      <c r="AK312" s="37">
        <f>IF(COUNTIF(AF313:AF314, "&lt;0")&gt;=2,0,IF(AE312=1, 1, -1))</f>
        <v>-1</v>
      </c>
      <c r="AL312" s="44">
        <f>IF(COUNTIF(AF313:AF316, "&lt;0")&gt;=3,0,IF(AE312=1, 1, -1))</f>
        <v>-1</v>
      </c>
      <c r="AM312" s="49">
        <f>IF(COUNTIF(AF313:AF315, "&lt;0")&gt;=2,0,IF(AE312=1, 1, -1))</f>
        <v>-1</v>
      </c>
      <c r="AN312" s="7">
        <v>11.270849727124773</v>
      </c>
      <c r="AO312" s="4">
        <f t="shared" si="161"/>
        <v>19.930000000000291</v>
      </c>
      <c r="AP312" s="4">
        <f t="shared" si="162"/>
        <v>0</v>
      </c>
      <c r="AQ312" s="4">
        <f t="shared" si="163"/>
        <v>19.210000000000036</v>
      </c>
      <c r="AR312">
        <f t="shared" si="179"/>
        <v>19.930000000000291</v>
      </c>
      <c r="AS312" s="6">
        <f t="shared" si="164"/>
        <v>1</v>
      </c>
      <c r="AT312" s="4">
        <f t="shared" si="165"/>
        <v>-3.0237254093131298</v>
      </c>
      <c r="AU312" s="4">
        <f t="shared" si="180"/>
        <v>-0.93915027287526343</v>
      </c>
      <c r="AV312">
        <f t="shared" si="181"/>
        <v>1</v>
      </c>
      <c r="AW312">
        <f t="shared" si="182"/>
        <v>0</v>
      </c>
      <c r="AX312">
        <f t="shared" si="183"/>
        <v>0</v>
      </c>
      <c r="AY312" s="4">
        <f t="shared" si="166"/>
        <v>-3.9100000000000006</v>
      </c>
      <c r="AZ312" s="4">
        <f t="shared" si="167"/>
        <v>1081.060000000014</v>
      </c>
      <c r="BA312" s="4">
        <f>(C312-$C$1240)*10/100*4</f>
        <v>689.05999999999983</v>
      </c>
      <c r="BC312"/>
      <c r="BE312" s="6"/>
      <c r="BK312">
        <f t="shared" si="184"/>
        <v>1</v>
      </c>
    </row>
    <row r="313" spans="1:63" x14ac:dyDescent="0.25">
      <c r="A313">
        <v>946</v>
      </c>
      <c r="B313" s="1">
        <v>44377</v>
      </c>
      <c r="C313" s="2">
        <v>4290.6499999999996</v>
      </c>
      <c r="D313" s="2">
        <v>4302.43</v>
      </c>
      <c r="E313" s="2">
        <v>4287.96</v>
      </c>
      <c r="F313" s="2">
        <v>4297.5</v>
      </c>
      <c r="G313" s="2">
        <v>3687880000</v>
      </c>
      <c r="H313" s="2">
        <f t="shared" si="168"/>
        <v>40.475546925136086</v>
      </c>
      <c r="I313" s="2">
        <f t="shared" si="169"/>
        <v>4239.5074999999997</v>
      </c>
      <c r="J313" s="2">
        <f t="shared" si="170"/>
        <v>41.677409566309478</v>
      </c>
      <c r="K313" s="2">
        <f t="shared" si="171"/>
        <v>-1.1500000000005457</v>
      </c>
      <c r="L313" s="20">
        <f>VLOOKUP(B313,'IV Calls'!A:B,2, FALSE)</f>
        <v>9.0800000000000006E-2</v>
      </c>
      <c r="M313" s="2">
        <f t="shared" si="172"/>
        <v>12.775447189022014</v>
      </c>
      <c r="N313" s="2">
        <f>VLOOKUP(B313,'IV Puts'!A:B,2, FALSE)</f>
        <v>7.2700000000000001E-2</v>
      </c>
      <c r="O313" s="21">
        <f t="shared" si="173"/>
        <v>10.614927078835924</v>
      </c>
      <c r="P313" s="4">
        <f t="shared" si="174"/>
        <v>14.470000000000255</v>
      </c>
      <c r="Q313" s="4">
        <f t="shared" si="175"/>
        <v>30.172000000000025</v>
      </c>
      <c r="R313" s="4">
        <f t="shared" si="176"/>
        <v>3.6361729323308034</v>
      </c>
      <c r="S313" s="4">
        <f t="shared" si="177"/>
        <v>2.6122451583846105</v>
      </c>
      <c r="T313" s="20">
        <f t="shared" si="148"/>
        <v>4295.038759398496</v>
      </c>
      <c r="U313" s="2">
        <f t="shared" si="149"/>
        <v>2.4612406015039596</v>
      </c>
      <c r="V313" s="24">
        <f t="shared" si="150"/>
        <v>1</v>
      </c>
      <c r="W313" s="32">
        <f t="shared" si="151"/>
        <v>4292.3075057123551</v>
      </c>
      <c r="X313" s="33">
        <f t="shared" si="152"/>
        <v>5.1924942876448767</v>
      </c>
      <c r="Y313" s="34">
        <f t="shared" si="153"/>
        <v>1</v>
      </c>
      <c r="Z313" s="39">
        <f t="shared" si="178"/>
        <v>4290.3939999999993</v>
      </c>
      <c r="AA313" s="33">
        <f t="shared" si="154"/>
        <v>7.1060000000006767</v>
      </c>
      <c r="AB313" s="34">
        <f t="shared" si="155"/>
        <v>1</v>
      </c>
      <c r="AC313" s="32">
        <f t="shared" si="156"/>
        <v>4290.7958361995934</v>
      </c>
      <c r="AD313" s="33">
        <f t="shared" si="157"/>
        <v>6.7041638004066044</v>
      </c>
      <c r="AE313" s="34">
        <f t="shared" si="158"/>
        <v>1</v>
      </c>
      <c r="AF313" s="36">
        <f t="shared" si="159"/>
        <v>1</v>
      </c>
      <c r="AG313" s="37">
        <f t="shared" si="160"/>
        <v>1</v>
      </c>
      <c r="AH313" s="37">
        <f>IF(COUNTIF(AF314:AF317, "&lt;0")&gt;=2,0,IF(AE313=1, 1, -1))</f>
        <v>1</v>
      </c>
      <c r="AI313" s="37">
        <f>IF(COUNTIF(AF314:AF316, "&lt;0")&gt;=1,0,IF(AE313=1, 1, -1))</f>
        <v>1</v>
      </c>
      <c r="AJ313" s="42">
        <f>IF(SUM(AE314:AE316)=0,0,IF(AE313=1, 1, -1))</f>
        <v>1</v>
      </c>
      <c r="AK313" s="37">
        <f>IF(COUNTIF(AF314:AF315, "&lt;0")&gt;=2,0,IF(AE313=1, 1, -1))</f>
        <v>1</v>
      </c>
      <c r="AL313" s="44">
        <f>IF(COUNTIF(AF314:AF317, "&lt;0")&gt;=3,0,IF(AE313=1, 1, -1))</f>
        <v>1</v>
      </c>
      <c r="AM313" s="49">
        <f>IF(COUNTIF(AF314:AF316, "&lt;0")&gt;=2,0,IF(AE313=1, 1, -1))</f>
        <v>1</v>
      </c>
      <c r="AN313" s="7">
        <v>10.228799676672912</v>
      </c>
      <c r="AO313" s="4">
        <f t="shared" si="161"/>
        <v>11.780000000000655</v>
      </c>
      <c r="AP313" s="4">
        <f t="shared" si="162"/>
        <v>-2.6899999999995998</v>
      </c>
      <c r="AQ313" s="4">
        <f t="shared" si="163"/>
        <v>6.8500000000003638</v>
      </c>
      <c r="AR313">
        <f t="shared" si="179"/>
        <v>11.780000000000655</v>
      </c>
      <c r="AS313" s="6">
        <f t="shared" si="164"/>
        <v>0</v>
      </c>
      <c r="AT313" s="4">
        <f t="shared" si="165"/>
        <v>3.5631995150087121</v>
      </c>
      <c r="AU313" s="4">
        <f t="shared" si="180"/>
        <v>10.378799676672548</v>
      </c>
      <c r="AV313">
        <f t="shared" si="181"/>
        <v>0</v>
      </c>
      <c r="AW313">
        <f t="shared" si="182"/>
        <v>0</v>
      </c>
      <c r="AX313">
        <f t="shared" si="183"/>
        <v>0</v>
      </c>
      <c r="AY313" s="4">
        <f t="shared" si="166"/>
        <v>6.94</v>
      </c>
      <c r="AZ313" s="4">
        <f t="shared" si="167"/>
        <v>1084.9700000000141</v>
      </c>
      <c r="BA313" s="4">
        <f>(C313-$C$1240)*10/100*4</f>
        <v>685.02799999999991</v>
      </c>
      <c r="BC313"/>
      <c r="BE313" s="6"/>
      <c r="BK313">
        <f t="shared" si="184"/>
        <v>1</v>
      </c>
    </row>
    <row r="314" spans="1:63" x14ac:dyDescent="0.25">
      <c r="A314">
        <v>945</v>
      </c>
      <c r="B314" s="1">
        <v>44376</v>
      </c>
      <c r="C314" s="2">
        <v>4293.21</v>
      </c>
      <c r="D314" s="2">
        <v>4300.5200000000004</v>
      </c>
      <c r="E314" s="2">
        <v>4287.04</v>
      </c>
      <c r="F314" s="2">
        <v>4291.8</v>
      </c>
      <c r="G314" s="2">
        <v>3049560000</v>
      </c>
      <c r="H314" s="2">
        <f t="shared" si="168"/>
        <v>37.54975337986783</v>
      </c>
      <c r="I314" s="2">
        <f t="shared" si="169"/>
        <v>4235.3160000000007</v>
      </c>
      <c r="J314" s="2">
        <f t="shared" si="170"/>
        <v>39.824065601751933</v>
      </c>
      <c r="K314" s="2">
        <f t="shared" si="171"/>
        <v>2.6000000000003638</v>
      </c>
      <c r="L314" s="20">
        <f>VLOOKUP(B314,'IV Calls'!A:B,2, FALSE)</f>
        <v>8.8200000000000001E-2</v>
      </c>
      <c r="M314" s="2">
        <f t="shared" si="172"/>
        <v>12.406189564592889</v>
      </c>
      <c r="N314" s="2">
        <f>VLOOKUP(B314,'IV Puts'!A:B,2, FALSE)</f>
        <v>7.9100000000000004E-2</v>
      </c>
      <c r="O314" s="21">
        <f t="shared" si="173"/>
        <v>11.546188752164998</v>
      </c>
      <c r="P314" s="4">
        <f t="shared" si="174"/>
        <v>13.480000000000473</v>
      </c>
      <c r="Q314" s="4">
        <f t="shared" si="175"/>
        <v>33.669000000000054</v>
      </c>
      <c r="R314" s="4">
        <f t="shared" si="176"/>
        <v>3.2387593984962182</v>
      </c>
      <c r="S314" s="4">
        <f t="shared" si="177"/>
        <v>2.3345150878246357</v>
      </c>
      <c r="T314" s="20">
        <f t="shared" si="148"/>
        <v>4293.4937969924813</v>
      </c>
      <c r="U314" s="2">
        <f t="shared" si="149"/>
        <v>1.6937969924811114</v>
      </c>
      <c r="V314" s="24">
        <f t="shared" si="150"/>
        <v>1</v>
      </c>
      <c r="W314" s="32">
        <f t="shared" si="151"/>
        <v>4294.6972526874333</v>
      </c>
      <c r="X314" s="33">
        <f t="shared" si="152"/>
        <v>2.8972526874331379</v>
      </c>
      <c r="Y314" s="34">
        <f t="shared" si="153"/>
        <v>1</v>
      </c>
      <c r="Z314" s="39">
        <f t="shared" si="178"/>
        <v>4294.0410000000002</v>
      </c>
      <c r="AA314" s="33">
        <f t="shared" si="154"/>
        <v>2.2409999999999854</v>
      </c>
      <c r="AB314" s="34">
        <f t="shared" si="155"/>
        <v>1</v>
      </c>
      <c r="AC314" s="32">
        <f t="shared" si="156"/>
        <v>4294.1788130643608</v>
      </c>
      <c r="AD314" s="33">
        <f t="shared" si="157"/>
        <v>2.3788130643606564</v>
      </c>
      <c r="AE314" s="34">
        <f t="shared" si="158"/>
        <v>1</v>
      </c>
      <c r="AF314" s="36">
        <f t="shared" si="159"/>
        <v>1</v>
      </c>
      <c r="AG314" s="37">
        <f t="shared" si="160"/>
        <v>1</v>
      </c>
      <c r="AH314" s="37">
        <f>IF(COUNTIF(AF315:AF318, "&lt;0")&gt;=2,0,IF(AE314=1, 1, -1))</f>
        <v>1</v>
      </c>
      <c r="AI314" s="37">
        <f>IF(COUNTIF(AF315:AF317, "&lt;0")&gt;=1,0,IF(AE314=1, 1, -1))</f>
        <v>1</v>
      </c>
      <c r="AJ314" s="42">
        <f>IF(SUM(AE315:AE317)=0,0,IF(AE314=1, 1, -1))</f>
        <v>1</v>
      </c>
      <c r="AK314" s="37">
        <f>IF(COUNTIF(AF315:AF316, "&lt;0")&gt;=2,0,IF(AE314=1, 1, -1))</f>
        <v>1</v>
      </c>
      <c r="AL314" s="44">
        <f>IF(COUNTIF(AF315:AF318, "&lt;0")&gt;=3,0,IF(AE314=1, 1, -1))</f>
        <v>1</v>
      </c>
      <c r="AM314" s="49">
        <f>IF(COUNTIF(AF315:AF317, "&lt;0")&gt;=2,0,IF(AE314=1, 1, -1))</f>
        <v>1</v>
      </c>
      <c r="AN314" s="7">
        <v>11.126185879357116</v>
      </c>
      <c r="AO314" s="4">
        <f t="shared" si="161"/>
        <v>7.3100000000004002</v>
      </c>
      <c r="AP314" s="4">
        <f t="shared" si="162"/>
        <v>-6.1700000000000728</v>
      </c>
      <c r="AQ314" s="4">
        <f t="shared" si="163"/>
        <v>1.4099999999998545</v>
      </c>
      <c r="AR314">
        <f t="shared" si="179"/>
        <v>7.3100000000004002</v>
      </c>
      <c r="AS314" s="6">
        <f t="shared" si="164"/>
        <v>0</v>
      </c>
      <c r="AT314" s="4">
        <f t="shared" si="165"/>
        <v>9.3792788190352745</v>
      </c>
      <c r="AU314" s="4">
        <f t="shared" si="180"/>
        <v>16.716185879357262</v>
      </c>
      <c r="AV314">
        <f t="shared" si="181"/>
        <v>0</v>
      </c>
      <c r="AW314">
        <f t="shared" si="182"/>
        <v>0</v>
      </c>
      <c r="AX314">
        <f t="shared" si="183"/>
        <v>0</v>
      </c>
      <c r="AY314" s="4">
        <f t="shared" si="166"/>
        <v>6.94</v>
      </c>
      <c r="AZ314" s="4">
        <f t="shared" si="167"/>
        <v>1078.0300000000141</v>
      </c>
      <c r="BA314" s="4">
        <f>(C314-$C$1240)*10/100*4</f>
        <v>686.05200000000013</v>
      </c>
      <c r="BC314"/>
      <c r="BE314" s="6"/>
      <c r="BK314">
        <f t="shared" si="184"/>
        <v>1</v>
      </c>
    </row>
    <row r="315" spans="1:63" x14ac:dyDescent="0.25">
      <c r="A315">
        <v>944</v>
      </c>
      <c r="B315" s="1">
        <v>44375</v>
      </c>
      <c r="C315" s="2">
        <v>4284.8999999999996</v>
      </c>
      <c r="D315" s="2">
        <v>4292.1400000000003</v>
      </c>
      <c r="E315" s="2">
        <v>4274.67</v>
      </c>
      <c r="F315" s="2">
        <v>4290.6099999999997</v>
      </c>
      <c r="G315" s="2">
        <v>3415610000</v>
      </c>
      <c r="H315" s="2">
        <f t="shared" si="168"/>
        <v>33.635361683138775</v>
      </c>
      <c r="I315" s="2">
        <f t="shared" si="169"/>
        <v>4231.4815000000008</v>
      </c>
      <c r="J315" s="2">
        <f t="shared" si="170"/>
        <v>36.060580967822048</v>
      </c>
      <c r="K315" s="2">
        <f t="shared" si="171"/>
        <v>4.1999999999998181</v>
      </c>
      <c r="L315" s="20">
        <f>VLOOKUP(B315,'IV Calls'!A:B,2, FALSE)</f>
        <v>8.4900000000000003E-2</v>
      </c>
      <c r="M315" s="2">
        <f t="shared" si="172"/>
        <v>11.914429998964705</v>
      </c>
      <c r="N315" s="2">
        <f>VLOOKUP(B315,'IV Puts'!A:B,2, FALSE)</f>
        <v>8.3599999999999994E-2</v>
      </c>
      <c r="O315" s="21">
        <f t="shared" si="173"/>
        <v>12.17486625035432</v>
      </c>
      <c r="P315" s="4">
        <f t="shared" si="174"/>
        <v>17.470000000000255</v>
      </c>
      <c r="Q315" s="4">
        <f t="shared" si="175"/>
        <v>34.201999999999956</v>
      </c>
      <c r="R315" s="4">
        <f t="shared" si="176"/>
        <v>2.8837969924811775</v>
      </c>
      <c r="S315" s="4">
        <f t="shared" si="177"/>
        <v>2.094722094976313</v>
      </c>
      <c r="T315" s="20">
        <f t="shared" si="148"/>
        <v>4283.0830751879694</v>
      </c>
      <c r="U315" s="2">
        <f t="shared" si="149"/>
        <v>7.5269248120303018</v>
      </c>
      <c r="V315" s="24">
        <f t="shared" si="150"/>
        <v>1</v>
      </c>
      <c r="W315" s="32">
        <f t="shared" si="151"/>
        <v>4286.1012483445174</v>
      </c>
      <c r="X315" s="33">
        <f t="shared" si="152"/>
        <v>4.5087516554822287</v>
      </c>
      <c r="Y315" s="34">
        <f t="shared" si="153"/>
        <v>1</v>
      </c>
      <c r="Z315" s="39">
        <f t="shared" si="178"/>
        <v>4285.9449999999997</v>
      </c>
      <c r="AA315" s="33">
        <f t="shared" si="154"/>
        <v>4.6649999999999636</v>
      </c>
      <c r="AB315" s="34">
        <f t="shared" si="155"/>
        <v>1</v>
      </c>
      <c r="AC315" s="32">
        <f t="shared" si="156"/>
        <v>4285.9778121523486</v>
      </c>
      <c r="AD315" s="33">
        <f t="shared" si="157"/>
        <v>4.6321878476510392</v>
      </c>
      <c r="AE315" s="34">
        <f t="shared" si="158"/>
        <v>1</v>
      </c>
      <c r="AF315" s="36">
        <f t="shared" si="159"/>
        <v>1</v>
      </c>
      <c r="AG315" s="37">
        <f t="shared" si="160"/>
        <v>1</v>
      </c>
      <c r="AH315" s="37">
        <f>IF(COUNTIF(AF316:AF319, "&lt;0")&gt;=2,0,IF(AE315=1, 1, -1))</f>
        <v>1</v>
      </c>
      <c r="AI315" s="37">
        <f>IF(COUNTIF(AF316:AF318, "&lt;0")&gt;=1,0,IF(AE315=1, 1, -1))</f>
        <v>1</v>
      </c>
      <c r="AJ315" s="42">
        <f>IF(SUM(AE316:AE318)=0,0,IF(AE315=1, 1, -1))</f>
        <v>1</v>
      </c>
      <c r="AK315" s="37">
        <f>IF(COUNTIF(AF316:AF317, "&lt;0")&gt;=2,0,IF(AE315=1, 1, -1))</f>
        <v>1</v>
      </c>
      <c r="AL315" s="44">
        <f>IF(COUNTIF(AF316:AF319, "&lt;0")&gt;=3,0,IF(AE315=1, 1, -1))</f>
        <v>1</v>
      </c>
      <c r="AM315" s="49">
        <f>IF(COUNTIF(AF316:AF318, "&lt;0")&gt;=2,0,IF(AE315=1, 1, -1))</f>
        <v>1</v>
      </c>
      <c r="AN315" s="7">
        <v>11.731994675070075</v>
      </c>
      <c r="AO315" s="4">
        <f t="shared" si="161"/>
        <v>7.2400000000006912</v>
      </c>
      <c r="AP315" s="4">
        <f t="shared" si="162"/>
        <v>-10.229999999999563</v>
      </c>
      <c r="AQ315" s="4">
        <f t="shared" si="163"/>
        <v>5.7100000000000364</v>
      </c>
      <c r="AR315">
        <f t="shared" si="179"/>
        <v>10.229999999999563</v>
      </c>
      <c r="AS315" s="6">
        <f t="shared" si="164"/>
        <v>0</v>
      </c>
      <c r="AT315" s="4">
        <f t="shared" si="165"/>
        <v>7.3679920126055478</v>
      </c>
      <c r="AU315" s="4">
        <f t="shared" si="180"/>
        <v>13.021994675070038</v>
      </c>
      <c r="AV315">
        <f t="shared" si="181"/>
        <v>0</v>
      </c>
      <c r="AW315">
        <f t="shared" si="182"/>
        <v>0</v>
      </c>
      <c r="AX315">
        <f t="shared" si="183"/>
        <v>0</v>
      </c>
      <c r="AY315" s="4">
        <f t="shared" si="166"/>
        <v>6.94</v>
      </c>
      <c r="AZ315" s="4">
        <f t="shared" si="167"/>
        <v>1071.090000000014</v>
      </c>
      <c r="BA315" s="4">
        <f>(C315-$C$1240)*10/100*4</f>
        <v>682.72799999999984</v>
      </c>
      <c r="BC315"/>
      <c r="BE315" s="6"/>
      <c r="BK315">
        <f t="shared" si="184"/>
        <v>1</v>
      </c>
    </row>
    <row r="316" spans="1:63" x14ac:dyDescent="0.25">
      <c r="A316">
        <v>943</v>
      </c>
      <c r="B316" s="1">
        <v>44372</v>
      </c>
      <c r="C316" s="2">
        <v>4274.45</v>
      </c>
      <c r="D316" s="2">
        <v>4286.12</v>
      </c>
      <c r="E316" s="2">
        <v>4271.16</v>
      </c>
      <c r="F316" s="2">
        <v>4280.7</v>
      </c>
      <c r="G316" s="2">
        <v>6248390000</v>
      </c>
      <c r="H316" s="2">
        <f t="shared" si="168"/>
        <v>29.905858753391222</v>
      </c>
      <c r="I316" s="2">
        <f t="shared" si="169"/>
        <v>4227.7749999999996</v>
      </c>
      <c r="J316" s="2">
        <f t="shared" si="170"/>
        <v>32.878799136093527</v>
      </c>
      <c r="K316" s="2">
        <f t="shared" si="171"/>
        <v>7.9600000000000364</v>
      </c>
      <c r="L316" s="20">
        <f>VLOOKUP(B316,'IV Calls'!A:B,2, FALSE)</f>
        <v>7.2300000000000003E-2</v>
      </c>
      <c r="M316" s="2">
        <f t="shared" si="172"/>
        <v>10.112529846596525</v>
      </c>
      <c r="N316" s="2">
        <f>VLOOKUP(B316,'IV Puts'!A:B,2, FALSE)</f>
        <v>7.2800000000000004E-2</v>
      </c>
      <c r="O316" s="21">
        <f t="shared" si="173"/>
        <v>10.566842642605748</v>
      </c>
      <c r="P316" s="4">
        <f t="shared" si="174"/>
        <v>19.630000000000109</v>
      </c>
      <c r="Q316" s="4">
        <f t="shared" si="175"/>
        <v>34.606999999999971</v>
      </c>
      <c r="R316" s="4">
        <f t="shared" si="176"/>
        <v>2.3830751879699084</v>
      </c>
      <c r="S316" s="4">
        <f t="shared" si="177"/>
        <v>1.6918990767861661</v>
      </c>
      <c r="T316" s="20">
        <f t="shared" si="148"/>
        <v>4268.4448947368419</v>
      </c>
      <c r="U316" s="2">
        <f t="shared" si="149"/>
        <v>12.25510526315793</v>
      </c>
      <c r="V316" s="24">
        <f t="shared" si="150"/>
        <v>0</v>
      </c>
      <c r="W316" s="32">
        <f t="shared" si="151"/>
        <v>4275.4335619253079</v>
      </c>
      <c r="X316" s="33">
        <f t="shared" si="152"/>
        <v>5.2664380746919051</v>
      </c>
      <c r="Y316" s="34">
        <f t="shared" si="153"/>
        <v>1</v>
      </c>
      <c r="Z316" s="39">
        <f t="shared" si="178"/>
        <v>4276.1980000000003</v>
      </c>
      <c r="AA316" s="33">
        <f t="shared" si="154"/>
        <v>4.501999999999498</v>
      </c>
      <c r="AB316" s="34">
        <f t="shared" si="155"/>
        <v>1</v>
      </c>
      <c r="AC316" s="32">
        <f t="shared" si="156"/>
        <v>4276.0374680043151</v>
      </c>
      <c r="AD316" s="33">
        <f t="shared" si="157"/>
        <v>4.6625319956847306</v>
      </c>
      <c r="AE316" s="34">
        <f t="shared" si="158"/>
        <v>1</v>
      </c>
      <c r="AF316" s="36">
        <f t="shared" si="159"/>
        <v>1</v>
      </c>
      <c r="AG316" s="37">
        <f t="shared" si="160"/>
        <v>1</v>
      </c>
      <c r="AH316" s="37">
        <f>IF(COUNTIF(AF317:AF320, "&lt;0")&gt;=2,0,IF(AE316=1, 1, -1))</f>
        <v>0</v>
      </c>
      <c r="AI316" s="37">
        <f>IF(COUNTIF(AF317:AF319, "&lt;0")&gt;=1,0,IF(AE316=1, 1, -1))</f>
        <v>0</v>
      </c>
      <c r="AJ316" s="42">
        <f>IF(SUM(AE317:AE319)=0,0,IF(AE316=1, 1, -1))</f>
        <v>1</v>
      </c>
      <c r="AK316" s="37">
        <f>IF(COUNTIF(AF317:AF318, "&lt;0")&gt;=2,0,IF(AE316=1, 1, -1))</f>
        <v>1</v>
      </c>
      <c r="AL316" s="44">
        <f>IF(COUNTIF(AF317:AF320, "&lt;0")&gt;=3,0,IF(AE316=1, 1, -1))</f>
        <v>1</v>
      </c>
      <c r="AM316" s="49">
        <f>IF(COUNTIF(AF317:AF319, "&lt;0")&gt;=2,0,IF(AE316=1, 1, -1))</f>
        <v>1</v>
      </c>
      <c r="AN316" s="7">
        <v>10.182464354525962</v>
      </c>
      <c r="AO316" s="4">
        <f t="shared" si="161"/>
        <v>11.670000000000073</v>
      </c>
      <c r="AP316" s="4">
        <f t="shared" si="162"/>
        <v>-3.2899999999999636</v>
      </c>
      <c r="AQ316" s="4">
        <f t="shared" si="163"/>
        <v>6.25</v>
      </c>
      <c r="AR316">
        <f t="shared" si="179"/>
        <v>11.670000000000073</v>
      </c>
      <c r="AS316" s="6">
        <f t="shared" si="164"/>
        <v>0</v>
      </c>
      <c r="AT316" s="4">
        <f t="shared" si="165"/>
        <v>3.6036965317888701</v>
      </c>
      <c r="AU316" s="4">
        <f t="shared" si="180"/>
        <v>10.932464354525962</v>
      </c>
      <c r="AV316">
        <f t="shared" si="181"/>
        <v>0</v>
      </c>
      <c r="AW316">
        <f t="shared" si="182"/>
        <v>0</v>
      </c>
      <c r="AX316">
        <f t="shared" si="183"/>
        <v>0</v>
      </c>
      <c r="AY316" s="4">
        <f t="shared" si="166"/>
        <v>6.94</v>
      </c>
      <c r="AZ316" s="4">
        <f t="shared" si="167"/>
        <v>1064.150000000014</v>
      </c>
      <c r="BA316" s="4">
        <f>(C316-$C$1240)*10/100*4</f>
        <v>678.54799999999989</v>
      </c>
      <c r="BC316"/>
      <c r="BE316" s="6"/>
      <c r="BK316">
        <f t="shared" si="184"/>
        <v>1</v>
      </c>
    </row>
    <row r="317" spans="1:63" x14ac:dyDescent="0.25">
      <c r="A317">
        <v>942</v>
      </c>
      <c r="B317" s="1">
        <v>44371</v>
      </c>
      <c r="C317" s="2">
        <v>4256.97</v>
      </c>
      <c r="D317" s="2">
        <v>4271.28</v>
      </c>
      <c r="E317" s="2">
        <v>4256.97</v>
      </c>
      <c r="F317" s="2">
        <v>4266.49</v>
      </c>
      <c r="G317" s="2">
        <v>3141680000</v>
      </c>
      <c r="H317" s="2">
        <f t="shared" si="168"/>
        <v>26.865150577571026</v>
      </c>
      <c r="I317" s="2">
        <f t="shared" si="169"/>
        <v>4224.1495000000014</v>
      </c>
      <c r="J317" s="2">
        <f t="shared" si="170"/>
        <v>29.4334844182609</v>
      </c>
      <c r="K317" s="2">
        <f t="shared" si="171"/>
        <v>15.130000000000109</v>
      </c>
      <c r="L317" s="20">
        <f>VLOOKUP(B317,'IV Calls'!A:B,2, FALSE)</f>
        <v>8.9499999999999996E-2</v>
      </c>
      <c r="M317" s="2">
        <f t="shared" si="172"/>
        <v>12.445951535725339</v>
      </c>
      <c r="N317" s="2">
        <f>VLOOKUP(B317,'IV Puts'!A:B,2, FALSE)</f>
        <v>8.2400000000000001E-2</v>
      </c>
      <c r="O317" s="21">
        <f t="shared" si="173"/>
        <v>11.891170975159133</v>
      </c>
      <c r="P317" s="4">
        <f t="shared" si="174"/>
        <v>29.4399999999996</v>
      </c>
      <c r="Q317" s="4">
        <f t="shared" si="175"/>
        <v>34.256999999999969</v>
      </c>
      <c r="R317" s="4">
        <f t="shared" si="176"/>
        <v>1.954894736842089</v>
      </c>
      <c r="S317" s="4">
        <f t="shared" si="177"/>
        <v>1.385298486348836</v>
      </c>
      <c r="T317" s="20">
        <f t="shared" si="148"/>
        <v>4243.5409097744359</v>
      </c>
      <c r="U317" s="2">
        <f t="shared" si="149"/>
        <v>22.94909022556385</v>
      </c>
      <c r="V317" s="24">
        <f t="shared" si="150"/>
        <v>0</v>
      </c>
      <c r="W317" s="32">
        <f t="shared" si="151"/>
        <v>4257.8306383048284</v>
      </c>
      <c r="X317" s="33">
        <f t="shared" si="152"/>
        <v>8.6593616951713557</v>
      </c>
      <c r="Y317" s="34">
        <f t="shared" si="153"/>
        <v>1</v>
      </c>
      <c r="Z317" s="39">
        <f t="shared" si="178"/>
        <v>4257.7400000000016</v>
      </c>
      <c r="AA317" s="33">
        <f t="shared" si="154"/>
        <v>8.749999999998181</v>
      </c>
      <c r="AB317" s="34">
        <f t="shared" si="155"/>
        <v>1</v>
      </c>
      <c r="AC317" s="32">
        <f t="shared" si="156"/>
        <v>4257.7590340440147</v>
      </c>
      <c r="AD317" s="33">
        <f t="shared" si="157"/>
        <v>8.7309659559850843</v>
      </c>
      <c r="AE317" s="34">
        <f t="shared" si="158"/>
        <v>1</v>
      </c>
      <c r="AF317" s="36">
        <f t="shared" si="159"/>
        <v>1</v>
      </c>
      <c r="AG317" s="37">
        <f t="shared" si="160"/>
        <v>1</v>
      </c>
      <c r="AH317" s="37">
        <f>IF(COUNTIF(AF318:AF321, "&lt;0")&gt;=2,0,IF(AE317=1, 1, -1))</f>
        <v>0</v>
      </c>
      <c r="AI317" s="37">
        <f>IF(COUNTIF(AF318:AF320, "&lt;0")&gt;=1,0,IF(AE317=1, 1, -1))</f>
        <v>0</v>
      </c>
      <c r="AJ317" s="42">
        <f>IF(SUM(AE318:AE320)=0,0,IF(AE317=1, 1, -1))</f>
        <v>1</v>
      </c>
      <c r="AK317" s="37">
        <f>IF(COUNTIF(AF318:AF319, "&lt;0")&gt;=2,0,IF(AE317=1, 1, -1))</f>
        <v>1</v>
      </c>
      <c r="AL317" s="44">
        <f>IF(COUNTIF(AF318:AF321, "&lt;0")&gt;=3,0,IF(AE317=1, 1, -1))</f>
        <v>0</v>
      </c>
      <c r="AM317" s="49">
        <f>IF(COUNTIF(AF318:AF320, "&lt;0")&gt;=2,0,IF(AE317=1, 1, -1))</f>
        <v>0</v>
      </c>
      <c r="AN317" s="7">
        <v>11.458619067528135</v>
      </c>
      <c r="AO317" s="4">
        <f t="shared" si="161"/>
        <v>14.309999999999491</v>
      </c>
      <c r="AP317" s="4">
        <f t="shared" si="162"/>
        <v>0</v>
      </c>
      <c r="AQ317" s="4">
        <f t="shared" si="163"/>
        <v>9.5199999999995271</v>
      </c>
      <c r="AR317">
        <f t="shared" si="179"/>
        <v>14.309999999999491</v>
      </c>
      <c r="AS317" s="6">
        <f t="shared" si="164"/>
        <v>0</v>
      </c>
      <c r="AT317" s="4">
        <f t="shared" si="165"/>
        <v>2.8779286012927123</v>
      </c>
      <c r="AU317" s="4">
        <f t="shared" si="180"/>
        <v>8.9386190675286077</v>
      </c>
      <c r="AV317">
        <f t="shared" si="181"/>
        <v>0</v>
      </c>
      <c r="AW317">
        <f t="shared" si="182"/>
        <v>0</v>
      </c>
      <c r="AX317">
        <f t="shared" si="183"/>
        <v>0</v>
      </c>
      <c r="AY317" s="4">
        <f t="shared" si="166"/>
        <v>6.94</v>
      </c>
      <c r="AZ317" s="4">
        <f t="shared" si="167"/>
        <v>1057.2100000000139</v>
      </c>
      <c r="BA317" s="4">
        <f>(C317-$C$1240)*10/100*4</f>
        <v>671.55600000000004</v>
      </c>
      <c r="BC317"/>
      <c r="BE317" s="6"/>
      <c r="BK317">
        <f t="shared" si="184"/>
        <v>1</v>
      </c>
    </row>
    <row r="318" spans="1:63" x14ac:dyDescent="0.25">
      <c r="A318">
        <v>941</v>
      </c>
      <c r="B318" s="1">
        <v>44370</v>
      </c>
      <c r="C318" s="2">
        <v>4249.2700000000004</v>
      </c>
      <c r="D318" s="2">
        <v>4256.6000000000004</v>
      </c>
      <c r="E318" s="2">
        <v>4241.43</v>
      </c>
      <c r="F318" s="2">
        <v>4241.84</v>
      </c>
      <c r="G318" s="2">
        <v>3172440000</v>
      </c>
      <c r="H318" s="2">
        <f t="shared" si="168"/>
        <v>25.452118554039778</v>
      </c>
      <c r="I318" s="2">
        <f t="shared" si="169"/>
        <v>4220.8805000000002</v>
      </c>
      <c r="J318" s="2">
        <f t="shared" si="170"/>
        <v>27.567841944441199</v>
      </c>
      <c r="K318" s="2">
        <f t="shared" si="171"/>
        <v>2.8300000000008367</v>
      </c>
      <c r="L318" s="20">
        <f>VLOOKUP(B318,'IV Calls'!A:B,2, FALSE)</f>
        <v>9.98E-2</v>
      </c>
      <c r="M318" s="2">
        <f t="shared" si="172"/>
        <v>13.893329011349975</v>
      </c>
      <c r="N318" s="2">
        <f>VLOOKUP(B318,'IV Puts'!A:B,2, FALSE)</f>
        <v>9.2700000000000005E-2</v>
      </c>
      <c r="O318" s="21">
        <f t="shared" si="173"/>
        <v>13.392074450055654</v>
      </c>
      <c r="P318" s="4">
        <f t="shared" si="174"/>
        <v>15.170000000000073</v>
      </c>
      <c r="Q318" s="4">
        <f t="shared" si="175"/>
        <v>34.331999999999972</v>
      </c>
      <c r="R318" s="4">
        <f t="shared" si="176"/>
        <v>1.7009097744360799</v>
      </c>
      <c r="S318" s="4">
        <f t="shared" si="177"/>
        <v>1.2121666265184565</v>
      </c>
      <c r="T318" s="20">
        <f t="shared" si="148"/>
        <v>4248.2824060150369</v>
      </c>
      <c r="U318" s="2">
        <f t="shared" si="149"/>
        <v>6.442406015036795</v>
      </c>
      <c r="V318" s="24">
        <f t="shared" si="150"/>
        <v>1</v>
      </c>
      <c r="W318" s="32">
        <f t="shared" si="151"/>
        <v>4250.1949081855391</v>
      </c>
      <c r="X318" s="33">
        <f t="shared" si="152"/>
        <v>8.3549081855389886</v>
      </c>
      <c r="Y318" s="34">
        <f t="shared" si="153"/>
        <v>1</v>
      </c>
      <c r="Z318" s="39">
        <f t="shared" si="178"/>
        <v>4251.7359999999971</v>
      </c>
      <c r="AA318" s="33">
        <f t="shared" si="154"/>
        <v>9.8959999999970023</v>
      </c>
      <c r="AB318" s="34">
        <f t="shared" si="155"/>
        <v>1</v>
      </c>
      <c r="AC318" s="32">
        <f t="shared" si="156"/>
        <v>4251.412370718961</v>
      </c>
      <c r="AD318" s="33">
        <f t="shared" si="157"/>
        <v>9.5723707189608831</v>
      </c>
      <c r="AE318" s="34">
        <f t="shared" si="158"/>
        <v>1</v>
      </c>
      <c r="AF318" s="36">
        <f t="shared" si="159"/>
        <v>1</v>
      </c>
      <c r="AG318" s="37">
        <f t="shared" si="160"/>
        <v>0</v>
      </c>
      <c r="AH318" s="37">
        <f>IF(COUNTIF(AF319:AF322, "&lt;0")&gt;=2,0,IF(AE318=1, 1, -1))</f>
        <v>0</v>
      </c>
      <c r="AI318" s="37">
        <f>IF(COUNTIF(AF319:AF321, "&lt;0")&gt;=1,0,IF(AE318=1, 1, -1))</f>
        <v>0</v>
      </c>
      <c r="AJ318" s="42">
        <f>IF(SUM(AE319:AE321)=0,0,IF(AE318=1, 1, -1))</f>
        <v>0</v>
      </c>
      <c r="AK318" s="37">
        <f>IF(COUNTIF(AF319:AF320, "&lt;0")&gt;=2,0,IF(AE318=1, 1, -1))</f>
        <v>0</v>
      </c>
      <c r="AL318" s="44">
        <f>IF(COUNTIF(AF319:AF322, "&lt;0")&gt;=3,0,IF(AE318=1, 1, -1))</f>
        <v>0</v>
      </c>
      <c r="AM318" s="49">
        <f>IF(COUNTIF(AF319:AF321, "&lt;0")&gt;=2,0,IF(AE318=1, 1, -1))</f>
        <v>0</v>
      </c>
      <c r="AN318" s="7">
        <v>12.904925845211849</v>
      </c>
      <c r="AO318" s="4">
        <f t="shared" si="161"/>
        <v>7.3299999999999272</v>
      </c>
      <c r="AP318" s="4">
        <f t="shared" si="162"/>
        <v>-7.8400000000001455</v>
      </c>
      <c r="AQ318" s="4">
        <f t="shared" si="163"/>
        <v>7.430000000000291</v>
      </c>
      <c r="AR318">
        <f t="shared" si="179"/>
        <v>7.8400000000001455</v>
      </c>
      <c r="AS318" s="6">
        <f t="shared" si="164"/>
        <v>0</v>
      </c>
      <c r="AT318" s="4">
        <f t="shared" si="165"/>
        <v>11.517388767817629</v>
      </c>
      <c r="AU318" s="4">
        <f t="shared" si="180"/>
        <v>12.474925845211558</v>
      </c>
      <c r="AV318">
        <f t="shared" si="181"/>
        <v>0</v>
      </c>
      <c r="AW318">
        <f t="shared" si="182"/>
        <v>0</v>
      </c>
      <c r="AX318">
        <f t="shared" si="183"/>
        <v>0</v>
      </c>
      <c r="AY318" s="4">
        <f t="shared" si="166"/>
        <v>6.94</v>
      </c>
      <c r="AZ318" s="4">
        <f t="shared" si="167"/>
        <v>1050.2700000000139</v>
      </c>
      <c r="BA318" s="4">
        <f>(C318-$C$1240)*10/100*4</f>
        <v>668.47600000000023</v>
      </c>
      <c r="BC318"/>
      <c r="BE318" s="6"/>
      <c r="BK318">
        <f t="shared" si="184"/>
        <v>0</v>
      </c>
    </row>
    <row r="319" spans="1:63" x14ac:dyDescent="0.25">
      <c r="A319">
        <v>940</v>
      </c>
      <c r="B319" s="1">
        <v>44369</v>
      </c>
      <c r="C319" s="2">
        <v>4224.6099999999997</v>
      </c>
      <c r="D319" s="2">
        <v>4255.84</v>
      </c>
      <c r="E319" s="2">
        <v>4217.2700000000004</v>
      </c>
      <c r="F319" s="2">
        <v>4246.4399999999996</v>
      </c>
      <c r="G319" s="2">
        <v>3208760000</v>
      </c>
      <c r="H319" s="2">
        <f t="shared" si="168"/>
        <v>24.561740822307907</v>
      </c>
      <c r="I319" s="2">
        <f t="shared" si="169"/>
        <v>4218.7139999999999</v>
      </c>
      <c r="J319" s="2">
        <f t="shared" si="170"/>
        <v>26.670006295265093</v>
      </c>
      <c r="K319" s="2">
        <f t="shared" si="171"/>
        <v>-0.18000000000029104</v>
      </c>
      <c r="L319" s="20">
        <f>VLOOKUP(B319,'IV Calls'!A:B,2, FALSE)</f>
        <v>9.8900000000000002E-2</v>
      </c>
      <c r="M319" s="2">
        <f t="shared" si="172"/>
        <v>13.697843662959341</v>
      </c>
      <c r="N319" s="2">
        <f>VLOOKUP(B319,'IV Puts'!A:B,2, FALSE)</f>
        <v>0.1003</v>
      </c>
      <c r="O319" s="21">
        <f t="shared" si="173"/>
        <v>14.416146541283586</v>
      </c>
      <c r="P319" s="4">
        <f t="shared" si="174"/>
        <v>38.569999999999709</v>
      </c>
      <c r="Q319" s="4">
        <f t="shared" si="175"/>
        <v>34.65</v>
      </c>
      <c r="R319" s="4">
        <f t="shared" si="176"/>
        <v>1.8424060150375794</v>
      </c>
      <c r="S319" s="4">
        <f t="shared" si="177"/>
        <v>1.3026875852660211</v>
      </c>
      <c r="T319" s="20">
        <f t="shared" si="148"/>
        <v>4226.4930751879701</v>
      </c>
      <c r="U319" s="2">
        <f t="shared" si="149"/>
        <v>19.946924812029465</v>
      </c>
      <c r="V319" s="24">
        <f t="shared" si="150"/>
        <v>0</v>
      </c>
      <c r="W319" s="32">
        <f t="shared" si="151"/>
        <v>4225.4721336074881</v>
      </c>
      <c r="X319" s="33">
        <f t="shared" si="152"/>
        <v>20.967866392511496</v>
      </c>
      <c r="Y319" s="34">
        <f t="shared" si="153"/>
        <v>0</v>
      </c>
      <c r="Z319" s="39">
        <f t="shared" si="178"/>
        <v>4229.7309999999998</v>
      </c>
      <c r="AA319" s="33">
        <f t="shared" si="154"/>
        <v>16.708999999999833</v>
      </c>
      <c r="AB319" s="34">
        <f t="shared" si="155"/>
        <v>0</v>
      </c>
      <c r="AC319" s="32">
        <f t="shared" si="156"/>
        <v>4228.8366380575726</v>
      </c>
      <c r="AD319" s="33">
        <f t="shared" si="157"/>
        <v>17.603361942427</v>
      </c>
      <c r="AE319" s="34">
        <f t="shared" si="158"/>
        <v>0</v>
      </c>
      <c r="AF319" s="36">
        <f t="shared" si="159"/>
        <v>-1</v>
      </c>
      <c r="AG319" s="37">
        <f t="shared" si="160"/>
        <v>0</v>
      </c>
      <c r="AH319" s="37">
        <f>IF(COUNTIF(AF320:AF323, "&lt;0")&gt;=2,0,IF(AE319=1, 1, -1))</f>
        <v>0</v>
      </c>
      <c r="AI319" s="37">
        <f>IF(COUNTIF(AF320:AF322, "&lt;0")&gt;=1,0,IF(AE319=1, 1, -1))</f>
        <v>0</v>
      </c>
      <c r="AJ319" s="42">
        <f>IF(SUM(AE320:AE322)=0,0,IF(AE319=1, 1, -1))</f>
        <v>-1</v>
      </c>
      <c r="AK319" s="37">
        <f>IF(COUNTIF(AF320:AF321, "&lt;0")&gt;=2,0,IF(AE319=1, 1, -1))</f>
        <v>0</v>
      </c>
      <c r="AL319" s="44">
        <f>IF(COUNTIF(AF320:AF323, "&lt;0")&gt;=3,0,IF(AE319=1, 1, -1))</f>
        <v>0</v>
      </c>
      <c r="AM319" s="49">
        <f>IF(COUNTIF(AF320:AF322, "&lt;0")&gt;=2,0,IF(AE319=1, 1, -1))</f>
        <v>0</v>
      </c>
      <c r="AN319" s="7">
        <v>13.891746404396581</v>
      </c>
      <c r="AO319" s="4">
        <f t="shared" si="161"/>
        <v>31.230000000000473</v>
      </c>
      <c r="AP319" s="4">
        <f t="shared" si="162"/>
        <v>-7.339999999999236</v>
      </c>
      <c r="AQ319" s="4">
        <f t="shared" si="163"/>
        <v>21.829999999999927</v>
      </c>
      <c r="AR319">
        <f t="shared" si="179"/>
        <v>31.230000000000473</v>
      </c>
      <c r="AS319" s="6">
        <f t="shared" si="164"/>
        <v>1</v>
      </c>
      <c r="AT319" s="4">
        <f t="shared" si="165"/>
        <v>-10.392380393405602</v>
      </c>
      <c r="AU319" s="4">
        <f t="shared" si="180"/>
        <v>-0.93825359560334576</v>
      </c>
      <c r="AV319">
        <f t="shared" si="181"/>
        <v>1</v>
      </c>
      <c r="AW319">
        <f t="shared" si="182"/>
        <v>0</v>
      </c>
      <c r="AX319">
        <f t="shared" si="183"/>
        <v>0</v>
      </c>
      <c r="AY319" s="4">
        <f t="shared" si="166"/>
        <v>-3.9100000000000006</v>
      </c>
      <c r="AZ319" s="4">
        <f t="shared" si="167"/>
        <v>1043.3300000000138</v>
      </c>
      <c r="BA319" s="4">
        <f>(C319-$C$1240)*10/100*4</f>
        <v>658.61199999999985</v>
      </c>
      <c r="BC319"/>
      <c r="BE319" s="6"/>
      <c r="BK319">
        <f t="shared" si="184"/>
        <v>0</v>
      </c>
    </row>
    <row r="320" spans="1:63" x14ac:dyDescent="0.25">
      <c r="A320">
        <v>939</v>
      </c>
      <c r="B320" s="1">
        <v>44368</v>
      </c>
      <c r="C320" s="2">
        <v>4173.3999999999996</v>
      </c>
      <c r="D320" s="2">
        <v>4226.24</v>
      </c>
      <c r="E320" s="2">
        <v>4173.3999999999996</v>
      </c>
      <c r="F320" s="2">
        <v>4224.79</v>
      </c>
      <c r="G320" s="2">
        <v>3391740000</v>
      </c>
      <c r="H320" s="2">
        <f t="shared" si="168"/>
        <v>24.59264390919466</v>
      </c>
      <c r="I320" s="2">
        <f t="shared" si="169"/>
        <v>4215.9915000000001</v>
      </c>
      <c r="J320" s="2">
        <f t="shared" si="170"/>
        <v>26.08007438639709</v>
      </c>
      <c r="K320" s="2">
        <f t="shared" si="171"/>
        <v>6.9499999999998181</v>
      </c>
      <c r="L320" s="20">
        <f>VLOOKUP(B320,'IV Calls'!A:B,2, FALSE)</f>
        <v>0.12709999999999999</v>
      </c>
      <c r="M320" s="2">
        <f t="shared" si="172"/>
        <v>17.36051130765879</v>
      </c>
      <c r="N320" s="2">
        <f>VLOOKUP(B320,'IV Puts'!A:B,2, FALSE)</f>
        <v>0.11219999999999999</v>
      </c>
      <c r="O320" s="21">
        <f t="shared" si="173"/>
        <v>15.903845939659563</v>
      </c>
      <c r="P320" s="4">
        <f t="shared" si="174"/>
        <v>59.789999999999964</v>
      </c>
      <c r="Q320" s="4">
        <f t="shared" si="175"/>
        <v>33.626000000000019</v>
      </c>
      <c r="R320" s="4">
        <f t="shared" si="176"/>
        <v>1.7030751879699133</v>
      </c>
      <c r="S320" s="4">
        <f t="shared" si="177"/>
        <v>1.2142726866031113</v>
      </c>
      <c r="T320" s="20">
        <f t="shared" si="148"/>
        <v>4168.8697443609017</v>
      </c>
      <c r="U320" s="2">
        <f t="shared" si="149"/>
        <v>55.920255639098286</v>
      </c>
      <c r="V320" s="24">
        <f t="shared" si="150"/>
        <v>0</v>
      </c>
      <c r="W320" s="32">
        <f t="shared" si="151"/>
        <v>4174.6180798639452</v>
      </c>
      <c r="X320" s="33">
        <f t="shared" si="152"/>
        <v>50.171920136054723</v>
      </c>
      <c r="Y320" s="34">
        <f t="shared" si="153"/>
        <v>0</v>
      </c>
      <c r="Z320" s="39">
        <f t="shared" si="178"/>
        <v>4170.2619999999988</v>
      </c>
      <c r="AA320" s="33">
        <f t="shared" si="154"/>
        <v>54.528000000001157</v>
      </c>
      <c r="AB320" s="34">
        <f t="shared" si="155"/>
        <v>0</v>
      </c>
      <c r="AC320" s="32">
        <f t="shared" si="156"/>
        <v>4171.1767767714273</v>
      </c>
      <c r="AD320" s="33">
        <f t="shared" si="157"/>
        <v>53.613223228572679</v>
      </c>
      <c r="AE320" s="34">
        <f t="shared" si="158"/>
        <v>0</v>
      </c>
      <c r="AF320" s="36">
        <f t="shared" si="159"/>
        <v>-1</v>
      </c>
      <c r="AG320" s="37">
        <f t="shared" si="160"/>
        <v>0</v>
      </c>
      <c r="AH320" s="37">
        <f>IF(COUNTIF(AF321:AF324, "&lt;0")&gt;=2,0,IF(AE320=1, 1, -1))</f>
        <v>0</v>
      </c>
      <c r="AI320" s="37">
        <f>IF(COUNTIF(AF321:AF323, "&lt;0")&gt;=1,0,IF(AE320=1, 1, -1))</f>
        <v>0</v>
      </c>
      <c r="AJ320" s="42">
        <f>IF(SUM(AE321:AE323)=0,0,IF(AE320=1, 1, -1))</f>
        <v>-1</v>
      </c>
      <c r="AK320" s="37">
        <f>IF(COUNTIF(AF321:AF322, "&lt;0")&gt;=2,0,IF(AE320=1, 1, -1))</f>
        <v>-1</v>
      </c>
      <c r="AL320" s="44">
        <f>IF(COUNTIF(AF321:AF324, "&lt;0")&gt;=3,0,IF(AE320=1, 1, -1))</f>
        <v>-1</v>
      </c>
      <c r="AM320" s="49">
        <f>IF(COUNTIF(AF321:AF323, "&lt;0")&gt;=2,0,IF(AE320=1, 1, -1))</f>
        <v>0</v>
      </c>
      <c r="AN320" s="7">
        <v>15.325329415572904</v>
      </c>
      <c r="AO320" s="4">
        <f t="shared" si="161"/>
        <v>52.840000000000146</v>
      </c>
      <c r="AP320" s="4">
        <f t="shared" si="162"/>
        <v>0</v>
      </c>
      <c r="AQ320" s="4">
        <f t="shared" si="163"/>
        <v>51.390000000000327</v>
      </c>
      <c r="AR320">
        <f t="shared" si="179"/>
        <v>52.840000000000146</v>
      </c>
      <c r="AS320" s="6">
        <f t="shared" si="164"/>
        <v>1</v>
      </c>
      <c r="AT320" s="4">
        <f t="shared" si="165"/>
        <v>-29.852005876640789</v>
      </c>
      <c r="AU320" s="4">
        <f t="shared" si="180"/>
        <v>-29.064670584427425</v>
      </c>
      <c r="AV320">
        <f t="shared" si="181"/>
        <v>1</v>
      </c>
      <c r="AW320">
        <f t="shared" si="182"/>
        <v>0</v>
      </c>
      <c r="AX320">
        <f t="shared" si="183"/>
        <v>0</v>
      </c>
      <c r="AY320" s="4">
        <f t="shared" si="166"/>
        <v>-3.9100000000000006</v>
      </c>
      <c r="AZ320" s="4">
        <f t="shared" si="167"/>
        <v>1047.2400000000139</v>
      </c>
      <c r="BA320" s="4">
        <f>(C320-$C$1240)*10/100*4</f>
        <v>638.12799999999993</v>
      </c>
      <c r="BC320"/>
      <c r="BE320" s="6"/>
      <c r="BK320">
        <f t="shared" si="184"/>
        <v>1</v>
      </c>
    </row>
    <row r="321" spans="1:63" x14ac:dyDescent="0.25">
      <c r="A321">
        <v>938</v>
      </c>
      <c r="B321" s="1">
        <v>44365</v>
      </c>
      <c r="C321" s="2">
        <v>4204.78</v>
      </c>
      <c r="D321" s="2">
        <v>4204.78</v>
      </c>
      <c r="E321" s="2">
        <v>4164.3999999999996</v>
      </c>
      <c r="F321" s="2">
        <v>4166.45</v>
      </c>
      <c r="G321" s="2">
        <v>6084980000</v>
      </c>
      <c r="H321" s="2">
        <f t="shared" si="168"/>
        <v>15.081915918668228</v>
      </c>
      <c r="I321" s="2">
        <f t="shared" si="169"/>
        <v>4215.7520000000013</v>
      </c>
      <c r="J321" s="2">
        <f t="shared" si="170"/>
        <v>23.327875216257212</v>
      </c>
      <c r="K321" s="2">
        <f t="shared" si="171"/>
        <v>-17.079999999999927</v>
      </c>
      <c r="L321" s="20">
        <f>VLOOKUP(B321,'IV Calls'!A:B,2, FALSE)</f>
        <v>0.14430000000000001</v>
      </c>
      <c r="M321" s="2">
        <f t="shared" si="172"/>
        <v>19.971971877425197</v>
      </c>
      <c r="N321" s="2">
        <f>VLOOKUP(B321,'IV Puts'!A:B,2, FALSE)</f>
        <v>0.15310000000000001</v>
      </c>
      <c r="O321" s="21">
        <f t="shared" si="173"/>
        <v>21.989843936012981</v>
      </c>
      <c r="P321" s="4">
        <f t="shared" si="174"/>
        <v>57.460000000000036</v>
      </c>
      <c r="Q321" s="4">
        <f t="shared" si="175"/>
        <v>29.315000000000055</v>
      </c>
      <c r="R321" s="4">
        <f t="shared" si="176"/>
        <v>2.4197443609022495</v>
      </c>
      <c r="S321" s="4">
        <f t="shared" si="177"/>
        <v>1.7156054421768681</v>
      </c>
      <c r="T321" s="20">
        <f t="shared" si="148"/>
        <v>4225.7673458646614</v>
      </c>
      <c r="U321" s="2">
        <f t="shared" si="149"/>
        <v>59.317345864661547</v>
      </c>
      <c r="V321" s="24">
        <f t="shared" si="150"/>
        <v>0</v>
      </c>
      <c r="W321" s="32">
        <f t="shared" si="151"/>
        <v>4206.6368591405653</v>
      </c>
      <c r="X321" s="33">
        <f t="shared" si="152"/>
        <v>40.186859140565502</v>
      </c>
      <c r="Y321" s="34">
        <f t="shared" si="153"/>
        <v>0</v>
      </c>
      <c r="Z321" s="39">
        <f t="shared" si="178"/>
        <v>4203.2209999999977</v>
      </c>
      <c r="AA321" s="33">
        <f t="shared" si="154"/>
        <v>36.770999999997912</v>
      </c>
      <c r="AB321" s="34">
        <f t="shared" si="155"/>
        <v>0</v>
      </c>
      <c r="AC321" s="32">
        <f t="shared" si="156"/>
        <v>4203.9383304195171</v>
      </c>
      <c r="AD321" s="33">
        <f t="shared" si="157"/>
        <v>37.488330419517297</v>
      </c>
      <c r="AE321" s="34">
        <f t="shared" si="158"/>
        <v>0</v>
      </c>
      <c r="AF321" s="36">
        <f t="shared" si="159"/>
        <v>-1</v>
      </c>
      <c r="AG321" s="37">
        <f t="shared" si="160"/>
        <v>-1</v>
      </c>
      <c r="AH321" s="37">
        <f>IF(COUNTIF(AF322:AF325, "&lt;0")&gt;=2,0,IF(AE321=1, 1, -1))</f>
        <v>-1</v>
      </c>
      <c r="AI321" s="37">
        <f>IF(COUNTIF(AF322:AF324, "&lt;0")&gt;=1,0,IF(AE321=1, 1, -1))</f>
        <v>0</v>
      </c>
      <c r="AJ321" s="42">
        <f>IF(SUM(AE322:AE324)=0,0,IF(AE321=1, 1, -1))</f>
        <v>-1</v>
      </c>
      <c r="AK321" s="37">
        <f>IF(COUNTIF(AF322:AF323, "&lt;0")&gt;=2,0,IF(AE321=1, 1, -1))</f>
        <v>-1</v>
      </c>
      <c r="AL321" s="44">
        <f>IF(COUNTIF(AF322:AF325, "&lt;0")&gt;=3,0,IF(AE321=1, 1, -1))</f>
        <v>-1</v>
      </c>
      <c r="AM321" s="49">
        <f>IF(COUNTIF(AF322:AF324, "&lt;0")&gt;=2,0,IF(AE321=1, 1, -1))</f>
        <v>-1</v>
      </c>
      <c r="AN321" s="7">
        <v>21.189943828370048</v>
      </c>
      <c r="AO321" s="4">
        <f t="shared" si="161"/>
        <v>0</v>
      </c>
      <c r="AP321" s="4">
        <f t="shared" si="162"/>
        <v>-40.380000000000109</v>
      </c>
      <c r="AQ321" s="4">
        <f t="shared" si="163"/>
        <v>38.329999999999927</v>
      </c>
      <c r="AR321">
        <f t="shared" si="179"/>
        <v>40.380000000000109</v>
      </c>
      <c r="AS321" s="6">
        <f t="shared" si="164"/>
        <v>1</v>
      </c>
      <c r="AT321" s="4">
        <f t="shared" si="165"/>
        <v>-8.5950842574450377</v>
      </c>
      <c r="AU321" s="4">
        <f t="shared" si="180"/>
        <v>-10.14005617162988</v>
      </c>
      <c r="AV321">
        <f t="shared" si="181"/>
        <v>1</v>
      </c>
      <c r="AW321">
        <f t="shared" si="182"/>
        <v>0</v>
      </c>
      <c r="AX321">
        <f t="shared" si="183"/>
        <v>0</v>
      </c>
      <c r="AY321" s="4">
        <f t="shared" si="166"/>
        <v>-3.9100000000000006</v>
      </c>
      <c r="AZ321" s="4">
        <f t="shared" si="167"/>
        <v>1051.150000000014</v>
      </c>
      <c r="BA321" s="4">
        <f>(C321-$C$1240)*10/100*4</f>
        <v>650.67999999999995</v>
      </c>
      <c r="BC321"/>
      <c r="BE321" s="6"/>
      <c r="BK321">
        <f t="shared" si="184"/>
        <v>1</v>
      </c>
    </row>
    <row r="322" spans="1:63" x14ac:dyDescent="0.25">
      <c r="A322">
        <v>937</v>
      </c>
      <c r="B322" s="1">
        <v>44364</v>
      </c>
      <c r="C322" s="2">
        <v>4220.37</v>
      </c>
      <c r="D322" s="2">
        <v>4232.29</v>
      </c>
      <c r="E322" s="2">
        <v>4196.05</v>
      </c>
      <c r="F322" s="2">
        <v>4221.8599999999997</v>
      </c>
      <c r="G322" s="2">
        <v>3952110000</v>
      </c>
      <c r="H322" s="2">
        <f t="shared" si="168"/>
        <v>14.806481913900551</v>
      </c>
      <c r="I322" s="2">
        <f t="shared" si="169"/>
        <v>4211.6115000000009</v>
      </c>
      <c r="J322" s="2">
        <f t="shared" si="170"/>
        <v>18.040075154470614</v>
      </c>
      <c r="K322" s="2">
        <f t="shared" si="171"/>
        <v>-3.3299999999999272</v>
      </c>
      <c r="L322" s="20">
        <f>VLOOKUP(B322,'IV Calls'!A:B,2, FALSE)</f>
        <v>8.3000000000000004E-2</v>
      </c>
      <c r="M322" s="2">
        <f t="shared" si="172"/>
        <v>11.492696635758938</v>
      </c>
      <c r="N322" s="2">
        <f>VLOOKUP(B322,'IV Puts'!A:B,2, FALSE)</f>
        <v>0.124</v>
      </c>
      <c r="O322" s="21">
        <f t="shared" si="173"/>
        <v>17.817955812466256</v>
      </c>
      <c r="P322" s="4">
        <f t="shared" si="174"/>
        <v>36.239999999999782</v>
      </c>
      <c r="Q322" s="4">
        <f t="shared" si="175"/>
        <v>27.628999999999998</v>
      </c>
      <c r="R322" s="4">
        <f t="shared" si="176"/>
        <v>3.9073458646616523</v>
      </c>
      <c r="S322" s="4">
        <f t="shared" si="177"/>
        <v>2.6152945641770358</v>
      </c>
      <c r="T322" s="20">
        <f t="shared" ref="T322:T385" si="185">F323+R323</f>
        <v>4228.8296015037595</v>
      </c>
      <c r="U322" s="2">
        <f t="shared" ref="U322:U385" si="186">ABS(T322-F322)</f>
        <v>6.9696015037598045</v>
      </c>
      <c r="V322" s="24">
        <f t="shared" ref="V322:V385" si="187">IF(U322&gt;O323, 0, 1)</f>
        <v>1</v>
      </c>
      <c r="W322" s="32">
        <f t="shared" ref="W322:W385" si="188">C322+S323*$BI$6</f>
        <v>4222.7655713847962</v>
      </c>
      <c r="X322" s="33">
        <f t="shared" ref="X322:X385" si="189">ABS(W322-F322)</f>
        <v>0.90557138479653077</v>
      </c>
      <c r="Y322" s="34">
        <f t="shared" ref="Y322:Y385" si="190">IF(X322&gt;O323, 0, 1)</f>
        <v>1</v>
      </c>
      <c r="Z322" s="39">
        <f t="shared" si="178"/>
        <v>4217.5199999999968</v>
      </c>
      <c r="AA322" s="33">
        <f t="shared" ref="AA322:AA385" si="191">ABS(Z322-F322)</f>
        <v>4.340000000002874</v>
      </c>
      <c r="AB322" s="34">
        <f t="shared" ref="AB322:AB385" si="192">IF(AA322&gt;O323, 0, 1)</f>
        <v>1</v>
      </c>
      <c r="AC322" s="32">
        <f t="shared" ref="AC322:AC385" si="193">$BI$8*Z322+(1-$BI$8)*W322</f>
        <v>4218.6215699908043</v>
      </c>
      <c r="AD322" s="33">
        <f t="shared" ref="AD322:AD385" si="194">ABS(AC322-F322)</f>
        <v>3.2384300091953264</v>
      </c>
      <c r="AE322" s="34">
        <f t="shared" ref="AE322:AE385" si="195">IF(AD322&gt;O323, 0, 1)</f>
        <v>1</v>
      </c>
      <c r="AF322" s="36">
        <f t="shared" ref="AF322:AF385" si="196">IF(AE322=1, 1, -1)</f>
        <v>1</v>
      </c>
      <c r="AG322" s="37">
        <f t="shared" ref="AG322:AG385" si="197">IF(AE323=0,0,IF(0=AE322,-1,AE322))</f>
        <v>0</v>
      </c>
      <c r="AH322" s="37">
        <f>IF(COUNTIF(AF323:AF326, "&lt;0")&gt;=2,0,IF(AE322=1, 1, -1))</f>
        <v>1</v>
      </c>
      <c r="AI322" s="37">
        <f>IF(COUNTIF(AF323:AF325, "&lt;0")&gt;=1,0,IF(AE322=1, 1, -1))</f>
        <v>0</v>
      </c>
      <c r="AJ322" s="42">
        <f>IF(SUM(AE323:AE325)=0,0,IF(AE322=1, 1, -1))</f>
        <v>1</v>
      </c>
      <c r="AK322" s="37">
        <f>IF(COUNTIF(AF323:AF324, "&lt;0")&gt;=2,0,IF(AE322=1, 1, -1))</f>
        <v>1</v>
      </c>
      <c r="AL322" s="44">
        <f>IF(COUNTIF(AF323:AF326, "&lt;0")&gt;=3,0,IF(AE322=1, 1, -1))</f>
        <v>1</v>
      </c>
      <c r="AM322" s="49">
        <f>IF(COUNTIF(AF323:AF325, "&lt;0")&gt;=2,0,IF(AE322=1, 1, -1))</f>
        <v>1</v>
      </c>
      <c r="AN322" s="7">
        <v>17.169811841374798</v>
      </c>
      <c r="AO322" s="4">
        <f t="shared" ref="AO322:AO385" si="198">D322-C322</f>
        <v>11.920000000000073</v>
      </c>
      <c r="AP322" s="4">
        <f t="shared" ref="AP322:AP385" si="199">E322-C322</f>
        <v>-24.319999999999709</v>
      </c>
      <c r="AQ322" s="4">
        <f t="shared" ref="AQ322:AQ385" si="200">ABS(C322-F322)</f>
        <v>1.4899999999997817</v>
      </c>
      <c r="AR322">
        <f t="shared" si="179"/>
        <v>24.319999999999709</v>
      </c>
      <c r="AS322" s="6">
        <f t="shared" ref="AS322:AS385" si="201">IF(AO322&gt;AN322*$BI$4,1,0)+IF(-AP322&gt;AN322*$BI$4,1,0)</f>
        <v>0</v>
      </c>
      <c r="AT322" s="4">
        <f t="shared" ref="AT322:AT385" si="202">$BI$4*AN322-AR322</f>
        <v>1.4347177620624905</v>
      </c>
      <c r="AU322" s="4">
        <f t="shared" si="180"/>
        <v>22.679811841375017</v>
      </c>
      <c r="AV322">
        <f t="shared" si="181"/>
        <v>0</v>
      </c>
      <c r="AW322">
        <f t="shared" si="182"/>
        <v>0</v>
      </c>
      <c r="AX322">
        <f t="shared" si="183"/>
        <v>0</v>
      </c>
      <c r="AY322" s="4">
        <f t="shared" ref="AY322:AY385" si="203">IF(OR(AS322=1,AX322=1),$BF$25,IF(AS322=0,$BF$24,$BF$26))</f>
        <v>6.94</v>
      </c>
      <c r="AZ322" s="4">
        <f t="shared" ref="AZ322:AZ385" si="204">AY322+AZ323</f>
        <v>1055.060000000014</v>
      </c>
      <c r="BA322" s="4">
        <f>(C322-$C$1240)*10/100*4</f>
        <v>656.91600000000005</v>
      </c>
      <c r="BC322"/>
      <c r="BE322" s="6"/>
      <c r="BK322">
        <f t="shared" si="184"/>
        <v>1</v>
      </c>
    </row>
    <row r="323" spans="1:63" x14ac:dyDescent="0.25">
      <c r="A323">
        <v>936</v>
      </c>
      <c r="B323" s="1">
        <v>44363</v>
      </c>
      <c r="C323" s="2">
        <v>4248.87</v>
      </c>
      <c r="D323" s="2">
        <v>4251.8900000000003</v>
      </c>
      <c r="E323" s="2">
        <v>4202.45</v>
      </c>
      <c r="F323" s="2">
        <v>4223.7</v>
      </c>
      <c r="G323" s="2">
        <v>3722050000</v>
      </c>
      <c r="H323" s="2">
        <f t="shared" ref="H323:H386" si="205">_xlfn.STDEV.S(C323:C332)</f>
        <v>19.86976776691429</v>
      </c>
      <c r="I323" s="2">
        <f t="shared" ref="I323:I386" si="206">AVERAGE(C323:C342)</f>
        <v>4205.5155000000004</v>
      </c>
      <c r="J323" s="2">
        <f t="shared" ref="J323:J386" si="207">_xlfn.STDEV.S(D323:E332)</f>
        <v>22.262404442893093</v>
      </c>
      <c r="K323" s="2">
        <f t="shared" ref="K323:K386" si="208">C323-F324</f>
        <v>2.2799999999997453</v>
      </c>
      <c r="L323" s="20">
        <f>VLOOKUP(B323,'IV Calls'!A:B,2, FALSE)</f>
        <v>9.8500000000000004E-2</v>
      </c>
      <c r="M323" s="2">
        <f t="shared" ref="M323:M386" si="209">L323*F324*SQRT((6.5/24)/252)</f>
        <v>13.712838154906962</v>
      </c>
      <c r="N323" s="2">
        <f>VLOOKUP(B323,'IV Puts'!A:B,2, FALSE)</f>
        <v>0.14230000000000001</v>
      </c>
      <c r="O323" s="21">
        <f t="shared" ref="O323:O386" si="210">N323*F324*SQRT((7/24)/252)</f>
        <v>20.5583550200061</v>
      </c>
      <c r="P323" s="4">
        <f t="shared" ref="P323:P386" si="211">MAX(D323-E323, ABS(D323-F324), ABS(E323-F324))</f>
        <v>49.440000000000509</v>
      </c>
      <c r="Q323" s="4">
        <f t="shared" ref="Q323:Q386" si="212">AVERAGE(P323:P332)</f>
        <v>28.02399999999998</v>
      </c>
      <c r="R323" s="4">
        <f t="shared" ref="R323:R386" si="213">SLOPE(F323:F342,A323:A342)</f>
        <v>5.1296015037593978</v>
      </c>
      <c r="S323" s="4">
        <f t="shared" ref="S323:S386" si="214">SLOPE(F323:F342,B323:B342)*1</f>
        <v>3.374044203937931</v>
      </c>
      <c r="T323" s="20">
        <f t="shared" si="185"/>
        <v>4252.5795639097742</v>
      </c>
      <c r="U323" s="2">
        <f t="shared" si="186"/>
        <v>28.879563909774333</v>
      </c>
      <c r="V323" s="24">
        <f t="shared" si="187"/>
        <v>0</v>
      </c>
      <c r="W323" s="32">
        <f t="shared" si="188"/>
        <v>4251.6570454554385</v>
      </c>
      <c r="X323" s="33">
        <f t="shared" si="189"/>
        <v>27.957045455438674</v>
      </c>
      <c r="Y323" s="34">
        <f t="shared" si="190"/>
        <v>0</v>
      </c>
      <c r="Z323" s="39">
        <f t="shared" ref="Z323:Z386" si="215">_xlfn.FORECAST.LINEAR(A323+$BI$7,C323:C324,A323:A324)</f>
        <v>4248.2289999999985</v>
      </c>
      <c r="AA323" s="33">
        <f t="shared" si="191"/>
        <v>24.528999999998632</v>
      </c>
      <c r="AB323" s="34">
        <f t="shared" si="192"/>
        <v>0</v>
      </c>
      <c r="AC323" s="32">
        <f t="shared" si="193"/>
        <v>4248.9488895456407</v>
      </c>
      <c r="AD323" s="33">
        <f t="shared" si="194"/>
        <v>25.24888954564085</v>
      </c>
      <c r="AE323" s="34">
        <f t="shared" si="195"/>
        <v>0</v>
      </c>
      <c r="AF323" s="36">
        <f t="shared" si="196"/>
        <v>-1</v>
      </c>
      <c r="AG323" s="37">
        <f t="shared" si="197"/>
        <v>-1</v>
      </c>
      <c r="AH323" s="37">
        <f>IF(COUNTIF(AF324:AF327, "&lt;0")&gt;=2,0,IF(AE323=1, 1, -1))</f>
        <v>-1</v>
      </c>
      <c r="AI323" s="37">
        <f>IF(COUNTIF(AF324:AF326, "&lt;0")&gt;=1,0,IF(AE323=1, 1, -1))</f>
        <v>-1</v>
      </c>
      <c r="AJ323" s="42">
        <f>IF(SUM(AE324:AE326)=0,0,IF(AE323=1, 1, -1))</f>
        <v>-1</v>
      </c>
      <c r="AK323" s="37">
        <f>IF(COUNTIF(AF324:AF325, "&lt;0")&gt;=2,0,IF(AE323=1, 1, -1))</f>
        <v>-1</v>
      </c>
      <c r="AL323" s="44">
        <f>IF(COUNTIF(AF324:AF327, "&lt;0")&gt;=3,0,IF(AE323=1, 1, -1))</f>
        <v>-1</v>
      </c>
      <c r="AM323" s="49">
        <f>IF(COUNTIF(AF324:AF326, "&lt;0")&gt;=2,0,IF(AE323=1, 1, -1))</f>
        <v>-1</v>
      </c>
      <c r="AN323" s="7">
        <v>19.810526593332593</v>
      </c>
      <c r="AO323" s="4">
        <f t="shared" si="198"/>
        <v>3.0200000000004366</v>
      </c>
      <c r="AP323" s="4">
        <f t="shared" si="199"/>
        <v>-46.420000000000073</v>
      </c>
      <c r="AQ323" s="4">
        <f t="shared" si="200"/>
        <v>25.170000000000073</v>
      </c>
      <c r="AR323">
        <f t="shared" ref="AR323:AR386" si="216">IF(AO323&gt;(-AP323), AO323, -AP323)</f>
        <v>46.420000000000073</v>
      </c>
      <c r="AS323" s="6">
        <f t="shared" si="201"/>
        <v>1</v>
      </c>
      <c r="AT323" s="4">
        <f t="shared" si="202"/>
        <v>-16.704210110001185</v>
      </c>
      <c r="AU323" s="4">
        <f t="shared" ref="AU323:AU386" si="217">AN323-AQ323+7</f>
        <v>1.6405265933325204</v>
      </c>
      <c r="AV323">
        <f t="shared" ref="AV323:AV386" si="218">IF(AND(AT323&lt;0,AU323&lt;0), 1, 0)</f>
        <v>0</v>
      </c>
      <c r="AW323">
        <f t="shared" ref="AW323:AW386" si="219">IF(AND(AT323&lt;0,AU323&gt;0), 1, 0)</f>
        <v>1</v>
      </c>
      <c r="AX323">
        <f t="shared" ref="AX323:AX386" si="220">IF(AND(AT323&gt;0,AU323&lt;0), 1, 0)</f>
        <v>0</v>
      </c>
      <c r="AY323" s="4">
        <f t="shared" si="203"/>
        <v>-3.9100000000000006</v>
      </c>
      <c r="AZ323" s="4">
        <f t="shared" si="204"/>
        <v>1048.120000000014</v>
      </c>
      <c r="BA323" s="4">
        <f>(C323-$C$1240)*10/100*4</f>
        <v>668.31600000000003</v>
      </c>
      <c r="BC323"/>
      <c r="BE323" s="6"/>
      <c r="BK323">
        <f t="shared" ref="BK323:BK386" si="221">IF(AND(AM323=0,AL323=0,AK323=0),0,1)</f>
        <v>1</v>
      </c>
    </row>
    <row r="324" spans="1:63" x14ac:dyDescent="0.25">
      <c r="A324">
        <v>935</v>
      </c>
      <c r="B324" s="1">
        <v>44362</v>
      </c>
      <c r="C324" s="2">
        <v>4255.28</v>
      </c>
      <c r="D324" s="2">
        <v>4257.16</v>
      </c>
      <c r="E324" s="2">
        <v>4238.3500000000004</v>
      </c>
      <c r="F324" s="2">
        <v>4246.59</v>
      </c>
      <c r="G324" s="2">
        <v>3578450000</v>
      </c>
      <c r="H324" s="2">
        <f t="shared" si="205"/>
        <v>20.290106209677603</v>
      </c>
      <c r="I324" s="2">
        <f t="shared" si="206"/>
        <v>4201.3690000000006</v>
      </c>
      <c r="J324" s="2">
        <f t="shared" si="207"/>
        <v>21.861256861830785</v>
      </c>
      <c r="K324" s="2">
        <f t="shared" si="208"/>
        <v>0.13000000000010914</v>
      </c>
      <c r="L324" s="20">
        <f>VLOOKUP(B324,'IV Calls'!A:B,2, FALSE)</f>
        <v>8.8400000000000006E-2</v>
      </c>
      <c r="M324" s="2">
        <f t="shared" si="209"/>
        <v>12.331557328468726</v>
      </c>
      <c r="N324" s="2">
        <f>VLOOKUP(B324,'IV Puts'!A:B,2, FALSE)</f>
        <v>0.13189999999999999</v>
      </c>
      <c r="O324" s="21">
        <f t="shared" si="210"/>
        <v>19.094258530563977</v>
      </c>
      <c r="P324" s="4">
        <f t="shared" si="211"/>
        <v>18.809999999999491</v>
      </c>
      <c r="Q324" s="4">
        <f t="shared" si="212"/>
        <v>24.989999999999874</v>
      </c>
      <c r="R324" s="4">
        <f t="shared" si="213"/>
        <v>5.9895639097744402</v>
      </c>
      <c r="S324" s="4">
        <f t="shared" si="214"/>
        <v>3.9254161344207539</v>
      </c>
      <c r="T324" s="20">
        <f t="shared" si="185"/>
        <v>4260.9873684210525</v>
      </c>
      <c r="U324" s="2">
        <f t="shared" si="186"/>
        <v>14.397368421052306</v>
      </c>
      <c r="V324" s="24">
        <f t="shared" si="187"/>
        <v>1</v>
      </c>
      <c r="W324" s="32">
        <f t="shared" si="188"/>
        <v>4258.0367380926864</v>
      </c>
      <c r="X324" s="33">
        <f t="shared" si="189"/>
        <v>11.446738092686246</v>
      </c>
      <c r="Y324" s="34">
        <f t="shared" si="190"/>
        <v>1</v>
      </c>
      <c r="Z324" s="39">
        <f t="shared" si="215"/>
        <v>4255.9769999999999</v>
      </c>
      <c r="AA324" s="33">
        <f t="shared" si="191"/>
        <v>9.3869999999997162</v>
      </c>
      <c r="AB324" s="34">
        <f t="shared" si="192"/>
        <v>1</v>
      </c>
      <c r="AC324" s="32">
        <f t="shared" si="193"/>
        <v>4256.4095449994638</v>
      </c>
      <c r="AD324" s="33">
        <f t="shared" si="194"/>
        <v>9.8195449994636874</v>
      </c>
      <c r="AE324" s="34">
        <f t="shared" si="195"/>
        <v>1</v>
      </c>
      <c r="AF324" s="36">
        <f t="shared" si="196"/>
        <v>1</v>
      </c>
      <c r="AG324" s="37">
        <f t="shared" si="197"/>
        <v>1</v>
      </c>
      <c r="AH324" s="37">
        <f>IF(COUNTIF(AF325:AF328, "&lt;0")&gt;=2,0,IF(AE324=1, 1, -1))</f>
        <v>1</v>
      </c>
      <c r="AI324" s="37">
        <f>IF(COUNTIF(AF325:AF327, "&lt;0")&gt;=1,0,IF(AE324=1, 1, -1))</f>
        <v>1</v>
      </c>
      <c r="AJ324" s="42">
        <f>IF(SUM(AE325:AE327)=0,0,IF(AE324=1, 1, -1))</f>
        <v>1</v>
      </c>
      <c r="AK324" s="37">
        <f>IF(COUNTIF(AF325:AF326, "&lt;0")&gt;=2,0,IF(AE324=1, 1, -1))</f>
        <v>1</v>
      </c>
      <c r="AL324" s="44">
        <f>IF(COUNTIF(AF325:AF328, "&lt;0")&gt;=3,0,IF(AE324=1, 1, -1))</f>
        <v>1</v>
      </c>
      <c r="AM324" s="49">
        <f>IF(COUNTIF(AF325:AF327, "&lt;0")&gt;=2,0,IF(AE324=1, 1, -1))</f>
        <v>1</v>
      </c>
      <c r="AN324" s="7">
        <v>18.399687914310235</v>
      </c>
      <c r="AO324" s="4">
        <f t="shared" si="198"/>
        <v>1.8800000000001091</v>
      </c>
      <c r="AP324" s="4">
        <f t="shared" si="199"/>
        <v>-16.929999999999382</v>
      </c>
      <c r="AQ324" s="4">
        <f t="shared" si="200"/>
        <v>8.6899999999995998</v>
      </c>
      <c r="AR324">
        <f t="shared" si="216"/>
        <v>16.929999999999382</v>
      </c>
      <c r="AS324" s="6">
        <f t="shared" si="201"/>
        <v>0</v>
      </c>
      <c r="AT324" s="4">
        <f t="shared" si="202"/>
        <v>10.669531871465971</v>
      </c>
      <c r="AU324" s="4">
        <f t="shared" si="217"/>
        <v>16.709687914310635</v>
      </c>
      <c r="AV324">
        <f t="shared" si="218"/>
        <v>0</v>
      </c>
      <c r="AW324">
        <f t="shared" si="219"/>
        <v>0</v>
      </c>
      <c r="AX324">
        <f t="shared" si="220"/>
        <v>0</v>
      </c>
      <c r="AY324" s="4">
        <f t="shared" si="203"/>
        <v>6.94</v>
      </c>
      <c r="AZ324" s="4">
        <f t="shared" si="204"/>
        <v>1052.0300000000141</v>
      </c>
      <c r="BA324" s="4">
        <f>(C324-$C$1240)*10/100*4</f>
        <v>670.88</v>
      </c>
      <c r="BC324"/>
      <c r="BE324" s="6"/>
      <c r="BK324">
        <f t="shared" si="221"/>
        <v>1</v>
      </c>
    </row>
    <row r="325" spans="1:63" x14ac:dyDescent="0.25">
      <c r="A325">
        <v>934</v>
      </c>
      <c r="B325" s="1">
        <v>44361</v>
      </c>
      <c r="C325" s="2">
        <v>4248.3100000000004</v>
      </c>
      <c r="D325" s="2">
        <v>4255.59</v>
      </c>
      <c r="E325" s="2">
        <v>4234.07</v>
      </c>
      <c r="F325" s="2">
        <v>4255.1499999999996</v>
      </c>
      <c r="G325" s="2">
        <v>3612050000</v>
      </c>
      <c r="H325" s="2">
        <f t="shared" si="205"/>
        <v>17.974031916443586</v>
      </c>
      <c r="I325" s="2">
        <f t="shared" si="206"/>
        <v>4197.1010000000006</v>
      </c>
      <c r="J325" s="2">
        <f t="shared" si="207"/>
        <v>21.247229515992409</v>
      </c>
      <c r="K325" s="2">
        <f t="shared" si="208"/>
        <v>0.87000000000080036</v>
      </c>
      <c r="L325" s="20">
        <f>VLOOKUP(B325,'IV Calls'!A:B,2, FALSE)</f>
        <v>8.3400000000000002E-2</v>
      </c>
      <c r="M325" s="2">
        <f t="shared" si="209"/>
        <v>11.61299102466328</v>
      </c>
      <c r="N325" s="2">
        <f>VLOOKUP(B325,'IV Puts'!A:B,2, FALSE)</f>
        <v>0.12559999999999999</v>
      </c>
      <c r="O325" s="21">
        <f t="shared" si="210"/>
        <v>18.149305910607289</v>
      </c>
      <c r="P325" s="4">
        <f t="shared" si="211"/>
        <v>21.520000000000437</v>
      </c>
      <c r="Q325" s="4">
        <f t="shared" si="212"/>
        <v>26.761999999999897</v>
      </c>
      <c r="R325" s="4">
        <f t="shared" si="213"/>
        <v>5.8373684210526351</v>
      </c>
      <c r="S325" s="4">
        <f t="shared" si="214"/>
        <v>3.8827297080096477</v>
      </c>
      <c r="T325" s="20">
        <f t="shared" si="185"/>
        <v>4252.7138947368421</v>
      </c>
      <c r="U325" s="2">
        <f t="shared" si="186"/>
        <v>2.4361052631575149</v>
      </c>
      <c r="V325" s="24">
        <f t="shared" si="187"/>
        <v>1</v>
      </c>
      <c r="W325" s="32">
        <f t="shared" si="188"/>
        <v>4250.7954144906116</v>
      </c>
      <c r="X325" s="33">
        <f t="shared" si="189"/>
        <v>4.3545855093880164</v>
      </c>
      <c r="Y325" s="34">
        <f t="shared" si="190"/>
        <v>1</v>
      </c>
      <c r="Z325" s="39">
        <f t="shared" si="215"/>
        <v>4248.8509999999997</v>
      </c>
      <c r="AA325" s="33">
        <f t="shared" si="191"/>
        <v>6.2989999999999782</v>
      </c>
      <c r="AB325" s="34">
        <f t="shared" si="192"/>
        <v>1</v>
      </c>
      <c r="AC325" s="32">
        <f t="shared" si="193"/>
        <v>4249.259327043028</v>
      </c>
      <c r="AD325" s="33">
        <f t="shared" si="194"/>
        <v>5.8906729569716845</v>
      </c>
      <c r="AE325" s="34">
        <f t="shared" si="195"/>
        <v>1</v>
      </c>
      <c r="AF325" s="36">
        <f t="shared" si="196"/>
        <v>1</v>
      </c>
      <c r="AG325" s="37">
        <f t="shared" si="197"/>
        <v>1</v>
      </c>
      <c r="AH325" s="37">
        <f>IF(COUNTIF(AF326:AF329, "&lt;0")&gt;=2,0,IF(AE325=1, 1, -1))</f>
        <v>1</v>
      </c>
      <c r="AI325" s="37">
        <f>IF(COUNTIF(AF326:AF328, "&lt;0")&gt;=1,0,IF(AE325=1, 1, -1))</f>
        <v>1</v>
      </c>
      <c r="AJ325" s="42">
        <f>IF(SUM(AE326:AE328)=0,0,IF(AE325=1, 1, -1))</f>
        <v>1</v>
      </c>
      <c r="AK325" s="37">
        <f>IF(COUNTIF(AF326:AF327, "&lt;0")&gt;=2,0,IF(AE325=1, 1, -1))</f>
        <v>1</v>
      </c>
      <c r="AL325" s="44">
        <f>IF(COUNTIF(AF326:AF329, "&lt;0")&gt;=3,0,IF(AE325=1, 1, -1))</f>
        <v>1</v>
      </c>
      <c r="AM325" s="49">
        <f>IF(COUNTIF(AF326:AF328, "&lt;0")&gt;=2,0,IF(AE325=1, 1, -1))</f>
        <v>1</v>
      </c>
      <c r="AN325" s="7">
        <v>17.489108785344218</v>
      </c>
      <c r="AO325" s="4">
        <f t="shared" si="198"/>
        <v>7.2799999999997453</v>
      </c>
      <c r="AP325" s="4">
        <f t="shared" si="199"/>
        <v>-14.240000000000691</v>
      </c>
      <c r="AQ325" s="4">
        <f t="shared" si="200"/>
        <v>6.839999999999236</v>
      </c>
      <c r="AR325">
        <f t="shared" si="216"/>
        <v>14.240000000000691</v>
      </c>
      <c r="AS325" s="6">
        <f t="shared" si="201"/>
        <v>0</v>
      </c>
      <c r="AT325" s="4">
        <f t="shared" si="202"/>
        <v>11.993663178015638</v>
      </c>
      <c r="AU325" s="4">
        <f t="shared" si="217"/>
        <v>17.649108785344982</v>
      </c>
      <c r="AV325">
        <f t="shared" si="218"/>
        <v>0</v>
      </c>
      <c r="AW325">
        <f t="shared" si="219"/>
        <v>0</v>
      </c>
      <c r="AX325">
        <f t="shared" si="220"/>
        <v>0</v>
      </c>
      <c r="AY325" s="4">
        <f t="shared" si="203"/>
        <v>6.94</v>
      </c>
      <c r="AZ325" s="4">
        <f t="shared" si="204"/>
        <v>1045.090000000014</v>
      </c>
      <c r="BA325" s="4">
        <f>(C325-$C$1240)*10/100*4</f>
        <v>668.0920000000001</v>
      </c>
      <c r="BC325"/>
      <c r="BE325" s="6"/>
      <c r="BK325">
        <f t="shared" si="221"/>
        <v>1</v>
      </c>
    </row>
    <row r="326" spans="1:63" x14ac:dyDescent="0.25">
      <c r="A326">
        <v>933</v>
      </c>
      <c r="B326" s="1">
        <v>44358</v>
      </c>
      <c r="C326" s="2">
        <v>4242.8999999999996</v>
      </c>
      <c r="D326" s="2">
        <v>4248.38</v>
      </c>
      <c r="E326" s="2">
        <v>4232.25</v>
      </c>
      <c r="F326" s="2">
        <v>4247.4399999999996</v>
      </c>
      <c r="G326" s="2">
        <v>3204280000</v>
      </c>
      <c r="H326" s="2">
        <f t="shared" si="205"/>
        <v>16.076804858069327</v>
      </c>
      <c r="I326" s="2">
        <f t="shared" si="206"/>
        <v>4191.1645000000008</v>
      </c>
      <c r="J326" s="2">
        <f t="shared" si="207"/>
        <v>19.847749832690077</v>
      </c>
      <c r="K326" s="2">
        <f t="shared" si="208"/>
        <v>3.7199999999993452</v>
      </c>
      <c r="L326" s="20">
        <f>VLOOKUP(B326,'IV Calls'!A:B,2, FALSE)</f>
        <v>7.1599999999999997E-2</v>
      </c>
      <c r="M326" s="2">
        <f t="shared" si="209"/>
        <v>9.9505174794364972</v>
      </c>
      <c r="N326" s="2">
        <f>VLOOKUP(B326,'IV Puts'!A:B,2, FALSE)</f>
        <v>0.10920000000000001</v>
      </c>
      <c r="O326" s="21">
        <f t="shared" si="210"/>
        <v>15.748805690514251</v>
      </c>
      <c r="P326" s="4">
        <f t="shared" si="211"/>
        <v>16.130000000000109</v>
      </c>
      <c r="Q326" s="4">
        <f t="shared" si="212"/>
        <v>26.357999999999812</v>
      </c>
      <c r="R326" s="4">
        <f t="shared" si="213"/>
        <v>5.2738947368421103</v>
      </c>
      <c r="S326" s="4">
        <f t="shared" si="214"/>
        <v>3.500583789593902</v>
      </c>
      <c r="T326" s="20">
        <f t="shared" si="185"/>
        <v>4244.7663308270676</v>
      </c>
      <c r="U326" s="2">
        <f t="shared" si="186"/>
        <v>2.6736691729320228</v>
      </c>
      <c r="V326" s="24">
        <f t="shared" si="187"/>
        <v>1</v>
      </c>
      <c r="W326" s="32">
        <f t="shared" si="188"/>
        <v>4245.513191316415</v>
      </c>
      <c r="X326" s="33">
        <f t="shared" si="189"/>
        <v>1.9268086835845679</v>
      </c>
      <c r="Y326" s="34">
        <f t="shared" si="190"/>
        <v>1</v>
      </c>
      <c r="Z326" s="39">
        <f t="shared" si="215"/>
        <v>4244.3339999999989</v>
      </c>
      <c r="AA326" s="33">
        <f t="shared" si="191"/>
        <v>3.1060000000006767</v>
      </c>
      <c r="AB326" s="34">
        <f t="shared" si="192"/>
        <v>1</v>
      </c>
      <c r="AC326" s="32">
        <f t="shared" si="193"/>
        <v>4244.5816301764462</v>
      </c>
      <c r="AD326" s="33">
        <f t="shared" si="194"/>
        <v>2.858369823553403</v>
      </c>
      <c r="AE326" s="34">
        <f t="shared" si="195"/>
        <v>1</v>
      </c>
      <c r="AF326" s="36">
        <f t="shared" si="196"/>
        <v>1</v>
      </c>
      <c r="AG326" s="37">
        <f t="shared" si="197"/>
        <v>1</v>
      </c>
      <c r="AH326" s="37">
        <f>IF(COUNTIF(AF327:AF330, "&lt;0")&gt;=2,0,IF(AE326=1, 1, -1))</f>
        <v>1</v>
      </c>
      <c r="AI326" s="37">
        <f>IF(COUNTIF(AF327:AF329, "&lt;0")&gt;=1,0,IF(AE326=1, 1, -1))</f>
        <v>1</v>
      </c>
      <c r="AJ326" s="42">
        <f>IF(SUM(AE327:AE329)=0,0,IF(AE326=1, 1, -1))</f>
        <v>1</v>
      </c>
      <c r="AK326" s="37">
        <f>IF(COUNTIF(AF327:AF328, "&lt;0")&gt;=2,0,IF(AE326=1, 1, -1))</f>
        <v>1</v>
      </c>
      <c r="AL326" s="44">
        <f>IF(COUNTIF(AF327:AF330, "&lt;0")&gt;=3,0,IF(AE326=1, 1, -1))</f>
        <v>1</v>
      </c>
      <c r="AM326" s="49">
        <f>IF(COUNTIF(AF327:AF329, "&lt;0")&gt;=2,0,IF(AE326=1, 1, -1))</f>
        <v>1</v>
      </c>
      <c r="AN326" s="7">
        <v>15.175928893218796</v>
      </c>
      <c r="AO326" s="4">
        <f t="shared" si="198"/>
        <v>5.4800000000004729</v>
      </c>
      <c r="AP326" s="4">
        <f t="shared" si="199"/>
        <v>-10.649999999999636</v>
      </c>
      <c r="AQ326" s="4">
        <f t="shared" si="200"/>
        <v>4.5399999999999636</v>
      </c>
      <c r="AR326">
        <f t="shared" si="216"/>
        <v>10.649999999999636</v>
      </c>
      <c r="AS326" s="6">
        <f t="shared" si="201"/>
        <v>0</v>
      </c>
      <c r="AT326" s="4">
        <f t="shared" si="202"/>
        <v>12.113893339828557</v>
      </c>
      <c r="AU326" s="4">
        <f t="shared" si="217"/>
        <v>17.635928893218832</v>
      </c>
      <c r="AV326">
        <f t="shared" si="218"/>
        <v>0</v>
      </c>
      <c r="AW326">
        <f t="shared" si="219"/>
        <v>0</v>
      </c>
      <c r="AX326">
        <f t="shared" si="220"/>
        <v>0</v>
      </c>
      <c r="AY326" s="4">
        <f t="shared" si="203"/>
        <v>6.94</v>
      </c>
      <c r="AZ326" s="4">
        <f t="shared" si="204"/>
        <v>1038.150000000014</v>
      </c>
      <c r="BA326" s="4">
        <f>(C326-$C$1240)*10/100*4</f>
        <v>665.92799999999988</v>
      </c>
      <c r="BC326"/>
      <c r="BE326" s="6"/>
      <c r="BK326">
        <f t="shared" si="221"/>
        <v>1</v>
      </c>
    </row>
    <row r="327" spans="1:63" x14ac:dyDescent="0.25">
      <c r="A327">
        <v>932</v>
      </c>
      <c r="B327" s="1">
        <v>44357</v>
      </c>
      <c r="C327" s="2">
        <v>4228.5600000000004</v>
      </c>
      <c r="D327" s="2">
        <v>4249.74</v>
      </c>
      <c r="E327" s="2">
        <v>4220.34</v>
      </c>
      <c r="F327" s="2">
        <v>4239.18</v>
      </c>
      <c r="G327" s="2">
        <v>3502480000</v>
      </c>
      <c r="H327" s="2">
        <f t="shared" si="205"/>
        <v>14.732876350379016</v>
      </c>
      <c r="I327" s="2">
        <f t="shared" si="206"/>
        <v>4182.7690000000011</v>
      </c>
      <c r="J327" s="2">
        <f t="shared" si="207"/>
        <v>18.767329227031372</v>
      </c>
      <c r="K327" s="2">
        <f t="shared" si="208"/>
        <v>9.0100000000002183</v>
      </c>
      <c r="L327" s="20">
        <f>VLOOKUP(B327,'IV Calls'!A:B,2, FALSE)</f>
        <v>7.8E-2</v>
      </c>
      <c r="M327" s="2">
        <f t="shared" si="209"/>
        <v>10.789753604871928</v>
      </c>
      <c r="N327" s="2">
        <f>VLOOKUP(B327,'IV Puts'!A:B,2, FALSE)</f>
        <v>0.1176</v>
      </c>
      <c r="O327" s="21">
        <f t="shared" si="210"/>
        <v>16.881715925462576</v>
      </c>
      <c r="P327" s="4">
        <f t="shared" si="211"/>
        <v>30.1899999999996</v>
      </c>
      <c r="Q327" s="4">
        <f t="shared" si="212"/>
        <v>26.483999999999831</v>
      </c>
      <c r="R327" s="4">
        <f t="shared" si="213"/>
        <v>5.5863308270676821</v>
      </c>
      <c r="S327" s="4">
        <f t="shared" si="214"/>
        <v>3.6805511498810568</v>
      </c>
      <c r="T327" s="20">
        <f t="shared" si="185"/>
        <v>4226.0828421052629</v>
      </c>
      <c r="U327" s="2">
        <f t="shared" si="186"/>
        <v>13.097157894737393</v>
      </c>
      <c r="V327" s="24">
        <f t="shared" si="187"/>
        <v>1</v>
      </c>
      <c r="W327" s="32">
        <f t="shared" si="188"/>
        <v>4231.6022707458251</v>
      </c>
      <c r="X327" s="33">
        <f t="shared" si="189"/>
        <v>7.5777292541752104</v>
      </c>
      <c r="Y327" s="34">
        <f t="shared" si="190"/>
        <v>1</v>
      </c>
      <c r="Z327" s="39">
        <f t="shared" si="215"/>
        <v>4228.1169999999993</v>
      </c>
      <c r="AA327" s="33">
        <f t="shared" si="191"/>
        <v>11.063000000001011</v>
      </c>
      <c r="AB327" s="34">
        <f t="shared" si="192"/>
        <v>1</v>
      </c>
      <c r="AC327" s="32">
        <f t="shared" si="193"/>
        <v>4228.8489068566223</v>
      </c>
      <c r="AD327" s="33">
        <f t="shared" si="194"/>
        <v>10.331093143377984</v>
      </c>
      <c r="AE327" s="34">
        <f t="shared" si="195"/>
        <v>1</v>
      </c>
      <c r="AF327" s="36">
        <f t="shared" si="196"/>
        <v>1</v>
      </c>
      <c r="AG327" s="37">
        <f t="shared" si="197"/>
        <v>1</v>
      </c>
      <c r="AH327" s="37">
        <f>IF(COUNTIF(AF328:AF331, "&lt;0")&gt;=2,0,IF(AE327=1, 1, -1))</f>
        <v>1</v>
      </c>
      <c r="AI327" s="37">
        <f>IF(COUNTIF(AF328:AF330, "&lt;0")&gt;=1,0,IF(AE327=1, 1, -1))</f>
        <v>1</v>
      </c>
      <c r="AJ327" s="42">
        <f>IF(SUM(AE328:AE330)=0,0,IF(AE327=1, 1, -1))</f>
        <v>1</v>
      </c>
      <c r="AK327" s="37">
        <f>IF(COUNTIF(AF328:AF329, "&lt;0")&gt;=2,0,IF(AE327=1, 1, -1))</f>
        <v>1</v>
      </c>
      <c r="AL327" s="44">
        <f>IF(COUNTIF(AF328:AF331, "&lt;0")&gt;=3,0,IF(AE327=1, 1, -1))</f>
        <v>1</v>
      </c>
      <c r="AM327" s="49">
        <f>IF(COUNTIF(AF328:AF330, "&lt;0")&gt;=2,0,IF(AE327=1, 1, -1))</f>
        <v>1</v>
      </c>
      <c r="AN327" s="7">
        <v>16.267628511960751</v>
      </c>
      <c r="AO327" s="4">
        <f t="shared" si="198"/>
        <v>21.179999999999382</v>
      </c>
      <c r="AP327" s="4">
        <f t="shared" si="199"/>
        <v>-8.2200000000002547</v>
      </c>
      <c r="AQ327" s="4">
        <f t="shared" si="200"/>
        <v>10.619999999999891</v>
      </c>
      <c r="AR327">
        <f t="shared" si="216"/>
        <v>21.179999999999382</v>
      </c>
      <c r="AS327" s="6">
        <f t="shared" si="201"/>
        <v>0</v>
      </c>
      <c r="AT327" s="4">
        <f t="shared" si="202"/>
        <v>3.2214427679417454</v>
      </c>
      <c r="AU327" s="4">
        <f t="shared" si="217"/>
        <v>12.64762851196086</v>
      </c>
      <c r="AV327">
        <f t="shared" si="218"/>
        <v>0</v>
      </c>
      <c r="AW327">
        <f t="shared" si="219"/>
        <v>0</v>
      </c>
      <c r="AX327">
        <f t="shared" si="220"/>
        <v>0</v>
      </c>
      <c r="AY327" s="4">
        <f t="shared" si="203"/>
        <v>6.94</v>
      </c>
      <c r="AZ327" s="4">
        <f t="shared" si="204"/>
        <v>1031.2100000000139</v>
      </c>
      <c r="BA327" s="4">
        <f>(C327-$C$1240)*10/100*4</f>
        <v>660.19200000000012</v>
      </c>
      <c r="BC327"/>
      <c r="BE327" s="6"/>
      <c r="BK327">
        <f t="shared" si="221"/>
        <v>1</v>
      </c>
    </row>
    <row r="328" spans="1:63" x14ac:dyDescent="0.25">
      <c r="A328">
        <v>931</v>
      </c>
      <c r="B328" s="1">
        <v>44356</v>
      </c>
      <c r="C328" s="2">
        <v>4232.99</v>
      </c>
      <c r="D328" s="2">
        <v>4237.09</v>
      </c>
      <c r="E328" s="2">
        <v>4218.74</v>
      </c>
      <c r="F328" s="2">
        <v>4219.55</v>
      </c>
      <c r="G328" s="2">
        <v>3902870000</v>
      </c>
      <c r="H328" s="2">
        <f t="shared" si="205"/>
        <v>15.782718537832613</v>
      </c>
      <c r="I328" s="2">
        <f t="shared" si="206"/>
        <v>4177.8685000000005</v>
      </c>
      <c r="J328" s="2">
        <f t="shared" si="207"/>
        <v>18.225604199067064</v>
      </c>
      <c r="K328" s="2">
        <f t="shared" si="208"/>
        <v>5.7299999999995634</v>
      </c>
      <c r="L328" s="20">
        <f>VLOOKUP(B328,'IV Calls'!A:B,2, FALSE)</f>
        <v>0.115</v>
      </c>
      <c r="M328" s="2">
        <f t="shared" si="209"/>
        <v>15.937037245523065</v>
      </c>
      <c r="N328" s="2">
        <f>VLOOKUP(B328,'IV Puts'!A:B,2, FALSE)</f>
        <v>0.13819999999999999</v>
      </c>
      <c r="O328" s="21">
        <f t="shared" si="210"/>
        <v>19.875137047121203</v>
      </c>
      <c r="P328" s="4">
        <f t="shared" si="211"/>
        <v>18.350000000000364</v>
      </c>
      <c r="Q328" s="4">
        <f t="shared" si="212"/>
        <v>25.314999999999873</v>
      </c>
      <c r="R328" s="4">
        <f t="shared" si="213"/>
        <v>6.5328421052631693</v>
      </c>
      <c r="S328" s="4">
        <f t="shared" si="214"/>
        <v>4.2848883744005368</v>
      </c>
      <c r="T328" s="20">
        <f t="shared" si="185"/>
        <v>4233.5121428571429</v>
      </c>
      <c r="U328" s="2">
        <f t="shared" si="186"/>
        <v>13.96214285714268</v>
      </c>
      <c r="V328" s="24">
        <f t="shared" si="187"/>
        <v>1</v>
      </c>
      <c r="W328" s="32">
        <f t="shared" si="188"/>
        <v>4235.9439372523921</v>
      </c>
      <c r="X328" s="33">
        <f t="shared" si="189"/>
        <v>16.393937252391879</v>
      </c>
      <c r="Y328" s="34">
        <f t="shared" si="190"/>
        <v>1</v>
      </c>
      <c r="Z328" s="39">
        <f t="shared" si="215"/>
        <v>4232.9079999999985</v>
      </c>
      <c r="AA328" s="33">
        <f t="shared" si="191"/>
        <v>13.357999999998356</v>
      </c>
      <c r="AB328" s="34">
        <f t="shared" si="192"/>
        <v>1</v>
      </c>
      <c r="AC328" s="32">
        <f t="shared" si="193"/>
        <v>4233.5455468230011</v>
      </c>
      <c r="AD328" s="33">
        <f t="shared" si="194"/>
        <v>13.99554682300095</v>
      </c>
      <c r="AE328" s="34">
        <f t="shared" si="195"/>
        <v>1</v>
      </c>
      <c r="AF328" s="36">
        <f t="shared" si="196"/>
        <v>1</v>
      </c>
      <c r="AG328" s="37">
        <f t="shared" si="197"/>
        <v>1</v>
      </c>
      <c r="AH328" s="37">
        <f>IF(COUNTIF(AF329:AF332, "&lt;0")&gt;=2,0,IF(AE328=1, 1, -1))</f>
        <v>1</v>
      </c>
      <c r="AI328" s="37">
        <f>IF(COUNTIF(AF329:AF331, "&lt;0")&gt;=1,0,IF(AE328=1, 1, -1))</f>
        <v>0</v>
      </c>
      <c r="AJ328" s="42">
        <f>IF(SUM(AE329:AE331)=0,0,IF(AE328=1, 1, -1))</f>
        <v>1</v>
      </c>
      <c r="AK328" s="37">
        <f>IF(COUNTIF(AF329:AF330, "&lt;0")&gt;=2,0,IF(AE328=1, 1, -1))</f>
        <v>1</v>
      </c>
      <c r="AL328" s="44">
        <f>IF(COUNTIF(AF329:AF332, "&lt;0")&gt;=3,0,IF(AE328=1, 1, -1))</f>
        <v>1</v>
      </c>
      <c r="AM328" s="49">
        <f>IF(COUNTIF(AF329:AF331, "&lt;0")&gt;=2,0,IF(AE328=1, 1, -1))</f>
        <v>1</v>
      </c>
      <c r="AN328" s="7">
        <v>19.152161281141627</v>
      </c>
      <c r="AO328" s="4">
        <f t="shared" si="198"/>
        <v>4.1000000000003638</v>
      </c>
      <c r="AP328" s="4">
        <f t="shared" si="199"/>
        <v>-14.25</v>
      </c>
      <c r="AQ328" s="4">
        <f t="shared" si="200"/>
        <v>13.4399999999996</v>
      </c>
      <c r="AR328">
        <f t="shared" si="216"/>
        <v>14.25</v>
      </c>
      <c r="AS328" s="6">
        <f t="shared" si="201"/>
        <v>0</v>
      </c>
      <c r="AT328" s="4">
        <f t="shared" si="202"/>
        <v>14.478241921712439</v>
      </c>
      <c r="AU328" s="4">
        <f t="shared" si="217"/>
        <v>12.712161281142027</v>
      </c>
      <c r="AV328">
        <f t="shared" si="218"/>
        <v>0</v>
      </c>
      <c r="AW328">
        <f t="shared" si="219"/>
        <v>0</v>
      </c>
      <c r="AX328">
        <f t="shared" si="220"/>
        <v>0</v>
      </c>
      <c r="AY328" s="4">
        <f t="shared" si="203"/>
        <v>6.94</v>
      </c>
      <c r="AZ328" s="4">
        <f t="shared" si="204"/>
        <v>1024.2700000000139</v>
      </c>
      <c r="BA328" s="4">
        <f>(C328-$C$1240)*10/100*4</f>
        <v>661.96399999999994</v>
      </c>
      <c r="BC328"/>
      <c r="BE328" s="6"/>
      <c r="BK328">
        <f t="shared" si="221"/>
        <v>1</v>
      </c>
    </row>
    <row r="329" spans="1:63" x14ac:dyDescent="0.25">
      <c r="A329">
        <v>930</v>
      </c>
      <c r="B329" s="1">
        <v>44355</v>
      </c>
      <c r="C329" s="2">
        <v>4233.8100000000004</v>
      </c>
      <c r="D329" s="2">
        <v>4236.74</v>
      </c>
      <c r="E329" s="2">
        <v>4208.41</v>
      </c>
      <c r="F329" s="2">
        <v>4227.26</v>
      </c>
      <c r="G329" s="2">
        <v>3943870000</v>
      </c>
      <c r="H329" s="2">
        <f t="shared" si="205"/>
        <v>14.030275557601321</v>
      </c>
      <c r="I329" s="2">
        <f t="shared" si="206"/>
        <v>4173.7360000000008</v>
      </c>
      <c r="J329" s="2">
        <f t="shared" si="207"/>
        <v>18.145585594820137</v>
      </c>
      <c r="K329" s="2">
        <f t="shared" si="208"/>
        <v>7.2899999999999636</v>
      </c>
      <c r="L329" s="20">
        <f>VLOOKUP(B329,'IV Calls'!A:B,2, FALSE)</f>
        <v>0.10639999999999999</v>
      </c>
      <c r="M329" s="2">
        <f t="shared" si="209"/>
        <v>14.742642810693249</v>
      </c>
      <c r="N329" s="2">
        <f>VLOOKUP(B329,'IV Puts'!A:B,2, FALSE)</f>
        <v>0.13550000000000001</v>
      </c>
      <c r="O329" s="21">
        <f t="shared" si="210"/>
        <v>19.483427167069561</v>
      </c>
      <c r="P329" s="4">
        <f t="shared" si="211"/>
        <v>28.329999999999927</v>
      </c>
      <c r="Q329" s="4">
        <f t="shared" si="212"/>
        <v>26.569999999999801</v>
      </c>
      <c r="R329" s="4">
        <f t="shared" si="213"/>
        <v>6.2521428571428617</v>
      </c>
      <c r="S329" s="4">
        <f t="shared" si="214"/>
        <v>4.1604750033688234</v>
      </c>
      <c r="T329" s="20">
        <f t="shared" si="185"/>
        <v>4231.7492781954888</v>
      </c>
      <c r="U329" s="2">
        <f t="shared" si="186"/>
        <v>4.4892781954886232</v>
      </c>
      <c r="V329" s="24">
        <f t="shared" si="187"/>
        <v>1</v>
      </c>
      <c r="W329" s="32">
        <f t="shared" si="188"/>
        <v>4236.3673807416735</v>
      </c>
      <c r="X329" s="33">
        <f t="shared" si="189"/>
        <v>9.1073807416732961</v>
      </c>
      <c r="Y329" s="34">
        <f t="shared" si="190"/>
        <v>1</v>
      </c>
      <c r="Z329" s="39">
        <f t="shared" si="215"/>
        <v>4234.2570000000014</v>
      </c>
      <c r="AA329" s="33">
        <f t="shared" si="191"/>
        <v>6.9970000000012078</v>
      </c>
      <c r="AB329" s="34">
        <f t="shared" si="192"/>
        <v>1</v>
      </c>
      <c r="AC329" s="32">
        <f t="shared" si="193"/>
        <v>4234.7001799557529</v>
      </c>
      <c r="AD329" s="33">
        <f t="shared" si="194"/>
        <v>7.4401799557526829</v>
      </c>
      <c r="AE329" s="34">
        <f t="shared" si="195"/>
        <v>1</v>
      </c>
      <c r="AF329" s="36">
        <f t="shared" si="196"/>
        <v>1</v>
      </c>
      <c r="AG329" s="37">
        <f t="shared" si="197"/>
        <v>1</v>
      </c>
      <c r="AH329" s="37">
        <f>IF(COUNTIF(AF330:AF333, "&lt;0")&gt;=2,0,IF(AE329=1, 1, -1))</f>
        <v>1</v>
      </c>
      <c r="AI329" s="37">
        <f>IF(COUNTIF(AF330:AF332, "&lt;0")&gt;=1,0,IF(AE329=1, 1, -1))</f>
        <v>0</v>
      </c>
      <c r="AJ329" s="42">
        <f>IF(SUM(AE330:AE332)=0,0,IF(AE329=1, 1, -1))</f>
        <v>1</v>
      </c>
      <c r="AK329" s="37">
        <f>IF(COUNTIF(AF330:AF331, "&lt;0")&gt;=2,0,IF(AE329=1, 1, -1))</f>
        <v>1</v>
      </c>
      <c r="AL329" s="44">
        <f>IF(COUNTIF(AF330:AF333, "&lt;0")&gt;=3,0,IF(AE329=1, 1, -1))</f>
        <v>1</v>
      </c>
      <c r="AM329" s="49">
        <f>IF(COUNTIF(AF330:AF332, "&lt;0")&gt;=2,0,IF(AE329=1, 1, -1))</f>
        <v>1</v>
      </c>
      <c r="AN329" s="7">
        <v>18.774700195948643</v>
      </c>
      <c r="AO329" s="4">
        <f t="shared" si="198"/>
        <v>2.9299999999993815</v>
      </c>
      <c r="AP329" s="4">
        <f t="shared" si="199"/>
        <v>-25.400000000000546</v>
      </c>
      <c r="AQ329" s="4">
        <f t="shared" si="200"/>
        <v>6.5500000000001819</v>
      </c>
      <c r="AR329">
        <f t="shared" si="216"/>
        <v>25.400000000000546</v>
      </c>
      <c r="AS329" s="6">
        <f t="shared" si="201"/>
        <v>0</v>
      </c>
      <c r="AT329" s="4">
        <f t="shared" si="202"/>
        <v>2.762050293922421</v>
      </c>
      <c r="AU329" s="4">
        <f t="shared" si="217"/>
        <v>19.224700195948461</v>
      </c>
      <c r="AV329">
        <f t="shared" si="218"/>
        <v>0</v>
      </c>
      <c r="AW329">
        <f t="shared" si="219"/>
        <v>0</v>
      </c>
      <c r="AX329">
        <f t="shared" si="220"/>
        <v>0</v>
      </c>
      <c r="AY329" s="4">
        <f t="shared" si="203"/>
        <v>6.94</v>
      </c>
      <c r="AZ329" s="4">
        <f t="shared" si="204"/>
        <v>1017.3300000000138</v>
      </c>
      <c r="BA329" s="4">
        <f>(C329-$C$1240)*10/100*4</f>
        <v>662.29200000000014</v>
      </c>
      <c r="BC329"/>
      <c r="BE329" s="6"/>
      <c r="BK329">
        <f t="shared" si="221"/>
        <v>1</v>
      </c>
    </row>
    <row r="330" spans="1:63" x14ac:dyDescent="0.25">
      <c r="A330">
        <v>929</v>
      </c>
      <c r="B330" s="1">
        <v>44354</v>
      </c>
      <c r="C330" s="2">
        <v>4229.34</v>
      </c>
      <c r="D330" s="2">
        <v>4232.34</v>
      </c>
      <c r="E330" s="2">
        <v>4215.66</v>
      </c>
      <c r="F330" s="2">
        <v>4226.5200000000004</v>
      </c>
      <c r="G330" s="2">
        <v>3835570000</v>
      </c>
      <c r="H330" s="2">
        <f t="shared" si="205"/>
        <v>16.031594638920648</v>
      </c>
      <c r="I330" s="2">
        <f t="shared" si="206"/>
        <v>4173.46</v>
      </c>
      <c r="J330" s="2">
        <f t="shared" si="207"/>
        <v>18.782020798177069</v>
      </c>
      <c r="K330" s="2">
        <f t="shared" si="208"/>
        <v>-0.5500000000001819</v>
      </c>
      <c r="L330" s="20">
        <f>VLOOKUP(B330,'IV Calls'!A:B,2, FALSE)</f>
        <v>0.10290000000000001</v>
      </c>
      <c r="M330" s="2">
        <f t="shared" si="209"/>
        <v>14.269055769134257</v>
      </c>
      <c r="N330" s="2">
        <f>VLOOKUP(B330,'IV Puts'!A:B,2, FALSE)</f>
        <v>0.12659999999999999</v>
      </c>
      <c r="O330" s="21">
        <f t="shared" si="210"/>
        <v>18.218218562244498</v>
      </c>
      <c r="P330" s="4">
        <f t="shared" si="211"/>
        <v>16.680000000000291</v>
      </c>
      <c r="Q330" s="4">
        <f t="shared" si="212"/>
        <v>29.102999999999884</v>
      </c>
      <c r="R330" s="4">
        <f t="shared" si="213"/>
        <v>5.2292781954887211</v>
      </c>
      <c r="S330" s="4">
        <f t="shared" si="214"/>
        <v>3.6019447065813841</v>
      </c>
      <c r="T330" s="20">
        <f t="shared" si="185"/>
        <v>4233.4187067669172</v>
      </c>
      <c r="U330" s="2">
        <f t="shared" si="186"/>
        <v>6.8987067669168027</v>
      </c>
      <c r="V330" s="24">
        <f t="shared" si="187"/>
        <v>1</v>
      </c>
      <c r="W330" s="32">
        <f t="shared" si="188"/>
        <v>4231.0603832929783</v>
      </c>
      <c r="X330" s="33">
        <f t="shared" si="189"/>
        <v>4.5403832929778218</v>
      </c>
      <c r="Y330" s="34">
        <f t="shared" si="190"/>
        <v>1</v>
      </c>
      <c r="Z330" s="39">
        <f t="shared" si="215"/>
        <v>4231.6689999999981</v>
      </c>
      <c r="AA330" s="33">
        <f t="shared" si="191"/>
        <v>5.1489999999976135</v>
      </c>
      <c r="AB330" s="34">
        <f t="shared" si="192"/>
        <v>1</v>
      </c>
      <c r="AC330" s="32">
        <f t="shared" si="193"/>
        <v>4231.5411904915236</v>
      </c>
      <c r="AD330" s="33">
        <f t="shared" si="194"/>
        <v>5.0211904915231571</v>
      </c>
      <c r="AE330" s="34">
        <f t="shared" si="195"/>
        <v>1</v>
      </c>
      <c r="AF330" s="36">
        <f t="shared" si="196"/>
        <v>1</v>
      </c>
      <c r="AG330" s="37">
        <f t="shared" si="197"/>
        <v>0</v>
      </c>
      <c r="AH330" s="37">
        <f>IF(COUNTIF(AF331:AF334, "&lt;0")&gt;=2,0,IF(AE330=1, 1, -1))</f>
        <v>0</v>
      </c>
      <c r="AI330" s="37">
        <f>IF(COUNTIF(AF331:AF333, "&lt;0")&gt;=1,0,IF(AE330=1, 1, -1))</f>
        <v>0</v>
      </c>
      <c r="AJ330" s="42">
        <f>IF(SUM(AE331:AE333)=0,0,IF(AE330=1, 1, -1))</f>
        <v>1</v>
      </c>
      <c r="AK330" s="37">
        <f>IF(COUNTIF(AF331:AF332, "&lt;0")&gt;=2,0,IF(AE330=1, 1, -1))</f>
        <v>1</v>
      </c>
      <c r="AL330" s="44">
        <f>IF(COUNTIF(AF331:AF334, "&lt;0")&gt;=3,0,IF(AE330=1, 1, -1))</f>
        <v>1</v>
      </c>
      <c r="AM330" s="49">
        <f>IF(COUNTIF(AF331:AF333, "&lt;0")&gt;=2,0,IF(AE330=1, 1, -1))</f>
        <v>1</v>
      </c>
      <c r="AN330" s="7">
        <v>17.55551467806022</v>
      </c>
      <c r="AO330" s="4">
        <f t="shared" si="198"/>
        <v>3</v>
      </c>
      <c r="AP330" s="4">
        <f t="shared" si="199"/>
        <v>-13.680000000000291</v>
      </c>
      <c r="AQ330" s="4">
        <f t="shared" si="200"/>
        <v>2.819999999999709</v>
      </c>
      <c r="AR330">
        <f t="shared" si="216"/>
        <v>13.680000000000291</v>
      </c>
      <c r="AS330" s="6">
        <f t="shared" si="201"/>
        <v>0</v>
      </c>
      <c r="AT330" s="4">
        <f t="shared" si="202"/>
        <v>12.653272017090039</v>
      </c>
      <c r="AU330" s="4">
        <f t="shared" si="217"/>
        <v>21.735514678060511</v>
      </c>
      <c r="AV330">
        <f t="shared" si="218"/>
        <v>0</v>
      </c>
      <c r="AW330">
        <f t="shared" si="219"/>
        <v>0</v>
      </c>
      <c r="AX330">
        <f t="shared" si="220"/>
        <v>0</v>
      </c>
      <c r="AY330" s="4">
        <f t="shared" si="203"/>
        <v>6.94</v>
      </c>
      <c r="AZ330" s="4">
        <f t="shared" si="204"/>
        <v>1010.3900000000137</v>
      </c>
      <c r="BA330" s="4">
        <f>(C330-$C$1240)*10/100*4</f>
        <v>660.50400000000013</v>
      </c>
      <c r="BC330"/>
      <c r="BE330" s="6"/>
      <c r="BK330">
        <f t="shared" si="221"/>
        <v>1</v>
      </c>
    </row>
    <row r="331" spans="1:63" x14ac:dyDescent="0.25">
      <c r="A331">
        <v>928</v>
      </c>
      <c r="B331" s="1">
        <v>44351</v>
      </c>
      <c r="C331" s="2">
        <v>4206.05</v>
      </c>
      <c r="D331" s="2">
        <v>4233.45</v>
      </c>
      <c r="E331" s="2">
        <v>4206.05</v>
      </c>
      <c r="F331" s="2">
        <v>4229.8900000000003</v>
      </c>
      <c r="G331" s="2">
        <v>3487070000</v>
      </c>
      <c r="H331" s="2">
        <f t="shared" si="205"/>
        <v>16.465361655440446</v>
      </c>
      <c r="I331" s="2">
        <f t="shared" si="206"/>
        <v>4172.51</v>
      </c>
      <c r="J331" s="2">
        <f t="shared" si="207"/>
        <v>21.019684158075727</v>
      </c>
      <c r="K331" s="2">
        <f t="shared" si="208"/>
        <v>13.199999999999818</v>
      </c>
      <c r="L331" s="20">
        <f>VLOOKUP(B331,'IV Calls'!A:B,2, FALSE)</f>
        <v>8.9200000000000002E-2</v>
      </c>
      <c r="M331" s="2">
        <f t="shared" si="209"/>
        <v>12.260973877926293</v>
      </c>
      <c r="N331" s="2">
        <f>VLOOKUP(B331,'IV Puts'!A:B,2, FALSE)</f>
        <v>9.8799999999999999E-2</v>
      </c>
      <c r="O331" s="21">
        <f t="shared" si="210"/>
        <v>14.093192987794595</v>
      </c>
      <c r="P331" s="4">
        <f t="shared" si="211"/>
        <v>40.599999999999454</v>
      </c>
      <c r="Q331" s="4">
        <f t="shared" si="212"/>
        <v>31.134999999999856</v>
      </c>
      <c r="R331" s="4">
        <f t="shared" si="213"/>
        <v>3.5287067669172831</v>
      </c>
      <c r="S331" s="4">
        <f t="shared" si="214"/>
        <v>2.4230750605326823</v>
      </c>
      <c r="T331" s="20">
        <f t="shared" si="185"/>
        <v>4195.0766390977451</v>
      </c>
      <c r="U331" s="2">
        <f t="shared" si="186"/>
        <v>34.813360902255226</v>
      </c>
      <c r="V331" s="24">
        <f t="shared" si="187"/>
        <v>0</v>
      </c>
      <c r="W331" s="32">
        <f t="shared" si="188"/>
        <v>4207.1332766213482</v>
      </c>
      <c r="X331" s="33">
        <f t="shared" si="189"/>
        <v>22.756723378652168</v>
      </c>
      <c r="Y331" s="34">
        <f t="shared" si="190"/>
        <v>0</v>
      </c>
      <c r="Z331" s="39">
        <f t="shared" si="215"/>
        <v>4207.5119999999988</v>
      </c>
      <c r="AA331" s="33">
        <f t="shared" si="191"/>
        <v>22.378000000001521</v>
      </c>
      <c r="AB331" s="34">
        <f t="shared" si="192"/>
        <v>0</v>
      </c>
      <c r="AC331" s="32">
        <f t="shared" si="193"/>
        <v>4207.432468090482</v>
      </c>
      <c r="AD331" s="33">
        <f t="shared" si="194"/>
        <v>22.457531909518366</v>
      </c>
      <c r="AE331" s="34">
        <f t="shared" si="195"/>
        <v>0</v>
      </c>
      <c r="AF331" s="36">
        <f t="shared" si="196"/>
        <v>-1</v>
      </c>
      <c r="AG331" s="37">
        <f t="shared" si="197"/>
        <v>-1</v>
      </c>
      <c r="AH331" s="37">
        <f>IF(COUNTIF(AF332:AF335, "&lt;0")&gt;=2,0,IF(AE331=1, 1, -1))</f>
        <v>-1</v>
      </c>
      <c r="AI331" s="37">
        <f>IF(COUNTIF(AF332:AF334, "&lt;0")&gt;=1,0,IF(AE331=1, 1, -1))</f>
        <v>0</v>
      </c>
      <c r="AJ331" s="42">
        <f>IF(SUM(AE332:AE334)=0,0,IF(AE331=1, 1, -1))</f>
        <v>-1</v>
      </c>
      <c r="AK331" s="37">
        <f>IF(COUNTIF(AF332:AF333, "&lt;0")&gt;=2,0,IF(AE331=1, 1, -1))</f>
        <v>-1</v>
      </c>
      <c r="AL331" s="44">
        <f>IF(COUNTIF(AF332:AF335, "&lt;0")&gt;=3,0,IF(AE331=1, 1, -1))</f>
        <v>-1</v>
      </c>
      <c r="AM331" s="49">
        <f>IF(COUNTIF(AF332:AF334, "&lt;0")&gt;=2,0,IF(AE331=1, 1, -1))</f>
        <v>-1</v>
      </c>
      <c r="AN331" s="7">
        <v>13.580540573308497</v>
      </c>
      <c r="AO331" s="4">
        <f t="shared" si="198"/>
        <v>27.399999999999636</v>
      </c>
      <c r="AP331" s="4">
        <f t="shared" si="199"/>
        <v>0</v>
      </c>
      <c r="AQ331" s="4">
        <f t="shared" si="200"/>
        <v>23.840000000000146</v>
      </c>
      <c r="AR331">
        <f t="shared" si="216"/>
        <v>27.399999999999636</v>
      </c>
      <c r="AS331" s="6">
        <f t="shared" si="201"/>
        <v>1</v>
      </c>
      <c r="AT331" s="4">
        <f t="shared" si="202"/>
        <v>-7.0291891400368911</v>
      </c>
      <c r="AU331" s="4">
        <f t="shared" si="217"/>
        <v>-3.2594594266916488</v>
      </c>
      <c r="AV331">
        <f t="shared" si="218"/>
        <v>1</v>
      </c>
      <c r="AW331">
        <f t="shared" si="219"/>
        <v>0</v>
      </c>
      <c r="AX331">
        <f t="shared" si="220"/>
        <v>0</v>
      </c>
      <c r="AY331" s="4">
        <f t="shared" si="203"/>
        <v>-3.9100000000000006</v>
      </c>
      <c r="AZ331" s="4">
        <f t="shared" si="204"/>
        <v>1003.4500000000137</v>
      </c>
      <c r="BA331" s="4">
        <f>(C331-$C$1240)*10/100*4</f>
        <v>651.1880000000001</v>
      </c>
      <c r="BC331"/>
      <c r="BE331" s="6"/>
      <c r="BK331">
        <f t="shared" si="221"/>
        <v>1</v>
      </c>
    </row>
    <row r="332" spans="1:63" x14ac:dyDescent="0.25">
      <c r="A332">
        <v>927</v>
      </c>
      <c r="B332" s="1">
        <v>44350</v>
      </c>
      <c r="C332" s="2">
        <v>4191.43</v>
      </c>
      <c r="D332" s="2">
        <v>4204.3900000000003</v>
      </c>
      <c r="E332" s="2">
        <v>4167.93</v>
      </c>
      <c r="F332" s="2">
        <v>4192.8500000000004</v>
      </c>
      <c r="G332" s="2">
        <v>4579450000</v>
      </c>
      <c r="H332" s="2">
        <f t="shared" si="205"/>
        <v>28.436612257205784</v>
      </c>
      <c r="I332" s="2">
        <f t="shared" si="206"/>
        <v>4170.664499999999</v>
      </c>
      <c r="J332" s="2">
        <f t="shared" si="207"/>
        <v>26.105662316823057</v>
      </c>
      <c r="K332" s="2">
        <f t="shared" si="208"/>
        <v>-16.6899999999996</v>
      </c>
      <c r="L332" s="20">
        <f>VLOOKUP(B332,'IV Calls'!A:B,2, FALSE)</f>
        <v>0.10979999999999999</v>
      </c>
      <c r="M332" s="2">
        <f t="shared" si="209"/>
        <v>15.147509829194796</v>
      </c>
      <c r="N332" s="2">
        <f>VLOOKUP(B332,'IV Puts'!A:B,2, FALSE)</f>
        <v>0.1119</v>
      </c>
      <c r="O332" s="21">
        <f t="shared" si="210"/>
        <v>16.019956448322827</v>
      </c>
      <c r="P332" s="4">
        <f t="shared" si="211"/>
        <v>40.1899999999996</v>
      </c>
      <c r="Q332" s="4">
        <f t="shared" si="212"/>
        <v>32.7869999999999</v>
      </c>
      <c r="R332" s="4">
        <f t="shared" si="213"/>
        <v>2.2266390977443495</v>
      </c>
      <c r="S332" s="4">
        <f t="shared" si="214"/>
        <v>1.5257417202087178</v>
      </c>
      <c r="T332" s="20">
        <f t="shared" si="185"/>
        <v>4210.073045112782</v>
      </c>
      <c r="U332" s="2">
        <f t="shared" si="186"/>
        <v>17.22304511278162</v>
      </c>
      <c r="V332" s="24">
        <f t="shared" si="187"/>
        <v>0</v>
      </c>
      <c r="W332" s="32">
        <f t="shared" si="188"/>
        <v>4192.3903523074705</v>
      </c>
      <c r="X332" s="33">
        <f t="shared" si="189"/>
        <v>0.45964769252987026</v>
      </c>
      <c r="Y332" s="34">
        <f t="shared" si="190"/>
        <v>1</v>
      </c>
      <c r="Z332" s="39">
        <f t="shared" si="215"/>
        <v>4189.8909999999996</v>
      </c>
      <c r="AA332" s="33">
        <f t="shared" si="191"/>
        <v>2.9590000000007421</v>
      </c>
      <c r="AB332" s="34">
        <f t="shared" si="192"/>
        <v>1</v>
      </c>
      <c r="AC332" s="32">
        <f t="shared" si="193"/>
        <v>4190.4158639845682</v>
      </c>
      <c r="AD332" s="33">
        <f t="shared" si="194"/>
        <v>2.4341360154321592</v>
      </c>
      <c r="AE332" s="34">
        <f t="shared" si="195"/>
        <v>1</v>
      </c>
      <c r="AF332" s="36">
        <f t="shared" si="196"/>
        <v>1</v>
      </c>
      <c r="AG332" s="37">
        <f t="shared" si="197"/>
        <v>1</v>
      </c>
      <c r="AH332" s="37">
        <f>IF(COUNTIF(AF333:AF336, "&lt;0")&gt;=2,0,IF(AE332=1, 1, -1))</f>
        <v>1</v>
      </c>
      <c r="AI332" s="37">
        <f>IF(COUNTIF(AF333:AF335, "&lt;0")&gt;=1,0,IF(AE332=1, 1, -1))</f>
        <v>0</v>
      </c>
      <c r="AJ332" s="42">
        <f>IF(SUM(AE333:AE335)=0,0,IF(AE332=1, 1, -1))</f>
        <v>1</v>
      </c>
      <c r="AK332" s="37">
        <f>IF(COUNTIF(AF333:AF334, "&lt;0")&gt;=2,0,IF(AE332=1, 1, -1))</f>
        <v>1</v>
      </c>
      <c r="AL332" s="44">
        <f>IF(COUNTIF(AF333:AF336, "&lt;0")&gt;=3,0,IF(AE332=1, 1, -1))</f>
        <v>1</v>
      </c>
      <c r="AM332" s="49">
        <f>IF(COUNTIF(AF333:AF335, "&lt;0")&gt;=2,0,IF(AE332=1, 1, -1))</f>
        <v>1</v>
      </c>
      <c r="AN332" s="7">
        <v>15.437216301337866</v>
      </c>
      <c r="AO332" s="4">
        <f t="shared" si="198"/>
        <v>12.960000000000036</v>
      </c>
      <c r="AP332" s="4">
        <f t="shared" si="199"/>
        <v>-23.5</v>
      </c>
      <c r="AQ332" s="4">
        <f t="shared" si="200"/>
        <v>1.4200000000000728</v>
      </c>
      <c r="AR332">
        <f t="shared" si="216"/>
        <v>23.5</v>
      </c>
      <c r="AS332" s="6">
        <f t="shared" si="201"/>
        <v>1</v>
      </c>
      <c r="AT332" s="4">
        <f t="shared" si="202"/>
        <v>-0.34417554799320271</v>
      </c>
      <c r="AU332" s="4">
        <f t="shared" si="217"/>
        <v>21.017216301337793</v>
      </c>
      <c r="AV332">
        <f t="shared" si="218"/>
        <v>0</v>
      </c>
      <c r="AW332">
        <f t="shared" si="219"/>
        <v>1</v>
      </c>
      <c r="AX332">
        <f t="shared" si="220"/>
        <v>0</v>
      </c>
      <c r="AY332" s="4">
        <f t="shared" si="203"/>
        <v>-3.9100000000000006</v>
      </c>
      <c r="AZ332" s="4">
        <f t="shared" si="204"/>
        <v>1007.3600000000137</v>
      </c>
      <c r="BA332" s="4">
        <f>(C332-$C$1240)*10/100*4</f>
        <v>645.34000000000015</v>
      </c>
      <c r="BC332"/>
      <c r="BE332" s="6"/>
      <c r="BK332">
        <f t="shared" si="221"/>
        <v>1</v>
      </c>
    </row>
    <row r="333" spans="1:63" x14ac:dyDescent="0.25">
      <c r="A333">
        <v>926</v>
      </c>
      <c r="B333" s="1">
        <v>44349</v>
      </c>
      <c r="C333" s="2">
        <v>4206.82</v>
      </c>
      <c r="D333" s="2">
        <v>4217.37</v>
      </c>
      <c r="E333" s="2">
        <v>4198.2700000000004</v>
      </c>
      <c r="F333" s="2">
        <v>4208.12</v>
      </c>
      <c r="G333" s="2">
        <v>4860930000</v>
      </c>
      <c r="H333" s="2">
        <f t="shared" si="205"/>
        <v>40.176838006769827</v>
      </c>
      <c r="I333" s="2">
        <f t="shared" si="206"/>
        <v>4169.945999999999</v>
      </c>
      <c r="J333" s="2">
        <f t="shared" si="207"/>
        <v>41.81636789520779</v>
      </c>
      <c r="K333" s="2">
        <f t="shared" si="208"/>
        <v>4.7799999999997453</v>
      </c>
      <c r="L333" s="20">
        <f>VLOOKUP(B333,'IV Calls'!A:B,2, FALSE)</f>
        <v>0.10199999999999999</v>
      </c>
      <c r="M333" s="2">
        <f t="shared" si="209"/>
        <v>14.051126415100269</v>
      </c>
      <c r="N333" s="2">
        <f>VLOOKUP(B333,'IV Puts'!A:B,2, FALSE)</f>
        <v>0.1043</v>
      </c>
      <c r="O333" s="21">
        <f t="shared" si="210"/>
        <v>14.910342493821535</v>
      </c>
      <c r="P333" s="4">
        <f t="shared" si="211"/>
        <v>19.099999999999454</v>
      </c>
      <c r="Q333" s="4">
        <f t="shared" si="212"/>
        <v>35.409999999999947</v>
      </c>
      <c r="R333" s="4">
        <f t="shared" si="213"/>
        <v>1.9530451127819373</v>
      </c>
      <c r="S333" s="4">
        <f t="shared" si="214"/>
        <v>1.3526088837611638</v>
      </c>
      <c r="T333" s="20">
        <f t="shared" si="185"/>
        <v>4203.4822180451129</v>
      </c>
      <c r="U333" s="2">
        <f t="shared" si="186"/>
        <v>4.637781954887032</v>
      </c>
      <c r="V333" s="24">
        <f t="shared" si="187"/>
        <v>1</v>
      </c>
      <c r="W333" s="32">
        <f t="shared" si="188"/>
        <v>4207.534469349117</v>
      </c>
      <c r="X333" s="33">
        <f t="shared" si="189"/>
        <v>0.58553065088290168</v>
      </c>
      <c r="Y333" s="34">
        <f t="shared" si="190"/>
        <v>1</v>
      </c>
      <c r="Z333" s="39">
        <f t="shared" si="215"/>
        <v>4205.8499999999985</v>
      </c>
      <c r="AA333" s="33">
        <f t="shared" si="191"/>
        <v>2.2700000000013461</v>
      </c>
      <c r="AB333" s="34">
        <f t="shared" si="192"/>
        <v>1</v>
      </c>
      <c r="AC333" s="32">
        <f t="shared" si="193"/>
        <v>4206.203738563313</v>
      </c>
      <c r="AD333" s="33">
        <f t="shared" si="194"/>
        <v>1.9162614366869093</v>
      </c>
      <c r="AE333" s="34">
        <f t="shared" si="195"/>
        <v>1</v>
      </c>
      <c r="AF333" s="36">
        <f t="shared" si="196"/>
        <v>1</v>
      </c>
      <c r="AG333" s="37">
        <f t="shared" si="197"/>
        <v>0</v>
      </c>
      <c r="AH333" s="37">
        <f>IF(COUNTIF(AF334:AF337, "&lt;0")&gt;=2,0,IF(AE333=1, 1, -1))</f>
        <v>1</v>
      </c>
      <c r="AI333" s="37">
        <f>IF(COUNTIF(AF334:AF336, "&lt;0")&gt;=1,0,IF(AE333=1, 1, -1))</f>
        <v>0</v>
      </c>
      <c r="AJ333" s="42">
        <f>IF(SUM(AE334:AE336)=0,0,IF(AE333=1, 1, -1))</f>
        <v>1</v>
      </c>
      <c r="AK333" s="37">
        <f>IF(COUNTIF(AF334:AF335, "&lt;0")&gt;=2,0,IF(AE333=1, 1, -1))</f>
        <v>1</v>
      </c>
      <c r="AL333" s="44">
        <f>IF(COUNTIF(AF334:AF337, "&lt;0")&gt;=3,0,IF(AE333=1, 1, -1))</f>
        <v>1</v>
      </c>
      <c r="AM333" s="49">
        <f>IF(COUNTIF(AF334:AF336, "&lt;0")&gt;=2,0,IF(AE333=1, 1, -1))</f>
        <v>1</v>
      </c>
      <c r="AN333" s="7">
        <v>14.367965540146649</v>
      </c>
      <c r="AO333" s="4">
        <f t="shared" si="198"/>
        <v>10.550000000000182</v>
      </c>
      <c r="AP333" s="4">
        <f t="shared" si="199"/>
        <v>-8.5499999999992724</v>
      </c>
      <c r="AQ333" s="4">
        <f t="shared" si="200"/>
        <v>1.3000000000001819</v>
      </c>
      <c r="AR333">
        <f t="shared" si="216"/>
        <v>10.550000000000182</v>
      </c>
      <c r="AS333" s="6">
        <f t="shared" si="201"/>
        <v>0</v>
      </c>
      <c r="AT333" s="4">
        <f t="shared" si="202"/>
        <v>11.001948310219792</v>
      </c>
      <c r="AU333" s="4">
        <f t="shared" si="217"/>
        <v>20.067965540146467</v>
      </c>
      <c r="AV333">
        <f t="shared" si="218"/>
        <v>0</v>
      </c>
      <c r="AW333">
        <f t="shared" si="219"/>
        <v>0</v>
      </c>
      <c r="AX333">
        <f t="shared" si="220"/>
        <v>0</v>
      </c>
      <c r="AY333" s="4">
        <f t="shared" si="203"/>
        <v>6.94</v>
      </c>
      <c r="AZ333" s="4">
        <f t="shared" si="204"/>
        <v>1011.2700000000136</v>
      </c>
      <c r="BA333" s="4">
        <f>(C333-$C$1240)*10/100*4</f>
        <v>651.49599999999987</v>
      </c>
      <c r="BC333"/>
      <c r="BE333" s="6"/>
      <c r="BK333">
        <f t="shared" si="221"/>
        <v>1</v>
      </c>
    </row>
    <row r="334" spans="1:63" x14ac:dyDescent="0.25">
      <c r="A334">
        <v>925</v>
      </c>
      <c r="B334" s="1">
        <v>44348</v>
      </c>
      <c r="C334" s="2">
        <v>4216.5200000000004</v>
      </c>
      <c r="D334" s="2">
        <v>4234.12</v>
      </c>
      <c r="E334" s="2">
        <v>4197.59</v>
      </c>
      <c r="F334" s="2">
        <v>4202.04</v>
      </c>
      <c r="G334" s="2">
        <v>4122960000</v>
      </c>
      <c r="H334" s="2">
        <f t="shared" si="205"/>
        <v>39.129054408315227</v>
      </c>
      <c r="I334" s="2">
        <f t="shared" si="206"/>
        <v>4168.5569999999989</v>
      </c>
      <c r="J334" s="2">
        <f t="shared" si="207"/>
        <v>42.600235145755732</v>
      </c>
      <c r="K334" s="2">
        <f t="shared" si="208"/>
        <v>12.410000000000764</v>
      </c>
      <c r="L334" s="20">
        <f>VLOOKUP(B334,'IV Calls'!A:B,2, FALSE)</f>
        <v>0.115</v>
      </c>
      <c r="M334" s="2">
        <f t="shared" si="209"/>
        <v>15.849760283085487</v>
      </c>
      <c r="N334" s="2">
        <f>VLOOKUP(B334,'IV Puts'!A:B,2, FALSE)</f>
        <v>0.11310000000000001</v>
      </c>
      <c r="O334" s="21">
        <f t="shared" si="210"/>
        <v>16.176322789977643</v>
      </c>
      <c r="P334" s="4">
        <f t="shared" si="211"/>
        <v>36.529999999999745</v>
      </c>
      <c r="Q334" s="4">
        <f t="shared" si="212"/>
        <v>37.815999999999988</v>
      </c>
      <c r="R334" s="4">
        <f t="shared" si="213"/>
        <v>1.4422180451127693</v>
      </c>
      <c r="S334" s="4">
        <f t="shared" si="214"/>
        <v>1.0062948579110418</v>
      </c>
      <c r="T334" s="20">
        <f t="shared" si="185"/>
        <v>4204.6720375939849</v>
      </c>
      <c r="U334" s="2">
        <f t="shared" si="186"/>
        <v>2.6320375939849328</v>
      </c>
      <c r="V334" s="24">
        <f t="shared" si="187"/>
        <v>1</v>
      </c>
      <c r="W334" s="32">
        <f t="shared" si="188"/>
        <v>4216.7931703952572</v>
      </c>
      <c r="X334" s="33">
        <f t="shared" si="189"/>
        <v>14.753170395257257</v>
      </c>
      <c r="Y334" s="34">
        <f t="shared" si="190"/>
        <v>0</v>
      </c>
      <c r="Z334" s="39">
        <f t="shared" si="215"/>
        <v>4217.0950000000003</v>
      </c>
      <c r="AA334" s="33">
        <f t="shared" si="191"/>
        <v>15.055000000000291</v>
      </c>
      <c r="AB334" s="34">
        <f t="shared" si="192"/>
        <v>0</v>
      </c>
      <c r="AC334" s="32">
        <f t="shared" si="193"/>
        <v>4217.0316157830039</v>
      </c>
      <c r="AD334" s="33">
        <f t="shared" si="194"/>
        <v>14.991615783003908</v>
      </c>
      <c r="AE334" s="34">
        <f t="shared" si="195"/>
        <v>0</v>
      </c>
      <c r="AF334" s="36">
        <f t="shared" si="196"/>
        <v>-1</v>
      </c>
      <c r="AG334" s="37">
        <f t="shared" si="197"/>
        <v>-1</v>
      </c>
      <c r="AH334" s="37">
        <f>IF(COUNTIF(AF335:AF338, "&lt;0")&gt;=2,0,IF(AE334=1, 1, -1))</f>
        <v>-1</v>
      </c>
      <c r="AI334" s="37">
        <f>IF(COUNTIF(AF335:AF337, "&lt;0")&gt;=1,0,IF(AE334=1, 1, -1))</f>
        <v>-1</v>
      </c>
      <c r="AJ334" s="42">
        <f>IF(SUM(AE335:AE337)=0,0,IF(AE334=1, 1, -1))</f>
        <v>-1</v>
      </c>
      <c r="AK334" s="37">
        <f>IF(COUNTIF(AF335:AF336, "&lt;0")&gt;=2,0,IF(AE334=1, 1, -1))</f>
        <v>-1</v>
      </c>
      <c r="AL334" s="44">
        <f>IF(COUNTIF(AF335:AF338, "&lt;0")&gt;=3,0,IF(AE334=1, 1, -1))</f>
        <v>-1</v>
      </c>
      <c r="AM334" s="49">
        <f>IF(COUNTIF(AF335:AF337, "&lt;0")&gt;=2,0,IF(AE334=1, 1, -1))</f>
        <v>-1</v>
      </c>
      <c r="AN334" s="7">
        <v>15.587894678408423</v>
      </c>
      <c r="AO334" s="4">
        <f t="shared" si="198"/>
        <v>17.599999999999454</v>
      </c>
      <c r="AP334" s="4">
        <f t="shared" si="199"/>
        <v>-18.930000000000291</v>
      </c>
      <c r="AQ334" s="4">
        <f t="shared" si="200"/>
        <v>14.480000000000473</v>
      </c>
      <c r="AR334">
        <f t="shared" si="216"/>
        <v>18.930000000000291</v>
      </c>
      <c r="AS334" s="6">
        <f t="shared" si="201"/>
        <v>0</v>
      </c>
      <c r="AT334" s="4">
        <f t="shared" si="202"/>
        <v>4.4518420176123428</v>
      </c>
      <c r="AU334" s="4">
        <f t="shared" si="217"/>
        <v>8.1078946784079502</v>
      </c>
      <c r="AV334">
        <f t="shared" si="218"/>
        <v>0</v>
      </c>
      <c r="AW334">
        <f t="shared" si="219"/>
        <v>0</v>
      </c>
      <c r="AX334">
        <f t="shared" si="220"/>
        <v>0</v>
      </c>
      <c r="AY334" s="4">
        <f t="shared" si="203"/>
        <v>6.94</v>
      </c>
      <c r="AZ334" s="4">
        <f t="shared" si="204"/>
        <v>1004.3300000000136</v>
      </c>
      <c r="BA334" s="4">
        <f>(C334-$C$1240)*10/100*4</f>
        <v>655.3760000000002</v>
      </c>
      <c r="BC334"/>
      <c r="BE334" s="6"/>
      <c r="BK334">
        <f t="shared" si="221"/>
        <v>1</v>
      </c>
    </row>
    <row r="335" spans="1:63" x14ac:dyDescent="0.25">
      <c r="A335">
        <v>924</v>
      </c>
      <c r="B335" s="1">
        <v>44344</v>
      </c>
      <c r="C335" s="2">
        <v>4210.7700000000004</v>
      </c>
      <c r="D335" s="2">
        <v>4218.3599999999997</v>
      </c>
      <c r="E335" s="2">
        <v>4203.57</v>
      </c>
      <c r="F335" s="2">
        <v>4204.1099999999997</v>
      </c>
      <c r="G335" s="2">
        <v>4199270000</v>
      </c>
      <c r="H335" s="2">
        <f t="shared" si="205"/>
        <v>36.335016612384003</v>
      </c>
      <c r="I335" s="2">
        <f t="shared" si="206"/>
        <v>4167.33</v>
      </c>
      <c r="J335" s="2">
        <f t="shared" si="207"/>
        <v>40.563601427751372</v>
      </c>
      <c r="K335" s="2">
        <f t="shared" si="208"/>
        <v>9.8900000000003274</v>
      </c>
      <c r="L335" s="20">
        <f>VLOOKUP(B335,'IV Calls'!A:B,2, FALSE)</f>
        <v>8.77E-2</v>
      </c>
      <c r="M335" s="2">
        <f t="shared" si="209"/>
        <v>12.077878497928095</v>
      </c>
      <c r="N335" s="2">
        <f>VLOOKUP(B335,'IV Puts'!A:B,2, FALSE)</f>
        <v>8.5099999999999995E-2</v>
      </c>
      <c r="O335" s="21">
        <f t="shared" si="210"/>
        <v>12.162223072964181</v>
      </c>
      <c r="P335" s="4">
        <f t="shared" si="211"/>
        <v>17.479999999999563</v>
      </c>
      <c r="Q335" s="4">
        <f t="shared" si="212"/>
        <v>37.279000000000089</v>
      </c>
      <c r="R335" s="4">
        <f t="shared" si="213"/>
        <v>0.56203759398495368</v>
      </c>
      <c r="S335" s="4">
        <f t="shared" si="214"/>
        <v>0.38474703557311635</v>
      </c>
      <c r="T335" s="20">
        <f t="shared" si="185"/>
        <v>4200.6792105263157</v>
      </c>
      <c r="U335" s="2">
        <f t="shared" si="186"/>
        <v>3.4307894736839444</v>
      </c>
      <c r="V335" s="24">
        <f t="shared" si="187"/>
        <v>1</v>
      </c>
      <c r="W335" s="32">
        <f t="shared" si="188"/>
        <v>4210.6588029851891</v>
      </c>
      <c r="X335" s="33">
        <f t="shared" si="189"/>
        <v>6.548802985189468</v>
      </c>
      <c r="Y335" s="34">
        <f t="shared" si="190"/>
        <v>1</v>
      </c>
      <c r="Z335" s="39">
        <f t="shared" si="215"/>
        <v>4211.6530000000012</v>
      </c>
      <c r="AA335" s="33">
        <f t="shared" si="191"/>
        <v>7.5430000000014843</v>
      </c>
      <c r="AB335" s="34">
        <f t="shared" si="192"/>
        <v>1</v>
      </c>
      <c r="AC335" s="32">
        <f t="shared" si="193"/>
        <v>4211.4442186268907</v>
      </c>
      <c r="AD335" s="33">
        <f t="shared" si="194"/>
        <v>7.3342186268910154</v>
      </c>
      <c r="AE335" s="34">
        <f t="shared" si="195"/>
        <v>1</v>
      </c>
      <c r="AF335" s="36">
        <f t="shared" si="196"/>
        <v>1</v>
      </c>
      <c r="AG335" s="37">
        <f t="shared" si="197"/>
        <v>1</v>
      </c>
      <c r="AH335" s="37">
        <f>IF(COUNTIF(AF336:AF339, "&lt;0")&gt;=2,0,IF(AE335=1, 1, -1))</f>
        <v>0</v>
      </c>
      <c r="AI335" s="37">
        <f>IF(COUNTIF(AF336:AF338, "&lt;0")&gt;=1,0,IF(AE335=1, 1, -1))</f>
        <v>0</v>
      </c>
      <c r="AJ335" s="42">
        <f>IF(SUM(AE336:AE338)=0,0,IF(AE335=1, 1, -1))</f>
        <v>1</v>
      </c>
      <c r="AK335" s="37">
        <f>IF(COUNTIF(AF336:AF337, "&lt;0")&gt;=2,0,IF(AE335=1, 1, -1))</f>
        <v>1</v>
      </c>
      <c r="AL335" s="44">
        <f>IF(COUNTIF(AF336:AF339, "&lt;0")&gt;=3,0,IF(AE335=1, 1, -1))</f>
        <v>1</v>
      </c>
      <c r="AM335" s="49">
        <f>IF(COUNTIF(AF336:AF338, "&lt;0")&gt;=2,0,IF(AE335=1, 1, -1))</f>
        <v>1</v>
      </c>
      <c r="AN335" s="7">
        <v>11.719811404488951</v>
      </c>
      <c r="AO335" s="4">
        <f t="shared" si="198"/>
        <v>7.589999999999236</v>
      </c>
      <c r="AP335" s="4">
        <f t="shared" si="199"/>
        <v>-7.2000000000007276</v>
      </c>
      <c r="AQ335" s="4">
        <f t="shared" si="200"/>
        <v>6.660000000000764</v>
      </c>
      <c r="AR335">
        <f t="shared" si="216"/>
        <v>7.589999999999236</v>
      </c>
      <c r="AS335" s="6">
        <f t="shared" si="201"/>
        <v>0</v>
      </c>
      <c r="AT335" s="4">
        <f t="shared" si="202"/>
        <v>9.9897171067341901</v>
      </c>
      <c r="AU335" s="4">
        <f t="shared" si="217"/>
        <v>12.059811404488187</v>
      </c>
      <c r="AV335">
        <f t="shared" si="218"/>
        <v>0</v>
      </c>
      <c r="AW335">
        <f t="shared" si="219"/>
        <v>0</v>
      </c>
      <c r="AX335">
        <f t="shared" si="220"/>
        <v>0</v>
      </c>
      <c r="AY335" s="4">
        <f t="shared" si="203"/>
        <v>6.94</v>
      </c>
      <c r="AZ335" s="4">
        <f t="shared" si="204"/>
        <v>997.39000000001352</v>
      </c>
      <c r="BA335" s="4">
        <f>(C335-$C$1240)*10/100*4</f>
        <v>653.07600000000025</v>
      </c>
      <c r="BC335"/>
      <c r="BE335" s="6"/>
      <c r="BK335">
        <f t="shared" si="221"/>
        <v>1</v>
      </c>
    </row>
    <row r="336" spans="1:63" x14ac:dyDescent="0.25">
      <c r="A336">
        <v>923</v>
      </c>
      <c r="B336" s="1">
        <v>44343</v>
      </c>
      <c r="C336" s="2">
        <v>4201.9399999999996</v>
      </c>
      <c r="D336" s="2">
        <v>4213.38</v>
      </c>
      <c r="E336" s="2">
        <v>4197.78</v>
      </c>
      <c r="F336" s="2">
        <v>4200.88</v>
      </c>
      <c r="G336" s="2">
        <v>5201110000</v>
      </c>
      <c r="H336" s="2">
        <f t="shared" si="205"/>
        <v>35.403078648300784</v>
      </c>
      <c r="I336" s="2">
        <f t="shared" si="206"/>
        <v>4166.6965</v>
      </c>
      <c r="J336" s="2">
        <f t="shared" si="207"/>
        <v>39.210207381429889</v>
      </c>
      <c r="K336" s="2">
        <f t="shared" si="208"/>
        <v>5.9499999999998181</v>
      </c>
      <c r="L336" s="20">
        <f>VLOOKUP(B336,'IV Calls'!A:B,2, FALSE)</f>
        <v>0.11609999999999999</v>
      </c>
      <c r="M336" s="2">
        <f t="shared" si="209"/>
        <v>15.970460953667166</v>
      </c>
      <c r="N336" s="2">
        <f>VLOOKUP(B336,'IV Puts'!A:B,2, FALSE)</f>
        <v>7.6200000000000004E-2</v>
      </c>
      <c r="O336" s="21">
        <f t="shared" si="210"/>
        <v>10.877586476327</v>
      </c>
      <c r="P336" s="4">
        <f t="shared" si="211"/>
        <v>17.390000000000327</v>
      </c>
      <c r="Q336" s="4">
        <f t="shared" si="212"/>
        <v>42.594000000000143</v>
      </c>
      <c r="R336" s="4">
        <f t="shared" si="213"/>
        <v>-0.20078947368421407</v>
      </c>
      <c r="S336" s="4">
        <f t="shared" si="214"/>
        <v>-0.15661551381890618</v>
      </c>
      <c r="T336" s="20">
        <f t="shared" si="185"/>
        <v>4194.6100300751878</v>
      </c>
      <c r="U336" s="2">
        <f t="shared" si="186"/>
        <v>6.2699699248123579</v>
      </c>
      <c r="V336" s="24">
        <f t="shared" si="187"/>
        <v>1</v>
      </c>
      <c r="W336" s="32">
        <f t="shared" si="188"/>
        <v>4201.2433302206873</v>
      </c>
      <c r="X336" s="33">
        <f t="shared" si="189"/>
        <v>0.36333022068720311</v>
      </c>
      <c r="Y336" s="34">
        <f t="shared" si="190"/>
        <v>1</v>
      </c>
      <c r="Z336" s="39">
        <f t="shared" si="215"/>
        <v>4202.9750000000004</v>
      </c>
      <c r="AA336" s="33">
        <f t="shared" si="191"/>
        <v>2.0950000000002547</v>
      </c>
      <c r="AB336" s="34">
        <f t="shared" si="192"/>
        <v>1</v>
      </c>
      <c r="AC336" s="32">
        <f t="shared" si="193"/>
        <v>4202.6113493463445</v>
      </c>
      <c r="AD336" s="33">
        <f t="shared" si="194"/>
        <v>1.7313493463443592</v>
      </c>
      <c r="AE336" s="34">
        <f t="shared" si="195"/>
        <v>1</v>
      </c>
      <c r="AF336" s="36">
        <f t="shared" si="196"/>
        <v>1</v>
      </c>
      <c r="AG336" s="37">
        <f t="shared" si="197"/>
        <v>1</v>
      </c>
      <c r="AH336" s="37">
        <f>IF(COUNTIF(AF337:AF340, "&lt;0")&gt;=2,0,IF(AE336=1, 1, -1))</f>
        <v>0</v>
      </c>
      <c r="AI336" s="37">
        <f>IF(COUNTIF(AF337:AF339, "&lt;0")&gt;=1,0,IF(AE336=1, 1, -1))</f>
        <v>0</v>
      </c>
      <c r="AJ336" s="42">
        <f>IF(SUM(AE337:AE339)=0,0,IF(AE336=1, 1, -1))</f>
        <v>1</v>
      </c>
      <c r="AK336" s="37">
        <f>IF(COUNTIF(AF337:AF338, "&lt;0")&gt;=2,0,IF(AE336=1, 1, -1))</f>
        <v>1</v>
      </c>
      <c r="AL336" s="44">
        <f>IF(COUNTIF(AF337:AF340, "&lt;0")&gt;=3,0,IF(AE336=1, 1, -1))</f>
        <v>1</v>
      </c>
      <c r="AM336" s="49">
        <f>IF(COUNTIF(AF337:AF339, "&lt;0")&gt;=2,0,IF(AE336=1, 1, -1))</f>
        <v>0</v>
      </c>
      <c r="AN336" s="7">
        <v>10.481904605249252</v>
      </c>
      <c r="AO336" s="4">
        <f t="shared" si="198"/>
        <v>11.440000000000509</v>
      </c>
      <c r="AP336" s="4">
        <f t="shared" si="199"/>
        <v>-4.1599999999998545</v>
      </c>
      <c r="AQ336" s="4">
        <f t="shared" si="200"/>
        <v>1.0599999999994907</v>
      </c>
      <c r="AR336">
        <f t="shared" si="216"/>
        <v>11.440000000000509</v>
      </c>
      <c r="AS336" s="6">
        <f t="shared" si="201"/>
        <v>0</v>
      </c>
      <c r="AT336" s="4">
        <f t="shared" si="202"/>
        <v>4.2828569078733683</v>
      </c>
      <c r="AU336" s="4">
        <f t="shared" si="217"/>
        <v>16.421904605249761</v>
      </c>
      <c r="AV336">
        <f t="shared" si="218"/>
        <v>0</v>
      </c>
      <c r="AW336">
        <f t="shared" si="219"/>
        <v>0</v>
      </c>
      <c r="AX336">
        <f t="shared" si="220"/>
        <v>0</v>
      </c>
      <c r="AY336" s="4">
        <f t="shared" si="203"/>
        <v>6.94</v>
      </c>
      <c r="AZ336" s="4">
        <f t="shared" si="204"/>
        <v>990.45000000001346</v>
      </c>
      <c r="BA336" s="4">
        <f>(C336-$C$1240)*10/100*4</f>
        <v>649.54399999999987</v>
      </c>
      <c r="BC336"/>
      <c r="BE336" s="6"/>
      <c r="BK336">
        <f t="shared" si="221"/>
        <v>1</v>
      </c>
    </row>
    <row r="337" spans="1:63" x14ac:dyDescent="0.25">
      <c r="A337">
        <v>922</v>
      </c>
      <c r="B337" s="1">
        <v>44342</v>
      </c>
      <c r="C337" s="2">
        <v>4191.59</v>
      </c>
      <c r="D337" s="2">
        <v>4202.6099999999997</v>
      </c>
      <c r="E337" s="2">
        <v>4184.1099999999997</v>
      </c>
      <c r="F337" s="2">
        <v>4195.99</v>
      </c>
      <c r="G337" s="2">
        <v>3674490000</v>
      </c>
      <c r="H337" s="2">
        <f t="shared" si="205"/>
        <v>41.830885784974157</v>
      </c>
      <c r="I337" s="2">
        <f t="shared" si="206"/>
        <v>4166.9065000000001</v>
      </c>
      <c r="J337" s="2">
        <f t="shared" si="207"/>
        <v>41.749013401516514</v>
      </c>
      <c r="K337" s="2">
        <f t="shared" si="208"/>
        <v>3.4600000000000364</v>
      </c>
      <c r="L337" s="20">
        <f>VLOOKUP(B337,'IV Calls'!A:B,2, FALSE)</f>
        <v>0.1007</v>
      </c>
      <c r="M337" s="2">
        <f t="shared" si="209"/>
        <v>13.826122848963559</v>
      </c>
      <c r="N337" s="2">
        <f>VLOOKUP(B337,'IV Puts'!A:B,2, FALSE)</f>
        <v>0.1014</v>
      </c>
      <c r="O337" s="21">
        <f t="shared" si="210"/>
        <v>14.447783912656538</v>
      </c>
      <c r="P337" s="4">
        <f t="shared" si="211"/>
        <v>18.5</v>
      </c>
      <c r="Q337" s="4">
        <f t="shared" si="212"/>
        <v>47.709000000000103</v>
      </c>
      <c r="R337" s="4">
        <f t="shared" si="213"/>
        <v>-1.3799699248120374</v>
      </c>
      <c r="S337" s="4">
        <f t="shared" si="214"/>
        <v>-0.9812250412850978</v>
      </c>
      <c r="T337" s="20">
        <f t="shared" si="185"/>
        <v>4186.0681278195489</v>
      </c>
      <c r="U337" s="2">
        <f t="shared" si="186"/>
        <v>9.9218721804509187</v>
      </c>
      <c r="V337" s="24">
        <f t="shared" si="187"/>
        <v>1</v>
      </c>
      <c r="W337" s="32">
        <f t="shared" si="188"/>
        <v>4190.5549844692987</v>
      </c>
      <c r="X337" s="33">
        <f t="shared" si="189"/>
        <v>5.4350155307010937</v>
      </c>
      <c r="Y337" s="34">
        <f t="shared" si="190"/>
        <v>1</v>
      </c>
      <c r="Z337" s="39">
        <f t="shared" si="215"/>
        <v>4190.1550000000025</v>
      </c>
      <c r="AA337" s="33">
        <f t="shared" si="191"/>
        <v>5.8349999999973079</v>
      </c>
      <c r="AB337" s="34">
        <f t="shared" si="192"/>
        <v>1</v>
      </c>
      <c r="AC337" s="32">
        <f t="shared" si="193"/>
        <v>4190.2389967385543</v>
      </c>
      <c r="AD337" s="33">
        <f t="shared" si="194"/>
        <v>5.7510032614454758</v>
      </c>
      <c r="AE337" s="34">
        <f t="shared" si="195"/>
        <v>1</v>
      </c>
      <c r="AF337" s="36">
        <f t="shared" si="196"/>
        <v>1</v>
      </c>
      <c r="AG337" s="37">
        <f t="shared" si="197"/>
        <v>0</v>
      </c>
      <c r="AH337" s="37">
        <f>IF(COUNTIF(AF338:AF341, "&lt;0")&gt;=2,0,IF(AE337=1, 1, -1))</f>
        <v>0</v>
      </c>
      <c r="AI337" s="37">
        <f>IF(COUNTIF(AF338:AF340, "&lt;0")&gt;=1,0,IF(AE337=1, 1, -1))</f>
        <v>0</v>
      </c>
      <c r="AJ337" s="42">
        <f>IF(SUM(AE338:AE340)=0,0,IF(AE337=1, 1, -1))</f>
        <v>1</v>
      </c>
      <c r="AK337" s="37">
        <f>IF(COUNTIF(AF338:AF339, "&lt;0")&gt;=2,0,IF(AE337=1, 1, -1))</f>
        <v>0</v>
      </c>
      <c r="AL337" s="44">
        <f>IF(COUNTIF(AF338:AF341, "&lt;0")&gt;=3,0,IF(AE337=1, 1, -1))</f>
        <v>0</v>
      </c>
      <c r="AM337" s="49">
        <f>IF(COUNTIF(AF338:AF340, "&lt;0")&gt;=2,0,IF(AE337=1, 1, -1))</f>
        <v>0</v>
      </c>
      <c r="AN337" s="7">
        <v>13.922232938281082</v>
      </c>
      <c r="AO337" s="4">
        <f t="shared" si="198"/>
        <v>11.019999999999527</v>
      </c>
      <c r="AP337" s="4">
        <f t="shared" si="199"/>
        <v>-7.4800000000004729</v>
      </c>
      <c r="AQ337" s="4">
        <f t="shared" si="200"/>
        <v>4.3999999999996362</v>
      </c>
      <c r="AR337">
        <f t="shared" si="216"/>
        <v>11.019999999999527</v>
      </c>
      <c r="AS337" s="6">
        <f t="shared" si="201"/>
        <v>0</v>
      </c>
      <c r="AT337" s="4">
        <f t="shared" si="202"/>
        <v>9.8633494074220955</v>
      </c>
      <c r="AU337" s="4">
        <f t="shared" si="217"/>
        <v>16.522232938281448</v>
      </c>
      <c r="AV337">
        <f t="shared" si="218"/>
        <v>0</v>
      </c>
      <c r="AW337">
        <f t="shared" si="219"/>
        <v>0</v>
      </c>
      <c r="AX337">
        <f t="shared" si="220"/>
        <v>0</v>
      </c>
      <c r="AY337" s="4">
        <f t="shared" si="203"/>
        <v>6.94</v>
      </c>
      <c r="AZ337" s="4">
        <f t="shared" si="204"/>
        <v>983.51000000001341</v>
      </c>
      <c r="BA337" s="4">
        <f>(C337-$C$1240)*10/100*4</f>
        <v>645.40400000000011</v>
      </c>
      <c r="BC337"/>
      <c r="BE337" s="6"/>
      <c r="BK337">
        <f t="shared" si="221"/>
        <v>0</v>
      </c>
    </row>
    <row r="338" spans="1:63" x14ac:dyDescent="0.25">
      <c r="A338">
        <v>921</v>
      </c>
      <c r="B338" s="1">
        <v>44341</v>
      </c>
      <c r="C338" s="2">
        <v>4205.9399999999996</v>
      </c>
      <c r="D338" s="2">
        <v>4213.42</v>
      </c>
      <c r="E338" s="2">
        <v>4182.5200000000004</v>
      </c>
      <c r="F338" s="2">
        <v>4188.13</v>
      </c>
      <c r="G338" s="2">
        <v>3420870000</v>
      </c>
      <c r="H338" s="2">
        <f t="shared" si="205"/>
        <v>39.425880515778445</v>
      </c>
      <c r="I338" s="2">
        <f t="shared" si="206"/>
        <v>4166.5839999999998</v>
      </c>
      <c r="J338" s="2">
        <f t="shared" si="207"/>
        <v>44.858563634113359</v>
      </c>
      <c r="K338" s="2">
        <f t="shared" si="208"/>
        <v>8.8899999999994179</v>
      </c>
      <c r="L338" s="20">
        <f>VLOOKUP(B338,'IV Calls'!A:B,2, FALSE)</f>
        <v>0.1177</v>
      </c>
      <c r="M338" s="2">
        <f t="shared" si="209"/>
        <v>16.194643531177594</v>
      </c>
      <c r="N338" s="2">
        <f>VLOOKUP(B338,'IV Puts'!A:B,2, FALSE)</f>
        <v>0.11799999999999999</v>
      </c>
      <c r="O338" s="21">
        <f t="shared" si="210"/>
        <v>16.848811793665003</v>
      </c>
      <c r="P338" s="4">
        <f t="shared" si="211"/>
        <v>30.899999999999636</v>
      </c>
      <c r="Q338" s="4">
        <f t="shared" si="212"/>
        <v>55.381000000000128</v>
      </c>
      <c r="R338" s="4">
        <f t="shared" si="213"/>
        <v>-2.0618721804511337</v>
      </c>
      <c r="S338" s="4">
        <f t="shared" si="214"/>
        <v>-1.4577683531001397</v>
      </c>
      <c r="T338" s="20">
        <f t="shared" si="185"/>
        <v>4194.3604962406016</v>
      </c>
      <c r="U338" s="2">
        <f t="shared" si="186"/>
        <v>6.2304962406014965</v>
      </c>
      <c r="V338" s="24">
        <f t="shared" si="187"/>
        <v>1</v>
      </c>
      <c r="W338" s="32">
        <f t="shared" si="188"/>
        <v>4204.5702344785459</v>
      </c>
      <c r="X338" s="33">
        <f t="shared" si="189"/>
        <v>16.44023447854579</v>
      </c>
      <c r="Y338" s="34">
        <f t="shared" si="190"/>
        <v>0</v>
      </c>
      <c r="Z338" s="39">
        <f t="shared" si="215"/>
        <v>4209.518</v>
      </c>
      <c r="AA338" s="33">
        <f t="shared" si="191"/>
        <v>21.38799999999992</v>
      </c>
      <c r="AB338" s="34">
        <f t="shared" si="192"/>
        <v>0</v>
      </c>
      <c r="AC338" s="32">
        <f t="shared" si="193"/>
        <v>4208.4789692404947</v>
      </c>
      <c r="AD338" s="33">
        <f t="shared" si="194"/>
        <v>20.348969240494625</v>
      </c>
      <c r="AE338" s="34">
        <f t="shared" si="195"/>
        <v>0</v>
      </c>
      <c r="AF338" s="36">
        <f t="shared" si="196"/>
        <v>-1</v>
      </c>
      <c r="AG338" s="37">
        <f t="shared" si="197"/>
        <v>0</v>
      </c>
      <c r="AH338" s="37">
        <f>IF(COUNTIF(AF339:AF342, "&lt;0")&gt;=2,0,IF(AE338=1, 1, -1))</f>
        <v>0</v>
      </c>
      <c r="AI338" s="37">
        <f>IF(COUNTIF(AF339:AF341, "&lt;0")&gt;=1,0,IF(AE338=1, 1, -1))</f>
        <v>0</v>
      </c>
      <c r="AJ338" s="42">
        <f>IF(SUM(AE339:AE341)=0,0,IF(AE338=1, 1, -1))</f>
        <v>-1</v>
      </c>
      <c r="AK338" s="37">
        <f>IF(COUNTIF(AF339:AF340, "&lt;0")&gt;=2,0,IF(AE338=1, 1, -1))</f>
        <v>-1</v>
      </c>
      <c r="AL338" s="44">
        <f>IF(COUNTIF(AF339:AF342, "&lt;0")&gt;=3,0,IF(AE338=1, 1, -1))</f>
        <v>-1</v>
      </c>
      <c r="AM338" s="49">
        <f>IF(COUNTIF(AF339:AF341, "&lt;0")&gt;=2,0,IF(AE338=1, 1, -1))</f>
        <v>0</v>
      </c>
      <c r="AN338" s="7">
        <v>16.235921297187392</v>
      </c>
      <c r="AO338" s="4">
        <f t="shared" si="198"/>
        <v>7.4800000000004729</v>
      </c>
      <c r="AP338" s="4">
        <f t="shared" si="199"/>
        <v>-23.419999999999163</v>
      </c>
      <c r="AQ338" s="4">
        <f t="shared" si="200"/>
        <v>17.809999999999491</v>
      </c>
      <c r="AR338">
        <f t="shared" si="216"/>
        <v>23.419999999999163</v>
      </c>
      <c r="AS338" s="6">
        <f t="shared" si="201"/>
        <v>0</v>
      </c>
      <c r="AT338" s="4">
        <f t="shared" si="202"/>
        <v>0.93388194578192696</v>
      </c>
      <c r="AU338" s="4">
        <f t="shared" si="217"/>
        <v>5.4259212971879016</v>
      </c>
      <c r="AV338">
        <f t="shared" si="218"/>
        <v>0</v>
      </c>
      <c r="AW338">
        <f t="shared" si="219"/>
        <v>0</v>
      </c>
      <c r="AX338">
        <f t="shared" si="220"/>
        <v>0</v>
      </c>
      <c r="AY338" s="4">
        <f t="shared" si="203"/>
        <v>6.94</v>
      </c>
      <c r="AZ338" s="4">
        <f t="shared" si="204"/>
        <v>976.57000000001335</v>
      </c>
      <c r="BA338" s="4">
        <f>(C338-$C$1240)*10/100*4</f>
        <v>651.14399999999989</v>
      </c>
      <c r="BC338"/>
      <c r="BE338" s="6"/>
      <c r="BK338">
        <f t="shared" si="221"/>
        <v>1</v>
      </c>
    </row>
    <row r="339" spans="1:63" x14ac:dyDescent="0.25">
      <c r="A339">
        <v>920</v>
      </c>
      <c r="B339" s="1">
        <v>44340</v>
      </c>
      <c r="C339" s="2">
        <v>4170.16</v>
      </c>
      <c r="D339" s="2">
        <v>4209.5200000000004</v>
      </c>
      <c r="E339" s="2">
        <v>4170.16</v>
      </c>
      <c r="F339" s="2">
        <v>4197.05</v>
      </c>
      <c r="G339" s="2">
        <v>2947400000</v>
      </c>
      <c r="H339" s="2">
        <f t="shared" si="205"/>
        <v>33.06700216563668</v>
      </c>
      <c r="I339" s="2">
        <f t="shared" si="206"/>
        <v>4165.6995000000006</v>
      </c>
      <c r="J339" s="2">
        <f t="shared" si="207"/>
        <v>41.628939655510223</v>
      </c>
      <c r="K339" s="2">
        <f t="shared" si="208"/>
        <v>14.300000000000182</v>
      </c>
      <c r="L339" s="20">
        <f>VLOOKUP(B339,'IV Calls'!A:B,2, FALSE)</f>
        <v>0.1178</v>
      </c>
      <c r="M339" s="2">
        <f t="shared" si="209"/>
        <v>16.049332937268527</v>
      </c>
      <c r="N339" s="2">
        <f>VLOOKUP(B339,'IV Puts'!A:B,2, FALSE)</f>
        <v>0.1076</v>
      </c>
      <c r="O339" s="21">
        <f t="shared" si="210"/>
        <v>15.213050572317442</v>
      </c>
      <c r="P339" s="4">
        <f t="shared" si="211"/>
        <v>53.660000000000764</v>
      </c>
      <c r="Q339" s="4">
        <f t="shared" si="212"/>
        <v>59.981000000000222</v>
      </c>
      <c r="R339" s="4">
        <f t="shared" si="213"/>
        <v>-2.6895037593985052</v>
      </c>
      <c r="S339" s="4">
        <f t="shared" si="214"/>
        <v>-1.9292472133150149</v>
      </c>
      <c r="T339" s="20">
        <f t="shared" si="185"/>
        <v>4152.3870451127814</v>
      </c>
      <c r="U339" s="2">
        <f t="shared" si="186"/>
        <v>44.662954887218802</v>
      </c>
      <c r="V339" s="24">
        <f t="shared" si="187"/>
        <v>0</v>
      </c>
      <c r="W339" s="32">
        <f t="shared" si="188"/>
        <v>4168.328107391304</v>
      </c>
      <c r="X339" s="33">
        <f t="shared" si="189"/>
        <v>28.72189260869618</v>
      </c>
      <c r="Y339" s="34">
        <f t="shared" si="190"/>
        <v>0</v>
      </c>
      <c r="Z339" s="39">
        <f t="shared" si="215"/>
        <v>4170.3150000000005</v>
      </c>
      <c r="AA339" s="33">
        <f t="shared" si="191"/>
        <v>26.734999999999673</v>
      </c>
      <c r="AB339" s="34">
        <f t="shared" si="192"/>
        <v>0</v>
      </c>
      <c r="AC339" s="32">
        <f t="shared" si="193"/>
        <v>4169.8977525521741</v>
      </c>
      <c r="AD339" s="33">
        <f t="shared" si="194"/>
        <v>27.152247447826085</v>
      </c>
      <c r="AE339" s="34">
        <f t="shared" si="195"/>
        <v>0</v>
      </c>
      <c r="AF339" s="36">
        <f t="shared" si="196"/>
        <v>-1</v>
      </c>
      <c r="AG339" s="37">
        <f t="shared" si="197"/>
        <v>-1</v>
      </c>
      <c r="AH339" s="37">
        <f>IF(COUNTIF(AF340:AF343, "&lt;0")&gt;=2,0,IF(AE339=1, 1, -1))</f>
        <v>0</v>
      </c>
      <c r="AI339" s="37">
        <f>IF(COUNTIF(AF340:AF342, "&lt;0")&gt;=1,0,IF(AE339=1, 1, -1))</f>
        <v>0</v>
      </c>
      <c r="AJ339" s="42">
        <f>IF(SUM(AE340:AE342)=0,0,IF(AE339=1, 1, -1))</f>
        <v>-1</v>
      </c>
      <c r="AK339" s="37">
        <f>IF(COUNTIF(AF340:AF341, "&lt;0")&gt;=2,0,IF(AE339=1, 1, -1))</f>
        <v>-1</v>
      </c>
      <c r="AL339" s="44">
        <f>IF(COUNTIF(AF340:AF343, "&lt;0")&gt;=3,0,IF(AE339=1, 1, -1))</f>
        <v>-1</v>
      </c>
      <c r="AM339" s="49">
        <f>IF(COUNTIF(AF340:AF342, "&lt;0")&gt;=2,0,IF(AE339=1, 1, -1))</f>
        <v>-1</v>
      </c>
      <c r="AN339" s="7">
        <v>14.6596623433794</v>
      </c>
      <c r="AO339" s="4">
        <f t="shared" si="198"/>
        <v>39.360000000000582</v>
      </c>
      <c r="AP339" s="4">
        <f t="shared" si="199"/>
        <v>0</v>
      </c>
      <c r="AQ339" s="4">
        <f t="shared" si="200"/>
        <v>26.890000000000327</v>
      </c>
      <c r="AR339">
        <f t="shared" si="216"/>
        <v>39.360000000000582</v>
      </c>
      <c r="AS339" s="6">
        <f t="shared" si="201"/>
        <v>1</v>
      </c>
      <c r="AT339" s="4">
        <f t="shared" si="202"/>
        <v>-17.370506484931482</v>
      </c>
      <c r="AU339" s="4">
        <f t="shared" si="217"/>
        <v>-5.230337656620927</v>
      </c>
      <c r="AV339">
        <f t="shared" si="218"/>
        <v>1</v>
      </c>
      <c r="AW339">
        <f t="shared" si="219"/>
        <v>0</v>
      </c>
      <c r="AX339">
        <f t="shared" si="220"/>
        <v>0</v>
      </c>
      <c r="AY339" s="4">
        <f t="shared" si="203"/>
        <v>-3.9100000000000006</v>
      </c>
      <c r="AZ339" s="4">
        <f t="shared" si="204"/>
        <v>969.6300000000133</v>
      </c>
      <c r="BA339" s="4">
        <f>(C339-$C$1240)*10/100*4</f>
        <v>636.83199999999999</v>
      </c>
      <c r="BC339"/>
      <c r="BE339" s="6"/>
      <c r="BK339">
        <f t="shared" si="221"/>
        <v>1</v>
      </c>
    </row>
    <row r="340" spans="1:63" x14ac:dyDescent="0.25">
      <c r="A340">
        <v>919</v>
      </c>
      <c r="B340" s="1">
        <v>44337</v>
      </c>
      <c r="C340" s="2">
        <v>4168.6099999999997</v>
      </c>
      <c r="D340" s="2">
        <v>4188.72</v>
      </c>
      <c r="E340" s="2">
        <v>4151.72</v>
      </c>
      <c r="F340" s="2">
        <v>4155.8599999999997</v>
      </c>
      <c r="G340" s="2">
        <v>3344620000</v>
      </c>
      <c r="H340" s="2">
        <f t="shared" si="205"/>
        <v>42.966420014807944</v>
      </c>
      <c r="I340" s="2">
        <f t="shared" si="206"/>
        <v>4166.4430000000011</v>
      </c>
      <c r="J340" s="2">
        <f t="shared" si="207"/>
        <v>45.158821764500253</v>
      </c>
      <c r="K340" s="2">
        <f t="shared" si="208"/>
        <v>9.4899999999997817</v>
      </c>
      <c r="L340" s="20">
        <f>VLOOKUP(B340,'IV Calls'!A:B,2, FALSE)</f>
        <v>0.13500000000000001</v>
      </c>
      <c r="M340" s="2">
        <f t="shared" si="209"/>
        <v>18.407126904612248</v>
      </c>
      <c r="N340" s="2">
        <f>VLOOKUP(B340,'IV Puts'!A:B,2, FALSE)</f>
        <v>0.11940000000000001</v>
      </c>
      <c r="O340" s="21">
        <f t="shared" si="210"/>
        <v>16.894638616848916</v>
      </c>
      <c r="P340" s="4">
        <f t="shared" si="211"/>
        <v>37</v>
      </c>
      <c r="Q340" s="4">
        <f t="shared" si="212"/>
        <v>59.441000000000166</v>
      </c>
      <c r="R340" s="4">
        <f t="shared" si="213"/>
        <v>-3.4729548872180525</v>
      </c>
      <c r="S340" s="4">
        <f t="shared" si="214"/>
        <v>-2.5801304347826144</v>
      </c>
      <c r="T340" s="20">
        <f t="shared" si="185"/>
        <v>4155.6062105263154</v>
      </c>
      <c r="U340" s="2">
        <f t="shared" si="186"/>
        <v>0.25378947368426452</v>
      </c>
      <c r="V340" s="24">
        <f t="shared" si="187"/>
        <v>1</v>
      </c>
      <c r="W340" s="32">
        <f t="shared" si="188"/>
        <v>4166.8096149793855</v>
      </c>
      <c r="X340" s="33">
        <f t="shared" si="189"/>
        <v>10.949614979385842</v>
      </c>
      <c r="Y340" s="34">
        <f t="shared" si="190"/>
        <v>1</v>
      </c>
      <c r="Z340" s="39">
        <f t="shared" si="215"/>
        <v>4173.2740000000049</v>
      </c>
      <c r="AA340" s="33">
        <f t="shared" si="191"/>
        <v>17.414000000005217</v>
      </c>
      <c r="AB340" s="34">
        <f t="shared" si="192"/>
        <v>1</v>
      </c>
      <c r="AC340" s="32">
        <f t="shared" si="193"/>
        <v>4171.9164791456751</v>
      </c>
      <c r="AD340" s="33">
        <f t="shared" si="194"/>
        <v>16.056479145675439</v>
      </c>
      <c r="AE340" s="34">
        <f t="shared" si="195"/>
        <v>1</v>
      </c>
      <c r="AF340" s="36">
        <f t="shared" si="196"/>
        <v>1</v>
      </c>
      <c r="AG340" s="37">
        <f t="shared" si="197"/>
        <v>0</v>
      </c>
      <c r="AH340" s="37">
        <f>IF(COUNTIF(AF341:AF344, "&lt;0")&gt;=2,0,IF(AE340=1, 1, -1))</f>
        <v>0</v>
      </c>
      <c r="AI340" s="37">
        <f>IF(COUNTIF(AF341:AF343, "&lt;0")&gt;=1,0,IF(AE340=1, 1, -1))</f>
        <v>0</v>
      </c>
      <c r="AJ340" s="42">
        <f>IF(SUM(AE341:AE343)=0,0,IF(AE340=1, 1, -1))</f>
        <v>1</v>
      </c>
      <c r="AK340" s="37">
        <f>IF(COUNTIF(AF341:AF342, "&lt;0")&gt;=2,0,IF(AE340=1, 1, -1))</f>
        <v>1</v>
      </c>
      <c r="AL340" s="44">
        <f>IF(COUNTIF(AF341:AF344, "&lt;0")&gt;=3,0,IF(AE340=1, 1, -1))</f>
        <v>1</v>
      </c>
      <c r="AM340" s="49">
        <f>IF(COUNTIF(AF341:AF343, "&lt;0")&gt;=2,0,IF(AE340=1, 1, -1))</f>
        <v>0</v>
      </c>
      <c r="AN340" s="7">
        <v>16.280081128968163</v>
      </c>
      <c r="AO340" s="4">
        <f t="shared" si="198"/>
        <v>20.110000000000582</v>
      </c>
      <c r="AP340" s="4">
        <f t="shared" si="199"/>
        <v>-16.889999999999418</v>
      </c>
      <c r="AQ340" s="4">
        <f t="shared" si="200"/>
        <v>12.75</v>
      </c>
      <c r="AR340">
        <f t="shared" si="216"/>
        <v>20.110000000000582</v>
      </c>
      <c r="AS340" s="6">
        <f t="shared" si="201"/>
        <v>0</v>
      </c>
      <c r="AT340" s="4">
        <f t="shared" si="202"/>
        <v>4.3101216934516628</v>
      </c>
      <c r="AU340" s="4">
        <f t="shared" si="217"/>
        <v>10.530081128968163</v>
      </c>
      <c r="AV340">
        <f t="shared" si="218"/>
        <v>0</v>
      </c>
      <c r="AW340">
        <f t="shared" si="219"/>
        <v>0</v>
      </c>
      <c r="AX340">
        <f t="shared" si="220"/>
        <v>0</v>
      </c>
      <c r="AY340" s="4">
        <f t="shared" si="203"/>
        <v>6.94</v>
      </c>
      <c r="AZ340" s="4">
        <f t="shared" si="204"/>
        <v>973.54000000001326</v>
      </c>
      <c r="BA340" s="4">
        <f>(C340-$C$1240)*10/100*4</f>
        <v>636.21199999999988</v>
      </c>
      <c r="BC340"/>
      <c r="BE340" s="6"/>
      <c r="BK340">
        <f t="shared" si="221"/>
        <v>1</v>
      </c>
    </row>
    <row r="341" spans="1:63" x14ac:dyDescent="0.25">
      <c r="A341">
        <v>918</v>
      </c>
      <c r="B341" s="1">
        <v>44336</v>
      </c>
      <c r="C341" s="2">
        <v>4121.97</v>
      </c>
      <c r="D341" s="2">
        <v>4172.8</v>
      </c>
      <c r="E341" s="2">
        <v>4121.97</v>
      </c>
      <c r="F341" s="2">
        <v>4159.12</v>
      </c>
      <c r="G341" s="2">
        <v>3019060000</v>
      </c>
      <c r="H341" s="2">
        <f t="shared" si="205"/>
        <v>47.431323464094483</v>
      </c>
      <c r="I341" s="2">
        <f t="shared" si="206"/>
        <v>4164.9515000000001</v>
      </c>
      <c r="J341" s="2">
        <f t="shared" si="207"/>
        <v>50.697567303829523</v>
      </c>
      <c r="K341" s="2">
        <f t="shared" si="208"/>
        <v>6.2899999999999636</v>
      </c>
      <c r="L341" s="20">
        <f>VLOOKUP(B341,'IV Calls'!A:B,2, FALSE)</f>
        <v>0.1328</v>
      </c>
      <c r="M341" s="2">
        <f t="shared" si="209"/>
        <v>17.918038379566863</v>
      </c>
      <c r="N341" s="2">
        <f>VLOOKUP(B341,'IV Puts'!A:B,2, FALSE)</f>
        <v>0.13980000000000001</v>
      </c>
      <c r="O341" s="21">
        <f t="shared" si="210"/>
        <v>19.574555125722032</v>
      </c>
      <c r="P341" s="4">
        <f t="shared" si="211"/>
        <v>57.119999999999891</v>
      </c>
      <c r="Q341" s="4">
        <f t="shared" si="212"/>
        <v>59.383000000000173</v>
      </c>
      <c r="R341" s="4">
        <f t="shared" si="213"/>
        <v>-3.5137894736842115</v>
      </c>
      <c r="S341" s="4">
        <f t="shared" si="214"/>
        <v>-2.5357535501603294</v>
      </c>
      <c r="T341" s="20">
        <f t="shared" si="185"/>
        <v>4112.7560300751884</v>
      </c>
      <c r="U341" s="2">
        <f t="shared" si="186"/>
        <v>46.363969924811499</v>
      </c>
      <c r="V341" s="24">
        <f t="shared" si="187"/>
        <v>0</v>
      </c>
      <c r="W341" s="32">
        <f t="shared" si="188"/>
        <v>4120.4976895961572</v>
      </c>
      <c r="X341" s="33">
        <f t="shared" si="189"/>
        <v>38.622310403842675</v>
      </c>
      <c r="Y341" s="34">
        <f t="shared" si="190"/>
        <v>0</v>
      </c>
      <c r="Z341" s="39">
        <f t="shared" si="215"/>
        <v>4124.3220000000001</v>
      </c>
      <c r="AA341" s="33">
        <f t="shared" si="191"/>
        <v>34.797999999999774</v>
      </c>
      <c r="AB341" s="34">
        <f t="shared" si="192"/>
        <v>0</v>
      </c>
      <c r="AC341" s="32">
        <f t="shared" si="193"/>
        <v>4123.5188948151936</v>
      </c>
      <c r="AD341" s="33">
        <f t="shared" si="194"/>
        <v>35.601105184806329</v>
      </c>
      <c r="AE341" s="34">
        <f t="shared" si="195"/>
        <v>0</v>
      </c>
      <c r="AF341" s="36">
        <f t="shared" si="196"/>
        <v>-1</v>
      </c>
      <c r="AG341" s="37">
        <f t="shared" si="197"/>
        <v>-1</v>
      </c>
      <c r="AH341" s="37">
        <f>IF(COUNTIF(AF342:AF345, "&lt;0")&gt;=2,0,IF(AE341=1, 1, -1))</f>
        <v>0</v>
      </c>
      <c r="AI341" s="37">
        <f>IF(COUNTIF(AF342:AF344, "&lt;0")&gt;=1,0,IF(AE341=1, 1, -1))</f>
        <v>0</v>
      </c>
      <c r="AJ341" s="42">
        <f>IF(SUM(AE342:AE344)=0,0,IF(AE341=1, 1, -1))</f>
        <v>-1</v>
      </c>
      <c r="AK341" s="37">
        <f>IF(COUNTIF(AF342:AF343, "&lt;0")&gt;=2,0,IF(AE341=1, 1, -1))</f>
        <v>-1</v>
      </c>
      <c r="AL341" s="44">
        <f>IF(COUNTIF(AF342:AF345, "&lt;0")&gt;=3,0,IF(AE341=1, 1, -1))</f>
        <v>-1</v>
      </c>
      <c r="AM341" s="49">
        <f>IF(COUNTIF(AF342:AF344, "&lt;0")&gt;=2,0,IF(AE341=1, 1, -1))</f>
        <v>-1</v>
      </c>
      <c r="AN341" s="7">
        <v>18.862513294152464</v>
      </c>
      <c r="AO341" s="4">
        <f t="shared" si="198"/>
        <v>50.829999999999927</v>
      </c>
      <c r="AP341" s="4">
        <f t="shared" si="199"/>
        <v>0</v>
      </c>
      <c r="AQ341" s="4">
        <f t="shared" si="200"/>
        <v>37.149999999999636</v>
      </c>
      <c r="AR341">
        <f t="shared" si="216"/>
        <v>50.829999999999927</v>
      </c>
      <c r="AS341" s="6">
        <f t="shared" si="201"/>
        <v>1</v>
      </c>
      <c r="AT341" s="4">
        <f t="shared" si="202"/>
        <v>-22.536230058771231</v>
      </c>
      <c r="AU341" s="4">
        <f t="shared" si="217"/>
        <v>-11.287486705847172</v>
      </c>
      <c r="AV341">
        <f t="shared" si="218"/>
        <v>1</v>
      </c>
      <c r="AW341">
        <f t="shared" si="219"/>
        <v>0</v>
      </c>
      <c r="AX341">
        <f t="shared" si="220"/>
        <v>0</v>
      </c>
      <c r="AY341" s="4">
        <f t="shared" si="203"/>
        <v>-3.9100000000000006</v>
      </c>
      <c r="AZ341" s="4">
        <f t="shared" si="204"/>
        <v>966.60000000001321</v>
      </c>
      <c r="BA341" s="4">
        <f>(C341-$C$1240)*10/100*4</f>
        <v>617.55600000000015</v>
      </c>
      <c r="BC341"/>
      <c r="BE341" s="6"/>
      <c r="BK341">
        <f t="shared" si="221"/>
        <v>1</v>
      </c>
    </row>
    <row r="342" spans="1:63" x14ac:dyDescent="0.25">
      <c r="A342">
        <v>917</v>
      </c>
      <c r="B342" s="1">
        <v>44335</v>
      </c>
      <c r="C342" s="2">
        <v>4098.45</v>
      </c>
      <c r="D342" s="2">
        <v>4116.93</v>
      </c>
      <c r="E342" s="2">
        <v>4061.41</v>
      </c>
      <c r="F342" s="2">
        <v>4115.68</v>
      </c>
      <c r="G342" s="2">
        <v>3485550000</v>
      </c>
      <c r="H342" s="2">
        <f t="shared" si="205"/>
        <v>46.893403042313913</v>
      </c>
      <c r="I342" s="2">
        <f t="shared" si="206"/>
        <v>4167.3760000000002</v>
      </c>
      <c r="J342" s="2">
        <f t="shared" si="207"/>
        <v>51.57480942638982</v>
      </c>
      <c r="K342" s="2">
        <f t="shared" si="208"/>
        <v>-29.380000000000109</v>
      </c>
      <c r="L342" s="20">
        <f>VLOOKUP(B342,'IV Calls'!A:B,2, FALSE)</f>
        <v>0.15679999999999999</v>
      </c>
      <c r="M342" s="2">
        <f t="shared" si="209"/>
        <v>21.218693936723724</v>
      </c>
      <c r="N342" s="2">
        <f>VLOOKUP(B342,'IV Puts'!A:B,2, FALSE)</f>
        <v>0.16819999999999999</v>
      </c>
      <c r="O342" s="21">
        <f t="shared" si="210"/>
        <v>23.620599897236687</v>
      </c>
      <c r="P342" s="4">
        <f t="shared" si="211"/>
        <v>66.420000000000073</v>
      </c>
      <c r="Q342" s="4">
        <f t="shared" si="212"/>
        <v>59.208000000000176</v>
      </c>
      <c r="R342" s="4">
        <f t="shared" si="213"/>
        <v>-2.9239699248120199</v>
      </c>
      <c r="S342" s="4">
        <f t="shared" si="214"/>
        <v>-2.0736766251313559</v>
      </c>
      <c r="T342" s="20">
        <f t="shared" si="185"/>
        <v>4125.5963007518794</v>
      </c>
      <c r="U342" s="2">
        <f t="shared" si="186"/>
        <v>9.9163007518791346</v>
      </c>
      <c r="V342" s="24">
        <f t="shared" si="187"/>
        <v>1</v>
      </c>
      <c r="W342" s="32">
        <f t="shared" si="188"/>
        <v>4097.320187584447</v>
      </c>
      <c r="X342" s="33">
        <f t="shared" si="189"/>
        <v>18.359812415553279</v>
      </c>
      <c r="Y342" s="34">
        <f t="shared" si="190"/>
        <v>1</v>
      </c>
      <c r="Z342" s="39">
        <f t="shared" si="215"/>
        <v>4091.7009999999937</v>
      </c>
      <c r="AA342" s="33">
        <f t="shared" si="191"/>
        <v>23.979000000006636</v>
      </c>
      <c r="AB342" s="34">
        <f t="shared" si="192"/>
        <v>0</v>
      </c>
      <c r="AC342" s="32">
        <f t="shared" si="193"/>
        <v>4092.881029392729</v>
      </c>
      <c r="AD342" s="33">
        <f t="shared" si="194"/>
        <v>22.798970607271258</v>
      </c>
      <c r="AE342" s="34">
        <f t="shared" si="195"/>
        <v>1</v>
      </c>
      <c r="AF342" s="36">
        <f t="shared" si="196"/>
        <v>1</v>
      </c>
      <c r="AG342" s="37">
        <f t="shared" si="197"/>
        <v>0</v>
      </c>
      <c r="AH342" s="37">
        <f>IF(COUNTIF(AF343:AF346, "&lt;0")&gt;=2,0,IF(AE342=1, 1, -1))</f>
        <v>0</v>
      </c>
      <c r="AI342" s="37">
        <f>IF(COUNTIF(AF343:AF345, "&lt;0")&gt;=1,0,IF(AE342=1, 1, -1))</f>
        <v>0</v>
      </c>
      <c r="AJ342" s="42">
        <f>IF(SUM(AE343:AE345)=0,0,IF(AE342=1, 1, -1))</f>
        <v>1</v>
      </c>
      <c r="AK342" s="37">
        <f>IF(COUNTIF(AF343:AF344, "&lt;0")&gt;=2,0,IF(AE342=1, 1, -1))</f>
        <v>1</v>
      </c>
      <c r="AL342" s="44">
        <f>IF(COUNTIF(AF343:AF346, "&lt;0")&gt;=3,0,IF(AE342=1, 1, -1))</f>
        <v>0</v>
      </c>
      <c r="AM342" s="49">
        <f>IF(COUNTIF(AF343:AF345, "&lt;0")&gt;=2,0,IF(AE342=1, 1, -1))</f>
        <v>0</v>
      </c>
      <c r="AN342" s="7">
        <v>22.761379592837564</v>
      </c>
      <c r="AO342" s="4">
        <f t="shared" si="198"/>
        <v>18.480000000000473</v>
      </c>
      <c r="AP342" s="4">
        <f t="shared" si="199"/>
        <v>-37.039999999999964</v>
      </c>
      <c r="AQ342" s="4">
        <f t="shared" si="200"/>
        <v>17.230000000000473</v>
      </c>
      <c r="AR342">
        <f t="shared" si="216"/>
        <v>37.039999999999964</v>
      </c>
      <c r="AS342" s="6">
        <f t="shared" si="201"/>
        <v>1</v>
      </c>
      <c r="AT342" s="4">
        <f t="shared" si="202"/>
        <v>-2.8979306107436145</v>
      </c>
      <c r="AU342" s="4">
        <f t="shared" si="217"/>
        <v>12.531379592837091</v>
      </c>
      <c r="AV342">
        <f t="shared" si="218"/>
        <v>0</v>
      </c>
      <c r="AW342">
        <f t="shared" si="219"/>
        <v>1</v>
      </c>
      <c r="AX342">
        <f t="shared" si="220"/>
        <v>0</v>
      </c>
      <c r="AY342" s="4">
        <f t="shared" si="203"/>
        <v>-3.9100000000000006</v>
      </c>
      <c r="AZ342" s="4">
        <f t="shared" si="204"/>
        <v>970.51000000001318</v>
      </c>
      <c r="BA342" s="4">
        <f>(C342-$C$1240)*10/100*4</f>
        <v>608.14799999999991</v>
      </c>
      <c r="BC342"/>
      <c r="BE342" s="6"/>
      <c r="BK342">
        <f t="shared" si="221"/>
        <v>1</v>
      </c>
    </row>
    <row r="343" spans="1:63" x14ac:dyDescent="0.25">
      <c r="A343">
        <v>916</v>
      </c>
      <c r="B343" s="1">
        <v>44334</v>
      </c>
      <c r="C343" s="2">
        <v>4165.9399999999996</v>
      </c>
      <c r="D343" s="2">
        <v>4169.1499999999996</v>
      </c>
      <c r="E343" s="2">
        <v>4125.99</v>
      </c>
      <c r="F343" s="2">
        <v>4127.83</v>
      </c>
      <c r="G343" s="2">
        <v>3559790000</v>
      </c>
      <c r="H343" s="2">
        <f t="shared" si="205"/>
        <v>43.223997000123354</v>
      </c>
      <c r="I343" s="2">
        <f t="shared" si="206"/>
        <v>4168.8744999999999</v>
      </c>
      <c r="J343" s="2">
        <f t="shared" si="207"/>
        <v>46.968435817662737</v>
      </c>
      <c r="K343" s="2">
        <f t="shared" si="208"/>
        <v>2.6499999999996362</v>
      </c>
      <c r="L343" s="20">
        <f>VLOOKUP(B343,'IV Calls'!A:B,2, FALSE)</f>
        <v>0.16539999999999999</v>
      </c>
      <c r="M343" s="2">
        <f t="shared" si="209"/>
        <v>22.574750319537493</v>
      </c>
      <c r="N343" s="2">
        <f>VLOOKUP(B343,'IV Puts'!A:B,2, FALSE)</f>
        <v>0.16270000000000001</v>
      </c>
      <c r="O343" s="21">
        <f t="shared" si="210"/>
        <v>23.044502941741811</v>
      </c>
      <c r="P343" s="4">
        <f t="shared" si="211"/>
        <v>43.159999999999854</v>
      </c>
      <c r="Q343" s="4">
        <f t="shared" si="212"/>
        <v>55.244000000000234</v>
      </c>
      <c r="R343" s="4">
        <f t="shared" si="213"/>
        <v>-2.2336992481202937</v>
      </c>
      <c r="S343" s="4">
        <f t="shared" si="214"/>
        <v>-1.5912850923284743</v>
      </c>
      <c r="T343" s="20">
        <f t="shared" si="185"/>
        <v>4162.1912706766916</v>
      </c>
      <c r="U343" s="2">
        <f t="shared" si="186"/>
        <v>34.361270676691674</v>
      </c>
      <c r="V343" s="24">
        <f t="shared" si="187"/>
        <v>0</v>
      </c>
      <c r="W343" s="32">
        <f t="shared" si="188"/>
        <v>4165.3651867537028</v>
      </c>
      <c r="X343" s="33">
        <f t="shared" si="189"/>
        <v>37.535186753702874</v>
      </c>
      <c r="Y343" s="34">
        <f t="shared" si="190"/>
        <v>0</v>
      </c>
      <c r="Z343" s="39">
        <f t="shared" si="215"/>
        <v>4165.5420000000004</v>
      </c>
      <c r="AA343" s="33">
        <f t="shared" si="191"/>
        <v>37.712000000000444</v>
      </c>
      <c r="AB343" s="34">
        <f t="shared" si="192"/>
        <v>0</v>
      </c>
      <c r="AC343" s="32">
        <f t="shared" si="193"/>
        <v>4165.5048692182772</v>
      </c>
      <c r="AD343" s="33">
        <f t="shared" si="194"/>
        <v>37.674869218277308</v>
      </c>
      <c r="AE343" s="34">
        <f t="shared" si="195"/>
        <v>0</v>
      </c>
      <c r="AF343" s="36">
        <f t="shared" si="196"/>
        <v>-1</v>
      </c>
      <c r="AG343" s="37">
        <f t="shared" si="197"/>
        <v>-1</v>
      </c>
      <c r="AH343" s="37">
        <f>IF(COUNTIF(AF344:AF347, "&lt;0")&gt;=2,0,IF(AE343=1, 1, -1))</f>
        <v>0</v>
      </c>
      <c r="AI343" s="37">
        <f>IF(COUNTIF(AF344:AF346, "&lt;0")&gt;=1,0,IF(AE343=1, 1, -1))</f>
        <v>0</v>
      </c>
      <c r="AJ343" s="42">
        <f>IF(SUM(AE344:AE346)=0,0,IF(AE343=1, 1, -1))</f>
        <v>-1</v>
      </c>
      <c r="AK343" s="37">
        <f>IF(COUNTIF(AF344:AF345, "&lt;0")&gt;=2,0,IF(AE343=1, 1, -1))</f>
        <v>-1</v>
      </c>
      <c r="AL343" s="44">
        <f>IF(COUNTIF(AF344:AF347, "&lt;0")&gt;=3,0,IF(AE343=1, 1, -1))</f>
        <v>0</v>
      </c>
      <c r="AM343" s="49">
        <f>IF(COUNTIF(AF344:AF346, "&lt;0")&gt;=2,0,IF(AE343=1, 1, -1))</f>
        <v>0</v>
      </c>
      <c r="AN343" s="7">
        <v>22.206238675869109</v>
      </c>
      <c r="AO343" s="4">
        <f t="shared" si="198"/>
        <v>3.2100000000000364</v>
      </c>
      <c r="AP343" s="4">
        <f t="shared" si="199"/>
        <v>-39.949999999999818</v>
      </c>
      <c r="AQ343" s="4">
        <f t="shared" si="200"/>
        <v>38.109999999999673</v>
      </c>
      <c r="AR343">
        <f t="shared" si="216"/>
        <v>39.949999999999818</v>
      </c>
      <c r="AS343" s="6">
        <f t="shared" si="201"/>
        <v>1</v>
      </c>
      <c r="AT343" s="4">
        <f t="shared" si="202"/>
        <v>-6.6406419861961581</v>
      </c>
      <c r="AU343" s="4">
        <f t="shared" si="217"/>
        <v>-8.9037613241305635</v>
      </c>
      <c r="AV343">
        <f t="shared" si="218"/>
        <v>1</v>
      </c>
      <c r="AW343">
        <f t="shared" si="219"/>
        <v>0</v>
      </c>
      <c r="AX343">
        <f t="shared" si="220"/>
        <v>0</v>
      </c>
      <c r="AY343" s="4">
        <f t="shared" si="203"/>
        <v>-3.9100000000000006</v>
      </c>
      <c r="AZ343" s="4">
        <f t="shared" si="204"/>
        <v>974.42000000001315</v>
      </c>
      <c r="BA343" s="4">
        <f>(C343-$C$1240)*10/100*4</f>
        <v>635.14399999999989</v>
      </c>
      <c r="BC343"/>
      <c r="BE343" s="6"/>
      <c r="BK343">
        <f t="shared" si="221"/>
        <v>1</v>
      </c>
    </row>
    <row r="344" spans="1:63" x14ac:dyDescent="0.25">
      <c r="A344">
        <v>915</v>
      </c>
      <c r="B344" s="1">
        <v>44333</v>
      </c>
      <c r="C344" s="2">
        <v>4169.92</v>
      </c>
      <c r="D344" s="2">
        <v>4171.92</v>
      </c>
      <c r="E344" s="2">
        <v>4142.6899999999996</v>
      </c>
      <c r="F344" s="2">
        <v>4163.29</v>
      </c>
      <c r="G344" s="2">
        <v>3307130000</v>
      </c>
      <c r="H344" s="2">
        <f t="shared" si="205"/>
        <v>43.600190175426292</v>
      </c>
      <c r="I344" s="2">
        <f t="shared" si="206"/>
        <v>4168.5365000000002</v>
      </c>
      <c r="J344" s="2">
        <f t="shared" si="207"/>
        <v>47.054914444944657</v>
      </c>
      <c r="K344" s="2">
        <f t="shared" si="208"/>
        <v>-3.930000000000291</v>
      </c>
      <c r="L344" s="20">
        <f>VLOOKUP(B344,'IV Calls'!A:B,2, FALSE)</f>
        <v>0.15279999999999999</v>
      </c>
      <c r="M344" s="2">
        <f t="shared" si="209"/>
        <v>20.907927170470991</v>
      </c>
      <c r="N344" s="2">
        <f>VLOOKUP(B344,'IV Puts'!A:B,2, FALSE)</f>
        <v>0.1469</v>
      </c>
      <c r="O344" s="21">
        <f t="shared" si="210"/>
        <v>20.859397581559683</v>
      </c>
      <c r="P344" s="4">
        <f t="shared" si="211"/>
        <v>31.160000000000764</v>
      </c>
      <c r="Q344" s="4">
        <f t="shared" si="212"/>
        <v>57.335000000000221</v>
      </c>
      <c r="R344" s="4">
        <f t="shared" si="213"/>
        <v>-1.0987293233082545</v>
      </c>
      <c r="S344" s="4">
        <f t="shared" si="214"/>
        <v>-0.80959612154526184</v>
      </c>
      <c r="T344" s="20">
        <f t="shared" si="185"/>
        <v>4172.9324661654136</v>
      </c>
      <c r="U344" s="2">
        <f t="shared" si="186"/>
        <v>9.6424661654136798</v>
      </c>
      <c r="V344" s="24">
        <f t="shared" si="187"/>
        <v>1</v>
      </c>
      <c r="W344" s="32">
        <f t="shared" si="188"/>
        <v>4169.4194977075103</v>
      </c>
      <c r="X344" s="33">
        <f t="shared" si="189"/>
        <v>6.1294977075103816</v>
      </c>
      <c r="Y344" s="34">
        <f t="shared" si="190"/>
        <v>1</v>
      </c>
      <c r="Z344" s="39">
        <f t="shared" si="215"/>
        <v>4173.9540000000052</v>
      </c>
      <c r="AA344" s="33">
        <f t="shared" si="191"/>
        <v>10.664000000005217</v>
      </c>
      <c r="AB344" s="34">
        <f t="shared" si="192"/>
        <v>1</v>
      </c>
      <c r="AC344" s="32">
        <f t="shared" si="193"/>
        <v>4173.001754518581</v>
      </c>
      <c r="AD344" s="33">
        <f t="shared" si="194"/>
        <v>9.7117545185810741</v>
      </c>
      <c r="AE344" s="34">
        <f t="shared" si="195"/>
        <v>1</v>
      </c>
      <c r="AF344" s="36">
        <f t="shared" si="196"/>
        <v>1</v>
      </c>
      <c r="AG344" s="37">
        <f t="shared" si="197"/>
        <v>0</v>
      </c>
      <c r="AH344" s="37">
        <f>IF(COUNTIF(AF345:AF348, "&lt;0")&gt;=2,0,IF(AE344=1, 1, -1))</f>
        <v>0</v>
      </c>
      <c r="AI344" s="37">
        <f>IF(COUNTIF(AF345:AF347, "&lt;0")&gt;=1,0,IF(AE344=1, 1, -1))</f>
        <v>0</v>
      </c>
      <c r="AJ344" s="42">
        <f>IF(SUM(AE345:AE347)=0,0,IF(AE344=1, 1, -1))</f>
        <v>0</v>
      </c>
      <c r="AK344" s="37">
        <f>IF(COUNTIF(AF345:AF346, "&lt;0")&gt;=2,0,IF(AE344=1, 1, -1))</f>
        <v>0</v>
      </c>
      <c r="AL344" s="44">
        <f>IF(COUNTIF(AF345:AF348, "&lt;0")&gt;=3,0,IF(AE344=1, 1, -1))</f>
        <v>0</v>
      </c>
      <c r="AM344" s="49">
        <f>IF(COUNTIF(AF345:AF347, "&lt;0")&gt;=2,0,IF(AE344=1, 1, -1))</f>
        <v>0</v>
      </c>
      <c r="AN344" s="7">
        <v>20.100618464281343</v>
      </c>
      <c r="AO344" s="4">
        <f t="shared" si="198"/>
        <v>2</v>
      </c>
      <c r="AP344" s="4">
        <f t="shared" si="199"/>
        <v>-27.230000000000473</v>
      </c>
      <c r="AQ344" s="4">
        <f t="shared" si="200"/>
        <v>6.6300000000001091</v>
      </c>
      <c r="AR344">
        <f t="shared" si="216"/>
        <v>27.230000000000473</v>
      </c>
      <c r="AS344" s="6">
        <f t="shared" si="201"/>
        <v>0</v>
      </c>
      <c r="AT344" s="4">
        <f t="shared" si="202"/>
        <v>2.9209276964215434</v>
      </c>
      <c r="AU344" s="4">
        <f t="shared" si="217"/>
        <v>20.470618464281234</v>
      </c>
      <c r="AV344">
        <f t="shared" si="218"/>
        <v>0</v>
      </c>
      <c r="AW344">
        <f t="shared" si="219"/>
        <v>0</v>
      </c>
      <c r="AX344">
        <f t="shared" si="220"/>
        <v>0</v>
      </c>
      <c r="AY344" s="4">
        <f t="shared" si="203"/>
        <v>6.94</v>
      </c>
      <c r="AZ344" s="4">
        <f t="shared" si="204"/>
        <v>978.33000000001311</v>
      </c>
      <c r="BA344" s="4">
        <f>(C344-$C$1240)*10/100*4</f>
        <v>636.7360000000001</v>
      </c>
      <c r="BC344"/>
      <c r="BE344" s="6"/>
      <c r="BK344">
        <f t="shared" si="221"/>
        <v>0</v>
      </c>
    </row>
    <row r="345" spans="1:63" x14ac:dyDescent="0.25">
      <c r="A345">
        <v>914</v>
      </c>
      <c r="B345" s="1">
        <v>44330</v>
      </c>
      <c r="C345" s="2">
        <v>4129.58</v>
      </c>
      <c r="D345" s="2">
        <v>4183.13</v>
      </c>
      <c r="E345" s="2">
        <v>4129.58</v>
      </c>
      <c r="F345" s="2">
        <v>4173.8500000000004</v>
      </c>
      <c r="G345" s="2">
        <v>3251920000</v>
      </c>
      <c r="H345" s="2">
        <f t="shared" si="205"/>
        <v>44.596347496179575</v>
      </c>
      <c r="I345" s="2">
        <f t="shared" si="206"/>
        <v>4169.0304999999998</v>
      </c>
      <c r="J345" s="2">
        <f t="shared" si="207"/>
        <v>48.537243106928322</v>
      </c>
      <c r="K345" s="2">
        <f t="shared" si="208"/>
        <v>17.079999999999927</v>
      </c>
      <c r="L345" s="20">
        <f>VLOOKUP(B345,'IV Calls'!A:B,2, FALSE)</f>
        <v>0.13850000000000001</v>
      </c>
      <c r="M345" s="2">
        <f t="shared" si="209"/>
        <v>18.672672123728585</v>
      </c>
      <c r="N345" s="2">
        <f>VLOOKUP(B345,'IV Puts'!A:B,2, FALSE)</f>
        <v>0.1234</v>
      </c>
      <c r="O345" s="21">
        <f t="shared" si="210"/>
        <v>17.264905255443946</v>
      </c>
      <c r="P345" s="4">
        <f t="shared" si="211"/>
        <v>70.630000000000109</v>
      </c>
      <c r="Q345" s="4">
        <f t="shared" si="212"/>
        <v>57.041000000000167</v>
      </c>
      <c r="R345" s="4">
        <f t="shared" si="213"/>
        <v>-0.91753383458645088</v>
      </c>
      <c r="S345" s="4">
        <f t="shared" si="214"/>
        <v>-0.70493280632409971</v>
      </c>
      <c r="T345" s="20">
        <f t="shared" si="185"/>
        <v>4111.279593984962</v>
      </c>
      <c r="U345" s="2">
        <f t="shared" si="186"/>
        <v>62.570406015038316</v>
      </c>
      <c r="V345" s="24">
        <f t="shared" si="187"/>
        <v>0</v>
      </c>
      <c r="W345" s="32">
        <f t="shared" si="188"/>
        <v>4128.9387287372119</v>
      </c>
      <c r="X345" s="33">
        <f t="shared" si="189"/>
        <v>44.911271262788432</v>
      </c>
      <c r="Y345" s="34">
        <f t="shared" si="190"/>
        <v>0</v>
      </c>
      <c r="Z345" s="39">
        <f t="shared" si="215"/>
        <v>4135.038999999997</v>
      </c>
      <c r="AA345" s="33">
        <f t="shared" si="191"/>
        <v>38.811000000003332</v>
      </c>
      <c r="AB345" s="34">
        <f t="shared" si="192"/>
        <v>0</v>
      </c>
      <c r="AC345" s="32">
        <f t="shared" si="193"/>
        <v>4133.7579430348123</v>
      </c>
      <c r="AD345" s="33">
        <f t="shared" si="194"/>
        <v>40.092056965188021</v>
      </c>
      <c r="AE345" s="34">
        <f t="shared" si="195"/>
        <v>0</v>
      </c>
      <c r="AF345" s="36">
        <f t="shared" si="196"/>
        <v>-1</v>
      </c>
      <c r="AG345" s="37">
        <f t="shared" si="197"/>
        <v>0</v>
      </c>
      <c r="AH345" s="37">
        <f>IF(COUNTIF(AF346:AF349, "&lt;0")&gt;=2,0,IF(AE345=1, 1, -1))</f>
        <v>0</v>
      </c>
      <c r="AI345" s="37">
        <f>IF(COUNTIF(AF346:AF348, "&lt;0")&gt;=1,0,IF(AE345=1, 1, -1))</f>
        <v>0</v>
      </c>
      <c r="AJ345" s="42">
        <f>IF(SUM(AE346:AE348)=0,0,IF(AE345=1, 1, -1))</f>
        <v>-1</v>
      </c>
      <c r="AK345" s="37">
        <f>IF(COUNTIF(AF346:AF347, "&lt;0")&gt;=2,0,IF(AE345=1, 1, -1))</f>
        <v>0</v>
      </c>
      <c r="AL345" s="44">
        <f>IF(COUNTIF(AF346:AF349, "&lt;0")&gt;=3,0,IF(AE345=1, 1, -1))</f>
        <v>0</v>
      </c>
      <c r="AM345" s="49">
        <f>IF(COUNTIF(AF346:AF348, "&lt;0")&gt;=2,0,IF(AE345=1, 1, -1))</f>
        <v>0</v>
      </c>
      <c r="AN345" s="7">
        <v>16.636878989661422</v>
      </c>
      <c r="AO345" s="4">
        <f t="shared" si="198"/>
        <v>53.550000000000182</v>
      </c>
      <c r="AP345" s="4">
        <f t="shared" si="199"/>
        <v>0</v>
      </c>
      <c r="AQ345" s="4">
        <f t="shared" si="200"/>
        <v>44.270000000000437</v>
      </c>
      <c r="AR345">
        <f t="shared" si="216"/>
        <v>53.550000000000182</v>
      </c>
      <c r="AS345" s="6">
        <f t="shared" si="201"/>
        <v>1</v>
      </c>
      <c r="AT345" s="4">
        <f t="shared" si="202"/>
        <v>-28.59468151550805</v>
      </c>
      <c r="AU345" s="4">
        <f t="shared" si="217"/>
        <v>-20.633121010339014</v>
      </c>
      <c r="AV345">
        <f t="shared" si="218"/>
        <v>1</v>
      </c>
      <c r="AW345">
        <f t="shared" si="219"/>
        <v>0</v>
      </c>
      <c r="AX345">
        <f t="shared" si="220"/>
        <v>0</v>
      </c>
      <c r="AY345" s="4">
        <f t="shared" si="203"/>
        <v>-3.9100000000000006</v>
      </c>
      <c r="AZ345" s="4">
        <f t="shared" si="204"/>
        <v>971.39000000001306</v>
      </c>
      <c r="BA345" s="4">
        <f>(C345-$C$1240)*10/100*4</f>
        <v>620.6</v>
      </c>
      <c r="BC345"/>
      <c r="BE345" s="6"/>
      <c r="BK345">
        <f t="shared" si="221"/>
        <v>0</v>
      </c>
    </row>
    <row r="346" spans="1:63" x14ac:dyDescent="0.25">
      <c r="A346">
        <v>913</v>
      </c>
      <c r="B346" s="1">
        <v>44329</v>
      </c>
      <c r="C346" s="2">
        <v>4074.99</v>
      </c>
      <c r="D346" s="2">
        <v>4131.58</v>
      </c>
      <c r="E346" s="2">
        <v>4074.99</v>
      </c>
      <c r="F346" s="2">
        <v>4112.5</v>
      </c>
      <c r="G346" s="2">
        <v>3687780000</v>
      </c>
      <c r="H346" s="2">
        <f t="shared" si="205"/>
        <v>43.957214311191329</v>
      </c>
      <c r="I346" s="2">
        <f t="shared" si="206"/>
        <v>4171.258499999999</v>
      </c>
      <c r="J346" s="2">
        <f t="shared" si="207"/>
        <v>48.382290213628785</v>
      </c>
      <c r="K346" s="2">
        <f t="shared" si="208"/>
        <v>11.949999999999818</v>
      </c>
      <c r="L346" s="20">
        <f>VLOOKUP(B346,'IV Calls'!A:B,2, FALSE)</f>
        <v>0.17399999999999999</v>
      </c>
      <c r="M346" s="2">
        <f t="shared" si="209"/>
        <v>23.176675130604082</v>
      </c>
      <c r="N346" s="2">
        <f>VLOOKUP(B346,'IV Puts'!A:B,2, FALSE)</f>
        <v>0.1794</v>
      </c>
      <c r="O346" s="21">
        <f t="shared" si="210"/>
        <v>24.798000554590097</v>
      </c>
      <c r="P346" s="4">
        <f t="shared" si="211"/>
        <v>68.539999999999964</v>
      </c>
      <c r="Q346" s="4">
        <f t="shared" si="212"/>
        <v>53.640000000000143</v>
      </c>
      <c r="R346" s="4">
        <f t="shared" si="213"/>
        <v>-1.2204060150375859</v>
      </c>
      <c r="S346" s="4">
        <f t="shared" si="214"/>
        <v>-0.90319896167353231</v>
      </c>
      <c r="T346" s="20">
        <f t="shared" si="185"/>
        <v>4062.717879699248</v>
      </c>
      <c r="U346" s="2">
        <f t="shared" si="186"/>
        <v>49.782120300752013</v>
      </c>
      <c r="V346" s="24">
        <f t="shared" si="187"/>
        <v>0</v>
      </c>
      <c r="W346" s="32">
        <f t="shared" si="188"/>
        <v>4074.7928745383574</v>
      </c>
      <c r="X346" s="33">
        <f t="shared" si="189"/>
        <v>37.70712546164259</v>
      </c>
      <c r="Y346" s="34">
        <f t="shared" si="190"/>
        <v>0</v>
      </c>
      <c r="Z346" s="39">
        <f t="shared" si="215"/>
        <v>4069.4340000000011</v>
      </c>
      <c r="AA346" s="33">
        <f t="shared" si="191"/>
        <v>43.065999999998894</v>
      </c>
      <c r="AB346" s="34">
        <f t="shared" si="192"/>
        <v>0</v>
      </c>
      <c r="AC346" s="32">
        <f t="shared" si="193"/>
        <v>4070.5593636530557</v>
      </c>
      <c r="AD346" s="33">
        <f t="shared" si="194"/>
        <v>41.940636346944302</v>
      </c>
      <c r="AE346" s="34">
        <f t="shared" si="195"/>
        <v>0</v>
      </c>
      <c r="AF346" s="36">
        <f t="shared" si="196"/>
        <v>-1</v>
      </c>
      <c r="AG346" s="37">
        <f t="shared" si="197"/>
        <v>0</v>
      </c>
      <c r="AH346" s="37">
        <f>IF(COUNTIF(AF347:AF350, "&lt;0")&gt;=2,0,IF(AE346=1, 1, -1))</f>
        <v>0</v>
      </c>
      <c r="AI346" s="37">
        <f>IF(COUNTIF(AF347:AF349, "&lt;0")&gt;=1,0,IF(AE346=1, 1, -1))</f>
        <v>0</v>
      </c>
      <c r="AJ346" s="42">
        <f>IF(SUM(AE347:AE349)=0,0,IF(AE346=1, 1, -1))</f>
        <v>-1</v>
      </c>
      <c r="AK346" s="37">
        <f>IF(COUNTIF(AF347:AF348, "&lt;0")&gt;=2,0,IF(AE346=1, 1, -1))</f>
        <v>-1</v>
      </c>
      <c r="AL346" s="44">
        <f>IF(COUNTIF(AF347:AF350, "&lt;0")&gt;=3,0,IF(AE346=1, 1, -1))</f>
        <v>0</v>
      </c>
      <c r="AM346" s="49">
        <f>IF(COUNTIF(AF347:AF349, "&lt;0")&gt;=2,0,IF(AE346=1, 1, -1))</f>
        <v>0</v>
      </c>
      <c r="AN346" s="7">
        <v>23.895951255346972</v>
      </c>
      <c r="AO346" s="4">
        <f t="shared" si="198"/>
        <v>56.590000000000146</v>
      </c>
      <c r="AP346" s="4">
        <f t="shared" si="199"/>
        <v>0</v>
      </c>
      <c r="AQ346" s="4">
        <f t="shared" si="200"/>
        <v>37.510000000000218</v>
      </c>
      <c r="AR346">
        <f t="shared" si="216"/>
        <v>56.590000000000146</v>
      </c>
      <c r="AS346" s="6">
        <f t="shared" si="201"/>
        <v>1</v>
      </c>
      <c r="AT346" s="4">
        <f t="shared" si="202"/>
        <v>-20.746073116979687</v>
      </c>
      <c r="AU346" s="4">
        <f t="shared" si="217"/>
        <v>-6.6140487446532461</v>
      </c>
      <c r="AV346">
        <f t="shared" si="218"/>
        <v>1</v>
      </c>
      <c r="AW346">
        <f t="shared" si="219"/>
        <v>0</v>
      </c>
      <c r="AX346">
        <f t="shared" si="220"/>
        <v>0</v>
      </c>
      <c r="AY346" s="4">
        <f t="shared" si="203"/>
        <v>-3.9100000000000006</v>
      </c>
      <c r="AZ346" s="4">
        <f t="shared" si="204"/>
        <v>975.30000000001303</v>
      </c>
      <c r="BA346" s="4">
        <f>(C346-$C$1240)*10/100*4</f>
        <v>598.7639999999999</v>
      </c>
      <c r="BC346"/>
      <c r="BE346" s="6"/>
      <c r="BK346">
        <f t="shared" si="221"/>
        <v>1</v>
      </c>
    </row>
    <row r="347" spans="1:63" x14ac:dyDescent="0.25">
      <c r="A347">
        <v>912</v>
      </c>
      <c r="B347" s="1">
        <v>44328</v>
      </c>
      <c r="C347" s="2">
        <v>4130.55</v>
      </c>
      <c r="D347" s="2">
        <v>4134.7299999999996</v>
      </c>
      <c r="E347" s="2">
        <v>4056.88</v>
      </c>
      <c r="F347" s="2">
        <v>4063.04</v>
      </c>
      <c r="G347" s="2">
        <v>3735080000</v>
      </c>
      <c r="H347" s="2">
        <f t="shared" si="205"/>
        <v>29.233649865257021</v>
      </c>
      <c r="I347" s="2">
        <f t="shared" si="206"/>
        <v>4174.4969999999994</v>
      </c>
      <c r="J347" s="2">
        <f t="shared" si="207"/>
        <v>43.687763443976486</v>
      </c>
      <c r="K347" s="2">
        <f t="shared" si="208"/>
        <v>-21.550000000000182</v>
      </c>
      <c r="L347" s="20">
        <f>VLOOKUP(B347,'IV Calls'!A:B,2, FALSE)</f>
        <v>0.2268</v>
      </c>
      <c r="M347" s="2">
        <f t="shared" si="209"/>
        <v>30.871777953671945</v>
      </c>
      <c r="N347" s="2">
        <f>VLOOKUP(B347,'IV Puts'!A:B,2, FALSE)</f>
        <v>0.22869999999999999</v>
      </c>
      <c r="O347" s="21">
        <f t="shared" si="210"/>
        <v>32.305546927263819</v>
      </c>
      <c r="P347" s="4">
        <f t="shared" si="211"/>
        <v>95.220000000000255</v>
      </c>
      <c r="Q347" s="4">
        <f t="shared" si="212"/>
        <v>50.983000000000082</v>
      </c>
      <c r="R347" s="4">
        <f t="shared" si="213"/>
        <v>-0.32212030075187087</v>
      </c>
      <c r="S347" s="4">
        <f t="shared" si="214"/>
        <v>-0.27764149527097426</v>
      </c>
      <c r="T347" s="20">
        <f t="shared" si="185"/>
        <v>4154.1979248120306</v>
      </c>
      <c r="U347" s="2">
        <f t="shared" si="186"/>
        <v>91.157924812030615</v>
      </c>
      <c r="V347" s="24">
        <f t="shared" si="187"/>
        <v>0</v>
      </c>
      <c r="W347" s="32">
        <f t="shared" si="188"/>
        <v>4131.5536507131064</v>
      </c>
      <c r="X347" s="33">
        <f t="shared" si="189"/>
        <v>68.513650713106472</v>
      </c>
      <c r="Y347" s="34">
        <f t="shared" si="190"/>
        <v>0</v>
      </c>
      <c r="Z347" s="39">
        <f t="shared" si="215"/>
        <v>4128.5709999999999</v>
      </c>
      <c r="AA347" s="33">
        <f t="shared" si="191"/>
        <v>65.530999999999949</v>
      </c>
      <c r="AB347" s="34">
        <f t="shared" si="192"/>
        <v>0</v>
      </c>
      <c r="AC347" s="32">
        <f t="shared" si="193"/>
        <v>4129.1973566497518</v>
      </c>
      <c r="AD347" s="33">
        <f t="shared" si="194"/>
        <v>66.157356649751819</v>
      </c>
      <c r="AE347" s="34">
        <f t="shared" si="195"/>
        <v>0</v>
      </c>
      <c r="AF347" s="36">
        <f t="shared" si="196"/>
        <v>-1</v>
      </c>
      <c r="AG347" s="37">
        <f t="shared" si="197"/>
        <v>-1</v>
      </c>
      <c r="AH347" s="37">
        <f>IF(COUNTIF(AF348:AF351, "&lt;0")&gt;=2,0,IF(AE347=1, 1, -1))</f>
        <v>0</v>
      </c>
      <c r="AI347" s="37">
        <f>IF(COUNTIF(AF348:AF350, "&lt;0")&gt;=1,0,IF(AE347=1, 1, -1))</f>
        <v>0</v>
      </c>
      <c r="AJ347" s="42">
        <f>IF(SUM(AE348:AE350)=0,0,IF(AE347=1, 1, -1))</f>
        <v>-1</v>
      </c>
      <c r="AK347" s="37">
        <f>IF(COUNTIF(AF348:AF349, "&lt;0")&gt;=2,0,IF(AE347=1, 1, -1))</f>
        <v>-1</v>
      </c>
      <c r="AL347" s="44">
        <f>IF(COUNTIF(AF348:AF351, "&lt;0")&gt;=3,0,IF(AE347=1, 1, -1))</f>
        <v>0</v>
      </c>
      <c r="AM347" s="49">
        <f>IF(COUNTIF(AF348:AF350, "&lt;0")&gt;=2,0,IF(AE347=1, 1, -1))</f>
        <v>0</v>
      </c>
      <c r="AN347" s="7">
        <v>31.130403959456675</v>
      </c>
      <c r="AO347" s="4">
        <f t="shared" si="198"/>
        <v>4.1799999999993815</v>
      </c>
      <c r="AP347" s="4">
        <f t="shared" si="199"/>
        <v>-73.670000000000073</v>
      </c>
      <c r="AQ347" s="4">
        <f t="shared" si="200"/>
        <v>67.510000000000218</v>
      </c>
      <c r="AR347">
        <f t="shared" si="216"/>
        <v>73.670000000000073</v>
      </c>
      <c r="AS347" s="6">
        <f t="shared" si="201"/>
        <v>1</v>
      </c>
      <c r="AT347" s="4">
        <f t="shared" si="202"/>
        <v>-26.974394060815058</v>
      </c>
      <c r="AU347" s="4">
        <f t="shared" si="217"/>
        <v>-29.379596040543547</v>
      </c>
      <c r="AV347">
        <f t="shared" si="218"/>
        <v>1</v>
      </c>
      <c r="AW347">
        <f t="shared" si="219"/>
        <v>0</v>
      </c>
      <c r="AX347">
        <f t="shared" si="220"/>
        <v>0</v>
      </c>
      <c r="AY347" s="4">
        <f t="shared" si="203"/>
        <v>-3.9100000000000006</v>
      </c>
      <c r="AZ347" s="4">
        <f t="shared" si="204"/>
        <v>979.210000000013</v>
      </c>
      <c r="BA347" s="4">
        <f>(C347-$C$1240)*10/100*4</f>
        <v>620.98800000000006</v>
      </c>
      <c r="BC347"/>
      <c r="BE347" s="6"/>
      <c r="BK347">
        <f t="shared" si="221"/>
        <v>1</v>
      </c>
    </row>
    <row r="348" spans="1:63" x14ac:dyDescent="0.25">
      <c r="A348">
        <v>911</v>
      </c>
      <c r="B348" s="1">
        <v>44327</v>
      </c>
      <c r="C348" s="2">
        <v>4150.34</v>
      </c>
      <c r="D348" s="2">
        <v>4162.04</v>
      </c>
      <c r="E348" s="2">
        <v>4111.53</v>
      </c>
      <c r="F348" s="2">
        <v>4152.1000000000004</v>
      </c>
      <c r="G348" s="2">
        <v>3593110000</v>
      </c>
      <c r="H348" s="2">
        <f t="shared" si="205"/>
        <v>22.428026142901309</v>
      </c>
      <c r="I348" s="2">
        <f t="shared" si="206"/>
        <v>4175.0484999999999</v>
      </c>
      <c r="J348" s="2">
        <f t="shared" si="207"/>
        <v>32.093882119084441</v>
      </c>
      <c r="K348" s="2">
        <f t="shared" si="208"/>
        <v>-38.090000000000146</v>
      </c>
      <c r="L348" s="20">
        <f>VLOOKUP(B348,'IV Calls'!A:B,2, FALSE)</f>
        <v>0.1628</v>
      </c>
      <c r="M348" s="2">
        <f t="shared" si="209"/>
        <v>22.354061902141428</v>
      </c>
      <c r="N348" s="2">
        <f>VLOOKUP(B348,'IV Puts'!A:B,2, FALSE)</f>
        <v>0.18010000000000001</v>
      </c>
      <c r="O348" s="21">
        <f t="shared" si="210"/>
        <v>25.663040136640266</v>
      </c>
      <c r="P348" s="4">
        <f t="shared" si="211"/>
        <v>76.900000000000546</v>
      </c>
      <c r="Q348" s="4">
        <f t="shared" si="212"/>
        <v>43.436000000000057</v>
      </c>
      <c r="R348" s="4">
        <f t="shared" si="213"/>
        <v>2.0979248120300888</v>
      </c>
      <c r="S348" s="4">
        <f t="shared" si="214"/>
        <v>1.4135925536706293</v>
      </c>
      <c r="T348" s="20">
        <f t="shared" si="185"/>
        <v>4191.3925639097752</v>
      </c>
      <c r="U348" s="2">
        <f t="shared" si="186"/>
        <v>39.292563909774799</v>
      </c>
      <c r="V348" s="24">
        <f t="shared" si="187"/>
        <v>0</v>
      </c>
      <c r="W348" s="32">
        <f t="shared" si="188"/>
        <v>4151.7948890899379</v>
      </c>
      <c r="X348" s="33">
        <f t="shared" si="189"/>
        <v>0.30511091006246716</v>
      </c>
      <c r="Y348" s="34">
        <f t="shared" si="190"/>
        <v>1</v>
      </c>
      <c r="Z348" s="39">
        <f t="shared" si="215"/>
        <v>4142.5449999999983</v>
      </c>
      <c r="AA348" s="33">
        <f t="shared" si="191"/>
        <v>9.55500000000211</v>
      </c>
      <c r="AB348" s="34">
        <f t="shared" si="192"/>
        <v>1</v>
      </c>
      <c r="AC348" s="32">
        <f t="shared" si="193"/>
        <v>4144.4874767088859</v>
      </c>
      <c r="AD348" s="33">
        <f t="shared" si="194"/>
        <v>7.6125232911144849</v>
      </c>
      <c r="AE348" s="34">
        <f t="shared" si="195"/>
        <v>1</v>
      </c>
      <c r="AF348" s="36">
        <f t="shared" si="196"/>
        <v>1</v>
      </c>
      <c r="AG348" s="37">
        <f t="shared" si="197"/>
        <v>0</v>
      </c>
      <c r="AH348" s="37">
        <f>IF(COUNTIF(AF349:AF352, "&lt;0")&gt;=2,0,IF(AE348=1, 1, -1))</f>
        <v>0</v>
      </c>
      <c r="AI348" s="37">
        <f>IF(COUNTIF(AF349:AF351, "&lt;0")&gt;=1,0,IF(AE348=1, 1, -1))</f>
        <v>0</v>
      </c>
      <c r="AJ348" s="42">
        <f>IF(SUM(AE349:AE351)=0,0,IF(AE348=1, 1, -1))</f>
        <v>0</v>
      </c>
      <c r="AK348" s="37">
        <f>IF(COUNTIF(AF349:AF350, "&lt;0")&gt;=2,0,IF(AE348=1, 1, -1))</f>
        <v>0</v>
      </c>
      <c r="AL348" s="44">
        <f>IF(COUNTIF(AF349:AF352, "&lt;0")&gt;=3,0,IF(AE348=1, 1, -1))</f>
        <v>0</v>
      </c>
      <c r="AM348" s="49">
        <f>IF(COUNTIF(AF349:AF351, "&lt;0")&gt;=2,0,IF(AE348=1, 1, -1))</f>
        <v>0</v>
      </c>
      <c r="AN348" s="7">
        <v>24.729524254150313</v>
      </c>
      <c r="AO348" s="4">
        <f t="shared" si="198"/>
        <v>11.699999999999818</v>
      </c>
      <c r="AP348" s="4">
        <f t="shared" si="199"/>
        <v>-38.8100000000004</v>
      </c>
      <c r="AQ348" s="4">
        <f t="shared" si="200"/>
        <v>1.7600000000002183</v>
      </c>
      <c r="AR348">
        <f t="shared" si="216"/>
        <v>38.8100000000004</v>
      </c>
      <c r="AS348" s="6">
        <f t="shared" si="201"/>
        <v>1</v>
      </c>
      <c r="AT348" s="4">
        <f t="shared" si="202"/>
        <v>-1.7157136187749273</v>
      </c>
      <c r="AU348" s="4">
        <f t="shared" si="217"/>
        <v>29.969524254150095</v>
      </c>
      <c r="AV348">
        <f t="shared" si="218"/>
        <v>0</v>
      </c>
      <c r="AW348">
        <f t="shared" si="219"/>
        <v>1</v>
      </c>
      <c r="AX348">
        <f t="shared" si="220"/>
        <v>0</v>
      </c>
      <c r="AY348" s="4">
        <f t="shared" si="203"/>
        <v>-3.9100000000000006</v>
      </c>
      <c r="AZ348" s="4">
        <f t="shared" si="204"/>
        <v>983.12000000001296</v>
      </c>
      <c r="BA348" s="4">
        <f>(C348-$C$1240)*10/100*4</f>
        <v>628.90400000000011</v>
      </c>
      <c r="BC348"/>
      <c r="BE348" s="6"/>
      <c r="BK348">
        <f t="shared" si="221"/>
        <v>0</v>
      </c>
    </row>
    <row r="349" spans="1:63" x14ac:dyDescent="0.25">
      <c r="A349">
        <v>910</v>
      </c>
      <c r="B349" s="1">
        <v>44326</v>
      </c>
      <c r="C349" s="2">
        <v>4228.29</v>
      </c>
      <c r="D349" s="2">
        <v>4236.3900000000003</v>
      </c>
      <c r="E349" s="2">
        <v>4188.13</v>
      </c>
      <c r="F349" s="2">
        <v>4188.43</v>
      </c>
      <c r="G349" s="2">
        <v>3678970000</v>
      </c>
      <c r="H349" s="2">
        <f t="shared" si="205"/>
        <v>17.786279231162624</v>
      </c>
      <c r="I349" s="2">
        <f t="shared" si="206"/>
        <v>4174.0365000000002</v>
      </c>
      <c r="J349" s="2">
        <f t="shared" si="207"/>
        <v>26.551915898758381</v>
      </c>
      <c r="K349" s="2">
        <f t="shared" si="208"/>
        <v>-4.3100000000004002</v>
      </c>
      <c r="L349" s="20">
        <f>VLOOKUP(B349,'IV Calls'!A:B,2, FALSE)</f>
        <v>0.14749999999999999</v>
      </c>
      <c r="M349" s="2">
        <f t="shared" si="209"/>
        <v>20.466804208454555</v>
      </c>
      <c r="N349" s="2">
        <f>VLOOKUP(B349,'IV Puts'!A:B,2, FALSE)</f>
        <v>0.15079999999999999</v>
      </c>
      <c r="O349" s="21">
        <f t="shared" si="210"/>
        <v>21.714593208664656</v>
      </c>
      <c r="P349" s="4">
        <f t="shared" si="211"/>
        <v>48.260000000000218</v>
      </c>
      <c r="Q349" s="4">
        <f t="shared" si="212"/>
        <v>37.459000000000017</v>
      </c>
      <c r="R349" s="4">
        <f t="shared" si="213"/>
        <v>2.9625639097744436</v>
      </c>
      <c r="S349" s="4">
        <f t="shared" si="214"/>
        <v>2.0491395632921097</v>
      </c>
      <c r="T349" s="20">
        <f t="shared" si="185"/>
        <v>4236.0320526315791</v>
      </c>
      <c r="U349" s="2">
        <f t="shared" si="186"/>
        <v>47.602052631578772</v>
      </c>
      <c r="V349" s="24">
        <f t="shared" si="187"/>
        <v>0</v>
      </c>
      <c r="W349" s="32">
        <f t="shared" si="188"/>
        <v>4230.0146012252962</v>
      </c>
      <c r="X349" s="33">
        <f t="shared" si="189"/>
        <v>41.584601225295955</v>
      </c>
      <c r="Y349" s="34">
        <f t="shared" si="190"/>
        <v>0</v>
      </c>
      <c r="Z349" s="39">
        <f t="shared" si="215"/>
        <v>4230.0850000000009</v>
      </c>
      <c r="AA349" s="33">
        <f t="shared" si="191"/>
        <v>41.655000000000655</v>
      </c>
      <c r="AB349" s="34">
        <f t="shared" si="192"/>
        <v>0</v>
      </c>
      <c r="AC349" s="32">
        <f t="shared" si="193"/>
        <v>4230.0702162573134</v>
      </c>
      <c r="AD349" s="33">
        <f t="shared" si="194"/>
        <v>41.640216257313114</v>
      </c>
      <c r="AE349" s="34">
        <f t="shared" si="195"/>
        <v>0</v>
      </c>
      <c r="AF349" s="36">
        <f t="shared" si="196"/>
        <v>-1</v>
      </c>
      <c r="AG349" s="37">
        <f t="shared" si="197"/>
        <v>0</v>
      </c>
      <c r="AH349" s="37">
        <f>IF(COUNTIF(AF350:AF353, "&lt;0")&gt;=2,0,IF(AE349=1, 1, -1))</f>
        <v>0</v>
      </c>
      <c r="AI349" s="37">
        <f>IF(COUNTIF(AF350:AF352, "&lt;0")&gt;=1,0,IF(AE349=1, 1, -1))</f>
        <v>0</v>
      </c>
      <c r="AJ349" s="42">
        <f>IF(SUM(AE350:AE352)=0,0,IF(AE349=1, 1, -1))</f>
        <v>-1</v>
      </c>
      <c r="AK349" s="37">
        <f>IF(COUNTIF(AF350:AF351, "&lt;0")&gt;=2,0,IF(AE349=1, 1, -1))</f>
        <v>0</v>
      </c>
      <c r="AL349" s="44">
        <f>IF(COUNTIF(AF350:AF353, "&lt;0")&gt;=3,0,IF(AE349=1, 1, -1))</f>
        <v>-1</v>
      </c>
      <c r="AM349" s="49">
        <f>IF(COUNTIF(AF350:AF352, "&lt;0")&gt;=2,0,IF(AE349=1, 1, -1))</f>
        <v>0</v>
      </c>
      <c r="AN349" s="7">
        <v>20.924705590745404</v>
      </c>
      <c r="AO349" s="4">
        <f t="shared" si="198"/>
        <v>8.1000000000003638</v>
      </c>
      <c r="AP349" s="4">
        <f t="shared" si="199"/>
        <v>-40.159999999999854</v>
      </c>
      <c r="AQ349" s="4">
        <f t="shared" si="200"/>
        <v>39.859999999999673</v>
      </c>
      <c r="AR349">
        <f t="shared" si="216"/>
        <v>40.159999999999854</v>
      </c>
      <c r="AS349" s="6">
        <f t="shared" si="201"/>
        <v>1</v>
      </c>
      <c r="AT349" s="4">
        <f t="shared" si="202"/>
        <v>-8.7729416138817484</v>
      </c>
      <c r="AU349" s="4">
        <f t="shared" si="217"/>
        <v>-11.935294409254269</v>
      </c>
      <c r="AV349">
        <f t="shared" si="218"/>
        <v>1</v>
      </c>
      <c r="AW349">
        <f t="shared" si="219"/>
        <v>0</v>
      </c>
      <c r="AX349">
        <f t="shared" si="220"/>
        <v>0</v>
      </c>
      <c r="AY349" s="4">
        <f t="shared" si="203"/>
        <v>-3.9100000000000006</v>
      </c>
      <c r="AZ349" s="4">
        <f t="shared" si="204"/>
        <v>987.03000000001293</v>
      </c>
      <c r="BA349" s="4">
        <f>(C349-$C$1240)*10/100*4</f>
        <v>660.08399999999995</v>
      </c>
      <c r="BC349"/>
      <c r="BE349" s="6"/>
      <c r="BK349">
        <f t="shared" si="221"/>
        <v>1</v>
      </c>
    </row>
    <row r="350" spans="1:63" x14ac:dyDescent="0.25">
      <c r="A350">
        <v>909</v>
      </c>
      <c r="B350" s="1">
        <v>44323</v>
      </c>
      <c r="C350" s="2">
        <v>4210.34</v>
      </c>
      <c r="D350" s="2">
        <v>4238.04</v>
      </c>
      <c r="E350" s="2">
        <v>4201.6400000000003</v>
      </c>
      <c r="F350" s="2">
        <v>4232.6000000000004</v>
      </c>
      <c r="G350" s="2">
        <v>4013060000</v>
      </c>
      <c r="H350" s="2">
        <f t="shared" si="205"/>
        <v>12.945477803293143</v>
      </c>
      <c r="I350" s="2">
        <f t="shared" si="206"/>
        <v>4168.8575000000001</v>
      </c>
      <c r="J350" s="2">
        <f t="shared" si="207"/>
        <v>24.224151818294676</v>
      </c>
      <c r="K350" s="2">
        <f t="shared" si="208"/>
        <v>8.7200000000002547</v>
      </c>
      <c r="L350" s="20">
        <f>VLOOKUP(B350,'IV Calls'!A:B,2, FALSE)</f>
        <v>0.1046</v>
      </c>
      <c r="M350" s="2">
        <f t="shared" si="209"/>
        <v>14.407852152845887</v>
      </c>
      <c r="N350" s="2">
        <f>VLOOKUP(B350,'IV Puts'!A:B,2, FALSE)</f>
        <v>9.6799999999999997E-2</v>
      </c>
      <c r="O350" s="21">
        <f t="shared" si="210"/>
        <v>13.836787069575461</v>
      </c>
      <c r="P350" s="4">
        <f t="shared" si="211"/>
        <v>36.420000000000073</v>
      </c>
      <c r="Q350" s="4">
        <f t="shared" si="212"/>
        <v>34.034999999999947</v>
      </c>
      <c r="R350" s="4">
        <f t="shared" si="213"/>
        <v>3.432052631578955</v>
      </c>
      <c r="S350" s="4">
        <f t="shared" si="214"/>
        <v>2.429015810276685</v>
      </c>
      <c r="T350" s="20">
        <f t="shared" si="185"/>
        <v>4204.7216616541355</v>
      </c>
      <c r="U350" s="2">
        <f t="shared" si="186"/>
        <v>27.878338345864904</v>
      </c>
      <c r="V350" s="24">
        <f t="shared" si="187"/>
        <v>0</v>
      </c>
      <c r="W350" s="32">
        <f t="shared" si="188"/>
        <v>4211.8838900671863</v>
      </c>
      <c r="X350" s="33">
        <f t="shared" si="189"/>
        <v>20.716109932814106</v>
      </c>
      <c r="Y350" s="34">
        <f t="shared" si="190"/>
        <v>0</v>
      </c>
      <c r="Z350" s="39">
        <f t="shared" si="215"/>
        <v>4214.4599999999991</v>
      </c>
      <c r="AA350" s="33">
        <f t="shared" si="191"/>
        <v>18.140000000001237</v>
      </c>
      <c r="AB350" s="34">
        <f t="shared" si="192"/>
        <v>0</v>
      </c>
      <c r="AC350" s="32">
        <f t="shared" si="193"/>
        <v>4213.9190169141084</v>
      </c>
      <c r="AD350" s="33">
        <f t="shared" si="194"/>
        <v>18.680983085891967</v>
      </c>
      <c r="AE350" s="34">
        <f t="shared" si="195"/>
        <v>0</v>
      </c>
      <c r="AF350" s="36">
        <f t="shared" si="196"/>
        <v>-1</v>
      </c>
      <c r="AG350" s="37">
        <f t="shared" si="197"/>
        <v>0</v>
      </c>
      <c r="AH350" s="37">
        <f>IF(COUNTIF(AF351:AF354, "&lt;0")&gt;=2,0,IF(AE350=1, 1, -1))</f>
        <v>-1</v>
      </c>
      <c r="AI350" s="37">
        <f>IF(COUNTIF(AF351:AF353, "&lt;0")&gt;=1,0,IF(AE350=1, 1, -1))</f>
        <v>0</v>
      </c>
      <c r="AJ350" s="42">
        <f>IF(SUM(AE351:AE353)=0,0,IF(AE350=1, 1, -1))</f>
        <v>-1</v>
      </c>
      <c r="AK350" s="37">
        <f>IF(COUNTIF(AF351:AF352, "&lt;0")&gt;=2,0,IF(AE350=1, 1, -1))</f>
        <v>-1</v>
      </c>
      <c r="AL350" s="44">
        <f>IF(COUNTIF(AF351:AF354, "&lt;0")&gt;=3,0,IF(AE350=1, 1, -1))</f>
        <v>-1</v>
      </c>
      <c r="AM350" s="49">
        <f>IF(COUNTIF(AF351:AF353, "&lt;0")&gt;=2,0,IF(AE350=1, 1, -1))</f>
        <v>-1</v>
      </c>
      <c r="AN350" s="7">
        <v>13.333461648140362</v>
      </c>
      <c r="AO350" s="4">
        <f t="shared" si="198"/>
        <v>27.699999999999818</v>
      </c>
      <c r="AP350" s="4">
        <f t="shared" si="199"/>
        <v>-8.6999999999998181</v>
      </c>
      <c r="AQ350" s="4">
        <f t="shared" si="200"/>
        <v>22.260000000000218</v>
      </c>
      <c r="AR350">
        <f t="shared" si="216"/>
        <v>27.699999999999818</v>
      </c>
      <c r="AS350" s="6">
        <f t="shared" si="201"/>
        <v>1</v>
      </c>
      <c r="AT350" s="4">
        <f t="shared" si="202"/>
        <v>-7.6998075277892752</v>
      </c>
      <c r="AU350" s="4">
        <f t="shared" si="217"/>
        <v>-1.9265383518598558</v>
      </c>
      <c r="AV350">
        <f t="shared" si="218"/>
        <v>1</v>
      </c>
      <c r="AW350">
        <f t="shared" si="219"/>
        <v>0</v>
      </c>
      <c r="AX350">
        <f t="shared" si="220"/>
        <v>0</v>
      </c>
      <c r="AY350" s="4">
        <f t="shared" si="203"/>
        <v>-3.9100000000000006</v>
      </c>
      <c r="AZ350" s="4">
        <f t="shared" si="204"/>
        <v>990.9400000000129</v>
      </c>
      <c r="BA350" s="4">
        <f>(C350-$C$1240)*10/100*4</f>
        <v>652.90400000000011</v>
      </c>
      <c r="BC350"/>
      <c r="BE350" s="6"/>
      <c r="BK350">
        <f t="shared" si="221"/>
        <v>1</v>
      </c>
    </row>
    <row r="351" spans="1:63" x14ac:dyDescent="0.25">
      <c r="A351">
        <v>908</v>
      </c>
      <c r="B351" s="1">
        <v>44322</v>
      </c>
      <c r="C351" s="2">
        <v>4169.1400000000003</v>
      </c>
      <c r="D351" s="2">
        <v>4202.7</v>
      </c>
      <c r="E351" s="2">
        <v>4147.33</v>
      </c>
      <c r="F351" s="2">
        <v>4201.62</v>
      </c>
      <c r="G351" s="2">
        <v>4504860000</v>
      </c>
      <c r="H351" s="2">
        <f t="shared" si="205"/>
        <v>18.457117386586276</v>
      </c>
      <c r="I351" s="2">
        <f t="shared" si="206"/>
        <v>4163.1460000000006</v>
      </c>
      <c r="J351" s="2">
        <f t="shared" si="207"/>
        <v>23.115064602525944</v>
      </c>
      <c r="K351" s="2">
        <f t="shared" si="208"/>
        <v>1.5500000000001819</v>
      </c>
      <c r="L351" s="20">
        <f>VLOOKUP(B351,'IV Calls'!A:B,2, FALSE)</f>
        <v>0.1139</v>
      </c>
      <c r="M351" s="2">
        <f t="shared" si="209"/>
        <v>15.561788138351128</v>
      </c>
      <c r="N351" s="2">
        <f>VLOOKUP(B351,'IV Puts'!A:B,2, FALSE)</f>
        <v>0.1129</v>
      </c>
      <c r="O351" s="21">
        <f t="shared" si="210"/>
        <v>16.007446461937455</v>
      </c>
      <c r="P351" s="4">
        <f t="shared" si="211"/>
        <v>55.369999999999891</v>
      </c>
      <c r="Q351" s="4">
        <f t="shared" si="212"/>
        <v>36.311999999999991</v>
      </c>
      <c r="R351" s="4">
        <f t="shared" si="213"/>
        <v>3.1016616541353383</v>
      </c>
      <c r="S351" s="4">
        <f t="shared" si="214"/>
        <v>2.1744930523744066</v>
      </c>
      <c r="T351" s="20">
        <f t="shared" si="185"/>
        <v>4171.1461954887218</v>
      </c>
      <c r="U351" s="2">
        <f t="shared" si="186"/>
        <v>30.473804511278104</v>
      </c>
      <c r="V351" s="24">
        <f t="shared" si="187"/>
        <v>0</v>
      </c>
      <c r="W351" s="32">
        <f t="shared" si="188"/>
        <v>4170.905727683531</v>
      </c>
      <c r="X351" s="33">
        <f t="shared" si="189"/>
        <v>30.71427231646885</v>
      </c>
      <c r="Y351" s="34">
        <f t="shared" si="190"/>
        <v>0</v>
      </c>
      <c r="Z351" s="39">
        <f t="shared" si="215"/>
        <v>4168.347999999999</v>
      </c>
      <c r="AA351" s="33">
        <f t="shared" si="191"/>
        <v>33.272000000000844</v>
      </c>
      <c r="AB351" s="34">
        <f t="shared" si="192"/>
        <v>0</v>
      </c>
      <c r="AC351" s="32">
        <f t="shared" si="193"/>
        <v>4168.8851228135409</v>
      </c>
      <c r="AD351" s="33">
        <f t="shared" si="194"/>
        <v>32.734877186459016</v>
      </c>
      <c r="AE351" s="34">
        <f t="shared" si="195"/>
        <v>0</v>
      </c>
      <c r="AF351" s="36">
        <f t="shared" si="196"/>
        <v>-1</v>
      </c>
      <c r="AG351" s="37">
        <f t="shared" si="197"/>
        <v>-1</v>
      </c>
      <c r="AH351" s="37">
        <f>IF(COUNTIF(AF352:AF355, "&lt;0")&gt;=2,0,IF(AE351=1, 1, -1))</f>
        <v>-1</v>
      </c>
      <c r="AI351" s="37">
        <f>IF(COUNTIF(AF352:AF354, "&lt;0")&gt;=1,0,IF(AE351=1, 1, -1))</f>
        <v>-1</v>
      </c>
      <c r="AJ351" s="42">
        <f>IF(SUM(AE352:AE354)=0,0,IF(AE351=1, 1, -1))</f>
        <v>-1</v>
      </c>
      <c r="AK351" s="37">
        <f>IF(COUNTIF(AF352:AF353, "&lt;0")&gt;=2,0,IF(AE351=1, 1, -1))</f>
        <v>-1</v>
      </c>
      <c r="AL351" s="44">
        <f>IF(COUNTIF(AF352:AF355, "&lt;0")&gt;=3,0,IF(AE351=1, 1, -1))</f>
        <v>-1</v>
      </c>
      <c r="AM351" s="49">
        <f>IF(COUNTIF(AF352:AF354, "&lt;0")&gt;=2,0,IF(AE351=1, 1, -1))</f>
        <v>-1</v>
      </c>
      <c r="AN351" s="7">
        <v>15.425161376820389</v>
      </c>
      <c r="AO351" s="4">
        <f t="shared" si="198"/>
        <v>33.559999999999491</v>
      </c>
      <c r="AP351" s="4">
        <f t="shared" si="199"/>
        <v>-21.8100000000004</v>
      </c>
      <c r="AQ351" s="4">
        <f t="shared" si="200"/>
        <v>32.479999999999563</v>
      </c>
      <c r="AR351">
        <f t="shared" si="216"/>
        <v>33.559999999999491</v>
      </c>
      <c r="AS351" s="6">
        <f t="shared" si="201"/>
        <v>1</v>
      </c>
      <c r="AT351" s="4">
        <f t="shared" si="202"/>
        <v>-10.422257934768908</v>
      </c>
      <c r="AU351" s="4">
        <f t="shared" si="217"/>
        <v>-10.054838623179172</v>
      </c>
      <c r="AV351">
        <f t="shared" si="218"/>
        <v>1</v>
      </c>
      <c r="AW351">
        <f t="shared" si="219"/>
        <v>0</v>
      </c>
      <c r="AX351">
        <f t="shared" si="220"/>
        <v>0</v>
      </c>
      <c r="AY351" s="4">
        <f t="shared" si="203"/>
        <v>-3.9100000000000006</v>
      </c>
      <c r="AZ351" s="4">
        <f t="shared" si="204"/>
        <v>994.85000000001287</v>
      </c>
      <c r="BA351" s="4">
        <f>(C351-$C$1240)*10/100*4</f>
        <v>636.42400000000021</v>
      </c>
      <c r="BC351"/>
      <c r="BE351" s="6"/>
      <c r="BK351">
        <f t="shared" si="221"/>
        <v>1</v>
      </c>
    </row>
    <row r="352" spans="1:63" x14ac:dyDescent="0.25">
      <c r="A352">
        <v>907</v>
      </c>
      <c r="B352" s="1">
        <v>44321</v>
      </c>
      <c r="C352" s="2">
        <v>4177.0600000000004</v>
      </c>
      <c r="D352" s="2">
        <v>4187.72</v>
      </c>
      <c r="E352" s="2">
        <v>4160.9399999999996</v>
      </c>
      <c r="F352" s="2">
        <v>4167.59</v>
      </c>
      <c r="G352" s="2">
        <v>4029050000</v>
      </c>
      <c r="H352" s="2">
        <f t="shared" si="205"/>
        <v>18.360459205102316</v>
      </c>
      <c r="I352" s="2">
        <f t="shared" si="206"/>
        <v>4159.1865000000007</v>
      </c>
      <c r="J352" s="2">
        <f t="shared" si="207"/>
        <v>24.913464225933037</v>
      </c>
      <c r="K352" s="2">
        <f t="shared" si="208"/>
        <v>12.400000000000546</v>
      </c>
      <c r="L352" s="20">
        <f>VLOOKUP(B352,'IV Calls'!A:B,2, FALSE)</f>
        <v>0.1326</v>
      </c>
      <c r="M352" s="2">
        <f t="shared" si="209"/>
        <v>18.103971731988494</v>
      </c>
      <c r="N352" s="2">
        <f>VLOOKUP(B352,'IV Puts'!A:B,2, FALSE)</f>
        <v>0.13289999999999999</v>
      </c>
      <c r="O352" s="21">
        <f t="shared" si="210"/>
        <v>18.82988472839779</v>
      </c>
      <c r="P352" s="4">
        <f t="shared" si="211"/>
        <v>26.780000000000655</v>
      </c>
      <c r="Q352" s="4">
        <f t="shared" si="212"/>
        <v>36.363000000000014</v>
      </c>
      <c r="R352" s="4">
        <f t="shared" si="213"/>
        <v>3.5561954887218059</v>
      </c>
      <c r="S352" s="4">
        <f t="shared" si="214"/>
        <v>2.4869403993394394</v>
      </c>
      <c r="T352" s="20">
        <f t="shared" si="185"/>
        <v>4169.2969774436087</v>
      </c>
      <c r="U352" s="2">
        <f t="shared" si="186"/>
        <v>1.7069774436085936</v>
      </c>
      <c r="V352" s="24">
        <f t="shared" si="187"/>
        <v>1</v>
      </c>
      <c r="W352" s="32">
        <f t="shared" si="188"/>
        <v>4179.3619892658762</v>
      </c>
      <c r="X352" s="33">
        <f t="shared" si="189"/>
        <v>11.771989265876073</v>
      </c>
      <c r="Y352" s="34">
        <f t="shared" si="190"/>
        <v>1</v>
      </c>
      <c r="Z352" s="39">
        <f t="shared" si="215"/>
        <v>4176.8620000000001</v>
      </c>
      <c r="AA352" s="33">
        <f t="shared" si="191"/>
        <v>9.2719999999999345</v>
      </c>
      <c r="AB352" s="34">
        <f t="shared" si="192"/>
        <v>1</v>
      </c>
      <c r="AC352" s="32">
        <f t="shared" si="193"/>
        <v>4177.3869977458344</v>
      </c>
      <c r="AD352" s="33">
        <f t="shared" si="194"/>
        <v>9.7969977458342328</v>
      </c>
      <c r="AE352" s="34">
        <f t="shared" si="195"/>
        <v>1</v>
      </c>
      <c r="AF352" s="36">
        <f t="shared" si="196"/>
        <v>1</v>
      </c>
      <c r="AG352" s="37">
        <f t="shared" si="197"/>
        <v>1</v>
      </c>
      <c r="AH352" s="37">
        <f>IF(COUNTIF(AF353:AF356, "&lt;0")&gt;=2,0,IF(AE352=1, 1, -1))</f>
        <v>1</v>
      </c>
      <c r="AI352" s="37">
        <f>IF(COUNTIF(AF353:AF355, "&lt;0")&gt;=1,0,IF(AE352=1, 1, -1))</f>
        <v>0</v>
      </c>
      <c r="AJ352" s="42">
        <f>IF(SUM(AE353:AE355)=0,0,IF(AE352=1, 1, -1))</f>
        <v>1</v>
      </c>
      <c r="AK352" s="37">
        <f>IF(COUNTIF(AF353:AF354, "&lt;0")&gt;=2,0,IF(AE352=1, 1, -1))</f>
        <v>1</v>
      </c>
      <c r="AL352" s="44">
        <f>IF(COUNTIF(AF353:AF356, "&lt;0")&gt;=3,0,IF(AE352=1, 1, -1))</f>
        <v>1</v>
      </c>
      <c r="AM352" s="49">
        <f>IF(COUNTIF(AF353:AF355, "&lt;0")&gt;=2,0,IF(AE352=1, 1, -1))</f>
        <v>1</v>
      </c>
      <c r="AN352" s="7">
        <v>18.144930944051815</v>
      </c>
      <c r="AO352" s="4">
        <f t="shared" si="198"/>
        <v>10.659999999999854</v>
      </c>
      <c r="AP352" s="4">
        <f t="shared" si="199"/>
        <v>-16.1200000000008</v>
      </c>
      <c r="AQ352" s="4">
        <f t="shared" si="200"/>
        <v>9.4700000000002547</v>
      </c>
      <c r="AR352">
        <f t="shared" si="216"/>
        <v>16.1200000000008</v>
      </c>
      <c r="AS352" s="6">
        <f t="shared" si="201"/>
        <v>0</v>
      </c>
      <c r="AT352" s="4">
        <f t="shared" si="202"/>
        <v>11.097396416076922</v>
      </c>
      <c r="AU352" s="4">
        <f t="shared" si="217"/>
        <v>15.67493094405156</v>
      </c>
      <c r="AV352">
        <f t="shared" si="218"/>
        <v>0</v>
      </c>
      <c r="AW352">
        <f t="shared" si="219"/>
        <v>0</v>
      </c>
      <c r="AX352">
        <f t="shared" si="220"/>
        <v>0</v>
      </c>
      <c r="AY352" s="4">
        <f t="shared" si="203"/>
        <v>6.94</v>
      </c>
      <c r="AZ352" s="4">
        <f t="shared" si="204"/>
        <v>998.76000000001284</v>
      </c>
      <c r="BA352" s="4">
        <f>(C352-$C$1240)*10/100*4</f>
        <v>639.59200000000021</v>
      </c>
      <c r="BC352"/>
      <c r="BE352" s="6"/>
      <c r="BK352">
        <f t="shared" si="221"/>
        <v>1</v>
      </c>
    </row>
    <row r="353" spans="1:63" x14ac:dyDescent="0.25">
      <c r="A353">
        <v>906</v>
      </c>
      <c r="B353" s="1">
        <v>44320</v>
      </c>
      <c r="C353" s="2">
        <v>4179.04</v>
      </c>
      <c r="D353" s="2">
        <v>4179.04</v>
      </c>
      <c r="E353" s="2">
        <v>4128.59</v>
      </c>
      <c r="F353" s="2">
        <v>4164.66</v>
      </c>
      <c r="G353" s="2">
        <v>4441080000</v>
      </c>
      <c r="H353" s="2">
        <f t="shared" si="205"/>
        <v>25.041280229963469</v>
      </c>
      <c r="I353" s="2">
        <f t="shared" si="206"/>
        <v>4154.0480000000007</v>
      </c>
      <c r="J353" s="2">
        <f t="shared" si="207"/>
        <v>27.24555859507921</v>
      </c>
      <c r="K353" s="2">
        <f t="shared" si="208"/>
        <v>-13.619999999999891</v>
      </c>
      <c r="L353" s="20">
        <f>VLOOKUP(B353,'IV Calls'!A:B,2, FALSE)</f>
        <v>0.13150000000000001</v>
      </c>
      <c r="M353" s="2">
        <f t="shared" si="209"/>
        <v>18.074495542251</v>
      </c>
      <c r="N353" s="2">
        <f>VLOOKUP(B353,'IV Puts'!A:B,2, FALSE)</f>
        <v>0.14510000000000001</v>
      </c>
      <c r="O353" s="21">
        <f t="shared" si="210"/>
        <v>20.696656238725126</v>
      </c>
      <c r="P353" s="4">
        <f t="shared" si="211"/>
        <v>64.069999999999709</v>
      </c>
      <c r="Q353" s="4">
        <f t="shared" si="212"/>
        <v>38.55199999999995</v>
      </c>
      <c r="R353" s="4">
        <f t="shared" si="213"/>
        <v>4.636977443609025</v>
      </c>
      <c r="S353" s="4">
        <f t="shared" si="214"/>
        <v>3.2422384026422475</v>
      </c>
      <c r="T353" s="20">
        <f t="shared" si="185"/>
        <v>4198.3780902255639</v>
      </c>
      <c r="U353" s="2">
        <f t="shared" si="186"/>
        <v>33.718090225564083</v>
      </c>
      <c r="V353" s="24">
        <f t="shared" si="187"/>
        <v>0</v>
      </c>
      <c r="W353" s="32">
        <f t="shared" si="188"/>
        <v>4181.9072865933731</v>
      </c>
      <c r="X353" s="33">
        <f t="shared" si="189"/>
        <v>17.247286593373246</v>
      </c>
      <c r="Y353" s="34">
        <f t="shared" si="190"/>
        <v>1</v>
      </c>
      <c r="Z353" s="39">
        <f t="shared" si="215"/>
        <v>4177.746000000001</v>
      </c>
      <c r="AA353" s="33">
        <f t="shared" si="191"/>
        <v>13.08600000000115</v>
      </c>
      <c r="AB353" s="34">
        <f t="shared" si="192"/>
        <v>1</v>
      </c>
      <c r="AC353" s="32">
        <f t="shared" si="193"/>
        <v>4178.6198701846088</v>
      </c>
      <c r="AD353" s="33">
        <f t="shared" si="194"/>
        <v>13.959870184608917</v>
      </c>
      <c r="AE353" s="34">
        <f t="shared" si="195"/>
        <v>1</v>
      </c>
      <c r="AF353" s="36">
        <f t="shared" si="196"/>
        <v>1</v>
      </c>
      <c r="AG353" s="37">
        <f t="shared" si="197"/>
        <v>1</v>
      </c>
      <c r="AH353" s="37">
        <f>IF(COUNTIF(AF354:AF357, "&lt;0")&gt;=2,0,IF(AE353=1, 1, -1))</f>
        <v>1</v>
      </c>
      <c r="AI353" s="37">
        <f>IF(COUNTIF(AF354:AF356, "&lt;0")&gt;=1,0,IF(AE353=1, 1, -1))</f>
        <v>0</v>
      </c>
      <c r="AJ353" s="42">
        <f>IF(SUM(AE354:AE356)=0,0,IF(AE353=1, 1, -1))</f>
        <v>1</v>
      </c>
      <c r="AK353" s="37">
        <f>IF(COUNTIF(AF354:AF355, "&lt;0")&gt;=2,0,IF(AE353=1, 1, -1))</f>
        <v>1</v>
      </c>
      <c r="AL353" s="44">
        <f>IF(COUNTIF(AF354:AF357, "&lt;0")&gt;=3,0,IF(AE353=1, 1, -1))</f>
        <v>1</v>
      </c>
      <c r="AM353" s="49">
        <f>IF(COUNTIF(AF354:AF356, "&lt;0")&gt;=2,0,IF(AE353=1, 1, -1))</f>
        <v>1</v>
      </c>
      <c r="AN353" s="7">
        <v>19.94379698236213</v>
      </c>
      <c r="AO353" s="4">
        <f t="shared" si="198"/>
        <v>0</v>
      </c>
      <c r="AP353" s="4">
        <f t="shared" si="199"/>
        <v>-50.449999999999818</v>
      </c>
      <c r="AQ353" s="4">
        <f t="shared" si="200"/>
        <v>14.380000000000109</v>
      </c>
      <c r="AR353">
        <f t="shared" si="216"/>
        <v>50.449999999999818</v>
      </c>
      <c r="AS353" s="6">
        <f t="shared" si="201"/>
        <v>1</v>
      </c>
      <c r="AT353" s="4">
        <f t="shared" si="202"/>
        <v>-20.534304526456623</v>
      </c>
      <c r="AU353" s="4">
        <f t="shared" si="217"/>
        <v>12.563796982362021</v>
      </c>
      <c r="AV353">
        <f t="shared" si="218"/>
        <v>0</v>
      </c>
      <c r="AW353">
        <f t="shared" si="219"/>
        <v>1</v>
      </c>
      <c r="AX353">
        <f t="shared" si="220"/>
        <v>0</v>
      </c>
      <c r="AY353" s="4">
        <f t="shared" si="203"/>
        <v>-3.9100000000000006</v>
      </c>
      <c r="AZ353" s="4">
        <f t="shared" si="204"/>
        <v>991.82000000001278</v>
      </c>
      <c r="BA353" s="4">
        <f>(C353-$C$1240)*10/100*4</f>
        <v>640.38400000000001</v>
      </c>
      <c r="BC353"/>
      <c r="BE353" s="6"/>
      <c r="BK353">
        <f t="shared" si="221"/>
        <v>1</v>
      </c>
    </row>
    <row r="354" spans="1:63" x14ac:dyDescent="0.25">
      <c r="A354">
        <v>905</v>
      </c>
      <c r="B354" s="1">
        <v>44319</v>
      </c>
      <c r="C354" s="2">
        <v>4191.9799999999996</v>
      </c>
      <c r="D354" s="2">
        <v>4209.3900000000003</v>
      </c>
      <c r="E354" s="2">
        <v>4188.03</v>
      </c>
      <c r="F354" s="2">
        <v>4192.66</v>
      </c>
      <c r="G354" s="2">
        <v>4061170000</v>
      </c>
      <c r="H354" s="2">
        <f t="shared" si="205"/>
        <v>25.653379157963286</v>
      </c>
      <c r="I354" s="2">
        <f t="shared" si="206"/>
        <v>4148.8744999999999</v>
      </c>
      <c r="J354" s="2">
        <f t="shared" si="207"/>
        <v>28.5314691036148</v>
      </c>
      <c r="K354" s="2">
        <f t="shared" si="208"/>
        <v>10.809999999999491</v>
      </c>
      <c r="L354" s="20">
        <f>VLOOKUP(B354,'IV Calls'!A:B,2, FALSE)</f>
        <v>0.1181</v>
      </c>
      <c r="M354" s="2">
        <f t="shared" si="209"/>
        <v>16.188198100045685</v>
      </c>
      <c r="N354" s="2">
        <f>VLOOKUP(B354,'IV Puts'!A:B,2, FALSE)</f>
        <v>0.1288</v>
      </c>
      <c r="O354" s="21">
        <f t="shared" si="210"/>
        <v>18.321322416456351</v>
      </c>
      <c r="P354" s="4">
        <f t="shared" si="211"/>
        <v>28.220000000000255</v>
      </c>
      <c r="Q354" s="4">
        <f t="shared" si="212"/>
        <v>36.632999999999996</v>
      </c>
      <c r="R354" s="4">
        <f t="shared" si="213"/>
        <v>5.7180902255639134</v>
      </c>
      <c r="S354" s="4">
        <f t="shared" si="214"/>
        <v>4.0384318216521589</v>
      </c>
      <c r="T354" s="20">
        <f t="shared" si="185"/>
        <v>4187.3339624060154</v>
      </c>
      <c r="U354" s="2">
        <f t="shared" si="186"/>
        <v>5.326037593984438</v>
      </c>
      <c r="V354" s="24">
        <f t="shared" si="187"/>
        <v>1</v>
      </c>
      <c r="W354" s="32">
        <f t="shared" si="188"/>
        <v>4195.1302924505926</v>
      </c>
      <c r="X354" s="33">
        <f t="shared" si="189"/>
        <v>2.4702924505927513</v>
      </c>
      <c r="Y354" s="34">
        <f t="shared" si="190"/>
        <v>1</v>
      </c>
      <c r="Z354" s="39">
        <f t="shared" si="215"/>
        <v>4191.3679999999995</v>
      </c>
      <c r="AA354" s="33">
        <f t="shared" si="191"/>
        <v>1.2920000000003711</v>
      </c>
      <c r="AB354" s="34">
        <f t="shared" si="192"/>
        <v>1</v>
      </c>
      <c r="AC354" s="32">
        <f t="shared" si="193"/>
        <v>4192.1580814146237</v>
      </c>
      <c r="AD354" s="33">
        <f t="shared" si="194"/>
        <v>0.50191858537618828</v>
      </c>
      <c r="AE354" s="34">
        <f t="shared" si="195"/>
        <v>1</v>
      </c>
      <c r="AF354" s="36">
        <f t="shared" si="196"/>
        <v>1</v>
      </c>
      <c r="AG354" s="37">
        <f t="shared" si="197"/>
        <v>0</v>
      </c>
      <c r="AH354" s="37">
        <f>IF(COUNTIF(AF355:AF358, "&lt;0")&gt;=2,0,IF(AE354=1, 1, -1))</f>
        <v>1</v>
      </c>
      <c r="AI354" s="37">
        <f>IF(COUNTIF(AF355:AF357, "&lt;0")&gt;=1,0,IF(AE354=1, 1, -1))</f>
        <v>0</v>
      </c>
      <c r="AJ354" s="42">
        <f>IF(SUM(AE355:AE357)=0,0,IF(AE354=1, 1, -1))</f>
        <v>1</v>
      </c>
      <c r="AK354" s="37">
        <f>IF(COUNTIF(AF355:AF356, "&lt;0")&gt;=2,0,IF(AE354=1, 1, -1))</f>
        <v>1</v>
      </c>
      <c r="AL354" s="44">
        <f>IF(COUNTIF(AF355:AF358, "&lt;0")&gt;=3,0,IF(AE354=1, 1, -1))</f>
        <v>1</v>
      </c>
      <c r="AM354" s="49">
        <f>IF(COUNTIF(AF355:AF357, "&lt;0")&gt;=2,0,IF(AE354=1, 1, -1))</f>
        <v>1</v>
      </c>
      <c r="AN354" s="7">
        <v>17.654868037983778</v>
      </c>
      <c r="AO354" s="4">
        <f t="shared" si="198"/>
        <v>17.410000000000764</v>
      </c>
      <c r="AP354" s="4">
        <f t="shared" si="199"/>
        <v>-3.9499999999998181</v>
      </c>
      <c r="AQ354" s="4">
        <f t="shared" si="200"/>
        <v>0.68000000000029104</v>
      </c>
      <c r="AR354">
        <f t="shared" si="216"/>
        <v>17.410000000000764</v>
      </c>
      <c r="AS354" s="6">
        <f t="shared" si="201"/>
        <v>0</v>
      </c>
      <c r="AT354" s="4">
        <f t="shared" si="202"/>
        <v>9.0723020569749053</v>
      </c>
      <c r="AU354" s="4">
        <f t="shared" si="217"/>
        <v>23.974868037983487</v>
      </c>
      <c r="AV354">
        <f t="shared" si="218"/>
        <v>0</v>
      </c>
      <c r="AW354">
        <f t="shared" si="219"/>
        <v>0</v>
      </c>
      <c r="AX354">
        <f t="shared" si="220"/>
        <v>0</v>
      </c>
      <c r="AY354" s="4">
        <f t="shared" si="203"/>
        <v>6.94</v>
      </c>
      <c r="AZ354" s="4">
        <f t="shared" si="204"/>
        <v>995.73000000001275</v>
      </c>
      <c r="BA354" s="4">
        <f>(C354-$C$1240)*10/100*4</f>
        <v>645.55999999999983</v>
      </c>
      <c r="BC354"/>
      <c r="BE354" s="6"/>
      <c r="BK354">
        <f t="shared" si="221"/>
        <v>1</v>
      </c>
    </row>
    <row r="355" spans="1:63" x14ac:dyDescent="0.25">
      <c r="A355">
        <v>904</v>
      </c>
      <c r="B355" s="1">
        <v>44316</v>
      </c>
      <c r="C355" s="2">
        <v>4198.1000000000004</v>
      </c>
      <c r="D355" s="2">
        <v>4198.1000000000004</v>
      </c>
      <c r="E355" s="2">
        <v>4174.8500000000004</v>
      </c>
      <c r="F355" s="2">
        <v>4181.17</v>
      </c>
      <c r="G355" s="2">
        <v>4273680000</v>
      </c>
      <c r="H355" s="2">
        <f t="shared" si="205"/>
        <v>25.04740483341326</v>
      </c>
      <c r="I355" s="2">
        <f t="shared" si="206"/>
        <v>4140.9974999999995</v>
      </c>
      <c r="J355" s="2">
        <f t="shared" si="207"/>
        <v>27.721162631310715</v>
      </c>
      <c r="K355" s="2">
        <f t="shared" si="208"/>
        <v>-13.369999999999891</v>
      </c>
      <c r="L355" s="20">
        <f>VLOOKUP(B355,'IV Calls'!A:B,2, FALSE)</f>
        <v>0.12379999999999999</v>
      </c>
      <c r="M355" s="2">
        <f t="shared" si="209"/>
        <v>17.092482469274049</v>
      </c>
      <c r="N355" s="2">
        <f>VLOOKUP(B355,'IV Puts'!A:B,2, FALSE)</f>
        <v>0.1106</v>
      </c>
      <c r="O355" s="21">
        <f t="shared" si="210"/>
        <v>15.846449359923907</v>
      </c>
      <c r="P355" s="4">
        <f t="shared" si="211"/>
        <v>36.619999999999891</v>
      </c>
      <c r="Q355" s="4">
        <f t="shared" si="212"/>
        <v>37.310999999999964</v>
      </c>
      <c r="R355" s="4">
        <f t="shared" si="213"/>
        <v>6.1639624060150471</v>
      </c>
      <c r="S355" s="4">
        <f t="shared" si="214"/>
        <v>4.4370316205533653</v>
      </c>
      <c r="T355" s="20">
        <f t="shared" si="185"/>
        <v>4218.9178421052638</v>
      </c>
      <c r="U355" s="2">
        <f t="shared" si="186"/>
        <v>37.747842105263771</v>
      </c>
      <c r="V355" s="24">
        <f t="shared" si="187"/>
        <v>0</v>
      </c>
      <c r="W355" s="32">
        <f t="shared" si="188"/>
        <v>4201.8418150677771</v>
      </c>
      <c r="X355" s="33">
        <f t="shared" si="189"/>
        <v>20.671815067777061</v>
      </c>
      <c r="Y355" s="34">
        <f t="shared" si="190"/>
        <v>0</v>
      </c>
      <c r="Z355" s="39">
        <f t="shared" si="215"/>
        <v>4197.2960000000003</v>
      </c>
      <c r="AA355" s="33">
        <f t="shared" si="191"/>
        <v>16.126000000000204</v>
      </c>
      <c r="AB355" s="34">
        <f t="shared" si="192"/>
        <v>0</v>
      </c>
      <c r="AC355" s="32">
        <f t="shared" si="193"/>
        <v>4198.250621164234</v>
      </c>
      <c r="AD355" s="33">
        <f t="shared" si="194"/>
        <v>17.080621164233889</v>
      </c>
      <c r="AE355" s="34">
        <f t="shared" si="195"/>
        <v>0</v>
      </c>
      <c r="AF355" s="36">
        <f t="shared" si="196"/>
        <v>-1</v>
      </c>
      <c r="AG355" s="37">
        <f t="shared" si="197"/>
        <v>-1</v>
      </c>
      <c r="AH355" s="37">
        <f>IF(COUNTIF(AF356:AF359, "&lt;0")&gt;=2,0,IF(AE355=1, 1, -1))</f>
        <v>-1</v>
      </c>
      <c r="AI355" s="37">
        <f>IF(COUNTIF(AF356:AF358, "&lt;0")&gt;=1,0,IF(AE355=1, 1, -1))</f>
        <v>-1</v>
      </c>
      <c r="AJ355" s="42">
        <f>IF(SUM(AE356:AE358)=0,0,IF(AE355=1, 1, -1))</f>
        <v>-1</v>
      </c>
      <c r="AK355" s="37">
        <f>IF(COUNTIF(AF356:AF357, "&lt;0")&gt;=2,0,IF(AE355=1, 1, -1))</f>
        <v>-1</v>
      </c>
      <c r="AL355" s="44">
        <f>IF(COUNTIF(AF356:AF359, "&lt;0")&gt;=3,0,IF(AE355=1, 1, -1))</f>
        <v>-1</v>
      </c>
      <c r="AM355" s="49">
        <f>IF(COUNTIF(AF356:AF358, "&lt;0")&gt;=2,0,IF(AE355=1, 1, -1))</f>
        <v>-1</v>
      </c>
      <c r="AN355" s="7">
        <v>15.270020687412842</v>
      </c>
      <c r="AO355" s="4">
        <f t="shared" si="198"/>
        <v>0</v>
      </c>
      <c r="AP355" s="4">
        <f t="shared" si="199"/>
        <v>-23.25</v>
      </c>
      <c r="AQ355" s="4">
        <f t="shared" si="200"/>
        <v>16.930000000000291</v>
      </c>
      <c r="AR355">
        <f t="shared" si="216"/>
        <v>23.25</v>
      </c>
      <c r="AS355" s="6">
        <f t="shared" si="201"/>
        <v>1</v>
      </c>
      <c r="AT355" s="4">
        <f t="shared" si="202"/>
        <v>-0.34496896888073536</v>
      </c>
      <c r="AU355" s="4">
        <f t="shared" si="217"/>
        <v>5.3400206874125509</v>
      </c>
      <c r="AV355">
        <f t="shared" si="218"/>
        <v>0</v>
      </c>
      <c r="AW355">
        <f t="shared" si="219"/>
        <v>1</v>
      </c>
      <c r="AX355">
        <f t="shared" si="220"/>
        <v>0</v>
      </c>
      <c r="AY355" s="4">
        <f t="shared" si="203"/>
        <v>-3.9100000000000006</v>
      </c>
      <c r="AZ355" s="4">
        <f t="shared" si="204"/>
        <v>988.7900000000127</v>
      </c>
      <c r="BA355" s="4">
        <f>(C355-$C$1240)*10/100*4</f>
        <v>648.00800000000015</v>
      </c>
      <c r="BC355"/>
      <c r="BE355" s="6"/>
      <c r="BK355">
        <f t="shared" si="221"/>
        <v>1</v>
      </c>
    </row>
    <row r="356" spans="1:63" x14ac:dyDescent="0.25">
      <c r="A356">
        <v>903</v>
      </c>
      <c r="B356" s="1">
        <v>44315</v>
      </c>
      <c r="C356" s="2">
        <v>4206.1400000000003</v>
      </c>
      <c r="D356" s="2">
        <v>4218.78</v>
      </c>
      <c r="E356" s="2">
        <v>4176.8100000000004</v>
      </c>
      <c r="F356" s="2">
        <v>4211.47</v>
      </c>
      <c r="G356" s="2">
        <v>4288940000</v>
      </c>
      <c r="H356" s="2">
        <f t="shared" si="205"/>
        <v>23.581535714763582</v>
      </c>
      <c r="I356" s="2">
        <f t="shared" si="206"/>
        <v>4130.7314999999999</v>
      </c>
      <c r="J356" s="2">
        <f t="shared" si="207"/>
        <v>27.419500840018731</v>
      </c>
      <c r="K356" s="2">
        <f t="shared" si="208"/>
        <v>22.960000000000036</v>
      </c>
      <c r="L356" s="20">
        <f>VLOOKUP(B356,'IV Calls'!A:B,2, FALSE)</f>
        <v>9.5600000000000004E-2</v>
      </c>
      <c r="M356" s="2">
        <f t="shared" si="209"/>
        <v>13.110378552183597</v>
      </c>
      <c r="N356" s="2">
        <f>VLOOKUP(B356,'IV Puts'!A:B,2, FALSE)</f>
        <v>0.11020000000000001</v>
      </c>
      <c r="O356" s="21">
        <f t="shared" si="210"/>
        <v>15.683077035335753</v>
      </c>
      <c r="P356" s="4">
        <f t="shared" si="211"/>
        <v>41.969999999999345</v>
      </c>
      <c r="Q356" s="4">
        <f t="shared" si="212"/>
        <v>35.738000000000014</v>
      </c>
      <c r="R356" s="4">
        <f t="shared" si="213"/>
        <v>7.4478421052631667</v>
      </c>
      <c r="S356" s="4">
        <f t="shared" si="214"/>
        <v>5.2701620672915421</v>
      </c>
      <c r="T356" s="20">
        <f t="shared" si="185"/>
        <v>4191.861887218045</v>
      </c>
      <c r="U356" s="2">
        <f t="shared" si="186"/>
        <v>19.608112781955242</v>
      </c>
      <c r="V356" s="24">
        <f t="shared" si="187"/>
        <v>0</v>
      </c>
      <c r="W356" s="32">
        <f t="shared" si="188"/>
        <v>4210.4626856071536</v>
      </c>
      <c r="X356" s="33">
        <f t="shared" si="189"/>
        <v>1.0073143928466379</v>
      </c>
      <c r="Y356" s="34">
        <f t="shared" si="190"/>
        <v>1</v>
      </c>
      <c r="Z356" s="39">
        <f t="shared" si="215"/>
        <v>4208.2400000000016</v>
      </c>
      <c r="AA356" s="33">
        <f t="shared" si="191"/>
        <v>3.2299999999986539</v>
      </c>
      <c r="AB356" s="34">
        <f t="shared" si="192"/>
        <v>1</v>
      </c>
      <c r="AC356" s="32">
        <f t="shared" si="193"/>
        <v>4208.7067639775032</v>
      </c>
      <c r="AD356" s="33">
        <f t="shared" si="194"/>
        <v>2.7632360224970398</v>
      </c>
      <c r="AE356" s="34">
        <f t="shared" si="195"/>
        <v>1</v>
      </c>
      <c r="AF356" s="36">
        <f t="shared" si="196"/>
        <v>1</v>
      </c>
      <c r="AG356" s="37">
        <f t="shared" si="197"/>
        <v>1</v>
      </c>
      <c r="AH356" s="37">
        <f>IF(COUNTIF(AF357:AF360, "&lt;0")&gt;=2,0,IF(AE356=1, 1, -1))</f>
        <v>1</v>
      </c>
      <c r="AI356" s="37">
        <f>IF(COUNTIF(AF357:AF359, "&lt;0")&gt;=1,0,IF(AE356=1, 1, -1))</f>
        <v>1</v>
      </c>
      <c r="AJ356" s="42">
        <f>IF(SUM(AE357:AE359)=0,0,IF(AE356=1, 1, -1))</f>
        <v>1</v>
      </c>
      <c r="AK356" s="37">
        <f>IF(COUNTIF(AF357:AF358, "&lt;0")&gt;=2,0,IF(AE356=1, 1, -1))</f>
        <v>1</v>
      </c>
      <c r="AL356" s="44">
        <f>IF(COUNTIF(AF357:AF360, "&lt;0")&gt;=3,0,IF(AE356=1, 1, -1))</f>
        <v>1</v>
      </c>
      <c r="AM356" s="49">
        <f>IF(COUNTIF(AF357:AF359, "&lt;0")&gt;=2,0,IF(AE356=1, 1, -1))</f>
        <v>1</v>
      </c>
      <c r="AN356" s="7">
        <v>15.112591176261846</v>
      </c>
      <c r="AO356" s="4">
        <f t="shared" si="198"/>
        <v>12.639999999999418</v>
      </c>
      <c r="AP356" s="4">
        <f t="shared" si="199"/>
        <v>-29.329999999999927</v>
      </c>
      <c r="AQ356" s="4">
        <f t="shared" si="200"/>
        <v>5.3299999999999272</v>
      </c>
      <c r="AR356">
        <f t="shared" si="216"/>
        <v>29.329999999999927</v>
      </c>
      <c r="AS356" s="6">
        <f t="shared" si="201"/>
        <v>1</v>
      </c>
      <c r="AT356" s="4">
        <f t="shared" si="202"/>
        <v>-6.6611132356071572</v>
      </c>
      <c r="AU356" s="4">
        <f t="shared" si="217"/>
        <v>16.782591176261917</v>
      </c>
      <c r="AV356">
        <f t="shared" si="218"/>
        <v>0</v>
      </c>
      <c r="AW356">
        <f t="shared" si="219"/>
        <v>1</v>
      </c>
      <c r="AX356">
        <f t="shared" si="220"/>
        <v>0</v>
      </c>
      <c r="AY356" s="4">
        <f t="shared" si="203"/>
        <v>-3.9100000000000006</v>
      </c>
      <c r="AZ356" s="4">
        <f t="shared" si="204"/>
        <v>992.70000000001266</v>
      </c>
      <c r="BA356" s="4">
        <f>(C356-$C$1240)*10/100*4</f>
        <v>651.22400000000016</v>
      </c>
      <c r="BC356"/>
      <c r="BE356" s="6"/>
      <c r="BK356">
        <f t="shared" si="221"/>
        <v>1</v>
      </c>
    </row>
    <row r="357" spans="1:63" x14ac:dyDescent="0.25">
      <c r="A357">
        <v>902</v>
      </c>
      <c r="B357" s="1">
        <v>44314</v>
      </c>
      <c r="C357" s="2">
        <v>4185.1400000000003</v>
      </c>
      <c r="D357" s="2">
        <v>4201.53</v>
      </c>
      <c r="E357" s="2">
        <v>4181.78</v>
      </c>
      <c r="F357" s="2">
        <v>4183.18</v>
      </c>
      <c r="G357" s="2">
        <v>3772390000</v>
      </c>
      <c r="H357" s="2">
        <f t="shared" si="205"/>
        <v>22.050902828581791</v>
      </c>
      <c r="I357" s="2">
        <f t="shared" si="206"/>
        <v>4118.7870000000003</v>
      </c>
      <c r="J357" s="2">
        <f t="shared" si="207"/>
        <v>25.876599792903708</v>
      </c>
      <c r="K357" s="2">
        <f t="shared" si="208"/>
        <v>-1.5799999999999272</v>
      </c>
      <c r="L357" s="20">
        <f>VLOOKUP(B357,'IV Calls'!A:B,2, FALSE)</f>
        <v>0.1118</v>
      </c>
      <c r="M357" s="2">
        <f t="shared" si="209"/>
        <v>15.344986393820383</v>
      </c>
      <c r="N357" s="2">
        <f>VLOOKUP(B357,'IV Puts'!A:B,2, FALSE)</f>
        <v>0.1075</v>
      </c>
      <c r="O357" s="21">
        <f t="shared" si="210"/>
        <v>15.311773990413995</v>
      </c>
      <c r="P357" s="4">
        <f t="shared" si="211"/>
        <v>19.75</v>
      </c>
      <c r="Q357" s="4">
        <f t="shared" si="212"/>
        <v>36.424000000000071</v>
      </c>
      <c r="R357" s="4">
        <f t="shared" si="213"/>
        <v>8.6818872180451212</v>
      </c>
      <c r="S357" s="4">
        <f t="shared" si="214"/>
        <v>6.088289587539661</v>
      </c>
      <c r="T357" s="20">
        <f t="shared" si="185"/>
        <v>4196.9287067669175</v>
      </c>
      <c r="U357" s="2">
        <f t="shared" si="186"/>
        <v>13.748706766917167</v>
      </c>
      <c r="V357" s="24">
        <f t="shared" si="187"/>
        <v>1</v>
      </c>
      <c r="W357" s="32">
        <f t="shared" si="188"/>
        <v>4190.1804994639879</v>
      </c>
      <c r="X357" s="33">
        <f t="shared" si="189"/>
        <v>7.0004994639875804</v>
      </c>
      <c r="Y357" s="34">
        <f t="shared" si="190"/>
        <v>1</v>
      </c>
      <c r="Z357" s="39">
        <f t="shared" si="215"/>
        <v>4184.8289999999997</v>
      </c>
      <c r="AA357" s="33">
        <f t="shared" si="191"/>
        <v>1.6489999999994325</v>
      </c>
      <c r="AB357" s="34">
        <f t="shared" si="192"/>
        <v>1</v>
      </c>
      <c r="AC357" s="32">
        <f t="shared" si="193"/>
        <v>4185.9528148874369</v>
      </c>
      <c r="AD357" s="33">
        <f t="shared" si="194"/>
        <v>2.7728148874366525</v>
      </c>
      <c r="AE357" s="34">
        <f t="shared" si="195"/>
        <v>1</v>
      </c>
      <c r="AF357" s="36">
        <f t="shared" si="196"/>
        <v>1</v>
      </c>
      <c r="AG357" s="37">
        <f t="shared" si="197"/>
        <v>1</v>
      </c>
      <c r="AH357" s="37">
        <f>IF(COUNTIF(AF358:AF361, "&lt;0")&gt;=2,0,IF(AE357=1, 1, -1))</f>
        <v>0</v>
      </c>
      <c r="AI357" s="37">
        <f>IF(COUNTIF(AF358:AF360, "&lt;0")&gt;=1,0,IF(AE357=1, 1, -1))</f>
        <v>0</v>
      </c>
      <c r="AJ357" s="42">
        <f>IF(SUM(AE358:AE360)=0,0,IF(AE357=1, 1, -1))</f>
        <v>1</v>
      </c>
      <c r="AK357" s="37">
        <f>IF(COUNTIF(AF358:AF359, "&lt;0")&gt;=2,0,IF(AE357=1, 1, -1))</f>
        <v>1</v>
      </c>
      <c r="AL357" s="44">
        <f>IF(COUNTIF(AF358:AF361, "&lt;0")&gt;=3,0,IF(AE357=1, 1, -1))</f>
        <v>1</v>
      </c>
      <c r="AM357" s="49">
        <f>IF(COUNTIF(AF358:AF360, "&lt;0")&gt;=2,0,IF(AE357=1, 1, -1))</f>
        <v>1</v>
      </c>
      <c r="AN357" s="7">
        <v>14.754794609442676</v>
      </c>
      <c r="AO357" s="4">
        <f t="shared" si="198"/>
        <v>16.389999999999418</v>
      </c>
      <c r="AP357" s="4">
        <f t="shared" si="199"/>
        <v>-3.3600000000005821</v>
      </c>
      <c r="AQ357" s="4">
        <f t="shared" si="200"/>
        <v>1.9600000000000364</v>
      </c>
      <c r="AR357">
        <f t="shared" si="216"/>
        <v>16.389999999999418</v>
      </c>
      <c r="AS357" s="6">
        <f t="shared" si="201"/>
        <v>0</v>
      </c>
      <c r="AT357" s="4">
        <f t="shared" si="202"/>
        <v>5.7421919141645965</v>
      </c>
      <c r="AU357" s="4">
        <f t="shared" si="217"/>
        <v>19.79479460944264</v>
      </c>
      <c r="AV357">
        <f t="shared" si="218"/>
        <v>0</v>
      </c>
      <c r="AW357">
        <f t="shared" si="219"/>
        <v>0</v>
      </c>
      <c r="AX357">
        <f t="shared" si="220"/>
        <v>0</v>
      </c>
      <c r="AY357" s="4">
        <f t="shared" si="203"/>
        <v>6.94</v>
      </c>
      <c r="AZ357" s="4">
        <f t="shared" si="204"/>
        <v>996.61000000001263</v>
      </c>
      <c r="BA357" s="4">
        <f>(C357-$C$1240)*10/100*4</f>
        <v>642.82400000000018</v>
      </c>
      <c r="BC357"/>
      <c r="BE357" s="6"/>
      <c r="BK357">
        <f t="shared" si="221"/>
        <v>1</v>
      </c>
    </row>
    <row r="358" spans="1:63" x14ac:dyDescent="0.25">
      <c r="A358">
        <v>901</v>
      </c>
      <c r="B358" s="1">
        <v>44313</v>
      </c>
      <c r="C358" s="2">
        <v>4188.25</v>
      </c>
      <c r="D358" s="2">
        <v>4193.3500000000004</v>
      </c>
      <c r="E358" s="2">
        <v>4176.22</v>
      </c>
      <c r="F358" s="2">
        <v>4186.72</v>
      </c>
      <c r="G358" s="2">
        <v>3703240000</v>
      </c>
      <c r="H358" s="2">
        <f t="shared" si="205"/>
        <v>21.909535722044772</v>
      </c>
      <c r="I358" s="2">
        <f t="shared" si="206"/>
        <v>4107.6970000000001</v>
      </c>
      <c r="J358" s="2">
        <f t="shared" si="207"/>
        <v>26.342174005115663</v>
      </c>
      <c r="K358" s="2">
        <f t="shared" si="208"/>
        <v>0.63000000000010914</v>
      </c>
      <c r="L358" s="20">
        <f>VLOOKUP(B358,'IV Calls'!A:B,2, FALSE)</f>
        <v>0.1174</v>
      </c>
      <c r="M358" s="2">
        <f t="shared" si="209"/>
        <v>16.117072121021184</v>
      </c>
      <c r="N358" s="2">
        <f>VLOOKUP(B358,'IV Puts'!A:B,2, FALSE)</f>
        <v>0.1179</v>
      </c>
      <c r="O358" s="21">
        <f t="shared" si="210"/>
        <v>16.796709037553171</v>
      </c>
      <c r="P358" s="4">
        <f t="shared" si="211"/>
        <v>17.130000000000109</v>
      </c>
      <c r="Q358" s="4">
        <f t="shared" si="212"/>
        <v>37.531000000000041</v>
      </c>
      <c r="R358" s="4">
        <f t="shared" si="213"/>
        <v>10.208706766917295</v>
      </c>
      <c r="S358" s="4">
        <f t="shared" si="214"/>
        <v>7.0992950197011062</v>
      </c>
      <c r="T358" s="20">
        <f t="shared" si="185"/>
        <v>4198.7826992481205</v>
      </c>
      <c r="U358" s="2">
        <f t="shared" si="186"/>
        <v>12.062699248120225</v>
      </c>
      <c r="V358" s="24">
        <f t="shared" si="187"/>
        <v>1</v>
      </c>
      <c r="W358" s="32">
        <f t="shared" si="188"/>
        <v>4193.7630559535683</v>
      </c>
      <c r="X358" s="33">
        <f t="shared" si="189"/>
        <v>7.0430559535680004</v>
      </c>
      <c r="Y358" s="34">
        <f t="shared" si="190"/>
        <v>1</v>
      </c>
      <c r="Z358" s="39">
        <f t="shared" si="215"/>
        <v>4188.5720000000001</v>
      </c>
      <c r="AA358" s="33">
        <f t="shared" si="191"/>
        <v>1.8519999999998618</v>
      </c>
      <c r="AB358" s="34">
        <f t="shared" si="192"/>
        <v>1</v>
      </c>
      <c r="AC358" s="32">
        <f t="shared" si="193"/>
        <v>4189.6621217502488</v>
      </c>
      <c r="AD358" s="33">
        <f t="shared" si="194"/>
        <v>2.9421217502485888</v>
      </c>
      <c r="AE358" s="34">
        <f t="shared" si="195"/>
        <v>1</v>
      </c>
      <c r="AF358" s="36">
        <f t="shared" si="196"/>
        <v>1</v>
      </c>
      <c r="AG358" s="37">
        <f t="shared" si="197"/>
        <v>1</v>
      </c>
      <c r="AH358" s="37">
        <f>IF(COUNTIF(AF359:AF362, "&lt;0")&gt;=2,0,IF(AE358=1, 1, -1))</f>
        <v>0</v>
      </c>
      <c r="AI358" s="37">
        <f>IF(COUNTIF(AF359:AF361, "&lt;0")&gt;=1,0,IF(AE358=1, 1, -1))</f>
        <v>0</v>
      </c>
      <c r="AJ358" s="42">
        <f>IF(SUM(AE359:AE361)=0,0,IF(AE358=1, 1, -1))</f>
        <v>1</v>
      </c>
      <c r="AK358" s="37">
        <f>IF(COUNTIF(AF359:AF360, "&lt;0")&gt;=2,0,IF(AE358=1, 1, -1))</f>
        <v>1</v>
      </c>
      <c r="AL358" s="44">
        <f>IF(COUNTIF(AF359:AF362, "&lt;0")&gt;=3,0,IF(AE358=1, 1, -1))</f>
        <v>0</v>
      </c>
      <c r="AM358" s="49">
        <f>IF(COUNTIF(AF359:AF361, "&lt;0")&gt;=2,0,IF(AE358=1, 1, -1))</f>
        <v>0</v>
      </c>
      <c r="AN358" s="7">
        <v>16.185713825114121</v>
      </c>
      <c r="AO358" s="4">
        <f t="shared" si="198"/>
        <v>5.1000000000003638</v>
      </c>
      <c r="AP358" s="4">
        <f t="shared" si="199"/>
        <v>-12.029999999999745</v>
      </c>
      <c r="AQ358" s="4">
        <f t="shared" si="200"/>
        <v>1.5299999999997453</v>
      </c>
      <c r="AR358">
        <f t="shared" si="216"/>
        <v>12.029999999999745</v>
      </c>
      <c r="AS358" s="6">
        <f t="shared" si="201"/>
        <v>0</v>
      </c>
      <c r="AT358" s="4">
        <f t="shared" si="202"/>
        <v>12.248570737671436</v>
      </c>
      <c r="AU358" s="4">
        <f t="shared" si="217"/>
        <v>21.655713825114375</v>
      </c>
      <c r="AV358">
        <f t="shared" si="218"/>
        <v>0</v>
      </c>
      <c r="AW358">
        <f t="shared" si="219"/>
        <v>0</v>
      </c>
      <c r="AX358">
        <f t="shared" si="220"/>
        <v>0</v>
      </c>
      <c r="AY358" s="4">
        <f t="shared" si="203"/>
        <v>6.94</v>
      </c>
      <c r="AZ358" s="4">
        <f t="shared" si="204"/>
        <v>989.67000000001258</v>
      </c>
      <c r="BA358" s="4">
        <f>(C358-$C$1240)*10/100*4</f>
        <v>644.06799999999998</v>
      </c>
      <c r="BC358"/>
      <c r="BE358" s="6"/>
      <c r="BK358">
        <f t="shared" si="221"/>
        <v>1</v>
      </c>
    </row>
    <row r="359" spans="1:63" x14ac:dyDescent="0.25">
      <c r="A359">
        <v>900</v>
      </c>
      <c r="B359" s="1">
        <v>44312</v>
      </c>
      <c r="C359" s="2">
        <v>4185.03</v>
      </c>
      <c r="D359" s="2">
        <v>4194.1899999999996</v>
      </c>
      <c r="E359" s="2">
        <v>4182.3599999999997</v>
      </c>
      <c r="F359" s="2">
        <v>4187.62</v>
      </c>
      <c r="G359" s="2">
        <v>3738920000</v>
      </c>
      <c r="H359" s="2">
        <f t="shared" si="205"/>
        <v>21.44983048366063</v>
      </c>
      <c r="I359" s="2">
        <f t="shared" si="206"/>
        <v>4096.7499999999991</v>
      </c>
      <c r="J359" s="2">
        <f t="shared" si="207"/>
        <v>26.296828160745715</v>
      </c>
      <c r="K359" s="2">
        <f t="shared" si="208"/>
        <v>4.8599999999996726</v>
      </c>
      <c r="L359" s="20">
        <f>VLOOKUP(B359,'IV Calls'!A:B,2, FALSE)</f>
        <v>0.11650000000000001</v>
      </c>
      <c r="M359" s="2">
        <f t="shared" si="209"/>
        <v>15.965063731229776</v>
      </c>
      <c r="N359" s="2">
        <f>VLOOKUP(B359,'IV Puts'!A:B,2, FALSE)</f>
        <v>0.1244</v>
      </c>
      <c r="O359" s="21">
        <f t="shared" si="210"/>
        <v>17.691206557477649</v>
      </c>
      <c r="P359" s="4">
        <f t="shared" si="211"/>
        <v>14.019999999999527</v>
      </c>
      <c r="Q359" s="4">
        <f t="shared" si="212"/>
        <v>38.174999999999997</v>
      </c>
      <c r="R359" s="4">
        <f t="shared" si="213"/>
        <v>11.162699248120294</v>
      </c>
      <c r="S359" s="4">
        <f t="shared" si="214"/>
        <v>7.7648675402364304</v>
      </c>
      <c r="T359" s="20">
        <f t="shared" si="185"/>
        <v>4191.8989398496242</v>
      </c>
      <c r="U359" s="2">
        <f t="shared" si="186"/>
        <v>4.2789398496242939</v>
      </c>
      <c r="V359" s="24">
        <f t="shared" si="187"/>
        <v>1</v>
      </c>
      <c r="W359" s="32">
        <f t="shared" si="188"/>
        <v>4190.7761279472925</v>
      </c>
      <c r="X359" s="33">
        <f t="shared" si="189"/>
        <v>3.1561279472925889</v>
      </c>
      <c r="Y359" s="34">
        <f t="shared" si="190"/>
        <v>1</v>
      </c>
      <c r="Z359" s="39">
        <f t="shared" si="215"/>
        <v>4189.6549999999988</v>
      </c>
      <c r="AA359" s="33">
        <f t="shared" si="191"/>
        <v>2.034999999998945</v>
      </c>
      <c r="AB359" s="34">
        <f t="shared" si="192"/>
        <v>1</v>
      </c>
      <c r="AC359" s="32">
        <f t="shared" si="193"/>
        <v>4189.8904368689309</v>
      </c>
      <c r="AD359" s="33">
        <f t="shared" si="194"/>
        <v>2.2704368689310286</v>
      </c>
      <c r="AE359" s="34">
        <f t="shared" si="195"/>
        <v>1</v>
      </c>
      <c r="AF359" s="36">
        <f t="shared" si="196"/>
        <v>1</v>
      </c>
      <c r="AG359" s="37">
        <f t="shared" si="197"/>
        <v>0</v>
      </c>
      <c r="AH359" s="37">
        <f>IF(COUNTIF(AF360:AF363, "&lt;0")&gt;=2,0,IF(AE359=1, 1, -1))</f>
        <v>0</v>
      </c>
      <c r="AI359" s="37">
        <f>IF(COUNTIF(AF360:AF362, "&lt;0")&gt;=1,0,IF(AE359=1, 1, -1))</f>
        <v>0</v>
      </c>
      <c r="AJ359" s="42">
        <f>IF(SUM(AE360:AE362)=0,0,IF(AE359=1, 1, -1))</f>
        <v>0</v>
      </c>
      <c r="AK359" s="37">
        <f>IF(COUNTIF(AF360:AF361, "&lt;0")&gt;=2,0,IF(AE359=1, 1, -1))</f>
        <v>0</v>
      </c>
      <c r="AL359" s="44">
        <f>IF(COUNTIF(AF360:AF363, "&lt;0")&gt;=3,0,IF(AE359=1, 1, -1))</f>
        <v>0</v>
      </c>
      <c r="AM359" s="49">
        <f>IF(COUNTIF(AF360:AF362, "&lt;0")&gt;=2,0,IF(AE359=1, 1, -1))</f>
        <v>0</v>
      </c>
      <c r="AN359" s="7">
        <v>17.047673203132909</v>
      </c>
      <c r="AO359" s="4">
        <f t="shared" si="198"/>
        <v>9.1599999999998545</v>
      </c>
      <c r="AP359" s="4">
        <f t="shared" si="199"/>
        <v>-2.6700000000000728</v>
      </c>
      <c r="AQ359" s="4">
        <f t="shared" si="200"/>
        <v>2.5900000000001455</v>
      </c>
      <c r="AR359">
        <f t="shared" si="216"/>
        <v>9.1599999999998545</v>
      </c>
      <c r="AS359" s="6">
        <f t="shared" si="201"/>
        <v>0</v>
      </c>
      <c r="AT359" s="4">
        <f t="shared" si="202"/>
        <v>16.411509804699509</v>
      </c>
      <c r="AU359" s="4">
        <f t="shared" si="217"/>
        <v>21.457673203132764</v>
      </c>
      <c r="AV359">
        <f t="shared" si="218"/>
        <v>0</v>
      </c>
      <c r="AW359">
        <f t="shared" si="219"/>
        <v>0</v>
      </c>
      <c r="AX359">
        <f t="shared" si="220"/>
        <v>0</v>
      </c>
      <c r="AY359" s="4">
        <f t="shared" si="203"/>
        <v>6.94</v>
      </c>
      <c r="AZ359" s="4">
        <f t="shared" si="204"/>
        <v>982.73000000001252</v>
      </c>
      <c r="BA359" s="4">
        <f>(C359-$C$1240)*10/100*4</f>
        <v>642.78</v>
      </c>
      <c r="BC359"/>
      <c r="BE359" s="6"/>
      <c r="BK359">
        <f t="shared" si="221"/>
        <v>0</v>
      </c>
    </row>
    <row r="360" spans="1:63" x14ac:dyDescent="0.25">
      <c r="A360">
        <v>899</v>
      </c>
      <c r="B360" s="1">
        <v>44309</v>
      </c>
      <c r="C360" s="2">
        <v>4138.78</v>
      </c>
      <c r="D360" s="2">
        <v>4194.17</v>
      </c>
      <c r="E360" s="2">
        <v>4138.78</v>
      </c>
      <c r="F360" s="2">
        <v>4180.17</v>
      </c>
      <c r="G360" s="2">
        <v>3568080000</v>
      </c>
      <c r="H360" s="2">
        <f t="shared" si="205"/>
        <v>20.438291975820558</v>
      </c>
      <c r="I360" s="2">
        <f t="shared" si="206"/>
        <v>4083.3544999999999</v>
      </c>
      <c r="J360" s="2">
        <f t="shared" si="207"/>
        <v>25.881119617040955</v>
      </c>
      <c r="K360" s="2">
        <f t="shared" si="208"/>
        <v>3.8000000000001819</v>
      </c>
      <c r="L360" s="20">
        <f>VLOOKUP(B360,'IV Calls'!A:B,2, FALSE)</f>
        <v>0.1021</v>
      </c>
      <c r="M360" s="2">
        <f t="shared" si="209"/>
        <v>13.840441450542288</v>
      </c>
      <c r="N360" s="2">
        <f>VLOOKUP(B360,'IV Puts'!A:B,2, FALSE)</f>
        <v>0.1159</v>
      </c>
      <c r="O360" s="21">
        <f t="shared" si="210"/>
        <v>16.304218168021034</v>
      </c>
      <c r="P360" s="4">
        <f t="shared" si="211"/>
        <v>59.190000000000509</v>
      </c>
      <c r="Q360" s="4">
        <f t="shared" si="212"/>
        <v>38.467000000000098</v>
      </c>
      <c r="R360" s="4">
        <f t="shared" si="213"/>
        <v>11.728939849624055</v>
      </c>
      <c r="S360" s="4">
        <f t="shared" si="214"/>
        <v>8.0931379539337929</v>
      </c>
      <c r="T360" s="20">
        <f t="shared" si="185"/>
        <v>4148.0012481203003</v>
      </c>
      <c r="U360" s="2">
        <f t="shared" si="186"/>
        <v>32.168751879699812</v>
      </c>
      <c r="V360" s="24">
        <f t="shared" si="187"/>
        <v>0</v>
      </c>
      <c r="W360" s="32">
        <f t="shared" si="188"/>
        <v>4145.034284853793</v>
      </c>
      <c r="X360" s="33">
        <f t="shared" si="189"/>
        <v>35.135715146207076</v>
      </c>
      <c r="Y360" s="34">
        <f t="shared" si="190"/>
        <v>0</v>
      </c>
      <c r="Z360" s="39">
        <f t="shared" si="215"/>
        <v>4135.6119999999974</v>
      </c>
      <c r="AA360" s="33">
        <f t="shared" si="191"/>
        <v>44.558000000002721</v>
      </c>
      <c r="AB360" s="34">
        <f t="shared" si="192"/>
        <v>0</v>
      </c>
      <c r="AC360" s="32">
        <f t="shared" si="193"/>
        <v>4137.5906798192946</v>
      </c>
      <c r="AD360" s="33">
        <f t="shared" si="194"/>
        <v>42.579320180705508</v>
      </c>
      <c r="AE360" s="34">
        <f t="shared" si="195"/>
        <v>0</v>
      </c>
      <c r="AF360" s="36">
        <f t="shared" si="196"/>
        <v>-1</v>
      </c>
      <c r="AG360" s="37">
        <f t="shared" si="197"/>
        <v>0</v>
      </c>
      <c r="AH360" s="37">
        <f>IF(COUNTIF(AF361:AF364, "&lt;0")&gt;=2,0,IF(AE360=1, 1, -1))</f>
        <v>0</v>
      </c>
      <c r="AI360" s="37">
        <f>IF(COUNTIF(AF361:AF363, "&lt;0")&gt;=1,0,IF(AE360=1, 1, -1))</f>
        <v>0</v>
      </c>
      <c r="AJ360" s="42">
        <f>IF(SUM(AE361:AE363)=0,0,IF(AE360=1, 1, -1))</f>
        <v>0</v>
      </c>
      <c r="AK360" s="37">
        <f>IF(COUNTIF(AF361:AF362, "&lt;0")&gt;=2,0,IF(AE360=1, 1, -1))</f>
        <v>0</v>
      </c>
      <c r="AL360" s="44">
        <f>IF(COUNTIF(AF361:AF364, "&lt;0")&gt;=3,0,IF(AE360=1, 1, -1))</f>
        <v>0</v>
      </c>
      <c r="AM360" s="49">
        <f>IF(COUNTIF(AF361:AF363, "&lt;0")&gt;=2,0,IF(AE360=1, 1, -1))</f>
        <v>0</v>
      </c>
      <c r="AN360" s="7">
        <v>15.711137748460834</v>
      </c>
      <c r="AO360" s="4">
        <f t="shared" si="198"/>
        <v>55.390000000000327</v>
      </c>
      <c r="AP360" s="4">
        <f t="shared" si="199"/>
        <v>0</v>
      </c>
      <c r="AQ360" s="4">
        <f t="shared" si="200"/>
        <v>41.390000000000327</v>
      </c>
      <c r="AR360">
        <f t="shared" si="216"/>
        <v>55.390000000000327</v>
      </c>
      <c r="AS360" s="6">
        <f t="shared" si="201"/>
        <v>1</v>
      </c>
      <c r="AT360" s="4">
        <f t="shared" si="202"/>
        <v>-31.823293377309078</v>
      </c>
      <c r="AU360" s="4">
        <f t="shared" si="217"/>
        <v>-18.678862251539492</v>
      </c>
      <c r="AV360">
        <f t="shared" si="218"/>
        <v>1</v>
      </c>
      <c r="AW360">
        <f t="shared" si="219"/>
        <v>0</v>
      </c>
      <c r="AX360">
        <f t="shared" si="220"/>
        <v>0</v>
      </c>
      <c r="AY360" s="4">
        <f t="shared" si="203"/>
        <v>-3.9100000000000006</v>
      </c>
      <c r="AZ360" s="4">
        <f t="shared" si="204"/>
        <v>975.79000000001247</v>
      </c>
      <c r="BA360" s="4">
        <f>(C360-$C$1240)*10/100*4</f>
        <v>624.28</v>
      </c>
      <c r="BC360"/>
      <c r="BE360" s="6"/>
      <c r="BK360">
        <f t="shared" si="221"/>
        <v>0</v>
      </c>
    </row>
    <row r="361" spans="1:63" x14ac:dyDescent="0.25">
      <c r="A361">
        <v>898</v>
      </c>
      <c r="B361" s="1">
        <v>44308</v>
      </c>
      <c r="C361" s="2">
        <v>4170.46</v>
      </c>
      <c r="D361" s="2">
        <v>4179.57</v>
      </c>
      <c r="E361" s="2">
        <v>4123.6899999999996</v>
      </c>
      <c r="F361" s="2">
        <v>4134.9799999999996</v>
      </c>
      <c r="G361" s="2">
        <v>4235040000</v>
      </c>
      <c r="H361" s="2">
        <f t="shared" si="205"/>
        <v>26.339968446787942</v>
      </c>
      <c r="I361" s="2">
        <f t="shared" si="206"/>
        <v>4070.3824999999997</v>
      </c>
      <c r="J361" s="2">
        <f t="shared" si="207"/>
        <v>26.755212595915481</v>
      </c>
      <c r="K361" s="2">
        <f t="shared" si="208"/>
        <v>-2.9600000000000364</v>
      </c>
      <c r="L361" s="20">
        <f>VLOOKUP(B361,'IV Calls'!A:B,2, FALSE)</f>
        <v>0.1381</v>
      </c>
      <c r="M361" s="2">
        <f t="shared" si="209"/>
        <v>18.894550241929181</v>
      </c>
      <c r="N361" s="2">
        <f>VLOOKUP(B361,'IV Puts'!A:B,2, FALSE)</f>
        <v>0.13</v>
      </c>
      <c r="O361" s="21">
        <f t="shared" si="210"/>
        <v>18.457742120866701</v>
      </c>
      <c r="P361" s="4">
        <f t="shared" si="211"/>
        <v>55.880000000000109</v>
      </c>
      <c r="Q361" s="4">
        <f t="shared" si="212"/>
        <v>35.944999999999979</v>
      </c>
      <c r="R361" s="4">
        <f t="shared" si="213"/>
        <v>13.021248120300745</v>
      </c>
      <c r="S361" s="4">
        <f t="shared" si="214"/>
        <v>8.8088519067511086</v>
      </c>
      <c r="T361" s="20">
        <f t="shared" si="185"/>
        <v>4188.3312330827066</v>
      </c>
      <c r="U361" s="2">
        <f t="shared" si="186"/>
        <v>53.35123308270704</v>
      </c>
      <c r="V361" s="24">
        <f t="shared" si="187"/>
        <v>0</v>
      </c>
      <c r="W361" s="32">
        <f t="shared" si="188"/>
        <v>4177.511057317678</v>
      </c>
      <c r="X361" s="33">
        <f t="shared" si="189"/>
        <v>42.53105731767846</v>
      </c>
      <c r="Y361" s="34">
        <f t="shared" si="190"/>
        <v>0</v>
      </c>
      <c r="Z361" s="39">
        <f t="shared" si="215"/>
        <v>4174.6640000000043</v>
      </c>
      <c r="AA361" s="33">
        <f t="shared" si="191"/>
        <v>39.684000000004744</v>
      </c>
      <c r="AB361" s="34">
        <f t="shared" si="192"/>
        <v>0</v>
      </c>
      <c r="AC361" s="32">
        <f t="shared" si="193"/>
        <v>4175.2618820367161</v>
      </c>
      <c r="AD361" s="33">
        <f t="shared" si="194"/>
        <v>40.281882036716524</v>
      </c>
      <c r="AE361" s="34">
        <f t="shared" si="195"/>
        <v>0</v>
      </c>
      <c r="AF361" s="36">
        <f t="shared" si="196"/>
        <v>-1</v>
      </c>
      <c r="AG361" s="37">
        <f t="shared" si="197"/>
        <v>0</v>
      </c>
      <c r="AH361" s="37">
        <f>IF(COUNTIF(AF362:AF365, "&lt;0")&gt;=2,0,IF(AE361=1, 1, -1))</f>
        <v>0</v>
      </c>
      <c r="AI361" s="37">
        <f>IF(COUNTIF(AF362:AF364, "&lt;0")&gt;=1,0,IF(AE361=1, 1, -1))</f>
        <v>0</v>
      </c>
      <c r="AJ361" s="42">
        <f>IF(SUM(AE362:AE364)=0,0,IF(AE361=1, 1, -1))</f>
        <v>0</v>
      </c>
      <c r="AK361" s="37">
        <f>IF(COUNTIF(AF362:AF363, "&lt;0")&gt;=2,0,IF(AE361=1, 1, -1))</f>
        <v>0</v>
      </c>
      <c r="AL361" s="44">
        <f>IF(COUNTIF(AF362:AF365, "&lt;0")&gt;=3,0,IF(AE361=1, 1, -1))</f>
        <v>0</v>
      </c>
      <c r="AM361" s="49">
        <f>IF(COUNTIF(AF362:AF364, "&lt;0")&gt;=2,0,IF(AE361=1, 1, -1))</f>
        <v>0</v>
      </c>
      <c r="AN361" s="7">
        <v>17.786325354459045</v>
      </c>
      <c r="AO361" s="4">
        <f t="shared" si="198"/>
        <v>9.1099999999996726</v>
      </c>
      <c r="AP361" s="4">
        <f t="shared" si="199"/>
        <v>-46.770000000000437</v>
      </c>
      <c r="AQ361" s="4">
        <f t="shared" si="200"/>
        <v>35.480000000000473</v>
      </c>
      <c r="AR361">
        <f t="shared" si="216"/>
        <v>46.770000000000437</v>
      </c>
      <c r="AS361" s="6">
        <f t="shared" si="201"/>
        <v>1</v>
      </c>
      <c r="AT361" s="4">
        <f t="shared" si="202"/>
        <v>-20.090511968311869</v>
      </c>
      <c r="AU361" s="4">
        <f t="shared" si="217"/>
        <v>-10.693674645541428</v>
      </c>
      <c r="AV361">
        <f t="shared" si="218"/>
        <v>1</v>
      </c>
      <c r="AW361">
        <f t="shared" si="219"/>
        <v>0</v>
      </c>
      <c r="AX361">
        <f t="shared" si="220"/>
        <v>0</v>
      </c>
      <c r="AY361" s="4">
        <f t="shared" si="203"/>
        <v>-3.9100000000000006</v>
      </c>
      <c r="AZ361" s="4">
        <f t="shared" si="204"/>
        <v>979.70000000001244</v>
      </c>
      <c r="BA361" s="4">
        <f>(C361-$C$1240)*10/100*4</f>
        <v>636.952</v>
      </c>
      <c r="BC361"/>
      <c r="BE361" s="6"/>
      <c r="BK361">
        <f t="shared" si="221"/>
        <v>0</v>
      </c>
    </row>
    <row r="362" spans="1:63" x14ac:dyDescent="0.25">
      <c r="A362">
        <v>897</v>
      </c>
      <c r="B362" s="1">
        <v>44307</v>
      </c>
      <c r="C362" s="2">
        <v>4128.42</v>
      </c>
      <c r="D362" s="2">
        <v>4175.0200000000004</v>
      </c>
      <c r="E362" s="2">
        <v>4126.3500000000004</v>
      </c>
      <c r="F362" s="2">
        <v>4173.42</v>
      </c>
      <c r="G362" s="2">
        <v>3865820000</v>
      </c>
      <c r="H362" s="2">
        <f t="shared" si="205"/>
        <v>29.600722307253267</v>
      </c>
      <c r="I362" s="2">
        <f t="shared" si="206"/>
        <v>4057.8559999999989</v>
      </c>
      <c r="J362" s="2">
        <f t="shared" si="207"/>
        <v>30.226308073214103</v>
      </c>
      <c r="K362" s="2">
        <f t="shared" si="208"/>
        <v>-6.5199999999995271</v>
      </c>
      <c r="L362" s="20">
        <f>VLOOKUP(B362,'IV Calls'!A:B,2, FALSE)</f>
        <v>0.1095</v>
      </c>
      <c r="M362" s="2">
        <f t="shared" si="209"/>
        <v>14.843424860643296</v>
      </c>
      <c r="N362" s="2">
        <f>VLOOKUP(B362,'IV Puts'!A:B,2, FALSE)</f>
        <v>0.13</v>
      </c>
      <c r="O362" s="21">
        <f t="shared" si="210"/>
        <v>18.287557016848663</v>
      </c>
      <c r="P362" s="4">
        <f t="shared" si="211"/>
        <v>48.670000000000073</v>
      </c>
      <c r="Q362" s="4">
        <f t="shared" si="212"/>
        <v>32.180999999999948</v>
      </c>
      <c r="R362" s="4">
        <f t="shared" si="213"/>
        <v>14.911233082706769</v>
      </c>
      <c r="S362" s="4">
        <f t="shared" si="214"/>
        <v>9.931066644617168</v>
      </c>
      <c r="T362" s="20">
        <f t="shared" si="185"/>
        <v>4150.4591578947366</v>
      </c>
      <c r="U362" s="2">
        <f t="shared" si="186"/>
        <v>22.960842105263509</v>
      </c>
      <c r="V362" s="24">
        <f t="shared" si="187"/>
        <v>0</v>
      </c>
      <c r="W362" s="32">
        <f t="shared" si="188"/>
        <v>4135.7424281919111</v>
      </c>
      <c r="X362" s="33">
        <f t="shared" si="189"/>
        <v>37.677571808088942</v>
      </c>
      <c r="Y362" s="34">
        <f t="shared" si="190"/>
        <v>0</v>
      </c>
      <c r="Z362" s="39">
        <f t="shared" si="215"/>
        <v>4125.344000000001</v>
      </c>
      <c r="AA362" s="33">
        <f t="shared" si="191"/>
        <v>48.075999999999112</v>
      </c>
      <c r="AB362" s="34">
        <f t="shared" si="192"/>
        <v>0</v>
      </c>
      <c r="AC362" s="32">
        <f t="shared" si="193"/>
        <v>4127.5276699203023</v>
      </c>
      <c r="AD362" s="33">
        <f t="shared" si="194"/>
        <v>45.892330079697786</v>
      </c>
      <c r="AE362" s="34">
        <f t="shared" si="195"/>
        <v>0</v>
      </c>
      <c r="AF362" s="36">
        <f t="shared" si="196"/>
        <v>-1</v>
      </c>
      <c r="AG362" s="37">
        <f t="shared" si="197"/>
        <v>0</v>
      </c>
      <c r="AH362" s="37">
        <f>IF(COUNTIF(AF363:AF366, "&lt;0")&gt;=2,0,IF(AE362=1, 1, -1))</f>
        <v>0</v>
      </c>
      <c r="AI362" s="37">
        <f>IF(COUNTIF(AF363:AF365, "&lt;0")&gt;=1,0,IF(AE362=1, 1, -1))</f>
        <v>0</v>
      </c>
      <c r="AJ362" s="42">
        <f>IF(SUM(AE363:AE365)=0,0,IF(AE362=1, 1, -1))</f>
        <v>-1</v>
      </c>
      <c r="AK362" s="37">
        <f>IF(COUNTIF(AF363:AF364, "&lt;0")&gt;=2,0,IF(AE362=1, 1, -1))</f>
        <v>0</v>
      </c>
      <c r="AL362" s="44">
        <f>IF(COUNTIF(AF363:AF366, "&lt;0")&gt;=3,0,IF(AE362=1, 1, -1))</f>
        <v>0</v>
      </c>
      <c r="AM362" s="49">
        <f>IF(COUNTIF(AF363:AF365, "&lt;0")&gt;=2,0,IF(AE362=1, 1, -1))</f>
        <v>0</v>
      </c>
      <c r="AN362" s="7">
        <v>17.622330884781995</v>
      </c>
      <c r="AO362" s="4">
        <f t="shared" si="198"/>
        <v>46.600000000000364</v>
      </c>
      <c r="AP362" s="4">
        <f t="shared" si="199"/>
        <v>-2.069999999999709</v>
      </c>
      <c r="AQ362" s="4">
        <f t="shared" si="200"/>
        <v>45</v>
      </c>
      <c r="AR362">
        <f t="shared" si="216"/>
        <v>46.600000000000364</v>
      </c>
      <c r="AS362" s="6">
        <f t="shared" si="201"/>
        <v>1</v>
      </c>
      <c r="AT362" s="4">
        <f t="shared" si="202"/>
        <v>-20.166503672827371</v>
      </c>
      <c r="AU362" s="4">
        <f t="shared" si="217"/>
        <v>-20.377669115218005</v>
      </c>
      <c r="AV362">
        <f t="shared" si="218"/>
        <v>1</v>
      </c>
      <c r="AW362">
        <f t="shared" si="219"/>
        <v>0</v>
      </c>
      <c r="AX362">
        <f t="shared" si="220"/>
        <v>0</v>
      </c>
      <c r="AY362" s="4">
        <f t="shared" si="203"/>
        <v>-3.9100000000000006</v>
      </c>
      <c r="AZ362" s="4">
        <f t="shared" si="204"/>
        <v>983.61000000001241</v>
      </c>
      <c r="BA362" s="4">
        <f>(C362-$C$1240)*10/100*4</f>
        <v>620.13600000000008</v>
      </c>
      <c r="BC362"/>
      <c r="BE362" s="6"/>
      <c r="BK362">
        <f t="shared" si="221"/>
        <v>0</v>
      </c>
    </row>
    <row r="363" spans="1:63" x14ac:dyDescent="0.25">
      <c r="A363">
        <v>896</v>
      </c>
      <c r="B363" s="1">
        <v>44306</v>
      </c>
      <c r="C363" s="2">
        <v>4159.18</v>
      </c>
      <c r="D363" s="2">
        <v>4159.18</v>
      </c>
      <c r="E363" s="2">
        <v>4118.38</v>
      </c>
      <c r="F363" s="2">
        <v>4134.9399999999996</v>
      </c>
      <c r="G363" s="2">
        <v>4338230000</v>
      </c>
      <c r="H363" s="2">
        <f t="shared" si="205"/>
        <v>35.565408225159374</v>
      </c>
      <c r="I363" s="2">
        <f t="shared" si="206"/>
        <v>4048.3149999999996</v>
      </c>
      <c r="J363" s="2">
        <f t="shared" si="207"/>
        <v>34.745855095475704</v>
      </c>
      <c r="K363" s="2">
        <f t="shared" si="208"/>
        <v>-4.0799999999999272</v>
      </c>
      <c r="L363" s="20">
        <f>VLOOKUP(B363,'IV Calls'!A:B,2, FALSE)</f>
        <v>0.1358</v>
      </c>
      <c r="M363" s="2">
        <f t="shared" si="209"/>
        <v>18.534637259994589</v>
      </c>
      <c r="N363" s="2">
        <f>VLOOKUP(B363,'IV Puts'!A:B,2, FALSE)</f>
        <v>0.1497</v>
      </c>
      <c r="O363" s="21">
        <f t="shared" si="210"/>
        <v>21.203056127513367</v>
      </c>
      <c r="P363" s="4">
        <f t="shared" si="211"/>
        <v>44.880000000000109</v>
      </c>
      <c r="Q363" s="4">
        <f t="shared" si="212"/>
        <v>28.795999999999957</v>
      </c>
      <c r="R363" s="4">
        <f t="shared" si="213"/>
        <v>15.519157894736841</v>
      </c>
      <c r="S363" s="4">
        <f t="shared" si="214"/>
        <v>10.313279143536876</v>
      </c>
      <c r="T363" s="20">
        <f t="shared" si="185"/>
        <v>4179.1697518796991</v>
      </c>
      <c r="U363" s="2">
        <f t="shared" si="186"/>
        <v>44.229751879699506</v>
      </c>
      <c r="V363" s="24">
        <f t="shared" si="187"/>
        <v>0</v>
      </c>
      <c r="W363" s="32">
        <f t="shared" si="188"/>
        <v>4166.7639311444027</v>
      </c>
      <c r="X363" s="33">
        <f t="shared" si="189"/>
        <v>31.823931144403105</v>
      </c>
      <c r="Y363" s="34">
        <f t="shared" si="190"/>
        <v>0</v>
      </c>
      <c r="Z363" s="39">
        <f t="shared" si="215"/>
        <v>4157.1179999999986</v>
      </c>
      <c r="AA363" s="33">
        <f t="shared" si="191"/>
        <v>22.177999999998974</v>
      </c>
      <c r="AB363" s="34">
        <f t="shared" si="192"/>
        <v>0</v>
      </c>
      <c r="AC363" s="32">
        <f t="shared" si="193"/>
        <v>4159.1436455403236</v>
      </c>
      <c r="AD363" s="33">
        <f t="shared" si="194"/>
        <v>24.203645540324032</v>
      </c>
      <c r="AE363" s="34">
        <f t="shared" si="195"/>
        <v>0</v>
      </c>
      <c r="AF363" s="36">
        <f t="shared" si="196"/>
        <v>-1</v>
      </c>
      <c r="AG363" s="37">
        <f t="shared" si="197"/>
        <v>0</v>
      </c>
      <c r="AH363" s="37">
        <f>IF(COUNTIF(AF364:AF367, "&lt;0")&gt;=2,0,IF(AE363=1, 1, -1))</f>
        <v>0</v>
      </c>
      <c r="AI363" s="37">
        <f>IF(COUNTIF(AF364:AF366, "&lt;0")&gt;=1,0,IF(AE363=1, 1, -1))</f>
        <v>0</v>
      </c>
      <c r="AJ363" s="42">
        <f>IF(SUM(AE364:AE366)=0,0,IF(AE363=1, 1, -1))</f>
        <v>-1</v>
      </c>
      <c r="AK363" s="37">
        <f>IF(COUNTIF(AF364:AF365, "&lt;0")&gt;=2,0,IF(AE363=1, 1, -1))</f>
        <v>-1</v>
      </c>
      <c r="AL363" s="44">
        <f>IF(COUNTIF(AF364:AF367, "&lt;0")&gt;=3,0,IF(AE363=1, 1, -1))</f>
        <v>0</v>
      </c>
      <c r="AM363" s="49">
        <f>IF(COUNTIF(AF364:AF366, "&lt;0")&gt;=2,0,IF(AE363=1, 1, -1))</f>
        <v>0</v>
      </c>
      <c r="AN363" s="7">
        <v>20.431776125340136</v>
      </c>
      <c r="AO363" s="4">
        <f t="shared" si="198"/>
        <v>0</v>
      </c>
      <c r="AP363" s="4">
        <f t="shared" si="199"/>
        <v>-40.800000000000182</v>
      </c>
      <c r="AQ363" s="4">
        <f t="shared" si="200"/>
        <v>24.240000000000691</v>
      </c>
      <c r="AR363">
        <f t="shared" si="216"/>
        <v>40.800000000000182</v>
      </c>
      <c r="AS363" s="6">
        <f t="shared" si="201"/>
        <v>1</v>
      </c>
      <c r="AT363" s="4">
        <f t="shared" si="202"/>
        <v>-10.152335811989978</v>
      </c>
      <c r="AU363" s="4">
        <f t="shared" si="217"/>
        <v>3.1917761253394445</v>
      </c>
      <c r="AV363">
        <f t="shared" si="218"/>
        <v>0</v>
      </c>
      <c r="AW363">
        <f t="shared" si="219"/>
        <v>1</v>
      </c>
      <c r="AX363">
        <f t="shared" si="220"/>
        <v>0</v>
      </c>
      <c r="AY363" s="4">
        <f t="shared" si="203"/>
        <v>-3.9100000000000006</v>
      </c>
      <c r="AZ363" s="4">
        <f t="shared" si="204"/>
        <v>987.52000000001237</v>
      </c>
      <c r="BA363" s="4">
        <f>(C363-$C$1240)*10/100*4</f>
        <v>632.44000000000017</v>
      </c>
      <c r="BC363"/>
      <c r="BE363" s="6"/>
      <c r="BK363">
        <f t="shared" si="221"/>
        <v>1</v>
      </c>
    </row>
    <row r="364" spans="1:63" x14ac:dyDescent="0.25">
      <c r="A364">
        <v>895</v>
      </c>
      <c r="B364" s="1">
        <v>44305</v>
      </c>
      <c r="C364" s="2">
        <v>4179.8</v>
      </c>
      <c r="D364" s="2">
        <v>4180.8100000000004</v>
      </c>
      <c r="E364" s="2">
        <v>4150.47</v>
      </c>
      <c r="F364" s="2">
        <v>4163.26</v>
      </c>
      <c r="G364" s="2">
        <v>3788020000</v>
      </c>
      <c r="H364" s="2">
        <f t="shared" si="205"/>
        <v>37.942997143375898</v>
      </c>
      <c r="I364" s="2">
        <f t="shared" si="206"/>
        <v>4036.1799999999994</v>
      </c>
      <c r="J364" s="2">
        <f t="shared" si="207"/>
        <v>37.933771993193403</v>
      </c>
      <c r="K364" s="2">
        <f t="shared" si="208"/>
        <v>-5.6700000000000728</v>
      </c>
      <c r="L364" s="20">
        <f>VLOOKUP(B364,'IV Calls'!A:B,2, FALSE)</f>
        <v>0.1343</v>
      </c>
      <c r="M364" s="2">
        <f t="shared" si="209"/>
        <v>18.42769574640004</v>
      </c>
      <c r="N364" s="2">
        <f>VLOOKUP(B364,'IV Puts'!A:B,2, FALSE)</f>
        <v>0.1285</v>
      </c>
      <c r="O364" s="21">
        <f t="shared" si="210"/>
        <v>18.297446661581695</v>
      </c>
      <c r="P364" s="4">
        <f t="shared" si="211"/>
        <v>35</v>
      </c>
      <c r="Q364" s="4">
        <f t="shared" si="212"/>
        <v>26.116999999999962</v>
      </c>
      <c r="R364" s="4">
        <f t="shared" si="213"/>
        <v>15.909751879699252</v>
      </c>
      <c r="S364" s="4">
        <f t="shared" si="214"/>
        <v>10.681593161129955</v>
      </c>
      <c r="T364" s="20">
        <f t="shared" si="185"/>
        <v>4201.4236466165412</v>
      </c>
      <c r="U364" s="2">
        <f t="shared" si="186"/>
        <v>38.163646616540973</v>
      </c>
      <c r="V364" s="24">
        <f t="shared" si="187"/>
        <v>0</v>
      </c>
      <c r="W364" s="32">
        <f t="shared" si="188"/>
        <v>4187.390748272167</v>
      </c>
      <c r="X364" s="33">
        <f t="shared" si="189"/>
        <v>24.130748272166784</v>
      </c>
      <c r="Y364" s="34">
        <f t="shared" si="190"/>
        <v>0</v>
      </c>
      <c r="Z364" s="39">
        <f t="shared" si="215"/>
        <v>4180.366</v>
      </c>
      <c r="AA364" s="33">
        <f t="shared" si="191"/>
        <v>17.105999999999767</v>
      </c>
      <c r="AB364" s="34">
        <f t="shared" si="192"/>
        <v>0</v>
      </c>
      <c r="AC364" s="32">
        <f t="shared" si="193"/>
        <v>4181.8411971371552</v>
      </c>
      <c r="AD364" s="33">
        <f t="shared" si="194"/>
        <v>18.581197137154959</v>
      </c>
      <c r="AE364" s="34">
        <f t="shared" si="195"/>
        <v>0</v>
      </c>
      <c r="AF364" s="36">
        <f t="shared" si="196"/>
        <v>-1</v>
      </c>
      <c r="AG364" s="37">
        <f t="shared" si="197"/>
        <v>-1</v>
      </c>
      <c r="AH364" s="37">
        <f>IF(COUNTIF(AF365:AF368, "&lt;0")&gt;=2,0,IF(AE364=1, 1, -1))</f>
        <v>0</v>
      </c>
      <c r="AI364" s="37">
        <f>IF(COUNTIF(AF365:AF367, "&lt;0")&gt;=1,0,IF(AE364=1, 1, -1))</f>
        <v>0</v>
      </c>
      <c r="AJ364" s="42">
        <f>IF(SUM(AE365:AE367)=0,0,IF(AE364=1, 1, -1))</f>
        <v>-1</v>
      </c>
      <c r="AK364" s="37">
        <f>IF(COUNTIF(AF365:AF366, "&lt;0")&gt;=2,0,IF(AE364=1, 1, -1))</f>
        <v>-1</v>
      </c>
      <c r="AL364" s="44">
        <f>IF(COUNTIF(AF365:AF368, "&lt;0")&gt;=3,0,IF(AE364=1, 1, -1))</f>
        <v>-1</v>
      </c>
      <c r="AM364" s="49">
        <f>IF(COUNTIF(AF365:AF367, "&lt;0")&gt;=2,0,IF(AE364=1, 1, -1))</f>
        <v>0</v>
      </c>
      <c r="AN364" s="7">
        <v>17.631860784902493</v>
      </c>
      <c r="AO364" s="4">
        <f t="shared" si="198"/>
        <v>1.0100000000002183</v>
      </c>
      <c r="AP364" s="4">
        <f t="shared" si="199"/>
        <v>-29.329999999999927</v>
      </c>
      <c r="AQ364" s="4">
        <f t="shared" si="200"/>
        <v>16.539999999999964</v>
      </c>
      <c r="AR364">
        <f t="shared" si="216"/>
        <v>29.329999999999927</v>
      </c>
      <c r="AS364" s="6">
        <f t="shared" si="201"/>
        <v>1</v>
      </c>
      <c r="AT364" s="4">
        <f t="shared" si="202"/>
        <v>-2.8822088226461879</v>
      </c>
      <c r="AU364" s="4">
        <f t="shared" si="217"/>
        <v>8.0918607849025292</v>
      </c>
      <c r="AV364">
        <f t="shared" si="218"/>
        <v>0</v>
      </c>
      <c r="AW364">
        <f t="shared" si="219"/>
        <v>1</v>
      </c>
      <c r="AX364">
        <f t="shared" si="220"/>
        <v>0</v>
      </c>
      <c r="AY364" s="4">
        <f t="shared" si="203"/>
        <v>-3.9100000000000006</v>
      </c>
      <c r="AZ364" s="4">
        <f t="shared" si="204"/>
        <v>991.43000000001234</v>
      </c>
      <c r="BA364" s="4">
        <f>(C364-$C$1240)*10/100*4</f>
        <v>640.6880000000001</v>
      </c>
      <c r="BC364"/>
      <c r="BE364" s="6"/>
      <c r="BK364">
        <f t="shared" si="221"/>
        <v>1</v>
      </c>
    </row>
    <row r="365" spans="1:63" x14ac:dyDescent="0.25">
      <c r="A365">
        <v>894</v>
      </c>
      <c r="B365" s="1">
        <v>44302</v>
      </c>
      <c r="C365" s="2">
        <v>4174.1400000000003</v>
      </c>
      <c r="D365" s="2">
        <v>4191.3100000000004</v>
      </c>
      <c r="E365" s="2">
        <v>4170.75</v>
      </c>
      <c r="F365" s="2">
        <v>4185.47</v>
      </c>
      <c r="G365" s="2">
        <v>4157430000</v>
      </c>
      <c r="H365" s="2">
        <f t="shared" si="205"/>
        <v>41.291272483823271</v>
      </c>
      <c r="I365" s="2">
        <f t="shared" si="206"/>
        <v>4022.8470000000002</v>
      </c>
      <c r="J365" s="2">
        <f t="shared" si="207"/>
        <v>40.676116265859079</v>
      </c>
      <c r="K365" s="2">
        <f t="shared" si="208"/>
        <v>3.7200000000002547</v>
      </c>
      <c r="L365" s="20">
        <f>VLOOKUP(B365,'IV Calls'!A:B,2, FALSE)</f>
        <v>9.4600000000000004E-2</v>
      </c>
      <c r="M365" s="2">
        <f t="shared" si="209"/>
        <v>12.933668282306554</v>
      </c>
      <c r="N365" s="2">
        <f>VLOOKUP(B365,'IV Puts'!A:B,2, FALSE)</f>
        <v>0.1094</v>
      </c>
      <c r="O365" s="21">
        <f t="shared" si="210"/>
        <v>15.521734317123634</v>
      </c>
      <c r="P365" s="4">
        <f t="shared" si="211"/>
        <v>20.890000000000327</v>
      </c>
      <c r="Q365" s="4">
        <f t="shared" si="212"/>
        <v>28.97199999999998</v>
      </c>
      <c r="R365" s="4">
        <f t="shared" si="213"/>
        <v>15.953646616541356</v>
      </c>
      <c r="S365" s="4">
        <f t="shared" si="214"/>
        <v>10.691194749531213</v>
      </c>
      <c r="T365" s="20">
        <f t="shared" si="185"/>
        <v>4185.6569624060148</v>
      </c>
      <c r="U365" s="2">
        <f t="shared" si="186"/>
        <v>0.18696240601457248</v>
      </c>
      <c r="V365" s="24">
        <f t="shared" si="187"/>
        <v>1</v>
      </c>
      <c r="W365" s="32">
        <f t="shared" si="188"/>
        <v>4181.315711473585</v>
      </c>
      <c r="X365" s="33">
        <f t="shared" si="189"/>
        <v>4.1542885264152574</v>
      </c>
      <c r="Y365" s="34">
        <f t="shared" si="190"/>
        <v>1</v>
      </c>
      <c r="Z365" s="39">
        <f t="shared" si="215"/>
        <v>4177.5780000000013</v>
      </c>
      <c r="AA365" s="33">
        <f t="shared" si="191"/>
        <v>7.8919999999989159</v>
      </c>
      <c r="AB365" s="34">
        <f t="shared" si="192"/>
        <v>1</v>
      </c>
      <c r="AC365" s="32">
        <f t="shared" si="193"/>
        <v>4178.3629194094538</v>
      </c>
      <c r="AD365" s="33">
        <f t="shared" si="194"/>
        <v>7.1070805905465022</v>
      </c>
      <c r="AE365" s="34">
        <f t="shared" si="195"/>
        <v>1</v>
      </c>
      <c r="AF365" s="36">
        <f t="shared" si="196"/>
        <v>1</v>
      </c>
      <c r="AG365" s="37">
        <f t="shared" si="197"/>
        <v>0</v>
      </c>
      <c r="AH365" s="37">
        <f>IF(COUNTIF(AF366:AF369, "&lt;0")&gt;=2,0,IF(AE365=1, 1, -1))</f>
        <v>0</v>
      </c>
      <c r="AI365" s="37">
        <f>IF(COUNTIF(AF366:AF368, "&lt;0")&gt;=1,0,IF(AE365=1, 1, -1))</f>
        <v>0</v>
      </c>
      <c r="AJ365" s="42">
        <f>IF(SUM(AE366:AE368)=0,0,IF(AE365=1, 1, -1))</f>
        <v>1</v>
      </c>
      <c r="AK365" s="37">
        <f>IF(COUNTIF(AF366:AF367, "&lt;0")&gt;=2,0,IF(AE365=1, 1, -1))</f>
        <v>0</v>
      </c>
      <c r="AL365" s="44">
        <f>IF(COUNTIF(AF366:AF369, "&lt;0")&gt;=3,0,IF(AE365=1, 1, -1))</f>
        <v>1</v>
      </c>
      <c r="AM365" s="49">
        <f>IF(COUNTIF(AF366:AF368, "&lt;0")&gt;=2,0,IF(AE365=1, 1, -1))</f>
        <v>0</v>
      </c>
      <c r="AN365" s="7">
        <v>14.957117442751976</v>
      </c>
      <c r="AO365" s="4">
        <f t="shared" si="198"/>
        <v>17.170000000000073</v>
      </c>
      <c r="AP365" s="4">
        <f t="shared" si="199"/>
        <v>-3.3900000000003274</v>
      </c>
      <c r="AQ365" s="4">
        <f t="shared" si="200"/>
        <v>11.329999999999927</v>
      </c>
      <c r="AR365">
        <f t="shared" si="216"/>
        <v>17.170000000000073</v>
      </c>
      <c r="AS365" s="6">
        <f t="shared" si="201"/>
        <v>0</v>
      </c>
      <c r="AT365" s="4">
        <f t="shared" si="202"/>
        <v>5.2656761641278891</v>
      </c>
      <c r="AU365" s="4">
        <f t="shared" si="217"/>
        <v>10.627117442752049</v>
      </c>
      <c r="AV365">
        <f t="shared" si="218"/>
        <v>0</v>
      </c>
      <c r="AW365">
        <f t="shared" si="219"/>
        <v>0</v>
      </c>
      <c r="AX365">
        <f t="shared" si="220"/>
        <v>0</v>
      </c>
      <c r="AY365" s="4">
        <f t="shared" si="203"/>
        <v>6.94</v>
      </c>
      <c r="AZ365" s="4">
        <f t="shared" si="204"/>
        <v>995.34000000001231</v>
      </c>
      <c r="BA365" s="4">
        <f>(C365-$C$1240)*10/100*4</f>
        <v>638.42400000000021</v>
      </c>
      <c r="BC365"/>
      <c r="BE365" s="6"/>
      <c r="BK365">
        <f t="shared" si="221"/>
        <v>1</v>
      </c>
    </row>
    <row r="366" spans="1:63" x14ac:dyDescent="0.25">
      <c r="A366">
        <v>893</v>
      </c>
      <c r="B366" s="1">
        <v>44301</v>
      </c>
      <c r="C366" s="2">
        <v>4139.76</v>
      </c>
      <c r="D366" s="2">
        <v>4173.49</v>
      </c>
      <c r="E366" s="2">
        <v>4139.76</v>
      </c>
      <c r="F366" s="2">
        <v>4170.42</v>
      </c>
      <c r="G366" s="2">
        <v>4027680000</v>
      </c>
      <c r="H366" s="2">
        <f t="shared" si="205"/>
        <v>48.281930470932913</v>
      </c>
      <c r="I366" s="2">
        <f t="shared" si="206"/>
        <v>4011.8150000000001</v>
      </c>
      <c r="J366" s="2">
        <f t="shared" si="207"/>
        <v>45.963739358210034</v>
      </c>
      <c r="K366" s="2">
        <f t="shared" si="208"/>
        <v>15.100000000000364</v>
      </c>
      <c r="L366" s="20">
        <f>VLOOKUP(B366,'IV Calls'!A:B,2, FALSE)</f>
        <v>0.1019</v>
      </c>
      <c r="M366" s="2">
        <f t="shared" si="209"/>
        <v>13.778854878754112</v>
      </c>
      <c r="N366" s="2">
        <f>VLOOKUP(B366,'IV Puts'!A:B,2, FALSE)</f>
        <v>0.10970000000000001</v>
      </c>
      <c r="O366" s="21">
        <f t="shared" si="210"/>
        <v>15.393518974482593</v>
      </c>
      <c r="P366" s="4">
        <f t="shared" si="211"/>
        <v>48.829999999999927</v>
      </c>
      <c r="Q366" s="4">
        <f t="shared" si="212"/>
        <v>31.656999999999972</v>
      </c>
      <c r="R366" s="4">
        <f t="shared" si="213"/>
        <v>15.236962406015035</v>
      </c>
      <c r="S366" s="4">
        <f t="shared" si="214"/>
        <v>10.106635878287637</v>
      </c>
      <c r="T366" s="20">
        <f t="shared" si="185"/>
        <v>4138.1738796992477</v>
      </c>
      <c r="U366" s="2">
        <f t="shared" si="186"/>
        <v>32.246120300752409</v>
      </c>
      <c r="V366" s="24">
        <f t="shared" si="187"/>
        <v>0</v>
      </c>
      <c r="W366" s="32">
        <f t="shared" si="188"/>
        <v>4146.1440470726302</v>
      </c>
      <c r="X366" s="33">
        <f t="shared" si="189"/>
        <v>24.275952927369872</v>
      </c>
      <c r="Y366" s="34">
        <f t="shared" si="190"/>
        <v>0</v>
      </c>
      <c r="Z366" s="39">
        <f t="shared" si="215"/>
        <v>4139.5780000000004</v>
      </c>
      <c r="AA366" s="33">
        <f t="shared" si="191"/>
        <v>30.841999999999643</v>
      </c>
      <c r="AB366" s="34">
        <f t="shared" si="192"/>
        <v>0</v>
      </c>
      <c r="AC366" s="32">
        <f t="shared" si="193"/>
        <v>4140.9568698852527</v>
      </c>
      <c r="AD366" s="33">
        <f t="shared" si="194"/>
        <v>29.463130114747401</v>
      </c>
      <c r="AE366" s="34">
        <f t="shared" si="195"/>
        <v>0</v>
      </c>
      <c r="AF366" s="36">
        <f t="shared" si="196"/>
        <v>-1</v>
      </c>
      <c r="AG366" s="37">
        <f t="shared" si="197"/>
        <v>0</v>
      </c>
      <c r="AH366" s="37">
        <f>IF(COUNTIF(AF367:AF370, "&lt;0")&gt;=2,0,IF(AE366=1, 1, -1))</f>
        <v>0</v>
      </c>
      <c r="AI366" s="37">
        <f>IF(COUNTIF(AF367:AF369, "&lt;0")&gt;=1,0,IF(AE366=1, 1, -1))</f>
        <v>0</v>
      </c>
      <c r="AJ366" s="42">
        <f>IF(SUM(AE367:AE369)=0,0,IF(AE366=1, 1, -1))</f>
        <v>-1</v>
      </c>
      <c r="AK366" s="37">
        <f>IF(COUNTIF(AF367:AF368, "&lt;0")&gt;=2,0,IF(AE366=1, 1, -1))</f>
        <v>-1</v>
      </c>
      <c r="AL366" s="44">
        <f>IF(COUNTIF(AF367:AF370, "&lt;0")&gt;=3,0,IF(AE366=1, 1, -1))</f>
        <v>-1</v>
      </c>
      <c r="AM366" s="49">
        <f>IF(COUNTIF(AF367:AF369, "&lt;0")&gt;=2,0,IF(AE366=1, 1, -1))</f>
        <v>-1</v>
      </c>
      <c r="AN366" s="7">
        <v>14.83356604709839</v>
      </c>
      <c r="AO366" s="4">
        <f t="shared" si="198"/>
        <v>33.729999999999563</v>
      </c>
      <c r="AP366" s="4">
        <f t="shared" si="199"/>
        <v>0</v>
      </c>
      <c r="AQ366" s="4">
        <f t="shared" si="200"/>
        <v>30.659999999999854</v>
      </c>
      <c r="AR366">
        <f t="shared" si="216"/>
        <v>33.729999999999563</v>
      </c>
      <c r="AS366" s="6">
        <f t="shared" si="201"/>
        <v>1</v>
      </c>
      <c r="AT366" s="4">
        <f t="shared" si="202"/>
        <v>-11.479650929351976</v>
      </c>
      <c r="AU366" s="4">
        <f t="shared" si="217"/>
        <v>-8.8264339529014642</v>
      </c>
      <c r="AV366">
        <f t="shared" si="218"/>
        <v>1</v>
      </c>
      <c r="AW366">
        <f t="shared" si="219"/>
        <v>0</v>
      </c>
      <c r="AX366">
        <f t="shared" si="220"/>
        <v>0</v>
      </c>
      <c r="AY366" s="4">
        <f t="shared" si="203"/>
        <v>-3.9100000000000006</v>
      </c>
      <c r="AZ366" s="4">
        <f t="shared" si="204"/>
        <v>988.40000000001226</v>
      </c>
      <c r="BA366" s="4">
        <f>(C366-$C$1240)*10/100*4</f>
        <v>624.67200000000014</v>
      </c>
      <c r="BC366"/>
      <c r="BE366" s="6"/>
      <c r="BK366">
        <f t="shared" si="221"/>
        <v>1</v>
      </c>
    </row>
    <row r="367" spans="1:63" x14ac:dyDescent="0.25">
      <c r="A367">
        <v>892</v>
      </c>
      <c r="B367" s="1">
        <v>44300</v>
      </c>
      <c r="C367" s="2">
        <v>4141.58</v>
      </c>
      <c r="D367" s="2">
        <v>4151.6899999999996</v>
      </c>
      <c r="E367" s="2">
        <v>4120.87</v>
      </c>
      <c r="F367" s="2">
        <v>4124.66</v>
      </c>
      <c r="G367" s="2">
        <v>3976540000</v>
      </c>
      <c r="H367" s="2">
        <f t="shared" si="205"/>
        <v>58.28220784348435</v>
      </c>
      <c r="I367" s="2">
        <f t="shared" si="206"/>
        <v>4002.3054999999999</v>
      </c>
      <c r="J367" s="2">
        <f t="shared" si="207"/>
        <v>53.296221116165</v>
      </c>
      <c r="K367" s="2">
        <f t="shared" si="208"/>
        <v>-1.0000000000218279E-2</v>
      </c>
      <c r="L367" s="20">
        <f>VLOOKUP(B367,'IV Calls'!A:B,2, FALSE)</f>
        <v>0.1202</v>
      </c>
      <c r="M367" s="2">
        <f t="shared" si="209"/>
        <v>16.320082810552051</v>
      </c>
      <c r="N367" s="2">
        <f>VLOOKUP(B367,'IV Puts'!A:B,2, FALSE)</f>
        <v>0.1091</v>
      </c>
      <c r="O367" s="21">
        <f t="shared" si="210"/>
        <v>15.372163064139446</v>
      </c>
      <c r="P367" s="4">
        <f t="shared" si="211"/>
        <v>30.819999999999709</v>
      </c>
      <c r="Q367" s="4">
        <f t="shared" si="212"/>
        <v>30.359999999999946</v>
      </c>
      <c r="R367" s="4">
        <f t="shared" si="213"/>
        <v>13.51387969924812</v>
      </c>
      <c r="S367" s="4">
        <f t="shared" si="214"/>
        <v>8.991615595253613</v>
      </c>
      <c r="T367" s="20">
        <f t="shared" si="185"/>
        <v>4153.9711353383464</v>
      </c>
      <c r="U367" s="2">
        <f t="shared" si="186"/>
        <v>29.311135338346503</v>
      </c>
      <c r="V367" s="24">
        <f t="shared" si="187"/>
        <v>0</v>
      </c>
      <c r="W367" s="32">
        <f t="shared" si="188"/>
        <v>4147.5069182646293</v>
      </c>
      <c r="X367" s="33">
        <f t="shared" si="189"/>
        <v>22.846918264629494</v>
      </c>
      <c r="Y367" s="34">
        <f t="shared" si="190"/>
        <v>0</v>
      </c>
      <c r="Z367" s="39">
        <f t="shared" si="215"/>
        <v>4142.728000000001</v>
      </c>
      <c r="AA367" s="33">
        <f t="shared" si="191"/>
        <v>18.06800000000112</v>
      </c>
      <c r="AB367" s="34">
        <f t="shared" si="192"/>
        <v>0</v>
      </c>
      <c r="AC367" s="32">
        <f t="shared" si="193"/>
        <v>4143.7315728355725</v>
      </c>
      <c r="AD367" s="33">
        <f t="shared" si="194"/>
        <v>19.071572835572624</v>
      </c>
      <c r="AE367" s="34">
        <f t="shared" si="195"/>
        <v>0</v>
      </c>
      <c r="AF367" s="36">
        <f t="shared" si="196"/>
        <v>-1</v>
      </c>
      <c r="AG367" s="37">
        <f t="shared" si="197"/>
        <v>-1</v>
      </c>
      <c r="AH367" s="37">
        <f>IF(COUNTIF(AF368:AF371, "&lt;0")&gt;=2,0,IF(AE367=1, 1, -1))</f>
        <v>-1</v>
      </c>
      <c r="AI367" s="37">
        <f>IF(COUNTIF(AF368:AF370, "&lt;0")&gt;=1,0,IF(AE367=1, 1, -1))</f>
        <v>0</v>
      </c>
      <c r="AJ367" s="42">
        <f>IF(SUM(AE368:AE370)=0,0,IF(AE367=1, 1, -1))</f>
        <v>-1</v>
      </c>
      <c r="AK367" s="37">
        <f>IF(COUNTIF(AF368:AF369, "&lt;0")&gt;=2,0,IF(AE367=1, 1, -1))</f>
        <v>-1</v>
      </c>
      <c r="AL367" s="44">
        <f>IF(COUNTIF(AF368:AF371, "&lt;0")&gt;=3,0,IF(AE367=1, 1, -1))</f>
        <v>-1</v>
      </c>
      <c r="AM367" s="49">
        <f>IF(COUNTIF(AF368:AF370, "&lt;0")&gt;=2,0,IF(AE367=1, 1, -1))</f>
        <v>-1</v>
      </c>
      <c r="AN367" s="7">
        <v>14.812986976965298</v>
      </c>
      <c r="AO367" s="4">
        <f t="shared" si="198"/>
        <v>10.109999999999673</v>
      </c>
      <c r="AP367" s="4">
        <f t="shared" si="199"/>
        <v>-20.710000000000036</v>
      </c>
      <c r="AQ367" s="4">
        <f t="shared" si="200"/>
        <v>16.920000000000073</v>
      </c>
      <c r="AR367">
        <f t="shared" si="216"/>
        <v>20.710000000000036</v>
      </c>
      <c r="AS367" s="6">
        <f t="shared" si="201"/>
        <v>0</v>
      </c>
      <c r="AT367" s="4">
        <f t="shared" si="202"/>
        <v>1.5094804654479113</v>
      </c>
      <c r="AU367" s="4">
        <f t="shared" si="217"/>
        <v>4.8929869769652257</v>
      </c>
      <c r="AV367">
        <f t="shared" si="218"/>
        <v>0</v>
      </c>
      <c r="AW367">
        <f t="shared" si="219"/>
        <v>0</v>
      </c>
      <c r="AX367">
        <f t="shared" si="220"/>
        <v>0</v>
      </c>
      <c r="AY367" s="4">
        <f t="shared" si="203"/>
        <v>6.94</v>
      </c>
      <c r="AZ367" s="4">
        <f t="shared" si="204"/>
        <v>992.31000000001222</v>
      </c>
      <c r="BA367" s="4">
        <f>(C367-$C$1240)*10/100*4</f>
        <v>625.4</v>
      </c>
      <c r="BC367"/>
      <c r="BE367" s="6"/>
      <c r="BK367">
        <f t="shared" si="221"/>
        <v>1</v>
      </c>
    </row>
    <row r="368" spans="1:63" x14ac:dyDescent="0.25">
      <c r="A368">
        <v>891</v>
      </c>
      <c r="B368" s="1">
        <v>44299</v>
      </c>
      <c r="C368" s="2">
        <v>4130.1000000000004</v>
      </c>
      <c r="D368" s="2">
        <v>4148</v>
      </c>
      <c r="E368" s="2">
        <v>4124.43</v>
      </c>
      <c r="F368" s="2">
        <v>4141.59</v>
      </c>
      <c r="G368" s="2">
        <v>3728440000</v>
      </c>
      <c r="H368" s="2">
        <f t="shared" si="205"/>
        <v>62.005111473884838</v>
      </c>
      <c r="I368" s="2">
        <f t="shared" si="206"/>
        <v>3993.9060000000004</v>
      </c>
      <c r="J368" s="2">
        <f t="shared" si="207"/>
        <v>61.328365258362744</v>
      </c>
      <c r="K368" s="2">
        <f t="shared" si="208"/>
        <v>2.1100000000005821</v>
      </c>
      <c r="L368" s="20">
        <f>VLOOKUP(B368,'IV Calls'!A:B,2, FALSE)</f>
        <v>0.1152</v>
      </c>
      <c r="M368" s="2">
        <f t="shared" si="209"/>
        <v>15.589848784108495</v>
      </c>
      <c r="N368" s="2">
        <f>VLOOKUP(B368,'IV Puts'!A:B,2, FALSE)</f>
        <v>0.1114</v>
      </c>
      <c r="O368" s="21">
        <f t="shared" si="210"/>
        <v>15.644689788790339</v>
      </c>
      <c r="P368" s="4">
        <f t="shared" si="211"/>
        <v>23.569999999999709</v>
      </c>
      <c r="Q368" s="4">
        <f t="shared" si="212"/>
        <v>29.951999999999998</v>
      </c>
      <c r="R368" s="4">
        <f t="shared" si="213"/>
        <v>12.381135338345867</v>
      </c>
      <c r="S368" s="4">
        <f t="shared" si="214"/>
        <v>8.3477722037030944</v>
      </c>
      <c r="T368" s="20">
        <f t="shared" si="185"/>
        <v>4138.6385413533835</v>
      </c>
      <c r="U368" s="2">
        <f t="shared" si="186"/>
        <v>2.9514586466166293</v>
      </c>
      <c r="V368" s="24">
        <f t="shared" si="187"/>
        <v>1</v>
      </c>
      <c r="W368" s="32">
        <f t="shared" si="188"/>
        <v>4135.3366122448979</v>
      </c>
      <c r="X368" s="33">
        <f t="shared" si="189"/>
        <v>6.253387755102267</v>
      </c>
      <c r="Y368" s="34">
        <f t="shared" si="190"/>
        <v>1</v>
      </c>
      <c r="Z368" s="39">
        <f t="shared" si="215"/>
        <v>4130.639000000001</v>
      </c>
      <c r="AA368" s="33">
        <f t="shared" si="191"/>
        <v>10.950999999999112</v>
      </c>
      <c r="AB368" s="34">
        <f t="shared" si="192"/>
        <v>1</v>
      </c>
      <c r="AC368" s="32">
        <f t="shared" si="193"/>
        <v>4131.6254985714295</v>
      </c>
      <c r="AD368" s="33">
        <f t="shared" si="194"/>
        <v>9.9645014285706566</v>
      </c>
      <c r="AE368" s="34">
        <f t="shared" si="195"/>
        <v>1</v>
      </c>
      <c r="AF368" s="36">
        <f t="shared" si="196"/>
        <v>1</v>
      </c>
      <c r="AG368" s="37">
        <f t="shared" si="197"/>
        <v>1</v>
      </c>
      <c r="AH368" s="37">
        <f>IF(COUNTIF(AF369:AF372, "&lt;0")&gt;=2,0,IF(AE368=1, 1, -1))</f>
        <v>1</v>
      </c>
      <c r="AI368" s="37">
        <f>IF(COUNTIF(AF369:AF371, "&lt;0")&gt;=1,0,IF(AE368=1, 1, -1))</f>
        <v>0</v>
      </c>
      <c r="AJ368" s="42">
        <f>IF(SUM(AE369:AE371)=0,0,IF(AE368=1, 1, -1))</f>
        <v>1</v>
      </c>
      <c r="AK368" s="37">
        <f>IF(COUNTIF(AF369:AF370, "&lt;0")&gt;=2,0,IF(AE368=1, 1, -1))</f>
        <v>1</v>
      </c>
      <c r="AL368" s="44">
        <f>IF(COUNTIF(AF369:AF372, "&lt;0")&gt;=3,0,IF(AE368=1, 1, -1))</f>
        <v>1</v>
      </c>
      <c r="AM368" s="49">
        <f>IF(COUNTIF(AF369:AF371, "&lt;0")&gt;=2,0,IF(AE368=1, 1, -1))</f>
        <v>1</v>
      </c>
      <c r="AN368" s="7">
        <v>15.075600299910471</v>
      </c>
      <c r="AO368" s="4">
        <f t="shared" si="198"/>
        <v>17.899999999999636</v>
      </c>
      <c r="AP368" s="4">
        <f t="shared" si="199"/>
        <v>-5.6700000000000728</v>
      </c>
      <c r="AQ368" s="4">
        <f t="shared" si="200"/>
        <v>11.489999999999782</v>
      </c>
      <c r="AR368">
        <f t="shared" si="216"/>
        <v>17.899999999999636</v>
      </c>
      <c r="AS368" s="6">
        <f t="shared" si="201"/>
        <v>0</v>
      </c>
      <c r="AT368" s="4">
        <f t="shared" si="202"/>
        <v>4.7134004498660715</v>
      </c>
      <c r="AU368" s="4">
        <f t="shared" si="217"/>
        <v>10.58560029991069</v>
      </c>
      <c r="AV368">
        <f t="shared" si="218"/>
        <v>0</v>
      </c>
      <c r="AW368">
        <f t="shared" si="219"/>
        <v>0</v>
      </c>
      <c r="AX368">
        <f t="shared" si="220"/>
        <v>0</v>
      </c>
      <c r="AY368" s="4">
        <f t="shared" si="203"/>
        <v>6.94</v>
      </c>
      <c r="AZ368" s="4">
        <f t="shared" si="204"/>
        <v>985.37000000001217</v>
      </c>
      <c r="BA368" s="4">
        <f>(C368-$C$1240)*10/100*4</f>
        <v>620.80800000000022</v>
      </c>
      <c r="BC368"/>
      <c r="BE368" s="6"/>
      <c r="BK368">
        <f t="shared" si="221"/>
        <v>1</v>
      </c>
    </row>
    <row r="369" spans="1:63" x14ac:dyDescent="0.25">
      <c r="A369">
        <v>890</v>
      </c>
      <c r="B369" s="1">
        <v>44298</v>
      </c>
      <c r="C369" s="2">
        <v>4124.71</v>
      </c>
      <c r="D369" s="2">
        <v>4131.76</v>
      </c>
      <c r="E369" s="2">
        <v>4114.82</v>
      </c>
      <c r="F369" s="2">
        <v>4127.99</v>
      </c>
      <c r="G369" s="2">
        <v>3578500000</v>
      </c>
      <c r="H369" s="2">
        <f t="shared" si="205"/>
        <v>61.166600953643105</v>
      </c>
      <c r="I369" s="2">
        <f t="shared" si="206"/>
        <v>3984.5490000000013</v>
      </c>
      <c r="J369" s="2">
        <f t="shared" si="207"/>
        <v>62.622789401051243</v>
      </c>
      <c r="K369" s="2">
        <f t="shared" si="208"/>
        <v>-4.0900000000001455</v>
      </c>
      <c r="L369" s="20">
        <f>VLOOKUP(B369,'IV Calls'!A:B,2, FALSE)</f>
        <v>0.1196</v>
      </c>
      <c r="M369" s="2">
        <f t="shared" si="209"/>
        <v>16.18847029860672</v>
      </c>
      <c r="N369" s="2">
        <f>VLOOKUP(B369,'IV Puts'!A:B,2, FALSE)</f>
        <v>0.1144</v>
      </c>
      <c r="O369" s="21">
        <f t="shared" si="210"/>
        <v>16.069153497227283</v>
      </c>
      <c r="P369" s="4">
        <f t="shared" si="211"/>
        <v>16.940000000000509</v>
      </c>
      <c r="Q369" s="4">
        <f t="shared" si="212"/>
        <v>31.453000000000021</v>
      </c>
      <c r="R369" s="4">
        <f t="shared" si="213"/>
        <v>10.648541353383457</v>
      </c>
      <c r="S369" s="4">
        <f t="shared" si="214"/>
        <v>7.3755102040816301</v>
      </c>
      <c r="T369" s="20">
        <f t="shared" si="185"/>
        <v>4138.0367744360901</v>
      </c>
      <c r="U369" s="2">
        <f t="shared" si="186"/>
        <v>10.046774436090345</v>
      </c>
      <c r="V369" s="24">
        <f t="shared" si="187"/>
        <v>1</v>
      </c>
      <c r="W369" s="32">
        <f t="shared" si="188"/>
        <v>4129.2721598644139</v>
      </c>
      <c r="X369" s="33">
        <f t="shared" si="189"/>
        <v>1.2821598644140977</v>
      </c>
      <c r="Y369" s="34">
        <f t="shared" si="190"/>
        <v>1</v>
      </c>
      <c r="Z369" s="39">
        <f t="shared" si="215"/>
        <v>4127.57</v>
      </c>
      <c r="AA369" s="33">
        <f t="shared" si="191"/>
        <v>0.42000000000007276</v>
      </c>
      <c r="AB369" s="34">
        <f t="shared" si="192"/>
        <v>1</v>
      </c>
      <c r="AC369" s="32">
        <f t="shared" si="193"/>
        <v>4127.9274535715267</v>
      </c>
      <c r="AD369" s="33">
        <f t="shared" si="194"/>
        <v>6.2546428473069682E-2</v>
      </c>
      <c r="AE369" s="34">
        <f t="shared" si="195"/>
        <v>1</v>
      </c>
      <c r="AF369" s="36">
        <f t="shared" si="196"/>
        <v>1</v>
      </c>
      <c r="AG369" s="37">
        <f t="shared" si="197"/>
        <v>0</v>
      </c>
      <c r="AH369" s="37">
        <f>IF(COUNTIF(AF370:AF373, "&lt;0")&gt;=2,0,IF(AE369=1, 1, -1))</f>
        <v>1</v>
      </c>
      <c r="AI369" s="37">
        <f>IF(COUNTIF(AF370:AF372, "&lt;0")&gt;=1,0,IF(AE369=1, 1, -1))</f>
        <v>0</v>
      </c>
      <c r="AJ369" s="42">
        <f>IF(SUM(AE370:AE372)=0,0,IF(AE369=1, 1, -1))</f>
        <v>1</v>
      </c>
      <c r="AK369" s="37">
        <f>IF(COUNTIF(AF370:AF371, "&lt;0")&gt;=2,0,IF(AE369=1, 1, -1))</f>
        <v>1</v>
      </c>
      <c r="AL369" s="44">
        <f>IF(COUNTIF(AF370:AF373, "&lt;0")&gt;=3,0,IF(AE369=1, 1, -1))</f>
        <v>1</v>
      </c>
      <c r="AM369" s="49">
        <f>IF(COUNTIF(AF370:AF372, "&lt;0")&gt;=2,0,IF(AE369=1, 1, -1))</f>
        <v>1</v>
      </c>
      <c r="AN369" s="7">
        <v>15.48462376388469</v>
      </c>
      <c r="AO369" s="4">
        <f t="shared" si="198"/>
        <v>7.0500000000001819</v>
      </c>
      <c r="AP369" s="4">
        <f t="shared" si="199"/>
        <v>-9.8900000000003274</v>
      </c>
      <c r="AQ369" s="4">
        <f t="shared" si="200"/>
        <v>3.2799999999997453</v>
      </c>
      <c r="AR369">
        <f t="shared" si="216"/>
        <v>9.8900000000003274</v>
      </c>
      <c r="AS369" s="6">
        <f t="shared" si="201"/>
        <v>0</v>
      </c>
      <c r="AT369" s="4">
        <f t="shared" si="202"/>
        <v>13.336935645826706</v>
      </c>
      <c r="AU369" s="4">
        <f t="shared" si="217"/>
        <v>19.204623763884946</v>
      </c>
      <c r="AV369">
        <f t="shared" si="218"/>
        <v>0</v>
      </c>
      <c r="AW369">
        <f t="shared" si="219"/>
        <v>0</v>
      </c>
      <c r="AX369">
        <f t="shared" si="220"/>
        <v>0</v>
      </c>
      <c r="AY369" s="4">
        <f t="shared" si="203"/>
        <v>6.94</v>
      </c>
      <c r="AZ369" s="4">
        <f t="shared" si="204"/>
        <v>978.43000000001211</v>
      </c>
      <c r="BA369" s="4">
        <f>(C369-$C$1240)*10/100*4</f>
        <v>618.65200000000004</v>
      </c>
      <c r="BC369"/>
      <c r="BE369" s="6"/>
      <c r="BK369">
        <f t="shared" si="221"/>
        <v>1</v>
      </c>
    </row>
    <row r="370" spans="1:63" x14ac:dyDescent="0.25">
      <c r="A370">
        <v>889</v>
      </c>
      <c r="B370" s="1">
        <v>44295</v>
      </c>
      <c r="C370" s="2">
        <v>4096.1099999999997</v>
      </c>
      <c r="D370" s="2">
        <v>4129.4799999999996</v>
      </c>
      <c r="E370" s="2">
        <v>4095.51</v>
      </c>
      <c r="F370" s="2">
        <v>4128.8</v>
      </c>
      <c r="G370" s="2">
        <v>3634910000</v>
      </c>
      <c r="H370" s="2">
        <f t="shared" si="205"/>
        <v>63.925244222364</v>
      </c>
      <c r="I370" s="2">
        <f t="shared" si="206"/>
        <v>3974.5395000000003</v>
      </c>
      <c r="J370" s="2">
        <f t="shared" si="207"/>
        <v>63.387581309042872</v>
      </c>
      <c r="K370" s="2">
        <f t="shared" si="208"/>
        <v>-1.0600000000004002</v>
      </c>
      <c r="L370" s="20">
        <f>VLOOKUP(B370,'IV Calls'!A:B,2, FALSE)</f>
        <v>9.3100000000000002E-2</v>
      </c>
      <c r="M370" s="2">
        <f t="shared" si="209"/>
        <v>12.505021770653411</v>
      </c>
      <c r="N370" s="2">
        <f>VLOOKUP(B370,'IV Puts'!A:B,2, FALSE)</f>
        <v>0.1178</v>
      </c>
      <c r="O370" s="21">
        <f t="shared" si="210"/>
        <v>16.419971663554289</v>
      </c>
      <c r="P370" s="4">
        <f t="shared" si="211"/>
        <v>33.969999999999345</v>
      </c>
      <c r="Q370" s="4">
        <f t="shared" si="212"/>
        <v>36.625999999999976</v>
      </c>
      <c r="R370" s="4">
        <f t="shared" si="213"/>
        <v>9.2367744360902257</v>
      </c>
      <c r="S370" s="4">
        <f t="shared" si="214"/>
        <v>6.4255772738222232</v>
      </c>
      <c r="T370" s="20">
        <f t="shared" si="185"/>
        <v>4104.7616917293235</v>
      </c>
      <c r="U370" s="2">
        <f t="shared" si="186"/>
        <v>24.03830827067668</v>
      </c>
      <c r="V370" s="24">
        <f t="shared" si="187"/>
        <v>0</v>
      </c>
      <c r="W370" s="32">
        <f t="shared" si="188"/>
        <v>4099.8839454297404</v>
      </c>
      <c r="X370" s="33">
        <f t="shared" si="189"/>
        <v>28.916054570259803</v>
      </c>
      <c r="Y370" s="34">
        <f t="shared" si="190"/>
        <v>0</v>
      </c>
      <c r="Z370" s="39">
        <f t="shared" si="215"/>
        <v>4096.7259999999997</v>
      </c>
      <c r="AA370" s="33">
        <f t="shared" si="191"/>
        <v>32.074000000000524</v>
      </c>
      <c r="AB370" s="34">
        <f t="shared" si="192"/>
        <v>0</v>
      </c>
      <c r="AC370" s="32">
        <f t="shared" si="193"/>
        <v>4097.389168540245</v>
      </c>
      <c r="AD370" s="33">
        <f t="shared" si="194"/>
        <v>31.410831459755173</v>
      </c>
      <c r="AE370" s="34">
        <f t="shared" si="195"/>
        <v>0</v>
      </c>
      <c r="AF370" s="36">
        <f t="shared" si="196"/>
        <v>-1</v>
      </c>
      <c r="AG370" s="37">
        <f t="shared" si="197"/>
        <v>-1</v>
      </c>
      <c r="AH370" s="37">
        <f>IF(COUNTIF(AF371:AF374, "&lt;0")&gt;=2,0,IF(AE370=1, 1, -1))</f>
        <v>-1</v>
      </c>
      <c r="AI370" s="37">
        <f>IF(COUNTIF(AF371:AF373, "&lt;0")&gt;=1,0,IF(AE370=1, 1, -1))</f>
        <v>-1</v>
      </c>
      <c r="AJ370" s="42">
        <f>IF(SUM(AE371:AE373)=0,0,IF(AE370=1, 1, -1))</f>
        <v>-1</v>
      </c>
      <c r="AK370" s="37">
        <f>IF(COUNTIF(AF371:AF372, "&lt;0")&gt;=2,0,IF(AE370=1, 1, -1))</f>
        <v>-1</v>
      </c>
      <c r="AL370" s="44">
        <f>IF(COUNTIF(AF371:AF374, "&lt;0")&gt;=3,0,IF(AE370=1, 1, -1))</f>
        <v>-1</v>
      </c>
      <c r="AM370" s="49">
        <f>IF(COUNTIF(AF371:AF373, "&lt;0")&gt;=2,0,IF(AE370=1, 1, -1))</f>
        <v>-1</v>
      </c>
      <c r="AN370" s="7">
        <v>15.822680607765539</v>
      </c>
      <c r="AO370" s="4">
        <f t="shared" si="198"/>
        <v>33.369999999999891</v>
      </c>
      <c r="AP370" s="4">
        <f t="shared" si="199"/>
        <v>-0.5999999999994543</v>
      </c>
      <c r="AQ370" s="4">
        <f t="shared" si="200"/>
        <v>32.690000000000509</v>
      </c>
      <c r="AR370">
        <f t="shared" si="216"/>
        <v>33.369999999999891</v>
      </c>
      <c r="AS370" s="6">
        <f t="shared" si="201"/>
        <v>1</v>
      </c>
      <c r="AT370" s="4">
        <f t="shared" si="202"/>
        <v>-9.6359790883515828</v>
      </c>
      <c r="AU370" s="4">
        <f t="shared" si="217"/>
        <v>-9.8673193922349682</v>
      </c>
      <c r="AV370">
        <f t="shared" si="218"/>
        <v>1</v>
      </c>
      <c r="AW370">
        <f t="shared" si="219"/>
        <v>0</v>
      </c>
      <c r="AX370">
        <f t="shared" si="220"/>
        <v>0</v>
      </c>
      <c r="AY370" s="4">
        <f t="shared" si="203"/>
        <v>-3.9100000000000006</v>
      </c>
      <c r="AZ370" s="4">
        <f t="shared" si="204"/>
        <v>971.49000000001206</v>
      </c>
      <c r="BA370" s="4">
        <f>(C370-$C$1240)*10/100*4</f>
        <v>607.21199999999988</v>
      </c>
      <c r="BC370"/>
      <c r="BE370" s="6"/>
      <c r="BK370">
        <f t="shared" si="221"/>
        <v>1</v>
      </c>
    </row>
    <row r="371" spans="1:63" x14ac:dyDescent="0.25">
      <c r="A371">
        <v>888</v>
      </c>
      <c r="B371" s="1">
        <v>44294</v>
      </c>
      <c r="C371" s="2">
        <v>4089.95</v>
      </c>
      <c r="D371" s="2">
        <v>4098.1899999999996</v>
      </c>
      <c r="E371" s="2">
        <v>4082.54</v>
      </c>
      <c r="F371" s="2">
        <v>4097.17</v>
      </c>
      <c r="G371" s="2">
        <v>3901910000</v>
      </c>
      <c r="H371" s="2">
        <f t="shared" si="205"/>
        <v>70.876550337737058</v>
      </c>
      <c r="I371" s="2">
        <f t="shared" si="206"/>
        <v>3965.511</v>
      </c>
      <c r="J371" s="2">
        <f t="shared" si="207"/>
        <v>69.753180683939519</v>
      </c>
      <c r="K371" s="2">
        <f t="shared" si="208"/>
        <v>10</v>
      </c>
      <c r="L371" s="20">
        <f>VLOOKUP(B371,'IV Calls'!A:B,2, FALSE)</f>
        <v>0.1166</v>
      </c>
      <c r="M371" s="2">
        <f t="shared" si="209"/>
        <v>15.595675072518047</v>
      </c>
      <c r="N371" s="2">
        <f>VLOOKUP(B371,'IV Puts'!A:B,2, FALSE)</f>
        <v>0.1003</v>
      </c>
      <c r="O371" s="21">
        <f t="shared" si="210"/>
        <v>13.921912587633933</v>
      </c>
      <c r="P371" s="4">
        <f t="shared" si="211"/>
        <v>18.239999999999782</v>
      </c>
      <c r="Q371" s="4">
        <f t="shared" si="212"/>
        <v>39.833000000000041</v>
      </c>
      <c r="R371" s="4">
        <f t="shared" si="213"/>
        <v>7.5916917293233004</v>
      </c>
      <c r="S371" s="4">
        <f t="shared" si="214"/>
        <v>5.3154160982264615</v>
      </c>
      <c r="T371" s="20">
        <f t="shared" si="185"/>
        <v>4086.6901278195487</v>
      </c>
      <c r="U371" s="2">
        <f t="shared" si="186"/>
        <v>10.479872180451366</v>
      </c>
      <c r="V371" s="24">
        <f t="shared" si="187"/>
        <v>1</v>
      </c>
      <c r="W371" s="32">
        <f t="shared" si="188"/>
        <v>4093.3347829828967</v>
      </c>
      <c r="X371" s="33">
        <f t="shared" si="189"/>
        <v>3.8352170171033322</v>
      </c>
      <c r="Y371" s="34">
        <f t="shared" si="190"/>
        <v>1</v>
      </c>
      <c r="Z371" s="39">
        <f t="shared" si="215"/>
        <v>4091.5160000000014</v>
      </c>
      <c r="AA371" s="33">
        <f t="shared" si="191"/>
        <v>5.6539999999986321</v>
      </c>
      <c r="AB371" s="34">
        <f t="shared" si="192"/>
        <v>1</v>
      </c>
      <c r="AC371" s="32">
        <f t="shared" si="193"/>
        <v>4091.8979444264091</v>
      </c>
      <c r="AD371" s="33">
        <f t="shared" si="194"/>
        <v>5.2720555735909329</v>
      </c>
      <c r="AE371" s="34">
        <f t="shared" si="195"/>
        <v>1</v>
      </c>
      <c r="AF371" s="36">
        <f t="shared" si="196"/>
        <v>1</v>
      </c>
      <c r="AG371" s="37">
        <f t="shared" si="197"/>
        <v>1</v>
      </c>
      <c r="AH371" s="37">
        <f>IF(COUNTIF(AF372:AF375, "&lt;0")&gt;=2,0,IF(AE371=1, 1, -1))</f>
        <v>0</v>
      </c>
      <c r="AI371" s="37">
        <f>IF(COUNTIF(AF372:AF374, "&lt;0")&gt;=1,0,IF(AE371=1, 1, -1))</f>
        <v>0</v>
      </c>
      <c r="AJ371" s="42">
        <f>IF(SUM(AE372:AE374)=0,0,IF(AE371=1, 1, -1))</f>
        <v>1</v>
      </c>
      <c r="AK371" s="37">
        <f>IF(COUNTIF(AF372:AF373, "&lt;0")&gt;=2,0,IF(AE371=1, 1, -1))</f>
        <v>1</v>
      </c>
      <c r="AL371" s="44">
        <f>IF(COUNTIF(AF372:AF375, "&lt;0")&gt;=3,0,IF(AE371=1, 1, -1))</f>
        <v>1</v>
      </c>
      <c r="AM371" s="49">
        <f>IF(COUNTIF(AF372:AF374, "&lt;0")&gt;=2,0,IF(AE371=1, 1, -1))</f>
        <v>1</v>
      </c>
      <c r="AN371" s="7">
        <v>13.415490649859006</v>
      </c>
      <c r="AO371" s="4">
        <f t="shared" si="198"/>
        <v>8.2399999999997817</v>
      </c>
      <c r="AP371" s="4">
        <f t="shared" si="199"/>
        <v>-7.4099999999998545</v>
      </c>
      <c r="AQ371" s="4">
        <f t="shared" si="200"/>
        <v>7.2200000000002547</v>
      </c>
      <c r="AR371">
        <f t="shared" si="216"/>
        <v>8.2399999999997817</v>
      </c>
      <c r="AS371" s="6">
        <f t="shared" si="201"/>
        <v>0</v>
      </c>
      <c r="AT371" s="4">
        <f t="shared" si="202"/>
        <v>11.883235974788725</v>
      </c>
      <c r="AU371" s="4">
        <f t="shared" si="217"/>
        <v>13.195490649858751</v>
      </c>
      <c r="AV371">
        <f t="shared" si="218"/>
        <v>0</v>
      </c>
      <c r="AW371">
        <f t="shared" si="219"/>
        <v>0</v>
      </c>
      <c r="AX371">
        <f t="shared" si="220"/>
        <v>0</v>
      </c>
      <c r="AY371" s="4">
        <f t="shared" si="203"/>
        <v>6.94</v>
      </c>
      <c r="AZ371" s="4">
        <f t="shared" si="204"/>
        <v>975.40000000001203</v>
      </c>
      <c r="BA371" s="4">
        <f>(C371-$C$1240)*10/100*4</f>
        <v>604.74799999999993</v>
      </c>
      <c r="BC371"/>
      <c r="BE371" s="6"/>
      <c r="BK371">
        <f t="shared" si="221"/>
        <v>1</v>
      </c>
    </row>
    <row r="372" spans="1:63" x14ac:dyDescent="0.25">
      <c r="A372">
        <v>887</v>
      </c>
      <c r="B372" s="1">
        <v>44293</v>
      </c>
      <c r="C372" s="2">
        <v>4074.29</v>
      </c>
      <c r="D372" s="2">
        <v>4083.13</v>
      </c>
      <c r="E372" s="2">
        <v>4068.31</v>
      </c>
      <c r="F372" s="2">
        <v>4079.95</v>
      </c>
      <c r="G372" s="2">
        <v>4112640000</v>
      </c>
      <c r="H372" s="2">
        <f t="shared" si="205"/>
        <v>66.161422470600925</v>
      </c>
      <c r="I372" s="2">
        <f t="shared" si="206"/>
        <v>3955.6130000000003</v>
      </c>
      <c r="J372" s="2">
        <f t="shared" si="207"/>
        <v>68.253187045310241</v>
      </c>
      <c r="K372" s="2">
        <f t="shared" si="208"/>
        <v>0.34999999999990905</v>
      </c>
      <c r="L372" s="20">
        <f>VLOOKUP(B372,'IV Calls'!A:B,2, FALSE)</f>
        <v>0.1212</v>
      </c>
      <c r="M372" s="2">
        <f t="shared" si="209"/>
        <v>16.187062196403463</v>
      </c>
      <c r="N372" s="2">
        <f>VLOOKUP(B372,'IV Puts'!A:B,2, FALSE)</f>
        <v>0.10780000000000001</v>
      </c>
      <c r="O372" s="21">
        <f t="shared" si="210"/>
        <v>14.940891713396947</v>
      </c>
      <c r="P372" s="4">
        <f t="shared" si="211"/>
        <v>14.820000000000164</v>
      </c>
      <c r="Q372" s="4">
        <f t="shared" si="212"/>
        <v>43.310000000000038</v>
      </c>
      <c r="R372" s="4">
        <f t="shared" si="213"/>
        <v>6.7401278195488663</v>
      </c>
      <c r="S372" s="4">
        <f t="shared" si="214"/>
        <v>4.767299975911075</v>
      </c>
      <c r="T372" s="20">
        <f t="shared" si="185"/>
        <v>4080.136030075188</v>
      </c>
      <c r="U372" s="2">
        <f t="shared" si="186"/>
        <v>0.18603007518822778</v>
      </c>
      <c r="V372" s="24">
        <f t="shared" si="187"/>
        <v>1</v>
      </c>
      <c r="W372" s="32">
        <f t="shared" si="188"/>
        <v>4077.4357138067617</v>
      </c>
      <c r="X372" s="33">
        <f t="shared" si="189"/>
        <v>2.5142861932381493</v>
      </c>
      <c r="Y372" s="34">
        <f t="shared" si="190"/>
        <v>1</v>
      </c>
      <c r="Z372" s="39">
        <f t="shared" si="215"/>
        <v>4074.1620000000003</v>
      </c>
      <c r="AA372" s="33">
        <f t="shared" si="191"/>
        <v>5.7879999999995562</v>
      </c>
      <c r="AB372" s="34">
        <f t="shared" si="192"/>
        <v>1</v>
      </c>
      <c r="AC372" s="32">
        <f t="shared" si="193"/>
        <v>4074.8494798994202</v>
      </c>
      <c r="AD372" s="33">
        <f t="shared" si="194"/>
        <v>5.1005201005796152</v>
      </c>
      <c r="AE372" s="34">
        <f t="shared" si="195"/>
        <v>1</v>
      </c>
      <c r="AF372" s="36">
        <f t="shared" si="196"/>
        <v>1</v>
      </c>
      <c r="AG372" s="37">
        <f t="shared" si="197"/>
        <v>1</v>
      </c>
      <c r="AH372" s="37">
        <f>IF(COUNTIF(AF373:AF376, "&lt;0")&gt;=2,0,IF(AE372=1, 1, -1))</f>
        <v>0</v>
      </c>
      <c r="AI372" s="37">
        <f>IF(COUNTIF(AF373:AF375, "&lt;0")&gt;=1,0,IF(AE372=1, 1, -1))</f>
        <v>0</v>
      </c>
      <c r="AJ372" s="42">
        <f>IF(SUM(AE373:AE375)=0,0,IF(AE372=1, 1, -1))</f>
        <v>1</v>
      </c>
      <c r="AK372" s="37">
        <f>IF(COUNTIF(AF373:AF374, "&lt;0")&gt;=2,0,IF(AE372=1, 1, -1))</f>
        <v>1</v>
      </c>
      <c r="AL372" s="44">
        <f>IF(COUNTIF(AF373:AF376, "&lt;0")&gt;=3,0,IF(AE372=1, 1, -1))</f>
        <v>1</v>
      </c>
      <c r="AM372" s="49">
        <f>IF(COUNTIF(AF373:AF375, "&lt;0")&gt;=2,0,IF(AE372=1, 1, -1))</f>
        <v>0</v>
      </c>
      <c r="AN372" s="7">
        <v>14.397403504721895</v>
      </c>
      <c r="AO372" s="4">
        <f t="shared" si="198"/>
        <v>8.8400000000001455</v>
      </c>
      <c r="AP372" s="4">
        <f t="shared" si="199"/>
        <v>-5.9800000000000182</v>
      </c>
      <c r="AQ372" s="4">
        <f t="shared" si="200"/>
        <v>5.6599999999998545</v>
      </c>
      <c r="AR372">
        <f t="shared" si="216"/>
        <v>8.8400000000001455</v>
      </c>
      <c r="AS372" s="6">
        <f t="shared" si="201"/>
        <v>0</v>
      </c>
      <c r="AT372" s="4">
        <f t="shared" si="202"/>
        <v>12.756105257082698</v>
      </c>
      <c r="AU372" s="4">
        <f t="shared" si="217"/>
        <v>15.737403504722041</v>
      </c>
      <c r="AV372">
        <f t="shared" si="218"/>
        <v>0</v>
      </c>
      <c r="AW372">
        <f t="shared" si="219"/>
        <v>0</v>
      </c>
      <c r="AX372">
        <f t="shared" si="220"/>
        <v>0</v>
      </c>
      <c r="AY372" s="4">
        <f t="shared" si="203"/>
        <v>6.94</v>
      </c>
      <c r="AZ372" s="4">
        <f t="shared" si="204"/>
        <v>968.46000000001197</v>
      </c>
      <c r="BA372" s="4">
        <f>(C372-$C$1240)*10/100*4</f>
        <v>598.48400000000004</v>
      </c>
      <c r="BC372"/>
      <c r="BE372" s="6"/>
      <c r="BK372">
        <f t="shared" si="221"/>
        <v>1</v>
      </c>
    </row>
    <row r="373" spans="1:63" x14ac:dyDescent="0.25">
      <c r="A373">
        <v>886</v>
      </c>
      <c r="B373" s="1">
        <v>44292</v>
      </c>
      <c r="C373" s="2">
        <v>4075.57</v>
      </c>
      <c r="D373" s="2">
        <v>4086.23</v>
      </c>
      <c r="E373" s="2">
        <v>4068.14</v>
      </c>
      <c r="F373" s="2">
        <v>4073.94</v>
      </c>
      <c r="G373" s="2">
        <v>4027880000</v>
      </c>
      <c r="H373" s="2">
        <f t="shared" si="205"/>
        <v>57.978438291029128</v>
      </c>
      <c r="I373" s="2">
        <f t="shared" si="206"/>
        <v>3944.4949999999999</v>
      </c>
      <c r="J373" s="2">
        <f t="shared" si="207"/>
        <v>63.549116957300292</v>
      </c>
      <c r="K373" s="2">
        <f t="shared" si="208"/>
        <v>-2.3399999999996908</v>
      </c>
      <c r="L373" s="20">
        <f>VLOOKUP(B373,'IV Calls'!A:B,2, FALSE)</f>
        <v>0.12280000000000001</v>
      </c>
      <c r="M373" s="2">
        <f t="shared" si="209"/>
        <v>16.416735100520061</v>
      </c>
      <c r="N373" s="2">
        <f>VLOOKUP(B373,'IV Puts'!A:B,2, FALSE)</f>
        <v>0.1255</v>
      </c>
      <c r="O373" s="21">
        <f t="shared" si="210"/>
        <v>17.411031096980764</v>
      </c>
      <c r="P373" s="4">
        <f t="shared" si="211"/>
        <v>18.090000000000146</v>
      </c>
      <c r="Q373" s="4">
        <f t="shared" si="212"/>
        <v>46.584000000000017</v>
      </c>
      <c r="R373" s="4">
        <f t="shared" si="213"/>
        <v>6.1960300751879629</v>
      </c>
      <c r="S373" s="4">
        <f t="shared" si="214"/>
        <v>4.4305828264252298</v>
      </c>
      <c r="T373" s="20">
        <f t="shared" si="185"/>
        <v>4084.1220075187966</v>
      </c>
      <c r="U373" s="2">
        <f t="shared" si="186"/>
        <v>10.182007518796581</v>
      </c>
      <c r="V373" s="24">
        <f t="shared" si="187"/>
        <v>1</v>
      </c>
      <c r="W373" s="32">
        <f t="shared" si="188"/>
        <v>4078.7264216046865</v>
      </c>
      <c r="X373" s="33">
        <f t="shared" si="189"/>
        <v>4.7864216046864385</v>
      </c>
      <c r="Y373" s="34">
        <f t="shared" si="190"/>
        <v>1</v>
      </c>
      <c r="Z373" s="39">
        <f t="shared" si="215"/>
        <v>4079.6830000000009</v>
      </c>
      <c r="AA373" s="33">
        <f t="shared" si="191"/>
        <v>5.7430000000008476</v>
      </c>
      <c r="AB373" s="34">
        <f t="shared" si="192"/>
        <v>1</v>
      </c>
      <c r="AC373" s="32">
        <f t="shared" si="193"/>
        <v>4079.4821185369847</v>
      </c>
      <c r="AD373" s="33">
        <f t="shared" si="194"/>
        <v>5.5421185369846171</v>
      </c>
      <c r="AE373" s="34">
        <f t="shared" si="195"/>
        <v>1</v>
      </c>
      <c r="AF373" s="36">
        <f t="shared" si="196"/>
        <v>1</v>
      </c>
      <c r="AG373" s="37">
        <f t="shared" si="197"/>
        <v>0</v>
      </c>
      <c r="AH373" s="37">
        <f>IF(COUNTIF(AF374:AF377, "&lt;0")&gt;=2,0,IF(AE373=1, 1, -1))</f>
        <v>0</v>
      </c>
      <c r="AI373" s="37">
        <f>IF(COUNTIF(AF374:AF376, "&lt;0")&gt;=1,0,IF(AE373=1, 1, -1))</f>
        <v>0</v>
      </c>
      <c r="AJ373" s="42">
        <f>IF(SUM(AE374:AE376)=0,0,IF(AE373=1, 1, -1))</f>
        <v>1</v>
      </c>
      <c r="AK373" s="37">
        <f>IF(COUNTIF(AF374:AF375, "&lt;0")&gt;=2,0,IF(AE373=1, 1, -1))</f>
        <v>0</v>
      </c>
      <c r="AL373" s="44">
        <f>IF(COUNTIF(AF374:AF377, "&lt;0")&gt;=3,0,IF(AE373=1, 1, -1))</f>
        <v>1</v>
      </c>
      <c r="AM373" s="49">
        <f>IF(COUNTIF(AF374:AF376, "&lt;0")&gt;=2,0,IF(AE373=1, 1, -1))</f>
        <v>0</v>
      </c>
      <c r="AN373" s="7">
        <v>16.777689373902827</v>
      </c>
      <c r="AO373" s="4">
        <f t="shared" si="198"/>
        <v>10.659999999999854</v>
      </c>
      <c r="AP373" s="4">
        <f t="shared" si="199"/>
        <v>-7.430000000000291</v>
      </c>
      <c r="AQ373" s="4">
        <f t="shared" si="200"/>
        <v>1.6300000000001091</v>
      </c>
      <c r="AR373">
        <f t="shared" si="216"/>
        <v>10.659999999999854</v>
      </c>
      <c r="AS373" s="6">
        <f t="shared" si="201"/>
        <v>0</v>
      </c>
      <c r="AT373" s="4">
        <f t="shared" si="202"/>
        <v>14.506534060854385</v>
      </c>
      <c r="AU373" s="4">
        <f t="shared" si="217"/>
        <v>22.147689373902718</v>
      </c>
      <c r="AV373">
        <f t="shared" si="218"/>
        <v>0</v>
      </c>
      <c r="AW373">
        <f t="shared" si="219"/>
        <v>0</v>
      </c>
      <c r="AX373">
        <f t="shared" si="220"/>
        <v>0</v>
      </c>
      <c r="AY373" s="4">
        <f t="shared" si="203"/>
        <v>6.94</v>
      </c>
      <c r="AZ373" s="4">
        <f t="shared" si="204"/>
        <v>961.52000000001192</v>
      </c>
      <c r="BA373" s="4">
        <f>(C373-$C$1240)*10/100*4</f>
        <v>598.99600000000009</v>
      </c>
      <c r="BC373"/>
      <c r="BE373" s="6"/>
      <c r="BK373">
        <f t="shared" si="221"/>
        <v>1</v>
      </c>
    </row>
    <row r="374" spans="1:63" x14ac:dyDescent="0.25">
      <c r="A374">
        <v>885</v>
      </c>
      <c r="B374" s="1">
        <v>44291</v>
      </c>
      <c r="C374" s="2">
        <v>4034.44</v>
      </c>
      <c r="D374" s="2">
        <v>4083.42</v>
      </c>
      <c r="E374" s="2">
        <v>4034.44</v>
      </c>
      <c r="F374" s="2">
        <v>4077.91</v>
      </c>
      <c r="G374" s="2">
        <v>3999760000</v>
      </c>
      <c r="H374" s="2">
        <f t="shared" si="205"/>
        <v>44.800224069380157</v>
      </c>
      <c r="I374" s="2">
        <f t="shared" si="206"/>
        <v>3932.9359999999992</v>
      </c>
      <c r="J374" s="2">
        <f t="shared" si="207"/>
        <v>53.239128890319023</v>
      </c>
      <c r="K374" s="2">
        <f t="shared" si="208"/>
        <v>14.570000000000164</v>
      </c>
      <c r="L374" s="20">
        <f>VLOOKUP(B374,'IV Calls'!A:B,2, FALSE)</f>
        <v>0.12759999999999999</v>
      </c>
      <c r="M374" s="2">
        <f t="shared" si="209"/>
        <v>16.815642665424178</v>
      </c>
      <c r="N374" s="2">
        <f>VLOOKUP(B374,'IV Puts'!A:B,2, FALSE)</f>
        <v>0.12640000000000001</v>
      </c>
      <c r="O374" s="21">
        <f t="shared" si="210"/>
        <v>17.286306583409409</v>
      </c>
      <c r="P374" s="4">
        <f t="shared" si="211"/>
        <v>63.550000000000182</v>
      </c>
      <c r="Q374" s="4">
        <f t="shared" si="212"/>
        <v>48.996000000000002</v>
      </c>
      <c r="R374" s="4">
        <f t="shared" si="213"/>
        <v>6.2120075187969892</v>
      </c>
      <c r="S374" s="4">
        <f t="shared" si="214"/>
        <v>4.4456642319528319</v>
      </c>
      <c r="T374" s="20">
        <f t="shared" si="185"/>
        <v>4025.3613233082706</v>
      </c>
      <c r="U374" s="2">
        <f t="shared" si="186"/>
        <v>52.54867669172927</v>
      </c>
      <c r="V374" s="24">
        <f t="shared" si="187"/>
        <v>0</v>
      </c>
      <c r="W374" s="32">
        <f t="shared" si="188"/>
        <v>4037.2071862421744</v>
      </c>
      <c r="X374" s="33">
        <f t="shared" si="189"/>
        <v>40.702813757825425</v>
      </c>
      <c r="Y374" s="34">
        <f t="shared" si="190"/>
        <v>0</v>
      </c>
      <c r="Z374" s="39">
        <f t="shared" si="215"/>
        <v>4038.6059999999998</v>
      </c>
      <c r="AA374" s="33">
        <f t="shared" si="191"/>
        <v>39.304000000000087</v>
      </c>
      <c r="AB374" s="34">
        <f t="shared" si="192"/>
        <v>0</v>
      </c>
      <c r="AC374" s="32">
        <f t="shared" si="193"/>
        <v>4038.3122491108566</v>
      </c>
      <c r="AD374" s="33">
        <f t="shared" si="194"/>
        <v>39.597750889143299</v>
      </c>
      <c r="AE374" s="34">
        <f t="shared" si="195"/>
        <v>0</v>
      </c>
      <c r="AF374" s="36">
        <f t="shared" si="196"/>
        <v>-1</v>
      </c>
      <c r="AG374" s="37">
        <f t="shared" si="197"/>
        <v>0</v>
      </c>
      <c r="AH374" s="37">
        <f>IF(COUNTIF(AF375:AF378, "&lt;0")&gt;=2,0,IF(AE374=1, 1, -1))</f>
        <v>-1</v>
      </c>
      <c r="AI374" s="37">
        <f>IF(COUNTIF(AF375:AF377, "&lt;0")&gt;=1,0,IF(AE374=1, 1, -1))</f>
        <v>0</v>
      </c>
      <c r="AJ374" s="42">
        <f>IF(SUM(AE375:AE377)=0,0,IF(AE374=1, 1, -1))</f>
        <v>-1</v>
      </c>
      <c r="AK374" s="37">
        <f>IF(COUNTIF(AF375:AF376, "&lt;0")&gt;=2,0,IF(AE374=1, 1, -1))</f>
        <v>-1</v>
      </c>
      <c r="AL374" s="44">
        <f>IF(COUNTIF(AF375:AF378, "&lt;0")&gt;=3,0,IF(AE374=1, 1, -1))</f>
        <v>-1</v>
      </c>
      <c r="AM374" s="49">
        <f>IF(COUNTIF(AF375:AF377, "&lt;0")&gt;=2,0,IF(AE374=1, 1, -1))</f>
        <v>-1</v>
      </c>
      <c r="AN374" s="7">
        <v>16.657501825310472</v>
      </c>
      <c r="AO374" s="4">
        <f t="shared" si="198"/>
        <v>48.980000000000018</v>
      </c>
      <c r="AP374" s="4">
        <f t="shared" si="199"/>
        <v>0</v>
      </c>
      <c r="AQ374" s="4">
        <f t="shared" si="200"/>
        <v>43.4699999999998</v>
      </c>
      <c r="AR374">
        <f t="shared" si="216"/>
        <v>48.980000000000018</v>
      </c>
      <c r="AS374" s="6">
        <f t="shared" si="201"/>
        <v>1</v>
      </c>
      <c r="AT374" s="4">
        <f t="shared" si="202"/>
        <v>-23.993747262034312</v>
      </c>
      <c r="AU374" s="4">
        <f t="shared" si="217"/>
        <v>-19.812498174689328</v>
      </c>
      <c r="AV374">
        <f t="shared" si="218"/>
        <v>1</v>
      </c>
      <c r="AW374">
        <f t="shared" si="219"/>
        <v>0</v>
      </c>
      <c r="AX374">
        <f t="shared" si="220"/>
        <v>0</v>
      </c>
      <c r="AY374" s="4">
        <f t="shared" si="203"/>
        <v>-3.9100000000000006</v>
      </c>
      <c r="AZ374" s="4">
        <f t="shared" si="204"/>
        <v>954.58000000001186</v>
      </c>
      <c r="BA374" s="4">
        <f>(C374-$C$1240)*10/100*4</f>
        <v>582.5440000000001</v>
      </c>
      <c r="BC374"/>
      <c r="BE374" s="6"/>
      <c r="BK374">
        <f t="shared" si="221"/>
        <v>1</v>
      </c>
    </row>
    <row r="375" spans="1:63" x14ac:dyDescent="0.25">
      <c r="A375">
        <v>884</v>
      </c>
      <c r="B375" s="1">
        <v>44287</v>
      </c>
      <c r="C375" s="2">
        <v>3992.78</v>
      </c>
      <c r="D375" s="2">
        <v>4020.63</v>
      </c>
      <c r="E375" s="2">
        <v>3992.78</v>
      </c>
      <c r="F375" s="2">
        <v>4019.87</v>
      </c>
      <c r="G375" s="2">
        <v>4151240000</v>
      </c>
      <c r="H375" s="2">
        <f t="shared" si="205"/>
        <v>34.580423315319166</v>
      </c>
      <c r="I375" s="2">
        <f t="shared" si="206"/>
        <v>3920.8929999999991</v>
      </c>
      <c r="J375" s="2">
        <f t="shared" si="207"/>
        <v>41.862328989451292</v>
      </c>
      <c r="K375" s="2">
        <f t="shared" si="208"/>
        <v>19.890000000000327</v>
      </c>
      <c r="L375" s="20">
        <f>VLOOKUP(B375,'IV Calls'!A:B,2, FALSE)</f>
        <v>0.10929999999999999</v>
      </c>
      <c r="M375" s="2">
        <f t="shared" si="209"/>
        <v>14.235656156611293</v>
      </c>
      <c r="N375" s="2">
        <f>VLOOKUP(B375,'IV Puts'!A:B,2, FALSE)</f>
        <v>9.64E-2</v>
      </c>
      <c r="O375" s="21">
        <f t="shared" si="210"/>
        <v>13.029468590631179</v>
      </c>
      <c r="P375" s="4">
        <f t="shared" si="211"/>
        <v>47.740000000000236</v>
      </c>
      <c r="Q375" s="4">
        <f t="shared" si="212"/>
        <v>46.977999999999973</v>
      </c>
      <c r="R375" s="4">
        <f t="shared" si="213"/>
        <v>5.4913233082706743</v>
      </c>
      <c r="S375" s="4">
        <f t="shared" si="214"/>
        <v>3.8974454115132042</v>
      </c>
      <c r="T375" s="20">
        <f t="shared" si="185"/>
        <v>3979.2717894736843</v>
      </c>
      <c r="U375" s="2">
        <f t="shared" si="186"/>
        <v>40.598210526315597</v>
      </c>
      <c r="V375" s="24">
        <f t="shared" si="187"/>
        <v>0</v>
      </c>
      <c r="W375" s="32">
        <f t="shared" si="188"/>
        <v>3995.9960825551721</v>
      </c>
      <c r="X375" s="33">
        <f t="shared" si="189"/>
        <v>23.873917444827839</v>
      </c>
      <c r="Y375" s="34">
        <f t="shared" si="190"/>
        <v>0</v>
      </c>
      <c r="Z375" s="39">
        <f t="shared" si="215"/>
        <v>3995.3330000000024</v>
      </c>
      <c r="AA375" s="33">
        <f t="shared" si="191"/>
        <v>24.536999999997533</v>
      </c>
      <c r="AB375" s="34">
        <f t="shared" si="192"/>
        <v>0</v>
      </c>
      <c r="AC375" s="32">
        <f t="shared" si="193"/>
        <v>3995.4722473365882</v>
      </c>
      <c r="AD375" s="33">
        <f t="shared" si="194"/>
        <v>24.397752663411666</v>
      </c>
      <c r="AE375" s="34">
        <f t="shared" si="195"/>
        <v>0</v>
      </c>
      <c r="AF375" s="36">
        <f t="shared" si="196"/>
        <v>-1</v>
      </c>
      <c r="AG375" s="37">
        <f t="shared" si="197"/>
        <v>-1</v>
      </c>
      <c r="AH375" s="37">
        <f>IF(COUNTIF(AF376:AF379, "&lt;0")&gt;=2,0,IF(AE375=1, 1, -1))</f>
        <v>-1</v>
      </c>
      <c r="AI375" s="37">
        <f>IF(COUNTIF(AF376:AF378, "&lt;0")&gt;=1,0,IF(AE375=1, 1, -1))</f>
        <v>-1</v>
      </c>
      <c r="AJ375" s="42">
        <f>IF(SUM(AE376:AE378)=0,0,IF(AE375=1, 1, -1))</f>
        <v>-1</v>
      </c>
      <c r="AK375" s="37">
        <f>IF(COUNTIF(AF376:AF377, "&lt;0")&gt;=2,0,IF(AE375=1, 1, -1))</f>
        <v>-1</v>
      </c>
      <c r="AL375" s="44">
        <f>IF(COUNTIF(AF376:AF379, "&lt;0")&gt;=3,0,IF(AE375=1, 1, -1))</f>
        <v>-1</v>
      </c>
      <c r="AM375" s="49">
        <f>IF(COUNTIF(AF376:AF378, "&lt;0")&gt;=2,0,IF(AE375=1, 1, -1))</f>
        <v>-1</v>
      </c>
      <c r="AN375" s="7">
        <v>12.555510096041434</v>
      </c>
      <c r="AO375" s="4">
        <f t="shared" si="198"/>
        <v>27.849999999999909</v>
      </c>
      <c r="AP375" s="4">
        <f t="shared" si="199"/>
        <v>0</v>
      </c>
      <c r="AQ375" s="4">
        <f t="shared" si="200"/>
        <v>27.089999999999691</v>
      </c>
      <c r="AR375">
        <f t="shared" si="216"/>
        <v>27.849999999999909</v>
      </c>
      <c r="AS375" s="6">
        <f t="shared" si="201"/>
        <v>1</v>
      </c>
      <c r="AT375" s="4">
        <f t="shared" si="202"/>
        <v>-9.0167348559377558</v>
      </c>
      <c r="AU375" s="4">
        <f t="shared" si="217"/>
        <v>-7.5344899039582565</v>
      </c>
      <c r="AV375">
        <f t="shared" si="218"/>
        <v>1</v>
      </c>
      <c r="AW375">
        <f t="shared" si="219"/>
        <v>0</v>
      </c>
      <c r="AX375">
        <f t="shared" si="220"/>
        <v>0</v>
      </c>
      <c r="AY375" s="4">
        <f t="shared" si="203"/>
        <v>-3.9100000000000006</v>
      </c>
      <c r="AZ375" s="4">
        <f t="shared" si="204"/>
        <v>958.49000000001183</v>
      </c>
      <c r="BA375" s="4">
        <f>(C375-$C$1240)*10/100*4</f>
        <v>565.88000000000011</v>
      </c>
      <c r="BC375"/>
      <c r="BE375" s="6"/>
      <c r="BK375">
        <f t="shared" si="221"/>
        <v>1</v>
      </c>
    </row>
    <row r="376" spans="1:63" x14ac:dyDescent="0.25">
      <c r="A376">
        <v>883</v>
      </c>
      <c r="B376" s="1">
        <v>44286</v>
      </c>
      <c r="C376" s="2">
        <v>3967.25</v>
      </c>
      <c r="D376" s="2">
        <v>3994.41</v>
      </c>
      <c r="E376" s="2">
        <v>3966.98</v>
      </c>
      <c r="F376" s="2">
        <v>3972.89</v>
      </c>
      <c r="G376" s="2">
        <v>4564980000</v>
      </c>
      <c r="H376" s="2">
        <f t="shared" si="205"/>
        <v>29.473557056377768</v>
      </c>
      <c r="I376" s="2">
        <f t="shared" si="206"/>
        <v>3912.1804999999995</v>
      </c>
      <c r="J376" s="2">
        <f t="shared" si="207"/>
        <v>36.635551596631814</v>
      </c>
      <c r="K376" s="2">
        <f t="shared" si="208"/>
        <v>8.6999999999998181</v>
      </c>
      <c r="L376" s="20">
        <f>VLOOKUP(B376,'IV Calls'!A:B,2, FALSE)</f>
        <v>0.1153</v>
      </c>
      <c r="M376" s="2">
        <f t="shared" si="209"/>
        <v>14.962915701561421</v>
      </c>
      <c r="N376" s="2">
        <f>VLOOKUP(B376,'IV Puts'!A:B,2, FALSE)</f>
        <v>0.1268</v>
      </c>
      <c r="O376" s="21">
        <f t="shared" si="210"/>
        <v>17.076486421946161</v>
      </c>
      <c r="P376" s="4">
        <f t="shared" si="211"/>
        <v>35.859999999999673</v>
      </c>
      <c r="Q376" s="4">
        <f t="shared" si="212"/>
        <v>48.52999999999993</v>
      </c>
      <c r="R376" s="4">
        <f t="shared" si="213"/>
        <v>6.3817894736842122</v>
      </c>
      <c r="S376" s="4">
        <f t="shared" si="214"/>
        <v>4.5296937396787289</v>
      </c>
      <c r="T376" s="20">
        <f t="shared" si="185"/>
        <v>3965.4538571428575</v>
      </c>
      <c r="U376" s="2">
        <f t="shared" si="186"/>
        <v>7.4361428571423858</v>
      </c>
      <c r="V376" s="24">
        <f t="shared" si="187"/>
        <v>1</v>
      </c>
      <c r="W376" s="32">
        <f t="shared" si="188"/>
        <v>3970.7251217009457</v>
      </c>
      <c r="X376" s="33">
        <f t="shared" si="189"/>
        <v>2.1648782990541804</v>
      </c>
      <c r="Y376" s="34">
        <f t="shared" si="190"/>
        <v>1</v>
      </c>
      <c r="Z376" s="39">
        <f t="shared" si="215"/>
        <v>3967.6410000000001</v>
      </c>
      <c r="AA376" s="33">
        <f t="shared" si="191"/>
        <v>5.2489999999997963</v>
      </c>
      <c r="AB376" s="34">
        <f t="shared" si="192"/>
        <v>1</v>
      </c>
      <c r="AC376" s="32">
        <f t="shared" si="193"/>
        <v>3968.2886655571988</v>
      </c>
      <c r="AD376" s="33">
        <f t="shared" si="194"/>
        <v>4.6013344428010896</v>
      </c>
      <c r="AE376" s="34">
        <f t="shared" si="195"/>
        <v>1</v>
      </c>
      <c r="AF376" s="36">
        <f t="shared" si="196"/>
        <v>1</v>
      </c>
      <c r="AG376" s="37">
        <f t="shared" si="197"/>
        <v>1</v>
      </c>
      <c r="AH376" s="37">
        <f>IF(COUNTIF(AF377:AF380, "&lt;0")&gt;=2,0,IF(AE376=1, 1, -1))</f>
        <v>0</v>
      </c>
      <c r="AI376" s="37">
        <f>IF(COUNTIF(AF377:AF379, "&lt;0")&gt;=1,0,IF(AE376=1, 1, -1))</f>
        <v>0</v>
      </c>
      <c r="AJ376" s="42">
        <f>IF(SUM(AE377:AE379)=0,0,IF(AE376=1, 1, -1))</f>
        <v>1</v>
      </c>
      <c r="AK376" s="37">
        <f>IF(COUNTIF(AF377:AF378, "&lt;0")&gt;=2,0,IF(AE376=1, 1, -1))</f>
        <v>1</v>
      </c>
      <c r="AL376" s="44">
        <f>IF(COUNTIF(AF377:AF380, "&lt;0")&gt;=3,0,IF(AE376=1, 1, -1))</f>
        <v>1</v>
      </c>
      <c r="AM376" s="49">
        <f>IF(COUNTIF(AF377:AF379, "&lt;0")&gt;=2,0,IF(AE376=1, 1, -1))</f>
        <v>1</v>
      </c>
      <c r="AN376" s="7">
        <v>16.455314058612213</v>
      </c>
      <c r="AO376" s="4">
        <f t="shared" si="198"/>
        <v>27.159999999999854</v>
      </c>
      <c r="AP376" s="4">
        <f t="shared" si="199"/>
        <v>-0.26999999999998181</v>
      </c>
      <c r="AQ376" s="4">
        <f t="shared" si="200"/>
        <v>5.6399999999998727</v>
      </c>
      <c r="AR376">
        <f t="shared" si="216"/>
        <v>27.159999999999854</v>
      </c>
      <c r="AS376" s="6">
        <f t="shared" si="201"/>
        <v>1</v>
      </c>
      <c r="AT376" s="4">
        <f t="shared" si="202"/>
        <v>-2.4770289120815363</v>
      </c>
      <c r="AU376" s="4">
        <f t="shared" si="217"/>
        <v>17.815314058612341</v>
      </c>
      <c r="AV376">
        <f t="shared" si="218"/>
        <v>0</v>
      </c>
      <c r="AW376">
        <f t="shared" si="219"/>
        <v>1</v>
      </c>
      <c r="AX376">
        <f t="shared" si="220"/>
        <v>0</v>
      </c>
      <c r="AY376" s="4">
        <f t="shared" si="203"/>
        <v>-3.9100000000000006</v>
      </c>
      <c r="AZ376" s="4">
        <f t="shared" si="204"/>
        <v>962.4000000000118</v>
      </c>
      <c r="BA376" s="4">
        <f>(C376-$C$1240)*10/100*4</f>
        <v>555.66800000000001</v>
      </c>
      <c r="BC376"/>
      <c r="BE376" s="6"/>
      <c r="BK376">
        <f t="shared" si="221"/>
        <v>1</v>
      </c>
    </row>
    <row r="377" spans="1:63" x14ac:dyDescent="0.25">
      <c r="A377">
        <v>882</v>
      </c>
      <c r="B377" s="1">
        <v>44285</v>
      </c>
      <c r="C377" s="2">
        <v>3963.34</v>
      </c>
      <c r="D377" s="2">
        <v>3968.01</v>
      </c>
      <c r="E377" s="2">
        <v>3944.35</v>
      </c>
      <c r="F377" s="2">
        <v>3958.55</v>
      </c>
      <c r="G377" s="2">
        <v>4103570000</v>
      </c>
      <c r="H377" s="2">
        <f t="shared" si="205"/>
        <v>27.715311873082413</v>
      </c>
      <c r="I377" s="2">
        <f t="shared" si="206"/>
        <v>3907.0175000000004</v>
      </c>
      <c r="J377" s="2">
        <f t="shared" si="207"/>
        <v>35.03127028287124</v>
      </c>
      <c r="K377" s="2">
        <f t="shared" si="208"/>
        <v>-7.75</v>
      </c>
      <c r="L377" s="20">
        <f>VLOOKUP(B377,'IV Calls'!A:B,2, FALSE)</f>
        <v>0.13009999999999999</v>
      </c>
      <c r="M377" s="2">
        <f t="shared" si="209"/>
        <v>16.937051714484348</v>
      </c>
      <c r="N377" s="2">
        <f>VLOOKUP(B377,'IV Puts'!A:B,2, FALSE)</f>
        <v>0.13469999999999999</v>
      </c>
      <c r="O377" s="21">
        <f t="shared" si="210"/>
        <v>18.197865649909641</v>
      </c>
      <c r="P377" s="4">
        <f t="shared" si="211"/>
        <v>26.740000000000236</v>
      </c>
      <c r="Q377" s="4">
        <f t="shared" si="212"/>
        <v>49.756999999999969</v>
      </c>
      <c r="R377" s="4">
        <f t="shared" si="213"/>
        <v>6.9038571428571505</v>
      </c>
      <c r="S377" s="4">
        <f t="shared" si="214"/>
        <v>4.894537606965927</v>
      </c>
      <c r="T377" s="20">
        <f t="shared" si="185"/>
        <v>3977.7895864661655</v>
      </c>
      <c r="U377" s="2">
        <f t="shared" si="186"/>
        <v>19.239586466165292</v>
      </c>
      <c r="V377" s="24">
        <f t="shared" si="187"/>
        <v>0</v>
      </c>
      <c r="W377" s="32">
        <f t="shared" si="188"/>
        <v>3966.7523273247825</v>
      </c>
      <c r="X377" s="33">
        <f t="shared" si="189"/>
        <v>8.2023273247823454</v>
      </c>
      <c r="Y377" s="34">
        <f t="shared" si="190"/>
        <v>1</v>
      </c>
      <c r="Z377" s="39">
        <f t="shared" si="215"/>
        <v>3962.7429999999995</v>
      </c>
      <c r="AA377" s="33">
        <f t="shared" si="191"/>
        <v>4.1929999999993015</v>
      </c>
      <c r="AB377" s="34">
        <f t="shared" si="192"/>
        <v>1</v>
      </c>
      <c r="AC377" s="32">
        <f t="shared" si="193"/>
        <v>3963.584958738204</v>
      </c>
      <c r="AD377" s="33">
        <f t="shared" si="194"/>
        <v>5.0349587382038408</v>
      </c>
      <c r="AE377" s="34">
        <f t="shared" si="195"/>
        <v>1</v>
      </c>
      <c r="AF377" s="36">
        <f t="shared" si="196"/>
        <v>1</v>
      </c>
      <c r="AG377" s="37">
        <f t="shared" si="197"/>
        <v>1</v>
      </c>
      <c r="AH377" s="37">
        <f>IF(COUNTIF(AF378:AF381, "&lt;0")&gt;=2,0,IF(AE377=1, 1, -1))</f>
        <v>0</v>
      </c>
      <c r="AI377" s="37">
        <f>IF(COUNTIF(AF378:AF380, "&lt;0")&gt;=1,0,IF(AE377=1, 1, -1))</f>
        <v>0</v>
      </c>
      <c r="AJ377" s="42">
        <f>IF(SUM(AE378:AE380)=0,0,IF(AE377=1, 1, -1))</f>
        <v>1</v>
      </c>
      <c r="AK377" s="37">
        <f>IF(COUNTIF(AF378:AF379, "&lt;0")&gt;=2,0,IF(AE377=1, 1, -1))</f>
        <v>1</v>
      </c>
      <c r="AL377" s="44">
        <f>IF(COUNTIF(AF378:AF381, "&lt;0")&gt;=3,0,IF(AE377=1, 1, -1))</f>
        <v>0</v>
      </c>
      <c r="AM377" s="49">
        <f>IF(COUNTIF(AF378:AF380, "&lt;0")&gt;=2,0,IF(AE377=1, 1, -1))</f>
        <v>0</v>
      </c>
      <c r="AN377" s="7">
        <v>17.53590212099186</v>
      </c>
      <c r="AO377" s="4">
        <f t="shared" si="198"/>
        <v>4.6700000000000728</v>
      </c>
      <c r="AP377" s="4">
        <f t="shared" si="199"/>
        <v>-18.990000000000236</v>
      </c>
      <c r="AQ377" s="4">
        <f t="shared" si="200"/>
        <v>4.7899999999999636</v>
      </c>
      <c r="AR377">
        <f t="shared" si="216"/>
        <v>18.990000000000236</v>
      </c>
      <c r="AS377" s="6">
        <f t="shared" si="201"/>
        <v>0</v>
      </c>
      <c r="AT377" s="4">
        <f t="shared" si="202"/>
        <v>7.313853181487552</v>
      </c>
      <c r="AU377" s="4">
        <f t="shared" si="217"/>
        <v>19.745902120991897</v>
      </c>
      <c r="AV377">
        <f t="shared" si="218"/>
        <v>0</v>
      </c>
      <c r="AW377">
        <f t="shared" si="219"/>
        <v>0</v>
      </c>
      <c r="AX377">
        <f t="shared" si="220"/>
        <v>0</v>
      </c>
      <c r="AY377" s="4">
        <f t="shared" si="203"/>
        <v>6.94</v>
      </c>
      <c r="AZ377" s="4">
        <f t="shared" si="204"/>
        <v>966.31000000001177</v>
      </c>
      <c r="BA377" s="4">
        <f>(C377-$C$1240)*10/100*4</f>
        <v>554.10400000000004</v>
      </c>
      <c r="BC377"/>
      <c r="BE377" s="6"/>
      <c r="BK377">
        <f t="shared" si="221"/>
        <v>1</v>
      </c>
    </row>
    <row r="378" spans="1:63" x14ac:dyDescent="0.25">
      <c r="A378">
        <v>881</v>
      </c>
      <c r="B378" s="1">
        <v>44284</v>
      </c>
      <c r="C378" s="2">
        <v>3969.31</v>
      </c>
      <c r="D378" s="2">
        <v>3981.83</v>
      </c>
      <c r="E378" s="2">
        <v>3943.25</v>
      </c>
      <c r="F378" s="2">
        <v>3971.09</v>
      </c>
      <c r="G378" s="2">
        <v>4619840000</v>
      </c>
      <c r="H378" s="2">
        <f t="shared" si="205"/>
        <v>29.157896510017483</v>
      </c>
      <c r="I378" s="2">
        <f t="shared" si="206"/>
        <v>3904.0324999999998</v>
      </c>
      <c r="J378" s="2">
        <f t="shared" si="207"/>
        <v>36.005944754048279</v>
      </c>
      <c r="K378" s="2">
        <f t="shared" si="208"/>
        <v>-5.2300000000000182</v>
      </c>
      <c r="L378" s="20">
        <f>VLOOKUP(B378,'IV Calls'!A:B,2, FALSE)</f>
        <v>0.1489</v>
      </c>
      <c r="M378" s="2">
        <f t="shared" si="209"/>
        <v>19.401368161096812</v>
      </c>
      <c r="N378" s="2">
        <f>VLOOKUP(B378,'IV Puts'!A:B,2, FALSE)</f>
        <v>0.1404</v>
      </c>
      <c r="O378" s="21">
        <f t="shared" si="210"/>
        <v>18.984410176448829</v>
      </c>
      <c r="P378" s="4">
        <f t="shared" si="211"/>
        <v>38.579999999999927</v>
      </c>
      <c r="Q378" s="4">
        <f t="shared" si="212"/>
        <v>49.84299999999994</v>
      </c>
      <c r="R378" s="4">
        <f t="shared" si="213"/>
        <v>6.6995864661654183</v>
      </c>
      <c r="S378" s="4">
        <f t="shared" si="214"/>
        <v>4.8060948236371974</v>
      </c>
      <c r="T378" s="20">
        <f t="shared" si="185"/>
        <v>3980.2541654135339</v>
      </c>
      <c r="U378" s="2">
        <f t="shared" si="186"/>
        <v>9.1641654135337376</v>
      </c>
      <c r="V378" s="24">
        <f t="shared" si="187"/>
        <v>1</v>
      </c>
      <c r="W378" s="32">
        <f t="shared" si="188"/>
        <v>3972.2971524110671</v>
      </c>
      <c r="X378" s="33">
        <f t="shared" si="189"/>
        <v>1.2071524110669998</v>
      </c>
      <c r="Y378" s="34">
        <f t="shared" si="190"/>
        <v>1</v>
      </c>
      <c r="Z378" s="39">
        <f t="shared" si="215"/>
        <v>3974.5290000000023</v>
      </c>
      <c r="AA378" s="33">
        <f t="shared" si="191"/>
        <v>3.4390000000021246</v>
      </c>
      <c r="AB378" s="34">
        <f t="shared" si="192"/>
        <v>1</v>
      </c>
      <c r="AC378" s="32">
        <f t="shared" si="193"/>
        <v>3974.0603120063261</v>
      </c>
      <c r="AD378" s="33">
        <f t="shared" si="194"/>
        <v>2.9703120063259121</v>
      </c>
      <c r="AE378" s="34">
        <f t="shared" si="195"/>
        <v>1</v>
      </c>
      <c r="AF378" s="36">
        <f t="shared" si="196"/>
        <v>1</v>
      </c>
      <c r="AG378" s="37">
        <f t="shared" si="197"/>
        <v>0</v>
      </c>
      <c r="AH378" s="37">
        <f>IF(COUNTIF(AF379:AF382, "&lt;0")&gt;=2,0,IF(AE378=1, 1, -1))</f>
        <v>0</v>
      </c>
      <c r="AI378" s="37">
        <f>IF(COUNTIF(AF379:AF381, "&lt;0")&gt;=1,0,IF(AE378=1, 1, -1))</f>
        <v>0</v>
      </c>
      <c r="AJ378" s="42">
        <f>IF(SUM(AE379:AE381)=0,0,IF(AE378=1, 1, -1))</f>
        <v>0</v>
      </c>
      <c r="AK378" s="37">
        <f>IF(COUNTIF(AF379:AF380, "&lt;0")&gt;=2,0,IF(AE378=1, 1, -1))</f>
        <v>0</v>
      </c>
      <c r="AL378" s="44">
        <f>IF(COUNTIF(AF379:AF382, "&lt;0")&gt;=3,0,IF(AE378=1, 1, -1))</f>
        <v>0</v>
      </c>
      <c r="AM378" s="49">
        <f>IF(COUNTIF(AF379:AF381, "&lt;0")&gt;=2,0,IF(AE378=1, 1, -1))</f>
        <v>0</v>
      </c>
      <c r="AN378" s="7">
        <v>18.293835391658778</v>
      </c>
      <c r="AO378" s="4">
        <f t="shared" si="198"/>
        <v>12.519999999999982</v>
      </c>
      <c r="AP378" s="4">
        <f t="shared" si="199"/>
        <v>-26.059999999999945</v>
      </c>
      <c r="AQ378" s="4">
        <f t="shared" si="200"/>
        <v>1.7800000000002001</v>
      </c>
      <c r="AR378">
        <f t="shared" si="216"/>
        <v>26.059999999999945</v>
      </c>
      <c r="AS378" s="6">
        <f t="shared" si="201"/>
        <v>0</v>
      </c>
      <c r="AT378" s="4">
        <f t="shared" si="202"/>
        <v>1.3807530874882232</v>
      </c>
      <c r="AU378" s="4">
        <f t="shared" si="217"/>
        <v>23.513835391658578</v>
      </c>
      <c r="AV378">
        <f t="shared" si="218"/>
        <v>0</v>
      </c>
      <c r="AW378">
        <f t="shared" si="219"/>
        <v>0</v>
      </c>
      <c r="AX378">
        <f t="shared" si="220"/>
        <v>0</v>
      </c>
      <c r="AY378" s="4">
        <f t="shared" si="203"/>
        <v>6.94</v>
      </c>
      <c r="AZ378" s="4">
        <f t="shared" si="204"/>
        <v>959.37000000001171</v>
      </c>
      <c r="BA378" s="4">
        <f>(C378-$C$1240)*10/100*4</f>
        <v>556.49199999999996</v>
      </c>
      <c r="BC378"/>
      <c r="BE378" s="6"/>
      <c r="BK378">
        <f t="shared" si="221"/>
        <v>0</v>
      </c>
    </row>
    <row r="379" spans="1:63" x14ac:dyDescent="0.25">
      <c r="A379">
        <v>880</v>
      </c>
      <c r="B379" s="1">
        <v>44281</v>
      </c>
      <c r="C379" s="2">
        <v>3917.12</v>
      </c>
      <c r="D379" s="2">
        <v>3978.19</v>
      </c>
      <c r="E379" s="2">
        <v>3917.12</v>
      </c>
      <c r="F379" s="2">
        <v>3974.54</v>
      </c>
      <c r="G379" s="2">
        <v>5467850000</v>
      </c>
      <c r="H379" s="2">
        <f t="shared" si="205"/>
        <v>26.584845745900708</v>
      </c>
      <c r="I379" s="2">
        <f t="shared" si="206"/>
        <v>3897.6925000000001</v>
      </c>
      <c r="J379" s="2">
        <f t="shared" si="207"/>
        <v>35.29685154812713</v>
      </c>
      <c r="K379" s="2">
        <f t="shared" si="208"/>
        <v>7.5999999999999091</v>
      </c>
      <c r="L379" s="20">
        <f>VLOOKUP(B379,'IV Calls'!A:B,2, FALSE)</f>
        <v>0.1193</v>
      </c>
      <c r="M379" s="2">
        <f t="shared" si="209"/>
        <v>15.290252944517245</v>
      </c>
      <c r="N379" s="2">
        <f>VLOOKUP(B379,'IV Puts'!A:B,2, FALSE)</f>
        <v>0.11840000000000001</v>
      </c>
      <c r="O379" s="21">
        <f t="shared" si="210"/>
        <v>15.747741251138248</v>
      </c>
      <c r="P379" s="4">
        <f t="shared" si="211"/>
        <v>68.670000000000073</v>
      </c>
      <c r="Q379" s="4">
        <f t="shared" si="212"/>
        <v>50.638999999999939</v>
      </c>
      <c r="R379" s="4">
        <f t="shared" si="213"/>
        <v>5.7141654135338351</v>
      </c>
      <c r="S379" s="4">
        <f t="shared" si="214"/>
        <v>4.2072569169960481</v>
      </c>
      <c r="T379" s="20">
        <f t="shared" si="185"/>
        <v>3915.3853909774434</v>
      </c>
      <c r="U379" s="2">
        <f t="shared" si="186"/>
        <v>59.154609022556542</v>
      </c>
      <c r="V379" s="24">
        <f t="shared" si="187"/>
        <v>0</v>
      </c>
      <c r="W379" s="32">
        <f t="shared" si="188"/>
        <v>3920.15215371049</v>
      </c>
      <c r="X379" s="33">
        <f t="shared" si="189"/>
        <v>54.38784628950998</v>
      </c>
      <c r="Y379" s="34">
        <f t="shared" si="190"/>
        <v>0</v>
      </c>
      <c r="Z379" s="39">
        <f t="shared" si="215"/>
        <v>3920.8979999999974</v>
      </c>
      <c r="AA379" s="33">
        <f t="shared" si="191"/>
        <v>53.642000000002554</v>
      </c>
      <c r="AB379" s="34">
        <f t="shared" si="192"/>
        <v>0</v>
      </c>
      <c r="AC379" s="32">
        <f t="shared" si="193"/>
        <v>3920.7413722792007</v>
      </c>
      <c r="AD379" s="33">
        <f t="shared" si="194"/>
        <v>53.798627720799232</v>
      </c>
      <c r="AE379" s="34">
        <f t="shared" si="195"/>
        <v>0</v>
      </c>
      <c r="AF379" s="36">
        <f t="shared" si="196"/>
        <v>-1</v>
      </c>
      <c r="AG379" s="37">
        <f t="shared" si="197"/>
        <v>0</v>
      </c>
      <c r="AH379" s="37">
        <f>IF(COUNTIF(AF380:AF383, "&lt;0")&gt;=2,0,IF(AE379=1, 1, -1))</f>
        <v>0</v>
      </c>
      <c r="AI379" s="37">
        <f>IF(COUNTIF(AF380:AF382, "&lt;0")&gt;=1,0,IF(AE379=1, 1, -1))</f>
        <v>0</v>
      </c>
      <c r="AJ379" s="42">
        <f>IF(SUM(AE380:AE382)=0,0,IF(AE379=1, 1, -1))</f>
        <v>0</v>
      </c>
      <c r="AK379" s="37">
        <f>IF(COUNTIF(AF380:AF381, "&lt;0")&gt;=2,0,IF(AE379=1, 1, -1))</f>
        <v>0</v>
      </c>
      <c r="AL379" s="44">
        <f>IF(COUNTIF(AF380:AF383, "&lt;0")&gt;=3,0,IF(AE379=1, 1, -1))</f>
        <v>0</v>
      </c>
      <c r="AM379" s="49">
        <f>IF(COUNTIF(AF380:AF382, "&lt;0")&gt;=2,0,IF(AE379=1, 1, -1))</f>
        <v>0</v>
      </c>
      <c r="AN379" s="7">
        <v>15.174903173770678</v>
      </c>
      <c r="AO379" s="4">
        <f t="shared" si="198"/>
        <v>61.070000000000164</v>
      </c>
      <c r="AP379" s="4">
        <f t="shared" si="199"/>
        <v>0</v>
      </c>
      <c r="AQ379" s="4">
        <f t="shared" si="200"/>
        <v>57.420000000000073</v>
      </c>
      <c r="AR379">
        <f t="shared" si="216"/>
        <v>61.070000000000164</v>
      </c>
      <c r="AS379" s="6">
        <f t="shared" si="201"/>
        <v>1</v>
      </c>
      <c r="AT379" s="4">
        <f t="shared" si="202"/>
        <v>-38.307645239344147</v>
      </c>
      <c r="AU379" s="4">
        <f t="shared" si="217"/>
        <v>-35.245096826229393</v>
      </c>
      <c r="AV379">
        <f t="shared" si="218"/>
        <v>1</v>
      </c>
      <c r="AW379">
        <f t="shared" si="219"/>
        <v>0</v>
      </c>
      <c r="AX379">
        <f t="shared" si="220"/>
        <v>0</v>
      </c>
      <c r="AY379" s="4">
        <f t="shared" si="203"/>
        <v>-3.9100000000000006</v>
      </c>
      <c r="AZ379" s="4">
        <f t="shared" si="204"/>
        <v>952.43000000001166</v>
      </c>
      <c r="BA379" s="4">
        <f>(C379-$C$1240)*10/100*4</f>
        <v>535.61599999999999</v>
      </c>
      <c r="BC379"/>
      <c r="BE379" s="6"/>
      <c r="BK379">
        <f t="shared" si="221"/>
        <v>0</v>
      </c>
    </row>
    <row r="380" spans="1:63" x14ac:dyDescent="0.25">
      <c r="A380">
        <v>879</v>
      </c>
      <c r="B380" s="1">
        <v>44280</v>
      </c>
      <c r="C380" s="2">
        <v>3879.34</v>
      </c>
      <c r="D380" s="2">
        <v>3919.54</v>
      </c>
      <c r="E380" s="2">
        <v>3853.5</v>
      </c>
      <c r="F380" s="2">
        <v>3909.52</v>
      </c>
      <c r="G380" s="2">
        <v>4940800000</v>
      </c>
      <c r="H380" s="2">
        <f t="shared" si="205"/>
        <v>26.277717239770553</v>
      </c>
      <c r="I380" s="2">
        <f t="shared" si="206"/>
        <v>3893.8195000000001</v>
      </c>
      <c r="J380" s="2">
        <f t="shared" si="207"/>
        <v>33.866915994040049</v>
      </c>
      <c r="K380" s="2">
        <f t="shared" si="208"/>
        <v>-9.7999999999997272</v>
      </c>
      <c r="L380" s="20">
        <f>VLOOKUP(B380,'IV Calls'!A:B,2, FALSE)</f>
        <v>0.1328</v>
      </c>
      <c r="M380" s="2">
        <f t="shared" si="209"/>
        <v>16.931773068729509</v>
      </c>
      <c r="N380" s="2">
        <f>VLOOKUP(B380,'IV Puts'!A:B,2, FALSE)</f>
        <v>0.1183</v>
      </c>
      <c r="O380" s="21">
        <f t="shared" si="210"/>
        <v>15.652418473259877</v>
      </c>
      <c r="P380" s="4">
        <f t="shared" si="211"/>
        <v>66.039999999999964</v>
      </c>
      <c r="Q380" s="4">
        <f t="shared" si="212"/>
        <v>46.749999999999908</v>
      </c>
      <c r="R380" s="4">
        <f t="shared" si="213"/>
        <v>5.8653909774436084</v>
      </c>
      <c r="S380" s="4">
        <f t="shared" si="214"/>
        <v>4.2706390288593647</v>
      </c>
      <c r="T380" s="20">
        <f t="shared" si="185"/>
        <v>3895.6776917293232</v>
      </c>
      <c r="U380" s="2">
        <f t="shared" si="186"/>
        <v>13.842308270676767</v>
      </c>
      <c r="V380" s="24">
        <f t="shared" si="187"/>
        <v>1</v>
      </c>
      <c r="W380" s="32">
        <f t="shared" si="188"/>
        <v>3882.6718447455337</v>
      </c>
      <c r="X380" s="33">
        <f t="shared" si="189"/>
        <v>26.848155254466292</v>
      </c>
      <c r="Y380" s="34">
        <f t="shared" si="190"/>
        <v>0</v>
      </c>
      <c r="Z380" s="39">
        <f t="shared" si="215"/>
        <v>3875.2809999999954</v>
      </c>
      <c r="AA380" s="33">
        <f t="shared" si="191"/>
        <v>34.23900000000458</v>
      </c>
      <c r="AB380" s="34">
        <f t="shared" si="192"/>
        <v>0</v>
      </c>
      <c r="AC380" s="32">
        <f t="shared" si="193"/>
        <v>3876.8330773965581</v>
      </c>
      <c r="AD380" s="33">
        <f t="shared" si="194"/>
        <v>32.686922603441872</v>
      </c>
      <c r="AE380" s="34">
        <f t="shared" si="195"/>
        <v>0</v>
      </c>
      <c r="AF380" s="36">
        <f t="shared" si="196"/>
        <v>-1</v>
      </c>
      <c r="AG380" s="37">
        <f t="shared" si="197"/>
        <v>0</v>
      </c>
      <c r="AH380" s="37">
        <f>IF(COUNTIF(AF381:AF384, "&lt;0")&gt;=2,0,IF(AE380=1, 1, -1))</f>
        <v>0</v>
      </c>
      <c r="AI380" s="37">
        <f>IF(COUNTIF(AF381:AF383, "&lt;0")&gt;=1,0,IF(AE380=1, 1, -1))</f>
        <v>0</v>
      </c>
      <c r="AJ380" s="42">
        <f>IF(SUM(AE381:AE383)=0,0,IF(AE380=1, 1, -1))</f>
        <v>0</v>
      </c>
      <c r="AK380" s="37">
        <f>IF(COUNTIF(AF381:AF382, "&lt;0")&gt;=2,0,IF(AE380=1, 1, -1))</f>
        <v>0</v>
      </c>
      <c r="AL380" s="44">
        <f>IF(COUNTIF(AF381:AF384, "&lt;0")&gt;=3,0,IF(AE380=1, 1, -1))</f>
        <v>0</v>
      </c>
      <c r="AM380" s="49">
        <f>IF(COUNTIF(AF381:AF383, "&lt;0")&gt;=2,0,IF(AE380=1, 1, -1))</f>
        <v>0</v>
      </c>
      <c r="AN380" s="7">
        <v>15.083047846616724</v>
      </c>
      <c r="AO380" s="4">
        <f t="shared" si="198"/>
        <v>40.199999999999818</v>
      </c>
      <c r="AP380" s="4">
        <f t="shared" si="199"/>
        <v>-25.840000000000146</v>
      </c>
      <c r="AQ380" s="4">
        <f t="shared" si="200"/>
        <v>30.179999999999836</v>
      </c>
      <c r="AR380">
        <f t="shared" si="216"/>
        <v>40.199999999999818</v>
      </c>
      <c r="AS380" s="6">
        <f t="shared" si="201"/>
        <v>2</v>
      </c>
      <c r="AT380" s="4">
        <f t="shared" si="202"/>
        <v>-17.575428230074731</v>
      </c>
      <c r="AU380" s="4">
        <f t="shared" si="217"/>
        <v>-8.0969521533831124</v>
      </c>
      <c r="AV380">
        <f t="shared" si="218"/>
        <v>1</v>
      </c>
      <c r="AW380">
        <f t="shared" si="219"/>
        <v>0</v>
      </c>
      <c r="AX380">
        <f t="shared" si="220"/>
        <v>0</v>
      </c>
      <c r="AY380" s="4">
        <f t="shared" si="203"/>
        <v>-11.085000000000001</v>
      </c>
      <c r="AZ380" s="4">
        <f t="shared" si="204"/>
        <v>956.34000000001163</v>
      </c>
      <c r="BA380" s="4">
        <f>(C380-$C$1240)*10/100*4</f>
        <v>520.50400000000013</v>
      </c>
      <c r="BC380"/>
      <c r="BE380" s="6"/>
      <c r="BK380">
        <f t="shared" si="221"/>
        <v>0</v>
      </c>
    </row>
    <row r="381" spans="1:63" x14ac:dyDescent="0.25">
      <c r="A381">
        <v>878</v>
      </c>
      <c r="B381" s="1">
        <v>44279</v>
      </c>
      <c r="C381" s="2">
        <v>3919.93</v>
      </c>
      <c r="D381" s="2">
        <v>3942.08</v>
      </c>
      <c r="E381" s="2">
        <v>3889.07</v>
      </c>
      <c r="F381" s="2">
        <v>3889.14</v>
      </c>
      <c r="G381" s="2">
        <v>4766990000</v>
      </c>
      <c r="H381" s="2">
        <f t="shared" si="205"/>
        <v>20.136524609111088</v>
      </c>
      <c r="I381" s="2">
        <f t="shared" si="206"/>
        <v>3895.6425000000004</v>
      </c>
      <c r="J381" s="2">
        <f t="shared" si="207"/>
        <v>29.130926318225654</v>
      </c>
      <c r="K381" s="2">
        <f t="shared" si="208"/>
        <v>9.4099999999998545</v>
      </c>
      <c r="L381" s="20">
        <f>VLOOKUP(B381,'IV Calls'!A:B,2, FALSE)</f>
        <v>0.15060000000000001</v>
      </c>
      <c r="M381" s="2">
        <f t="shared" si="209"/>
        <v>19.306798781856731</v>
      </c>
      <c r="N381" s="2">
        <f>VLOOKUP(B381,'IV Puts'!A:B,2, FALSE)</f>
        <v>0.14030000000000001</v>
      </c>
      <c r="O381" s="21">
        <f t="shared" si="210"/>
        <v>18.665314467242652</v>
      </c>
      <c r="P381" s="4">
        <f t="shared" si="211"/>
        <v>53.009999999999764</v>
      </c>
      <c r="Q381" s="4">
        <f t="shared" si="212"/>
        <v>46.291999999999916</v>
      </c>
      <c r="R381" s="4">
        <f t="shared" si="213"/>
        <v>6.5376917293233063</v>
      </c>
      <c r="S381" s="4">
        <f t="shared" si="214"/>
        <v>4.6927390782164826</v>
      </c>
      <c r="T381" s="20">
        <f t="shared" si="185"/>
        <v>3916.5584962406015</v>
      </c>
      <c r="U381" s="2">
        <f t="shared" si="186"/>
        <v>27.418496240601598</v>
      </c>
      <c r="V381" s="24">
        <f t="shared" si="187"/>
        <v>0</v>
      </c>
      <c r="W381" s="32">
        <f t="shared" si="188"/>
        <v>3923.0141543011559</v>
      </c>
      <c r="X381" s="33">
        <f t="shared" si="189"/>
        <v>33.874154301156068</v>
      </c>
      <c r="Y381" s="34">
        <f t="shared" si="190"/>
        <v>0</v>
      </c>
      <c r="Z381" s="39">
        <f t="shared" si="215"/>
        <v>3918.1630000000005</v>
      </c>
      <c r="AA381" s="33">
        <f t="shared" si="191"/>
        <v>29.023000000000593</v>
      </c>
      <c r="AB381" s="34">
        <f t="shared" si="192"/>
        <v>0</v>
      </c>
      <c r="AC381" s="32">
        <f t="shared" si="193"/>
        <v>3919.1817424032433</v>
      </c>
      <c r="AD381" s="33">
        <f t="shared" si="194"/>
        <v>30.041742403243461</v>
      </c>
      <c r="AE381" s="34">
        <f t="shared" si="195"/>
        <v>0</v>
      </c>
      <c r="AF381" s="36">
        <f t="shared" si="196"/>
        <v>-1</v>
      </c>
      <c r="AG381" s="37">
        <f t="shared" si="197"/>
        <v>0</v>
      </c>
      <c r="AH381" s="37">
        <f>IF(COUNTIF(AF382:AF385, "&lt;0")&gt;=2,0,IF(AE381=1, 1, -1))</f>
        <v>0</v>
      </c>
      <c r="AI381" s="37">
        <f>IF(COUNTIF(AF382:AF384, "&lt;0")&gt;=1,0,IF(AE381=1, 1, -1))</f>
        <v>0</v>
      </c>
      <c r="AJ381" s="42">
        <f>IF(SUM(AE382:AE384)=0,0,IF(AE381=1, 1, -1))</f>
        <v>-1</v>
      </c>
      <c r="AK381" s="37">
        <f>IF(COUNTIF(AF382:AF383, "&lt;0")&gt;=2,0,IF(AE381=1, 1, -1))</f>
        <v>0</v>
      </c>
      <c r="AL381" s="44">
        <f>IF(COUNTIF(AF382:AF385, "&lt;0")&gt;=3,0,IF(AE381=1, 1, -1))</f>
        <v>0</v>
      </c>
      <c r="AM381" s="49">
        <f>IF(COUNTIF(AF382:AF384, "&lt;0")&gt;=2,0,IF(AE381=1, 1, -1))</f>
        <v>0</v>
      </c>
      <c r="AN381" s="7">
        <v>17.986347072340639</v>
      </c>
      <c r="AO381" s="4">
        <f t="shared" si="198"/>
        <v>22.150000000000091</v>
      </c>
      <c r="AP381" s="4">
        <f t="shared" si="199"/>
        <v>-30.859999999999673</v>
      </c>
      <c r="AQ381" s="4">
        <f t="shared" si="200"/>
        <v>30.789999999999964</v>
      </c>
      <c r="AR381">
        <f t="shared" si="216"/>
        <v>30.859999999999673</v>
      </c>
      <c r="AS381" s="6">
        <f t="shared" si="201"/>
        <v>1</v>
      </c>
      <c r="AT381" s="4">
        <f t="shared" si="202"/>
        <v>-3.8804793914887128</v>
      </c>
      <c r="AU381" s="4">
        <f t="shared" si="217"/>
        <v>-5.8036529276593249</v>
      </c>
      <c r="AV381">
        <f t="shared" si="218"/>
        <v>1</v>
      </c>
      <c r="AW381">
        <f t="shared" si="219"/>
        <v>0</v>
      </c>
      <c r="AX381">
        <f t="shared" si="220"/>
        <v>0</v>
      </c>
      <c r="AY381" s="4">
        <f t="shared" si="203"/>
        <v>-3.9100000000000006</v>
      </c>
      <c r="AZ381" s="4">
        <f t="shared" si="204"/>
        <v>967.42500000001166</v>
      </c>
      <c r="BA381" s="4">
        <f>(C381-$C$1240)*10/100*4</f>
        <v>536.74</v>
      </c>
      <c r="BC381"/>
      <c r="BE381" s="6"/>
      <c r="BK381">
        <f t="shared" si="221"/>
        <v>0</v>
      </c>
    </row>
    <row r="382" spans="1:63" x14ac:dyDescent="0.25">
      <c r="A382">
        <v>877</v>
      </c>
      <c r="B382" s="1">
        <v>44278</v>
      </c>
      <c r="C382" s="2">
        <v>3937.6</v>
      </c>
      <c r="D382" s="2">
        <v>3949.13</v>
      </c>
      <c r="E382" s="2">
        <v>3901.57</v>
      </c>
      <c r="F382" s="2">
        <v>3910.52</v>
      </c>
      <c r="G382" s="2">
        <v>4645340000</v>
      </c>
      <c r="H382" s="2">
        <f t="shared" si="205"/>
        <v>23.982154221652308</v>
      </c>
      <c r="I382" s="2">
        <f t="shared" si="206"/>
        <v>3893.3315000000002</v>
      </c>
      <c r="J382" s="2">
        <f t="shared" si="207"/>
        <v>29.695377169909058</v>
      </c>
      <c r="K382" s="2">
        <f t="shared" si="208"/>
        <v>-2.9900000000002365</v>
      </c>
      <c r="L382" s="20">
        <f>VLOOKUP(B382,'IV Calls'!A:B,2, FALSE)</f>
        <v>0.15379999999999999</v>
      </c>
      <c r="M382" s="2">
        <f t="shared" si="209"/>
        <v>19.868650640753902</v>
      </c>
      <c r="N382" s="2">
        <f>VLOOKUP(B382,'IV Puts'!A:B,2, FALSE)</f>
        <v>0.13320000000000001</v>
      </c>
      <c r="O382" s="21">
        <f t="shared" si="210"/>
        <v>17.857004353200836</v>
      </c>
      <c r="P382" s="4">
        <f t="shared" si="211"/>
        <v>47.559999999999945</v>
      </c>
      <c r="Q382" s="4">
        <f t="shared" si="212"/>
        <v>45.181999999999924</v>
      </c>
      <c r="R382" s="4">
        <f t="shared" si="213"/>
        <v>6.0384962406015052</v>
      </c>
      <c r="S382" s="4">
        <f t="shared" si="214"/>
        <v>4.3438792974027942</v>
      </c>
      <c r="T382" s="20">
        <f t="shared" si="185"/>
        <v>3946.4757218045115</v>
      </c>
      <c r="U382" s="2">
        <f t="shared" si="186"/>
        <v>35.955721804511541</v>
      </c>
      <c r="V382" s="24">
        <f t="shared" si="187"/>
        <v>0</v>
      </c>
      <c r="W382" s="32">
        <f t="shared" si="188"/>
        <v>3940.6534786455945</v>
      </c>
      <c r="X382" s="33">
        <f t="shared" si="189"/>
        <v>30.13347864559455</v>
      </c>
      <c r="Y382" s="34">
        <f t="shared" si="190"/>
        <v>0</v>
      </c>
      <c r="Z382" s="39">
        <f t="shared" si="215"/>
        <v>3939.7119999999995</v>
      </c>
      <c r="AA382" s="33">
        <f t="shared" si="191"/>
        <v>29.191999999999553</v>
      </c>
      <c r="AB382" s="34">
        <f t="shared" si="192"/>
        <v>0</v>
      </c>
      <c r="AC382" s="32">
        <f t="shared" si="193"/>
        <v>3939.9097105155747</v>
      </c>
      <c r="AD382" s="33">
        <f t="shared" si="194"/>
        <v>29.389710515574734</v>
      </c>
      <c r="AE382" s="34">
        <f t="shared" si="195"/>
        <v>0</v>
      </c>
      <c r="AF382" s="36">
        <f t="shared" si="196"/>
        <v>-1</v>
      </c>
      <c r="AG382" s="37">
        <f t="shared" si="197"/>
        <v>0</v>
      </c>
      <c r="AH382" s="37">
        <f>IF(COUNTIF(AF383:AF386, "&lt;0")&gt;=2,0,IF(AE382=1, 1, -1))</f>
        <v>0</v>
      </c>
      <c r="AI382" s="37">
        <f>IF(COUNTIF(AF383:AF385, "&lt;0")&gt;=1,0,IF(AE382=1, 1, -1))</f>
        <v>0</v>
      </c>
      <c r="AJ382" s="42">
        <f>IF(SUM(AE383:AE385)=0,0,IF(AE382=1, 1, -1))</f>
        <v>-1</v>
      </c>
      <c r="AK382" s="37">
        <f>IF(COUNTIF(AF383:AF384, "&lt;0")&gt;=2,0,IF(AE382=1, 1, -1))</f>
        <v>-1</v>
      </c>
      <c r="AL382" s="44">
        <f>IF(COUNTIF(AF383:AF386, "&lt;0")&gt;=3,0,IF(AE382=1, 1, -1))</f>
        <v>0</v>
      </c>
      <c r="AM382" s="49">
        <f>IF(COUNTIF(AF383:AF385, "&lt;0")&gt;=2,0,IF(AE382=1, 1, -1))</f>
        <v>0</v>
      </c>
      <c r="AN382" s="7">
        <v>17.207439956751756</v>
      </c>
      <c r="AO382" s="4">
        <f t="shared" si="198"/>
        <v>11.5300000000002</v>
      </c>
      <c r="AP382" s="4">
        <f t="shared" si="199"/>
        <v>-36.029999999999745</v>
      </c>
      <c r="AQ382" s="4">
        <f t="shared" si="200"/>
        <v>27.079999999999927</v>
      </c>
      <c r="AR382">
        <f t="shared" si="216"/>
        <v>36.029999999999745</v>
      </c>
      <c r="AS382" s="6">
        <f t="shared" si="201"/>
        <v>1</v>
      </c>
      <c r="AT382" s="4">
        <f t="shared" si="202"/>
        <v>-10.218840064872111</v>
      </c>
      <c r="AU382" s="4">
        <f t="shared" si="217"/>
        <v>-2.8725600432481713</v>
      </c>
      <c r="AV382">
        <f t="shared" si="218"/>
        <v>1</v>
      </c>
      <c r="AW382">
        <f t="shared" si="219"/>
        <v>0</v>
      </c>
      <c r="AX382">
        <f t="shared" si="220"/>
        <v>0</v>
      </c>
      <c r="AY382" s="4">
        <f t="shared" si="203"/>
        <v>-3.9100000000000006</v>
      </c>
      <c r="AZ382" s="4">
        <f t="shared" si="204"/>
        <v>971.33500000001163</v>
      </c>
      <c r="BA382" s="4">
        <f>(C382-$C$1240)*10/100*4</f>
        <v>543.80799999999999</v>
      </c>
      <c r="BC382"/>
      <c r="BE382" s="6"/>
      <c r="BK382">
        <f t="shared" si="221"/>
        <v>1</v>
      </c>
    </row>
    <row r="383" spans="1:63" x14ac:dyDescent="0.25">
      <c r="A383">
        <v>876</v>
      </c>
      <c r="B383" s="1">
        <v>44277</v>
      </c>
      <c r="C383" s="2">
        <v>3916.48</v>
      </c>
      <c r="D383" s="2">
        <v>3955.31</v>
      </c>
      <c r="E383" s="2">
        <v>3914.16</v>
      </c>
      <c r="F383" s="2">
        <v>3940.59</v>
      </c>
      <c r="G383" s="2">
        <v>4311380000</v>
      </c>
      <c r="H383" s="2">
        <f t="shared" si="205"/>
        <v>34.646123336128518</v>
      </c>
      <c r="I383" s="2">
        <f t="shared" si="206"/>
        <v>3889.3050000000012</v>
      </c>
      <c r="J383" s="2">
        <f t="shared" si="207"/>
        <v>34.719578198232135</v>
      </c>
      <c r="K383" s="2">
        <f t="shared" si="208"/>
        <v>3.3800000000001091</v>
      </c>
      <c r="L383" s="20">
        <f>VLOOKUP(B383,'IV Calls'!A:B,2, FALSE)</f>
        <v>0.13220000000000001</v>
      </c>
      <c r="M383" s="2">
        <f t="shared" si="209"/>
        <v>16.959115140446247</v>
      </c>
      <c r="N383" s="2">
        <f>VLOOKUP(B383,'IV Puts'!A:B,2, FALSE)</f>
        <v>0.1226</v>
      </c>
      <c r="O383" s="21">
        <f t="shared" si="210"/>
        <v>16.321292404314487</v>
      </c>
      <c r="P383" s="4">
        <f t="shared" si="211"/>
        <v>42.210000000000036</v>
      </c>
      <c r="Q383" s="4">
        <f t="shared" si="212"/>
        <v>48.666999999999959</v>
      </c>
      <c r="R383" s="4">
        <f t="shared" si="213"/>
        <v>5.8857218045112827</v>
      </c>
      <c r="S383" s="4">
        <f t="shared" si="214"/>
        <v>4.3006741487249966</v>
      </c>
      <c r="T383" s="20">
        <f t="shared" si="185"/>
        <v>3918.3838947368422</v>
      </c>
      <c r="U383" s="2">
        <f t="shared" si="186"/>
        <v>22.206105263157951</v>
      </c>
      <c r="V383" s="24">
        <f t="shared" si="187"/>
        <v>0</v>
      </c>
      <c r="W383" s="32">
        <f t="shared" si="188"/>
        <v>3919.2983632411069</v>
      </c>
      <c r="X383" s="33">
        <f t="shared" si="189"/>
        <v>21.291636758893219</v>
      </c>
      <c r="Y383" s="34">
        <f t="shared" si="190"/>
        <v>0</v>
      </c>
      <c r="Z383" s="39">
        <f t="shared" si="215"/>
        <v>3916.8140000000003</v>
      </c>
      <c r="AA383" s="33">
        <f t="shared" si="191"/>
        <v>23.77599999999984</v>
      </c>
      <c r="AB383" s="34">
        <f t="shared" si="192"/>
        <v>0</v>
      </c>
      <c r="AC383" s="32">
        <f t="shared" si="193"/>
        <v>3917.3357162806324</v>
      </c>
      <c r="AD383" s="33">
        <f t="shared" si="194"/>
        <v>23.254283719367777</v>
      </c>
      <c r="AE383" s="34">
        <f t="shared" si="195"/>
        <v>0</v>
      </c>
      <c r="AF383" s="36">
        <f t="shared" si="196"/>
        <v>-1</v>
      </c>
      <c r="AG383" s="37">
        <f t="shared" si="197"/>
        <v>-1</v>
      </c>
      <c r="AH383" s="37">
        <f>IF(COUNTIF(AF384:AF387, "&lt;0")&gt;=2,0,IF(AE383=1, 1, -1))</f>
        <v>0</v>
      </c>
      <c r="AI383" s="37">
        <f>IF(COUNTIF(AF384:AF386, "&lt;0")&gt;=1,0,IF(AE383=1, 1, -1))</f>
        <v>0</v>
      </c>
      <c r="AJ383" s="42">
        <f>IF(SUM(AE384:AE386)=0,0,IF(AE383=1, 1, -1))</f>
        <v>-1</v>
      </c>
      <c r="AK383" s="37">
        <f>IF(COUNTIF(AF384:AF385, "&lt;0")&gt;=2,0,IF(AE383=1, 1, -1))</f>
        <v>-1</v>
      </c>
      <c r="AL383" s="44">
        <f>IF(COUNTIF(AF384:AF387, "&lt;0")&gt;=3,0,IF(AE383=1, 1, -1))</f>
        <v>-1</v>
      </c>
      <c r="AM383" s="49">
        <f>IF(COUNTIF(AF384:AF386, "&lt;0")&gt;=2,0,IF(AE383=1, 1, -1))</f>
        <v>0</v>
      </c>
      <c r="AN383" s="7">
        <v>15.727590894241375</v>
      </c>
      <c r="AO383" s="4">
        <f t="shared" si="198"/>
        <v>38.829999999999927</v>
      </c>
      <c r="AP383" s="4">
        <f t="shared" si="199"/>
        <v>-2.3200000000001637</v>
      </c>
      <c r="AQ383" s="4">
        <f t="shared" si="200"/>
        <v>24.110000000000127</v>
      </c>
      <c r="AR383">
        <f t="shared" si="216"/>
        <v>38.829999999999927</v>
      </c>
      <c r="AS383" s="6">
        <f t="shared" si="201"/>
        <v>1</v>
      </c>
      <c r="AT383" s="4">
        <f t="shared" si="202"/>
        <v>-15.238613658637863</v>
      </c>
      <c r="AU383" s="4">
        <f t="shared" si="217"/>
        <v>-1.382409105758752</v>
      </c>
      <c r="AV383">
        <f t="shared" si="218"/>
        <v>1</v>
      </c>
      <c r="AW383">
        <f t="shared" si="219"/>
        <v>0</v>
      </c>
      <c r="AX383">
        <f t="shared" si="220"/>
        <v>0</v>
      </c>
      <c r="AY383" s="4">
        <f t="shared" si="203"/>
        <v>-3.9100000000000006</v>
      </c>
      <c r="AZ383" s="4">
        <f t="shared" si="204"/>
        <v>975.2450000000116</v>
      </c>
      <c r="BA383" s="4">
        <f>(C383-$C$1240)*10/100*4</f>
        <v>535.36</v>
      </c>
      <c r="BC383"/>
      <c r="BE383" s="6"/>
      <c r="BK383">
        <f t="shared" si="221"/>
        <v>1</v>
      </c>
    </row>
    <row r="384" spans="1:63" x14ac:dyDescent="0.25">
      <c r="A384">
        <v>875</v>
      </c>
      <c r="B384" s="1">
        <v>44274</v>
      </c>
      <c r="C384" s="2">
        <v>3913.14</v>
      </c>
      <c r="D384" s="2">
        <v>3930.12</v>
      </c>
      <c r="E384" s="2">
        <v>3886.75</v>
      </c>
      <c r="F384" s="2">
        <v>3913.1</v>
      </c>
      <c r="G384" s="2">
        <v>7725050000</v>
      </c>
      <c r="H384" s="2">
        <f t="shared" si="205"/>
        <v>42.774519427133619</v>
      </c>
      <c r="I384" s="2">
        <f t="shared" si="206"/>
        <v>3887.7585000000008</v>
      </c>
      <c r="J384" s="2">
        <f t="shared" si="207"/>
        <v>43.163977534269769</v>
      </c>
      <c r="K384" s="2">
        <f t="shared" si="208"/>
        <v>-2.3200000000001637</v>
      </c>
      <c r="L384" s="20">
        <f>VLOOKUP(B384,'IV Calls'!A:B,2, FALSE)</f>
        <v>0.13600000000000001</v>
      </c>
      <c r="M384" s="2">
        <f t="shared" si="209"/>
        <v>17.457115570300299</v>
      </c>
      <c r="N384" s="2">
        <f>VLOOKUP(B384,'IV Puts'!A:B,2, FALSE)</f>
        <v>0.14360000000000001</v>
      </c>
      <c r="O384" s="21">
        <f t="shared" si="210"/>
        <v>19.128475554842993</v>
      </c>
      <c r="P384" s="4">
        <f t="shared" si="211"/>
        <v>43.369999999999891</v>
      </c>
      <c r="Q384" s="4">
        <f t="shared" si="212"/>
        <v>50.626999999999953</v>
      </c>
      <c r="R384" s="4">
        <f t="shared" si="213"/>
        <v>5.2838947368421074</v>
      </c>
      <c r="S384" s="4">
        <f t="shared" si="214"/>
        <v>3.9695256916996051</v>
      </c>
      <c r="T384" s="20">
        <f t="shared" si="185"/>
        <v>3920.048172932331</v>
      </c>
      <c r="U384" s="2">
        <f t="shared" si="186"/>
        <v>6.9481729323310901</v>
      </c>
      <c r="V384" s="24">
        <f t="shared" si="187"/>
        <v>1</v>
      </c>
      <c r="W384" s="32">
        <f t="shared" si="188"/>
        <v>3915.5136295235911</v>
      </c>
      <c r="X384" s="33">
        <f t="shared" si="189"/>
        <v>2.4136295235912257</v>
      </c>
      <c r="Y384" s="34">
        <f t="shared" si="190"/>
        <v>1</v>
      </c>
      <c r="Z384" s="39">
        <f t="shared" si="215"/>
        <v>3909.1039999999994</v>
      </c>
      <c r="AA384" s="33">
        <f t="shared" si="191"/>
        <v>3.9960000000005493</v>
      </c>
      <c r="AB384" s="34">
        <f t="shared" si="192"/>
        <v>1</v>
      </c>
      <c r="AC384" s="32">
        <f t="shared" si="193"/>
        <v>3910.4500221999538</v>
      </c>
      <c r="AD384" s="33">
        <f t="shared" si="194"/>
        <v>2.6499778000461447</v>
      </c>
      <c r="AE384" s="34">
        <f t="shared" si="195"/>
        <v>1</v>
      </c>
      <c r="AF384" s="36">
        <f t="shared" si="196"/>
        <v>1</v>
      </c>
      <c r="AG384" s="37">
        <f t="shared" si="197"/>
        <v>0</v>
      </c>
      <c r="AH384" s="37">
        <f>IF(COUNTIF(AF385:AF388, "&lt;0")&gt;=2,0,IF(AE384=1, 1, -1))</f>
        <v>0</v>
      </c>
      <c r="AI384" s="37">
        <f>IF(COUNTIF(AF385:AF387, "&lt;0")&gt;=1,0,IF(AE384=1, 1, -1))</f>
        <v>0</v>
      </c>
      <c r="AJ384" s="42">
        <f>IF(SUM(AE385:AE387)=0,0,IF(AE384=1, 1, -1))</f>
        <v>1</v>
      </c>
      <c r="AK384" s="37">
        <f>IF(COUNTIF(AF385:AF386, "&lt;0")&gt;=2,0,IF(AE384=1, 1, -1))</f>
        <v>0</v>
      </c>
      <c r="AL384" s="44">
        <f>IF(COUNTIF(AF385:AF388, "&lt;0")&gt;=3,0,IF(AE384=1, 1, -1))</f>
        <v>0</v>
      </c>
      <c r="AM384" s="49">
        <f>IF(COUNTIF(AF385:AF387, "&lt;0")&gt;=2,0,IF(AE384=1, 1, -1))</f>
        <v>0</v>
      </c>
      <c r="AN384" s="7">
        <v>18.432660263934732</v>
      </c>
      <c r="AO384" s="4">
        <f t="shared" si="198"/>
        <v>16.980000000000018</v>
      </c>
      <c r="AP384" s="4">
        <f t="shared" si="199"/>
        <v>-26.389999999999873</v>
      </c>
      <c r="AQ384" s="4">
        <f t="shared" si="200"/>
        <v>3.999999999996362E-2</v>
      </c>
      <c r="AR384">
        <f t="shared" si="216"/>
        <v>26.389999999999873</v>
      </c>
      <c r="AS384" s="6">
        <f t="shared" si="201"/>
        <v>0</v>
      </c>
      <c r="AT384" s="4">
        <f t="shared" si="202"/>
        <v>1.2589903959022237</v>
      </c>
      <c r="AU384" s="4">
        <f t="shared" si="217"/>
        <v>25.392660263934768</v>
      </c>
      <c r="AV384">
        <f t="shared" si="218"/>
        <v>0</v>
      </c>
      <c r="AW384">
        <f t="shared" si="219"/>
        <v>0</v>
      </c>
      <c r="AX384">
        <f t="shared" si="220"/>
        <v>0</v>
      </c>
      <c r="AY384" s="4">
        <f t="shared" si="203"/>
        <v>6.94</v>
      </c>
      <c r="AZ384" s="4">
        <f t="shared" si="204"/>
        <v>979.15500000001157</v>
      </c>
      <c r="BA384" s="4">
        <f>(C384-$C$1240)*10/100*4</f>
        <v>534.02399999999989</v>
      </c>
      <c r="BC384"/>
      <c r="BE384" s="6"/>
      <c r="BK384">
        <f t="shared" si="221"/>
        <v>0</v>
      </c>
    </row>
    <row r="385" spans="1:63" x14ac:dyDescent="0.25">
      <c r="A385">
        <v>874</v>
      </c>
      <c r="B385" s="1">
        <v>44273</v>
      </c>
      <c r="C385" s="2">
        <v>3953.5</v>
      </c>
      <c r="D385" s="2">
        <v>3969.62</v>
      </c>
      <c r="E385" s="2">
        <v>3910.86</v>
      </c>
      <c r="F385" s="2">
        <v>3915.46</v>
      </c>
      <c r="G385" s="2">
        <v>4043170000</v>
      </c>
      <c r="H385" s="2">
        <f t="shared" si="205"/>
        <v>57.776363496579627</v>
      </c>
      <c r="I385" s="2">
        <f t="shared" si="206"/>
        <v>3888.1595000000007</v>
      </c>
      <c r="J385" s="2">
        <f t="shared" si="207"/>
        <v>62.013595843763817</v>
      </c>
      <c r="K385" s="2">
        <f t="shared" si="208"/>
        <v>-20.619999999999891</v>
      </c>
      <c r="L385" s="20">
        <f>VLOOKUP(B385,'IV Calls'!A:B,2, FALSE)</f>
        <v>0.13120000000000001</v>
      </c>
      <c r="M385" s="2">
        <f t="shared" si="209"/>
        <v>17.093287558068692</v>
      </c>
      <c r="N385" s="2">
        <f>VLOOKUP(B385,'IV Puts'!A:B,2, FALSE)</f>
        <v>0.1615</v>
      </c>
      <c r="O385" s="21">
        <f t="shared" si="210"/>
        <v>21.835172743322246</v>
      </c>
      <c r="P385" s="4">
        <f t="shared" si="211"/>
        <v>63.259999999999764</v>
      </c>
      <c r="Q385" s="4">
        <f t="shared" si="212"/>
        <v>58.439999999999962</v>
      </c>
      <c r="R385" s="4">
        <f t="shared" si="213"/>
        <v>4.5881729323308278</v>
      </c>
      <c r="S385" s="4">
        <f t="shared" si="214"/>
        <v>3.3431401740723761</v>
      </c>
      <c r="T385" s="20">
        <f t="shared" si="185"/>
        <v>3977.8618646616542</v>
      </c>
      <c r="U385" s="2">
        <f t="shared" si="186"/>
        <v>62.401864661654145</v>
      </c>
      <c r="V385" s="24">
        <f t="shared" si="187"/>
        <v>0</v>
      </c>
      <c r="W385" s="32">
        <f t="shared" si="188"/>
        <v>3955.4141156583096</v>
      </c>
      <c r="X385" s="33">
        <f t="shared" si="189"/>
        <v>39.954115658309547</v>
      </c>
      <c r="Y385" s="34">
        <f t="shared" si="190"/>
        <v>0</v>
      </c>
      <c r="Z385" s="39">
        <f t="shared" si="215"/>
        <v>3953.893</v>
      </c>
      <c r="AA385" s="33">
        <f t="shared" si="191"/>
        <v>38.432999999999993</v>
      </c>
      <c r="AB385" s="34">
        <f t="shared" si="192"/>
        <v>0</v>
      </c>
      <c r="AC385" s="32">
        <f t="shared" si="193"/>
        <v>3954.2124342882453</v>
      </c>
      <c r="AD385" s="33">
        <f t="shared" si="194"/>
        <v>38.75243428824524</v>
      </c>
      <c r="AE385" s="34">
        <f t="shared" si="195"/>
        <v>0</v>
      </c>
      <c r="AF385" s="36">
        <f t="shared" si="196"/>
        <v>-1</v>
      </c>
      <c r="AG385" s="37">
        <f t="shared" si="197"/>
        <v>0</v>
      </c>
      <c r="AH385" s="37">
        <f>IF(COUNTIF(AF386:AF389, "&lt;0")&gt;=2,0,IF(AE385=1, 1, -1))</f>
        <v>0</v>
      </c>
      <c r="AI385" s="37">
        <f>IF(COUNTIF(AF386:AF388, "&lt;0")&gt;=1,0,IF(AE385=1, 1, -1))</f>
        <v>0</v>
      </c>
      <c r="AJ385" s="42">
        <f>IF(SUM(AE386:AE388)=0,0,IF(AE385=1, 1, -1))</f>
        <v>-1</v>
      </c>
      <c r="AK385" s="37">
        <f>IF(COUNTIF(AF386:AF387, "&lt;0")&gt;=2,0,IF(AE385=1, 1, -1))</f>
        <v>-1</v>
      </c>
      <c r="AL385" s="44">
        <f>IF(COUNTIF(AF386:AF389, "&lt;0")&gt;=3,0,IF(AE385=1, 1, -1))</f>
        <v>-1</v>
      </c>
      <c r="AM385" s="49">
        <f>IF(COUNTIF(AF386:AF388, "&lt;0")&gt;=2,0,IF(AE385=1, 1, -1))</f>
        <v>0</v>
      </c>
      <c r="AN385" s="7">
        <v>21.040898937714132</v>
      </c>
      <c r="AO385" s="4">
        <f t="shared" si="198"/>
        <v>16.119999999999891</v>
      </c>
      <c r="AP385" s="4">
        <f t="shared" si="199"/>
        <v>-42.639999999999873</v>
      </c>
      <c r="AQ385" s="4">
        <f t="shared" si="200"/>
        <v>38.039999999999964</v>
      </c>
      <c r="AR385">
        <f t="shared" si="216"/>
        <v>42.639999999999873</v>
      </c>
      <c r="AS385" s="6">
        <f t="shared" si="201"/>
        <v>1</v>
      </c>
      <c r="AT385" s="4">
        <f t="shared" si="202"/>
        <v>-11.078651593428674</v>
      </c>
      <c r="AU385" s="4">
        <f t="shared" si="217"/>
        <v>-9.9991010622858312</v>
      </c>
      <c r="AV385">
        <f t="shared" si="218"/>
        <v>1</v>
      </c>
      <c r="AW385">
        <f t="shared" si="219"/>
        <v>0</v>
      </c>
      <c r="AX385">
        <f t="shared" si="220"/>
        <v>0</v>
      </c>
      <c r="AY385" s="4">
        <f t="shared" si="203"/>
        <v>-3.9100000000000006</v>
      </c>
      <c r="AZ385" s="4">
        <f t="shared" si="204"/>
        <v>972.21500000001151</v>
      </c>
      <c r="BA385" s="4">
        <f>(C385-$C$1240)*10/100*4</f>
        <v>550.16800000000001</v>
      </c>
      <c r="BC385"/>
      <c r="BE385" s="6"/>
      <c r="BK385">
        <f t="shared" si="221"/>
        <v>1</v>
      </c>
    </row>
    <row r="386" spans="1:63" x14ac:dyDescent="0.25">
      <c r="A386">
        <v>873</v>
      </c>
      <c r="B386" s="1">
        <v>44272</v>
      </c>
      <c r="C386" s="2">
        <v>3949.57</v>
      </c>
      <c r="D386" s="2">
        <v>3983.87</v>
      </c>
      <c r="E386" s="2">
        <v>3935.74</v>
      </c>
      <c r="F386" s="2">
        <v>3974.12</v>
      </c>
      <c r="G386" s="2">
        <v>4541620000</v>
      </c>
      <c r="H386" s="2">
        <f t="shared" si="205"/>
        <v>60.661661881473613</v>
      </c>
      <c r="I386" s="2">
        <f t="shared" si="206"/>
        <v>3886.2775000000001</v>
      </c>
      <c r="J386" s="2">
        <f t="shared" si="207"/>
        <v>73.985401936712051</v>
      </c>
      <c r="K386" s="2">
        <f t="shared" si="208"/>
        <v>-13.139999999999873</v>
      </c>
      <c r="L386" s="20">
        <f>VLOOKUP(B386,'IV Calls'!A:B,2, FALSE)</f>
        <v>0.1055</v>
      </c>
      <c r="M386" s="2">
        <f t="shared" si="209"/>
        <v>13.705520626205413</v>
      </c>
      <c r="N386" s="2">
        <f>VLOOKUP(B386,'IV Puts'!A:B,2, FALSE)</f>
        <v>0.14749999999999999</v>
      </c>
      <c r="O386" s="21">
        <f t="shared" si="210"/>
        <v>19.88508445898734</v>
      </c>
      <c r="P386" s="4">
        <f t="shared" si="211"/>
        <v>48.130000000000109</v>
      </c>
      <c r="Q386" s="4">
        <f t="shared" si="212"/>
        <v>64.146999999999977</v>
      </c>
      <c r="R386" s="4">
        <f t="shared" si="213"/>
        <v>3.7418646616541382</v>
      </c>
      <c r="S386" s="4">
        <f t="shared" si="214"/>
        <v>2.6959375469148812</v>
      </c>
      <c r="T386" s="20">
        <f t="shared" ref="T386:T449" si="222">F387+R387</f>
        <v>3964.4291052631579</v>
      </c>
      <c r="U386" s="2">
        <f t="shared" ref="U386:U449" si="223">ABS(T386-F386)</f>
        <v>9.6908947368419831</v>
      </c>
      <c r="V386" s="24">
        <f t="shared" ref="V386:V449" si="224">IF(U386&gt;O387, 0, 1)</f>
        <v>1</v>
      </c>
      <c r="W386" s="32">
        <f t="shared" ref="W386:W449" si="225">C386+S387*$BI$6</f>
        <v>3950.4804644122505</v>
      </c>
      <c r="X386" s="33">
        <f t="shared" ref="X386:X449" si="226">ABS(W386-F386)</f>
        <v>23.639535587749378</v>
      </c>
      <c r="Y386" s="34">
        <f t="shared" ref="Y386:Y449" si="227">IF(X386&gt;O387, 0, 1)</f>
        <v>0</v>
      </c>
      <c r="Z386" s="39">
        <f t="shared" si="215"/>
        <v>3947.1679999999978</v>
      </c>
      <c r="AA386" s="33">
        <f t="shared" ref="AA386:AA449" si="228">ABS(Z386-F386)</f>
        <v>26.952000000002045</v>
      </c>
      <c r="AB386" s="34">
        <f t="shared" ref="AB386:AB449" si="229">IF(AA386&gt;O387, 0, 1)</f>
        <v>0</v>
      </c>
      <c r="AC386" s="32">
        <f t="shared" ref="AC386:AC449" si="230">$BI$8*Z386+(1-$BI$8)*W386</f>
        <v>3947.863617526571</v>
      </c>
      <c r="AD386" s="33">
        <f t="shared" ref="AD386:AD449" si="231">ABS(AC386-F386)</f>
        <v>26.256382473428857</v>
      </c>
      <c r="AE386" s="34">
        <f t="shared" ref="AE386:AE449" si="232">IF(AD386&gt;O387, 0, 1)</f>
        <v>0</v>
      </c>
      <c r="AF386" s="36">
        <f t="shared" ref="AF386:AF449" si="233">IF(AE386=1, 1, -1)</f>
        <v>-1</v>
      </c>
      <c r="AG386" s="37">
        <f t="shared" ref="AG386:AG449" si="234">IF(AE387=0,0,IF(0=AE386,-1,AE386))</f>
        <v>-1</v>
      </c>
      <c r="AH386" s="37">
        <f>IF(COUNTIF(AF387:AF390, "&lt;0")&gt;=2,0,IF(AE386=1, 1, -1))</f>
        <v>-1</v>
      </c>
      <c r="AI386" s="37">
        <f>IF(COUNTIF(AF387:AF389, "&lt;0")&gt;=1,0,IF(AE386=1, 1, -1))</f>
        <v>0</v>
      </c>
      <c r="AJ386" s="42">
        <f>IF(SUM(AE387:AE389)=0,0,IF(AE386=1, 1, -1))</f>
        <v>-1</v>
      </c>
      <c r="AK386" s="37">
        <f>IF(COUNTIF(AF387:AF388, "&lt;0")&gt;=2,0,IF(AE386=1, 1, -1))</f>
        <v>-1</v>
      </c>
      <c r="AL386" s="44">
        <f>IF(COUNTIF(AF387:AF390, "&lt;0")&gt;=3,0,IF(AE386=1, 1, -1))</f>
        <v>-1</v>
      </c>
      <c r="AM386" s="49">
        <f>IF(COUNTIF(AF387:AF389, "&lt;0")&gt;=2,0,IF(AE386=1, 1, -1))</f>
        <v>-1</v>
      </c>
      <c r="AN386" s="7">
        <v>19.161746847064443</v>
      </c>
      <c r="AO386" s="4">
        <f t="shared" ref="AO386:AO449" si="235">D386-C386</f>
        <v>34.299999999999727</v>
      </c>
      <c r="AP386" s="4">
        <f t="shared" ref="AP386:AP449" si="236">E386-C386</f>
        <v>-13.830000000000382</v>
      </c>
      <c r="AQ386" s="4">
        <f t="shared" ref="AQ386:AQ449" si="237">ABS(C386-F386)</f>
        <v>24.549999999999727</v>
      </c>
      <c r="AR386">
        <f t="shared" si="216"/>
        <v>34.299999999999727</v>
      </c>
      <c r="AS386" s="6">
        <f t="shared" ref="AS386:AS449" si="238">IF(AO386&gt;AN386*$BI$4,1,0)+IF(-AP386&gt;AN386*$BI$4,1,0)</f>
        <v>1</v>
      </c>
      <c r="AT386" s="4">
        <f t="shared" ref="AT386:AT449" si="239">$BI$4*AN386-AR386</f>
        <v>-5.5573797294030634</v>
      </c>
      <c r="AU386" s="4">
        <f t="shared" si="217"/>
        <v>1.6117468470647154</v>
      </c>
      <c r="AV386">
        <f t="shared" si="218"/>
        <v>0</v>
      </c>
      <c r="AW386">
        <f t="shared" si="219"/>
        <v>1</v>
      </c>
      <c r="AX386">
        <f t="shared" si="220"/>
        <v>0</v>
      </c>
      <c r="AY386" s="4">
        <f t="shared" ref="AY386:AY449" si="240">IF(OR(AS386=1,AX386=1),$BF$25,IF(AS386=0,$BF$24,$BF$26))</f>
        <v>-3.9100000000000006</v>
      </c>
      <c r="AZ386" s="4">
        <f t="shared" ref="AZ386:AZ449" si="241">AY386+AZ387</f>
        <v>976.12500000001148</v>
      </c>
      <c r="BA386" s="4">
        <f>(C386-$C$1240)*10/100*4</f>
        <v>548.596</v>
      </c>
      <c r="BC386"/>
      <c r="BE386" s="6"/>
      <c r="BK386">
        <f t="shared" si="221"/>
        <v>1</v>
      </c>
    </row>
    <row r="387" spans="1:63" x14ac:dyDescent="0.25">
      <c r="A387">
        <v>872</v>
      </c>
      <c r="B387" s="1">
        <v>44271</v>
      </c>
      <c r="C387" s="2">
        <v>3973.59</v>
      </c>
      <c r="D387" s="2">
        <v>3981.04</v>
      </c>
      <c r="E387" s="2">
        <v>3953.44</v>
      </c>
      <c r="F387" s="2">
        <v>3962.71</v>
      </c>
      <c r="G387" s="2">
        <v>4604870000</v>
      </c>
      <c r="H387" s="2">
        <f t="shared" ref="H387:H450" si="242">_xlfn.STDEV.S(C387:C396)</f>
        <v>57.375025693530958</v>
      </c>
      <c r="I387" s="2">
        <f t="shared" ref="I387:I450" si="243">AVERAGE(C387:C406)</f>
        <v>3884.7240000000006</v>
      </c>
      <c r="J387" s="2">
        <f t="shared" ref="J387:J450" si="244">_xlfn.STDEV.S(D387:E396)</f>
        <v>71.787676590506464</v>
      </c>
      <c r="K387" s="2">
        <f t="shared" ref="K387:K450" si="245">C387-F388</f>
        <v>4.6500000000000909</v>
      </c>
      <c r="L387" s="20">
        <f>VLOOKUP(B387,'IV Calls'!A:B,2, FALSE)</f>
        <v>0.12590000000000001</v>
      </c>
      <c r="M387" s="2">
        <f t="shared" ref="M387:M450" si="246">L387*F388*SQRT((6.5/24)/252)</f>
        <v>16.381401347240264</v>
      </c>
      <c r="N387" s="2">
        <f>VLOOKUP(B387,'IV Puts'!A:B,2, FALSE)</f>
        <v>0.1477</v>
      </c>
      <c r="O387" s="21">
        <f t="shared" ref="O387:O450" si="247">N387*F388*SQRT((7/24)/252)</f>
        <v>19.943352138512775</v>
      </c>
      <c r="P387" s="4">
        <f t="shared" ref="P387:P450" si="248">MAX(D387-E387, ABS(D387-F388), ABS(E387-F388))</f>
        <v>27.599999999999909</v>
      </c>
      <c r="Q387" s="4">
        <f t="shared" ref="Q387:Q450" si="249">AVERAGE(P387:P396)</f>
        <v>64.894999999999939</v>
      </c>
      <c r="R387" s="4">
        <f t="shared" ref="R387:R450" si="250">SLOPE(F387:F406,A387:A406)</f>
        <v>1.7191052631579016</v>
      </c>
      <c r="S387" s="4">
        <f t="shared" ref="S387:S450" si="251">SLOPE(F387:F406,B387:B406)*1</f>
        <v>1.2823442426062206</v>
      </c>
      <c r="T387" s="20">
        <f t="shared" si="222"/>
        <v>3968.7341578947371</v>
      </c>
      <c r="U387" s="2">
        <f t="shared" si="223"/>
        <v>6.0241578947370726</v>
      </c>
      <c r="V387" s="24">
        <f t="shared" si="224"/>
        <v>1</v>
      </c>
      <c r="W387" s="32">
        <f t="shared" si="225"/>
        <v>3973.538050961979</v>
      </c>
      <c r="X387" s="33">
        <f t="shared" si="226"/>
        <v>10.828050961978988</v>
      </c>
      <c r="Y387" s="34">
        <f t="shared" si="227"/>
        <v>1</v>
      </c>
      <c r="Z387" s="39">
        <f t="shared" ref="Z387:Z450" si="252">_xlfn.FORECAST.LINEAR(A387+$BI$7,C387:C388,A387:A388)</f>
        <v>3976.6530000000021</v>
      </c>
      <c r="AA387" s="33">
        <f t="shared" si="228"/>
        <v>13.94300000000203</v>
      </c>
      <c r="AB387" s="34">
        <f t="shared" si="229"/>
        <v>1</v>
      </c>
      <c r="AC387" s="32">
        <f t="shared" si="230"/>
        <v>3975.9988607020173</v>
      </c>
      <c r="AD387" s="33">
        <f t="shared" si="231"/>
        <v>13.288860702017246</v>
      </c>
      <c r="AE387" s="34">
        <f t="shared" si="232"/>
        <v>1</v>
      </c>
      <c r="AF387" s="36">
        <f t="shared" si="233"/>
        <v>1</v>
      </c>
      <c r="AG387" s="37">
        <f t="shared" si="234"/>
        <v>0</v>
      </c>
      <c r="AH387" s="37">
        <f>IF(COUNTIF(AF388:AF391, "&lt;0")&gt;=2,0,IF(AE387=1, 1, -1))</f>
        <v>1</v>
      </c>
      <c r="AI387" s="37">
        <f>IF(COUNTIF(AF388:AF390, "&lt;0")&gt;=1,0,IF(AE387=1, 1, -1))</f>
        <v>0</v>
      </c>
      <c r="AJ387" s="42">
        <f>IF(SUM(AE388:AE390)=0,0,IF(AE387=1, 1, -1))</f>
        <v>1</v>
      </c>
      <c r="AK387" s="37">
        <f>IF(COUNTIF(AF388:AF389, "&lt;0")&gt;=2,0,IF(AE387=1, 1, -1))</f>
        <v>1</v>
      </c>
      <c r="AL387" s="44">
        <f>IF(COUNTIF(AF388:AF391, "&lt;0")&gt;=3,0,IF(AE387=1, 1, -1))</f>
        <v>1</v>
      </c>
      <c r="AM387" s="49">
        <f>IF(COUNTIF(AF388:AF390, "&lt;0")&gt;=2,0,IF(AE387=1, 1, -1))</f>
        <v>1</v>
      </c>
      <c r="AN387" s="7">
        <v>19.217894987985598</v>
      </c>
      <c r="AO387" s="4">
        <f t="shared" si="235"/>
        <v>7.4499999999998181</v>
      </c>
      <c r="AP387" s="4">
        <f t="shared" si="236"/>
        <v>-20.150000000000091</v>
      </c>
      <c r="AQ387" s="4">
        <f t="shared" si="237"/>
        <v>10.880000000000109</v>
      </c>
      <c r="AR387">
        <f t="shared" ref="AR387:AR450" si="253">IF(AO387&gt;(-AP387), AO387, -AP387)</f>
        <v>20.150000000000091</v>
      </c>
      <c r="AS387" s="6">
        <f t="shared" si="238"/>
        <v>0</v>
      </c>
      <c r="AT387" s="4">
        <f t="shared" si="239"/>
        <v>8.676842481978305</v>
      </c>
      <c r="AU387" s="4">
        <f t="shared" ref="AU387:AU450" si="254">AN387-AQ387+7</f>
        <v>15.337894987985489</v>
      </c>
      <c r="AV387">
        <f t="shared" ref="AV387:AV450" si="255">IF(AND(AT387&lt;0,AU387&lt;0), 1, 0)</f>
        <v>0</v>
      </c>
      <c r="AW387">
        <f t="shared" ref="AW387:AW450" si="256">IF(AND(AT387&lt;0,AU387&gt;0), 1, 0)</f>
        <v>0</v>
      </c>
      <c r="AX387">
        <f t="shared" ref="AX387:AX450" si="257">IF(AND(AT387&gt;0,AU387&lt;0), 1, 0)</f>
        <v>0</v>
      </c>
      <c r="AY387" s="4">
        <f t="shared" si="240"/>
        <v>6.94</v>
      </c>
      <c r="AZ387" s="4">
        <f t="shared" si="241"/>
        <v>980.03500000001145</v>
      </c>
      <c r="BA387" s="4">
        <f>(C387-$C$1240)*10/100*4</f>
        <v>558.20400000000006</v>
      </c>
      <c r="BC387"/>
      <c r="BE387" s="6"/>
      <c r="BK387">
        <f t="shared" ref="BK387:BK450" si="258">IF(AND(AM387=0,AL387=0,AK387=0),0,1)</f>
        <v>1</v>
      </c>
    </row>
    <row r="388" spans="1:63" x14ac:dyDescent="0.25">
      <c r="A388">
        <v>871</v>
      </c>
      <c r="B388" s="1">
        <v>44270</v>
      </c>
      <c r="C388" s="2">
        <v>3942.96</v>
      </c>
      <c r="D388" s="2">
        <v>3970.08</v>
      </c>
      <c r="E388" s="2">
        <v>3923.54</v>
      </c>
      <c r="F388" s="2">
        <v>3968.94</v>
      </c>
      <c r="G388" s="2">
        <v>4882190000</v>
      </c>
      <c r="H388" s="2">
        <f t="shared" si="242"/>
        <v>48.570193431774591</v>
      </c>
      <c r="I388" s="2">
        <f t="shared" si="243"/>
        <v>3883.0250000000001</v>
      </c>
      <c r="J388" s="2">
        <f t="shared" si="244"/>
        <v>66.059317241958212</v>
      </c>
      <c r="K388" s="2">
        <f t="shared" si="245"/>
        <v>-0.38000000000010914</v>
      </c>
      <c r="L388" s="20">
        <f>VLOOKUP(B388,'IV Calls'!A:B,2, FALSE)</f>
        <v>0.1176</v>
      </c>
      <c r="M388" s="2">
        <f t="shared" si="246"/>
        <v>15.202756269354625</v>
      </c>
      <c r="N388" s="2">
        <f>VLOOKUP(B388,'IV Puts'!A:B,2, FALSE)</f>
        <v>0.16009999999999999</v>
      </c>
      <c r="O388" s="21">
        <f t="shared" si="247"/>
        <v>21.478239698017909</v>
      </c>
      <c r="P388" s="4">
        <f t="shared" si="248"/>
        <v>46.539999999999964</v>
      </c>
      <c r="Q388" s="4">
        <f t="shared" si="249"/>
        <v>65.918999999999912</v>
      </c>
      <c r="R388" s="4">
        <f t="shared" si="250"/>
        <v>-0.20584210526315377</v>
      </c>
      <c r="S388" s="4">
        <f t="shared" si="251"/>
        <v>-7.3167659184605188E-2</v>
      </c>
      <c r="T388" s="20">
        <f t="shared" si="222"/>
        <v>3941.0335488721807</v>
      </c>
      <c r="U388" s="2">
        <f t="shared" si="223"/>
        <v>27.906451127819309</v>
      </c>
      <c r="V388" s="24">
        <f t="shared" si="224"/>
        <v>0</v>
      </c>
      <c r="W388" s="32">
        <f t="shared" si="225"/>
        <v>3941.780807170665</v>
      </c>
      <c r="X388" s="33">
        <f t="shared" si="226"/>
        <v>27.159192829335097</v>
      </c>
      <c r="Y388" s="34">
        <f t="shared" si="227"/>
        <v>0</v>
      </c>
      <c r="Z388" s="39">
        <f t="shared" si="252"/>
        <v>3944.8040000000001</v>
      </c>
      <c r="AA388" s="33">
        <f t="shared" si="228"/>
        <v>24.135999999999967</v>
      </c>
      <c r="AB388" s="34">
        <f t="shared" si="229"/>
        <v>0</v>
      </c>
      <c r="AC388" s="32">
        <f t="shared" si="230"/>
        <v>3944.1691295058395</v>
      </c>
      <c r="AD388" s="33">
        <f t="shared" si="231"/>
        <v>24.77087049416059</v>
      </c>
      <c r="AE388" s="34">
        <f t="shared" si="232"/>
        <v>0</v>
      </c>
      <c r="AF388" s="36">
        <f t="shared" si="233"/>
        <v>-1</v>
      </c>
      <c r="AG388" s="37">
        <f t="shared" si="234"/>
        <v>-1</v>
      </c>
      <c r="AH388" s="37">
        <f>IF(COUNTIF(AF389:AF392, "&lt;0")&gt;=2,0,IF(AE388=1, 1, -1))</f>
        <v>-1</v>
      </c>
      <c r="AI388" s="37">
        <f>IF(COUNTIF(AF389:AF391, "&lt;0")&gt;=1,0,IF(AE388=1, 1, -1))</f>
        <v>-1</v>
      </c>
      <c r="AJ388" s="42">
        <f>IF(SUM(AE389:AE391)=0,0,IF(AE388=1, 1, -1))</f>
        <v>-1</v>
      </c>
      <c r="AK388" s="37">
        <f>IF(COUNTIF(AF389:AF390, "&lt;0")&gt;=2,0,IF(AE388=1, 1, -1))</f>
        <v>-1</v>
      </c>
      <c r="AL388" s="44">
        <f>IF(COUNTIF(AF389:AF392, "&lt;0")&gt;=3,0,IF(AE388=1, 1, -1))</f>
        <v>-1</v>
      </c>
      <c r="AM388" s="49">
        <f>IF(COUNTIF(AF389:AF391, "&lt;0")&gt;=2,0,IF(AE388=1, 1, -1))</f>
        <v>-1</v>
      </c>
      <c r="AN388" s="7">
        <v>20.696949649010843</v>
      </c>
      <c r="AO388" s="4">
        <f t="shared" si="235"/>
        <v>27.119999999999891</v>
      </c>
      <c r="AP388" s="4">
        <f t="shared" si="236"/>
        <v>-19.420000000000073</v>
      </c>
      <c r="AQ388" s="4">
        <f t="shared" si="237"/>
        <v>25.980000000000018</v>
      </c>
      <c r="AR388">
        <f t="shared" si="253"/>
        <v>27.119999999999891</v>
      </c>
      <c r="AS388" s="6">
        <f t="shared" si="238"/>
        <v>0</v>
      </c>
      <c r="AT388" s="4">
        <f t="shared" si="239"/>
        <v>3.9254244735163724</v>
      </c>
      <c r="AU388" s="4">
        <f t="shared" si="254"/>
        <v>1.7169496490108251</v>
      </c>
      <c r="AV388">
        <f t="shared" si="255"/>
        <v>0</v>
      </c>
      <c r="AW388">
        <f t="shared" si="256"/>
        <v>0</v>
      </c>
      <c r="AX388">
        <f t="shared" si="257"/>
        <v>0</v>
      </c>
      <c r="AY388" s="4">
        <f t="shared" si="240"/>
        <v>6.94</v>
      </c>
      <c r="AZ388" s="4">
        <f t="shared" si="241"/>
        <v>973.0950000000114</v>
      </c>
      <c r="BA388" s="4">
        <f>(C388-$C$1240)*10/100*4</f>
        <v>545.952</v>
      </c>
      <c r="BC388"/>
      <c r="BE388" s="6"/>
      <c r="BK388">
        <f t="shared" si="258"/>
        <v>1</v>
      </c>
    </row>
    <row r="389" spans="1:63" x14ac:dyDescent="0.25">
      <c r="A389">
        <v>870</v>
      </c>
      <c r="B389" s="1">
        <v>44267</v>
      </c>
      <c r="C389" s="2">
        <v>3924.52</v>
      </c>
      <c r="D389" s="2">
        <v>3944.99</v>
      </c>
      <c r="E389" s="2">
        <v>3915.21</v>
      </c>
      <c r="F389" s="2">
        <v>3943.34</v>
      </c>
      <c r="G389" s="2">
        <v>4469240000</v>
      </c>
      <c r="H389" s="2">
        <f t="shared" si="242"/>
        <v>43.051761817091197</v>
      </c>
      <c r="I389" s="2">
        <f t="shared" si="243"/>
        <v>3881.4594999999999</v>
      </c>
      <c r="J389" s="2">
        <f t="shared" si="244"/>
        <v>62.103465663104622</v>
      </c>
      <c r="K389" s="2">
        <f t="shared" si="245"/>
        <v>-14.820000000000164</v>
      </c>
      <c r="L389" s="20">
        <f>VLOOKUP(B389,'IV Calls'!A:B,2, FALSE)</f>
        <v>0.12139999999999999</v>
      </c>
      <c r="M389" s="2">
        <f t="shared" si="246"/>
        <v>15.678082293530766</v>
      </c>
      <c r="N389" s="2">
        <f>VLOOKUP(B389,'IV Puts'!A:B,2, FALSE)</f>
        <v>0.15559999999999999</v>
      </c>
      <c r="O389" s="21">
        <f t="shared" si="247"/>
        <v>20.853367039875017</v>
      </c>
      <c r="P389" s="4">
        <f t="shared" si="248"/>
        <v>29.779999999999745</v>
      </c>
      <c r="Q389" s="4">
        <f t="shared" si="249"/>
        <v>71.599999999999909</v>
      </c>
      <c r="R389" s="4">
        <f t="shared" si="250"/>
        <v>-2.3064511278195448</v>
      </c>
      <c r="S389" s="4">
        <f t="shared" si="251"/>
        <v>-1.6608349708946606</v>
      </c>
      <c r="T389" s="20">
        <f t="shared" si="222"/>
        <v>3935.5494285714285</v>
      </c>
      <c r="U389" s="2">
        <f t="shared" si="223"/>
        <v>7.7905714285716385</v>
      </c>
      <c r="V389" s="24">
        <f t="shared" si="224"/>
        <v>1</v>
      </c>
      <c r="W389" s="32">
        <f t="shared" si="225"/>
        <v>3922.6917916819916</v>
      </c>
      <c r="X389" s="33">
        <f t="shared" si="226"/>
        <v>20.648208318008528</v>
      </c>
      <c r="Y389" s="34">
        <f t="shared" si="227"/>
        <v>1</v>
      </c>
      <c r="Z389" s="39">
        <f t="shared" si="252"/>
        <v>3925.4179999999997</v>
      </c>
      <c r="AA389" s="33">
        <f t="shared" si="228"/>
        <v>17.92200000000048</v>
      </c>
      <c r="AB389" s="34">
        <f t="shared" si="229"/>
        <v>1</v>
      </c>
      <c r="AC389" s="32">
        <f t="shared" si="230"/>
        <v>3924.8454962532178</v>
      </c>
      <c r="AD389" s="33">
        <f t="shared" si="231"/>
        <v>18.494503746782357</v>
      </c>
      <c r="AE389" s="34">
        <f t="shared" si="232"/>
        <v>1</v>
      </c>
      <c r="AF389" s="36">
        <f t="shared" si="233"/>
        <v>1</v>
      </c>
      <c r="AG389" s="37">
        <f t="shared" si="234"/>
        <v>1</v>
      </c>
      <c r="AH389" s="37">
        <f>IF(COUNTIF(AF390:AF393, "&lt;0")&gt;=2,0,IF(AE389=1, 1, -1))</f>
        <v>1</v>
      </c>
      <c r="AI389" s="37">
        <f>IF(COUNTIF(AF390:AF392, "&lt;0")&gt;=1,0,IF(AE389=1, 1, -1))</f>
        <v>1</v>
      </c>
      <c r="AJ389" s="42">
        <f>IF(SUM(AE390:AE392)=0,0,IF(AE389=1, 1, -1))</f>
        <v>1</v>
      </c>
      <c r="AK389" s="37">
        <f>IF(COUNTIF(AF390:AF391, "&lt;0")&gt;=2,0,IF(AE389=1, 1, -1))</f>
        <v>1</v>
      </c>
      <c r="AL389" s="44">
        <f>IF(COUNTIF(AF390:AF393, "&lt;0")&gt;=3,0,IF(AE389=1, 1, -1))</f>
        <v>1</v>
      </c>
      <c r="AM389" s="49">
        <f>IF(COUNTIF(AF390:AF392, "&lt;0")&gt;=2,0,IF(AE389=1, 1, -1))</f>
        <v>1</v>
      </c>
      <c r="AN389" s="7">
        <v>20.094807288907631</v>
      </c>
      <c r="AO389" s="4">
        <f t="shared" si="235"/>
        <v>20.4699999999998</v>
      </c>
      <c r="AP389" s="4">
        <f t="shared" si="236"/>
        <v>-9.3099999999999454</v>
      </c>
      <c r="AQ389" s="4">
        <f t="shared" si="237"/>
        <v>18.820000000000164</v>
      </c>
      <c r="AR389">
        <f t="shared" si="253"/>
        <v>20.4699999999998</v>
      </c>
      <c r="AS389" s="6">
        <f t="shared" si="238"/>
        <v>0</v>
      </c>
      <c r="AT389" s="4">
        <f t="shared" si="239"/>
        <v>9.6722109333616473</v>
      </c>
      <c r="AU389" s="4">
        <f t="shared" si="254"/>
        <v>8.2748072889074678</v>
      </c>
      <c r="AV389">
        <f t="shared" si="255"/>
        <v>0</v>
      </c>
      <c r="AW389">
        <f t="shared" si="256"/>
        <v>0</v>
      </c>
      <c r="AX389">
        <f t="shared" si="257"/>
        <v>0</v>
      </c>
      <c r="AY389" s="4">
        <f t="shared" si="240"/>
        <v>6.94</v>
      </c>
      <c r="AZ389" s="4">
        <f t="shared" si="241"/>
        <v>966.15500000001134</v>
      </c>
      <c r="BA389" s="4">
        <f>(C389-$C$1240)*10/100*4</f>
        <v>538.57600000000002</v>
      </c>
      <c r="BC389"/>
      <c r="BE389" s="6"/>
      <c r="BK389">
        <f t="shared" si="258"/>
        <v>1</v>
      </c>
    </row>
    <row r="390" spans="1:63" x14ac:dyDescent="0.25">
      <c r="A390">
        <v>869</v>
      </c>
      <c r="B390" s="1">
        <v>44266</v>
      </c>
      <c r="C390" s="2">
        <v>3915.54</v>
      </c>
      <c r="D390" s="2">
        <v>3960.27</v>
      </c>
      <c r="E390" s="2">
        <v>3915.54</v>
      </c>
      <c r="F390" s="2">
        <v>3939.34</v>
      </c>
      <c r="G390" s="2">
        <v>5300010000</v>
      </c>
      <c r="H390" s="2">
        <f t="shared" si="242"/>
        <v>38.109452953885871</v>
      </c>
      <c r="I390" s="2">
        <f t="shared" si="243"/>
        <v>3881.0534999999995</v>
      </c>
      <c r="J390" s="2">
        <f t="shared" si="244"/>
        <v>60.404906946024603</v>
      </c>
      <c r="K390" s="2">
        <f t="shared" si="245"/>
        <v>16.730000000000018</v>
      </c>
      <c r="L390" s="20">
        <f>VLOOKUP(B390,'IV Calls'!A:B,2, FALSE)</f>
        <v>0.13589999999999999</v>
      </c>
      <c r="M390" s="2">
        <f t="shared" si="246"/>
        <v>17.370099856848981</v>
      </c>
      <c r="N390" s="2">
        <f>VLOOKUP(B390,'IV Puts'!A:B,2, FALSE)</f>
        <v>0.17230000000000001</v>
      </c>
      <c r="O390" s="21">
        <f t="shared" si="247"/>
        <v>22.853908144855851</v>
      </c>
      <c r="P390" s="4">
        <f t="shared" si="248"/>
        <v>61.460000000000036</v>
      </c>
      <c r="Q390" s="4">
        <f t="shared" si="249"/>
        <v>75.775999999999925</v>
      </c>
      <c r="R390" s="4">
        <f t="shared" si="250"/>
        <v>-3.7905714285714285</v>
      </c>
      <c r="S390" s="4">
        <f t="shared" si="251"/>
        <v>-2.5749412929693012</v>
      </c>
      <c r="T390" s="20">
        <f t="shared" si="222"/>
        <v>3893.650781954887</v>
      </c>
      <c r="U390" s="2">
        <f t="shared" si="223"/>
        <v>45.689218045113194</v>
      </c>
      <c r="V390" s="24">
        <f t="shared" si="224"/>
        <v>0</v>
      </c>
      <c r="W390" s="32">
        <f t="shared" si="225"/>
        <v>3913.1258758801059</v>
      </c>
      <c r="X390" s="33">
        <f t="shared" si="226"/>
        <v>26.214124119894223</v>
      </c>
      <c r="Y390" s="34">
        <f t="shared" si="227"/>
        <v>0</v>
      </c>
      <c r="Z390" s="39">
        <f t="shared" si="252"/>
        <v>3917.8950000000004</v>
      </c>
      <c r="AA390" s="33">
        <f t="shared" si="228"/>
        <v>21.444999999999709</v>
      </c>
      <c r="AB390" s="34">
        <f t="shared" si="229"/>
        <v>1</v>
      </c>
      <c r="AC390" s="32">
        <f t="shared" si="230"/>
        <v>3916.8934839348221</v>
      </c>
      <c r="AD390" s="33">
        <f t="shared" si="231"/>
        <v>22.446516065178002</v>
      </c>
      <c r="AE390" s="34">
        <f t="shared" si="232"/>
        <v>1</v>
      </c>
      <c r="AF390" s="36">
        <f t="shared" si="233"/>
        <v>1</v>
      </c>
      <c r="AG390" s="37">
        <f t="shared" si="234"/>
        <v>1</v>
      </c>
      <c r="AH390" s="37">
        <f>IF(COUNTIF(AF391:AF394, "&lt;0")&gt;=2,0,IF(AE390=1, 1, -1))</f>
        <v>0</v>
      </c>
      <c r="AI390" s="37">
        <f>IF(COUNTIF(AF391:AF393, "&lt;0")&gt;=1,0,IF(AE390=1, 1, -1))</f>
        <v>0</v>
      </c>
      <c r="AJ390" s="42">
        <f>IF(SUM(AE391:AE393)=0,0,IF(AE390=1, 1, -1))</f>
        <v>1</v>
      </c>
      <c r="AK390" s="37">
        <f>IF(COUNTIF(AF391:AF392, "&lt;0")&gt;=2,0,IF(AE390=1, 1, -1))</f>
        <v>1</v>
      </c>
      <c r="AL390" s="44">
        <f>IF(COUNTIF(AF391:AF394, "&lt;0")&gt;=3,0,IF(AE390=1, 1, -1))</f>
        <v>1</v>
      </c>
      <c r="AM390" s="49">
        <f>IF(COUNTIF(AF391:AF393, "&lt;0")&gt;=2,0,IF(AE390=1, 1, -1))</f>
        <v>1</v>
      </c>
      <c r="AN390" s="7">
        <v>22.022576934032966</v>
      </c>
      <c r="AO390" s="4">
        <f t="shared" si="235"/>
        <v>44.730000000000018</v>
      </c>
      <c r="AP390" s="4">
        <f t="shared" si="236"/>
        <v>0</v>
      </c>
      <c r="AQ390" s="4">
        <f t="shared" si="237"/>
        <v>23.800000000000182</v>
      </c>
      <c r="AR390">
        <f t="shared" si="253"/>
        <v>44.730000000000018</v>
      </c>
      <c r="AS390" s="6">
        <f t="shared" si="238"/>
        <v>1</v>
      </c>
      <c r="AT390" s="4">
        <f t="shared" si="239"/>
        <v>-11.696134598950572</v>
      </c>
      <c r="AU390" s="4">
        <f t="shared" si="254"/>
        <v>5.2225769340327837</v>
      </c>
      <c r="AV390">
        <f t="shared" si="255"/>
        <v>0</v>
      </c>
      <c r="AW390">
        <f t="shared" si="256"/>
        <v>1</v>
      </c>
      <c r="AX390">
        <f t="shared" si="257"/>
        <v>0</v>
      </c>
      <c r="AY390" s="4">
        <f t="shared" si="240"/>
        <v>-3.9100000000000006</v>
      </c>
      <c r="AZ390" s="4">
        <f t="shared" si="241"/>
        <v>959.21500000001129</v>
      </c>
      <c r="BA390" s="4">
        <f>(C390-$C$1240)*10/100*4</f>
        <v>534.98400000000004</v>
      </c>
      <c r="BC390"/>
      <c r="BE390" s="6"/>
      <c r="BK390">
        <f t="shared" si="258"/>
        <v>1</v>
      </c>
    </row>
    <row r="391" spans="1:63" x14ac:dyDescent="0.25">
      <c r="A391">
        <v>868</v>
      </c>
      <c r="B391" s="1">
        <v>44265</v>
      </c>
      <c r="C391" s="2">
        <v>3891.99</v>
      </c>
      <c r="D391" s="2">
        <v>3917.35</v>
      </c>
      <c r="E391" s="2">
        <v>3885.73</v>
      </c>
      <c r="F391" s="2">
        <v>3898.81</v>
      </c>
      <c r="G391" s="2">
        <v>5827250000</v>
      </c>
      <c r="H391" s="2">
        <f t="shared" si="242"/>
        <v>38.154213048277278</v>
      </c>
      <c r="I391" s="2">
        <f t="shared" si="243"/>
        <v>3881.3154999999997</v>
      </c>
      <c r="J391" s="2">
        <f t="shared" si="244"/>
        <v>56.680825336170514</v>
      </c>
      <c r="K391" s="2">
        <f t="shared" si="245"/>
        <v>16.549999999999727</v>
      </c>
      <c r="L391" s="20">
        <f>VLOOKUP(B391,'IV Calls'!A:B,2, FALSE)</f>
        <v>0.16839999999999999</v>
      </c>
      <c r="M391" s="2">
        <f t="shared" si="246"/>
        <v>21.39507886654058</v>
      </c>
      <c r="N391" s="2">
        <f>VLOOKUP(B391,'IV Puts'!A:B,2, FALSE)</f>
        <v>0.1731</v>
      </c>
      <c r="O391" s="21">
        <f t="shared" si="247"/>
        <v>22.822394812921818</v>
      </c>
      <c r="P391" s="4">
        <f t="shared" si="248"/>
        <v>41.909999999999854</v>
      </c>
      <c r="Q391" s="4">
        <f t="shared" si="249"/>
        <v>80.76899999999992</v>
      </c>
      <c r="R391" s="4">
        <f t="shared" si="250"/>
        <v>-5.1592180451127865</v>
      </c>
      <c r="S391" s="4">
        <f t="shared" si="251"/>
        <v>-3.4001748167521284</v>
      </c>
      <c r="T391" s="20">
        <f t="shared" si="222"/>
        <v>3869.4884962406018</v>
      </c>
      <c r="U391" s="2">
        <f t="shared" si="223"/>
        <v>29.321503759398183</v>
      </c>
      <c r="V391" s="24">
        <f t="shared" si="224"/>
        <v>0</v>
      </c>
      <c r="W391" s="32">
        <f t="shared" si="225"/>
        <v>3889.2260174624826</v>
      </c>
      <c r="X391" s="33">
        <f t="shared" si="226"/>
        <v>9.5839825375173859</v>
      </c>
      <c r="Y391" s="34">
        <f t="shared" si="227"/>
        <v>1</v>
      </c>
      <c r="Z391" s="39">
        <f t="shared" si="252"/>
        <v>3895.9959999999992</v>
      </c>
      <c r="AA391" s="33">
        <f t="shared" si="228"/>
        <v>2.8140000000007603</v>
      </c>
      <c r="AB391" s="34">
        <f t="shared" si="229"/>
        <v>1</v>
      </c>
      <c r="AC391" s="32">
        <f t="shared" si="230"/>
        <v>3894.5743036671206</v>
      </c>
      <c r="AD391" s="33">
        <f t="shared" si="231"/>
        <v>4.2356963328793427</v>
      </c>
      <c r="AE391" s="34">
        <f t="shared" si="232"/>
        <v>1</v>
      </c>
      <c r="AF391" s="36">
        <f t="shared" si="233"/>
        <v>1</v>
      </c>
      <c r="AG391" s="37">
        <f t="shared" si="234"/>
        <v>1</v>
      </c>
      <c r="AH391" s="37">
        <f>IF(COUNTIF(AF392:AF395, "&lt;0")&gt;=2,0,IF(AE391=1, 1, -1))</f>
        <v>0</v>
      </c>
      <c r="AI391" s="37">
        <f>IF(COUNTIF(AF392:AF394, "&lt;0")&gt;=1,0,IF(AE391=1, 1, -1))</f>
        <v>0</v>
      </c>
      <c r="AJ391" s="42">
        <f>IF(SUM(AE392:AE394)=0,0,IF(AE391=1, 1, -1))</f>
        <v>1</v>
      </c>
      <c r="AK391" s="37">
        <f>IF(COUNTIF(AF392:AF393, "&lt;0")&gt;=2,0,IF(AE391=1, 1, -1))</f>
        <v>1</v>
      </c>
      <c r="AL391" s="44">
        <f>IF(COUNTIF(AF392:AF395, "&lt;0")&gt;=3,0,IF(AE391=1, 1, -1))</f>
        <v>0</v>
      </c>
      <c r="AM391" s="49">
        <f>IF(COUNTIF(AF392:AF394, "&lt;0")&gt;=2,0,IF(AE391=1, 1, -1))</f>
        <v>0</v>
      </c>
      <c r="AN391" s="7">
        <v>21.992209927542604</v>
      </c>
      <c r="AO391" s="4">
        <f t="shared" si="235"/>
        <v>25.360000000000127</v>
      </c>
      <c r="AP391" s="4">
        <f t="shared" si="236"/>
        <v>-6.2599999999997635</v>
      </c>
      <c r="AQ391" s="4">
        <f t="shared" si="237"/>
        <v>6.8200000000001637</v>
      </c>
      <c r="AR391">
        <f t="shared" si="253"/>
        <v>25.360000000000127</v>
      </c>
      <c r="AS391" s="6">
        <f t="shared" si="238"/>
        <v>0</v>
      </c>
      <c r="AT391" s="4">
        <f t="shared" si="239"/>
        <v>7.6283148913137779</v>
      </c>
      <c r="AU391" s="4">
        <f t="shared" si="254"/>
        <v>22.17220992754244</v>
      </c>
      <c r="AV391">
        <f t="shared" si="255"/>
        <v>0</v>
      </c>
      <c r="AW391">
        <f t="shared" si="256"/>
        <v>0</v>
      </c>
      <c r="AX391">
        <f t="shared" si="257"/>
        <v>0</v>
      </c>
      <c r="AY391" s="4">
        <f t="shared" si="240"/>
        <v>6.94</v>
      </c>
      <c r="AZ391" s="4">
        <f t="shared" si="241"/>
        <v>963.12500000001125</v>
      </c>
      <c r="BA391" s="4">
        <f>(C391-$C$1240)*10/100*4</f>
        <v>525.56399999999996</v>
      </c>
      <c r="BC391"/>
      <c r="BE391" s="6"/>
      <c r="BK391">
        <f t="shared" si="258"/>
        <v>1</v>
      </c>
    </row>
    <row r="392" spans="1:63" x14ac:dyDescent="0.25">
      <c r="A392">
        <v>867</v>
      </c>
      <c r="B392" s="1">
        <v>44264</v>
      </c>
      <c r="C392" s="2">
        <v>3851.93</v>
      </c>
      <c r="D392" s="2">
        <v>3903.76</v>
      </c>
      <c r="E392" s="2">
        <v>3851.93</v>
      </c>
      <c r="F392" s="2">
        <v>3875.44</v>
      </c>
      <c r="G392" s="2">
        <v>5496340000</v>
      </c>
      <c r="H392" s="2">
        <f t="shared" si="242"/>
        <v>36.679774990222249</v>
      </c>
      <c r="I392" s="2">
        <f t="shared" si="243"/>
        <v>3882.2404999999999</v>
      </c>
      <c r="J392" s="2">
        <f t="shared" si="244"/>
        <v>56.907125823342028</v>
      </c>
      <c r="K392" s="2">
        <f t="shared" si="245"/>
        <v>30.579999999999927</v>
      </c>
      <c r="L392" s="20">
        <f>VLOOKUP(B392,'IV Calls'!A:B,2, FALSE)</f>
        <v>0.17949999999999999</v>
      </c>
      <c r="M392" s="2">
        <f t="shared" si="246"/>
        <v>22.487027801199275</v>
      </c>
      <c r="N392" s="2">
        <f>VLOOKUP(B392,'IV Puts'!A:B,2, FALSE)</f>
        <v>0.2213</v>
      </c>
      <c r="O392" s="21">
        <f t="shared" si="247"/>
        <v>28.770099211190963</v>
      </c>
      <c r="P392" s="4">
        <f t="shared" si="248"/>
        <v>82.410000000000309</v>
      </c>
      <c r="Q392" s="4">
        <f t="shared" si="249"/>
        <v>83.482999999999947</v>
      </c>
      <c r="R392" s="4">
        <f t="shared" si="250"/>
        <v>-5.9515037593985003</v>
      </c>
      <c r="S392" s="4">
        <f t="shared" si="251"/>
        <v>-3.8929331514324725</v>
      </c>
      <c r="T392" s="20">
        <f t="shared" si="222"/>
        <v>3814.9316015037593</v>
      </c>
      <c r="U392" s="2">
        <f t="shared" si="223"/>
        <v>60.508398496240716</v>
      </c>
      <c r="V392" s="24">
        <f t="shared" si="224"/>
        <v>0</v>
      </c>
      <c r="W392" s="32">
        <f t="shared" si="225"/>
        <v>3848.9256097973089</v>
      </c>
      <c r="X392" s="33">
        <f t="shared" si="226"/>
        <v>26.514390202691175</v>
      </c>
      <c r="Y392" s="34">
        <f t="shared" si="227"/>
        <v>1</v>
      </c>
      <c r="Z392" s="39">
        <f t="shared" si="252"/>
        <v>3852.6839999999993</v>
      </c>
      <c r="AA392" s="33">
        <f t="shared" si="228"/>
        <v>22.756000000000768</v>
      </c>
      <c r="AB392" s="34">
        <f t="shared" si="229"/>
        <v>1</v>
      </c>
      <c r="AC392" s="32">
        <f t="shared" si="230"/>
        <v>3851.8947380574341</v>
      </c>
      <c r="AD392" s="33">
        <f t="shared" si="231"/>
        <v>23.545261942565958</v>
      </c>
      <c r="AE392" s="34">
        <f t="shared" si="232"/>
        <v>1</v>
      </c>
      <c r="AF392" s="36">
        <f t="shared" si="233"/>
        <v>1</v>
      </c>
      <c r="AG392" s="37">
        <f t="shared" si="234"/>
        <v>0</v>
      </c>
      <c r="AH392" s="37">
        <f>IF(COUNTIF(AF393:AF396, "&lt;0")&gt;=2,0,IF(AE392=1, 1, -1))</f>
        <v>0</v>
      </c>
      <c r="AI392" s="37">
        <f>IF(COUNTIF(AF393:AF395, "&lt;0")&gt;=1,0,IF(AE392=1, 1, -1))</f>
        <v>0</v>
      </c>
      <c r="AJ392" s="42">
        <f>IF(SUM(AE393:AE395)=0,0,IF(AE392=1, 1, -1))</f>
        <v>0</v>
      </c>
      <c r="AK392" s="37">
        <f>IF(COUNTIF(AF393:AF394, "&lt;0")&gt;=2,0,IF(AE392=1, 1, -1))</f>
        <v>0</v>
      </c>
      <c r="AL392" s="44">
        <f>IF(COUNTIF(AF393:AF396, "&lt;0")&gt;=3,0,IF(AE392=1, 1, -1))</f>
        <v>0</v>
      </c>
      <c r="AM392" s="49">
        <f>IF(COUNTIF(AF393:AF395, "&lt;0")&gt;=2,0,IF(AE392=1, 1, -1))</f>
        <v>0</v>
      </c>
      <c r="AN392" s="7">
        <v>27.723561294737603</v>
      </c>
      <c r="AO392" s="4">
        <f t="shared" si="235"/>
        <v>51.830000000000382</v>
      </c>
      <c r="AP392" s="4">
        <f t="shared" si="236"/>
        <v>0</v>
      </c>
      <c r="AQ392" s="4">
        <f t="shared" si="237"/>
        <v>23.510000000000218</v>
      </c>
      <c r="AR392">
        <f t="shared" si="253"/>
        <v>51.830000000000382</v>
      </c>
      <c r="AS392" s="6">
        <f t="shared" si="238"/>
        <v>1</v>
      </c>
      <c r="AT392" s="4">
        <f t="shared" si="239"/>
        <v>-10.244658057893979</v>
      </c>
      <c r="AU392" s="4">
        <f t="shared" si="254"/>
        <v>11.213561294737385</v>
      </c>
      <c r="AV392">
        <f t="shared" si="255"/>
        <v>0</v>
      </c>
      <c r="AW392">
        <f t="shared" si="256"/>
        <v>1</v>
      </c>
      <c r="AX392">
        <f t="shared" si="257"/>
        <v>0</v>
      </c>
      <c r="AY392" s="4">
        <f t="shared" si="240"/>
        <v>-3.9100000000000006</v>
      </c>
      <c r="AZ392" s="4">
        <f t="shared" si="241"/>
        <v>956.1850000000112</v>
      </c>
      <c r="BA392" s="4">
        <f>(C392-$C$1240)*10/100*4</f>
        <v>509.54</v>
      </c>
      <c r="BC392"/>
      <c r="BE392" s="6"/>
      <c r="BK392">
        <f t="shared" si="258"/>
        <v>0</v>
      </c>
    </row>
    <row r="393" spans="1:63" x14ac:dyDescent="0.25">
      <c r="A393">
        <v>866</v>
      </c>
      <c r="B393" s="1">
        <v>44263</v>
      </c>
      <c r="C393" s="2">
        <v>3844.39</v>
      </c>
      <c r="D393" s="2">
        <v>3881.06</v>
      </c>
      <c r="E393" s="2">
        <v>3819.25</v>
      </c>
      <c r="F393" s="2">
        <v>3821.35</v>
      </c>
      <c r="G393" s="2">
        <v>5852240000</v>
      </c>
      <c r="H393" s="2">
        <f t="shared" si="242"/>
        <v>36.67150628667077</v>
      </c>
      <c r="I393" s="2">
        <f t="shared" si="243"/>
        <v>3884.2735000000002</v>
      </c>
      <c r="J393" s="2">
        <f t="shared" si="244"/>
        <v>57.409035314917716</v>
      </c>
      <c r="K393" s="2">
        <f t="shared" si="245"/>
        <v>2.4499999999998181</v>
      </c>
      <c r="L393" s="20">
        <f>VLOOKUP(B393,'IV Calls'!A:B,2, FALSE)</f>
        <v>0.22919999999999999</v>
      </c>
      <c r="M393" s="2">
        <f t="shared" si="246"/>
        <v>28.867952267086498</v>
      </c>
      <c r="N393" s="2">
        <f>VLOOKUP(B393,'IV Puts'!A:B,2, FALSE)</f>
        <v>0.22090000000000001</v>
      </c>
      <c r="O393" s="21">
        <f t="shared" si="247"/>
        <v>28.872834587299977</v>
      </c>
      <c r="P393" s="4">
        <f t="shared" si="248"/>
        <v>61.809999999999945</v>
      </c>
      <c r="Q393" s="4">
        <f t="shared" si="249"/>
        <v>84.280999999999906</v>
      </c>
      <c r="R393" s="4">
        <f t="shared" si="250"/>
        <v>-6.4183984962406075</v>
      </c>
      <c r="S393" s="4">
        <f t="shared" si="251"/>
        <v>-4.231535496748001</v>
      </c>
      <c r="T393" s="20">
        <f t="shared" si="222"/>
        <v>3836.3799924812029</v>
      </c>
      <c r="U393" s="2">
        <f t="shared" si="223"/>
        <v>15.029992481202953</v>
      </c>
      <c r="V393" s="24">
        <f t="shared" si="224"/>
        <v>1</v>
      </c>
      <c r="W393" s="32">
        <f t="shared" si="225"/>
        <v>3841.8391052380953</v>
      </c>
      <c r="X393" s="33">
        <f t="shared" si="226"/>
        <v>20.489105238095362</v>
      </c>
      <c r="Y393" s="34">
        <f t="shared" si="227"/>
        <v>1</v>
      </c>
      <c r="Z393" s="39">
        <f t="shared" si="252"/>
        <v>3849.471000000005</v>
      </c>
      <c r="AA393" s="33">
        <f t="shared" si="228"/>
        <v>28.121000000005097</v>
      </c>
      <c r="AB393" s="34">
        <f t="shared" si="229"/>
        <v>0</v>
      </c>
      <c r="AC393" s="32">
        <f t="shared" si="230"/>
        <v>3847.8683021000038</v>
      </c>
      <c r="AD393" s="33">
        <f t="shared" si="231"/>
        <v>26.518302100003893</v>
      </c>
      <c r="AE393" s="34">
        <f t="shared" si="232"/>
        <v>0</v>
      </c>
      <c r="AF393" s="36">
        <f t="shared" si="233"/>
        <v>-1</v>
      </c>
      <c r="AG393" s="37">
        <f t="shared" si="234"/>
        <v>0</v>
      </c>
      <c r="AH393" s="37">
        <f>IF(COUNTIF(AF394:AF397, "&lt;0")&gt;=2,0,IF(AE393=1, 1, -1))</f>
        <v>0</v>
      </c>
      <c r="AI393" s="37">
        <f>IF(COUNTIF(AF394:AF396, "&lt;0")&gt;=1,0,IF(AE393=1, 1, -1))</f>
        <v>0</v>
      </c>
      <c r="AJ393" s="42">
        <f>IF(SUM(AE394:AE396)=0,0,IF(AE393=1, 1, -1))</f>
        <v>0</v>
      </c>
      <c r="AK393" s="37">
        <f>IF(COUNTIF(AF394:AF395, "&lt;0")&gt;=2,0,IF(AE393=1, 1, -1))</f>
        <v>0</v>
      </c>
      <c r="AL393" s="44">
        <f>IF(COUNTIF(AF394:AF397, "&lt;0")&gt;=3,0,IF(AE393=1, 1, -1))</f>
        <v>0</v>
      </c>
      <c r="AM393" s="49">
        <f>IF(COUNTIF(AF394:AF396, "&lt;0")&gt;=2,0,IF(AE393=1, 1, -1))</f>
        <v>0</v>
      </c>
      <c r="AN393" s="7">
        <v>27.82255958027665</v>
      </c>
      <c r="AO393" s="4">
        <f t="shared" si="235"/>
        <v>36.670000000000073</v>
      </c>
      <c r="AP393" s="4">
        <f t="shared" si="236"/>
        <v>-25.139999999999873</v>
      </c>
      <c r="AQ393" s="4">
        <f t="shared" si="237"/>
        <v>23.039999999999964</v>
      </c>
      <c r="AR393">
        <f t="shared" si="253"/>
        <v>36.670000000000073</v>
      </c>
      <c r="AS393" s="6">
        <f t="shared" si="238"/>
        <v>0</v>
      </c>
      <c r="AT393" s="4">
        <f t="shared" si="239"/>
        <v>5.0638393704149038</v>
      </c>
      <c r="AU393" s="4">
        <f t="shared" si="254"/>
        <v>11.782559580276686</v>
      </c>
      <c r="AV393">
        <f t="shared" si="255"/>
        <v>0</v>
      </c>
      <c r="AW393">
        <f t="shared" si="256"/>
        <v>0</v>
      </c>
      <c r="AX393">
        <f t="shared" si="257"/>
        <v>0</v>
      </c>
      <c r="AY393" s="4">
        <f t="shared" si="240"/>
        <v>6.94</v>
      </c>
      <c r="AZ393" s="4">
        <f t="shared" si="241"/>
        <v>960.09500000001117</v>
      </c>
      <c r="BA393" s="4">
        <f>(C393-$C$1240)*10/100*4</f>
        <v>506.52399999999994</v>
      </c>
      <c r="BC393"/>
      <c r="BE393" s="6"/>
      <c r="BK393">
        <f t="shared" si="258"/>
        <v>0</v>
      </c>
    </row>
    <row r="394" spans="1:63" x14ac:dyDescent="0.25">
      <c r="A394">
        <v>865</v>
      </c>
      <c r="B394" s="1">
        <v>44260</v>
      </c>
      <c r="C394" s="2">
        <v>3793.58</v>
      </c>
      <c r="D394" s="2">
        <v>3851.69</v>
      </c>
      <c r="E394" s="2">
        <v>3730.19</v>
      </c>
      <c r="F394" s="2">
        <v>3841.94</v>
      </c>
      <c r="G394" s="2">
        <v>6842570000</v>
      </c>
      <c r="H394" s="2">
        <f t="shared" si="242"/>
        <v>37.610285295381644</v>
      </c>
      <c r="I394" s="2">
        <f t="shared" si="243"/>
        <v>3885.9690000000001</v>
      </c>
      <c r="J394" s="2">
        <f t="shared" si="244"/>
        <v>58.118559414536847</v>
      </c>
      <c r="K394" s="2">
        <f t="shared" si="245"/>
        <v>25.110000000000127</v>
      </c>
      <c r="L394" s="20">
        <f>VLOOKUP(B394,'IV Calls'!A:B,2, FALSE)</f>
        <v>0.19209999999999999</v>
      </c>
      <c r="M394" s="2">
        <f t="shared" si="246"/>
        <v>23.732484955128772</v>
      </c>
      <c r="N394" s="2">
        <f>VLOOKUP(B394,'IV Puts'!A:B,2, FALSE)</f>
        <v>0.19040000000000001</v>
      </c>
      <c r="O394" s="21">
        <f t="shared" si="247"/>
        <v>24.410413437941084</v>
      </c>
      <c r="P394" s="4">
        <f t="shared" si="248"/>
        <v>121.5</v>
      </c>
      <c r="Q394" s="4">
        <f t="shared" si="249"/>
        <v>81.299999999999912</v>
      </c>
      <c r="R394" s="4">
        <f t="shared" si="250"/>
        <v>-5.5600075187969988</v>
      </c>
      <c r="S394" s="4">
        <f t="shared" si="251"/>
        <v>-3.5928095238095277</v>
      </c>
      <c r="T394" s="20">
        <f t="shared" si="222"/>
        <v>3763.7573157894735</v>
      </c>
      <c r="U394" s="2">
        <f t="shared" si="223"/>
        <v>78.182684210526531</v>
      </c>
      <c r="V394" s="24">
        <f t="shared" si="224"/>
        <v>0</v>
      </c>
      <c r="W394" s="32">
        <f t="shared" si="225"/>
        <v>3791.4768808310505</v>
      </c>
      <c r="X394" s="33">
        <f t="shared" si="226"/>
        <v>50.463119168949561</v>
      </c>
      <c r="Y394" s="34">
        <f t="shared" si="227"/>
        <v>0</v>
      </c>
      <c r="Z394" s="39">
        <f t="shared" si="252"/>
        <v>3791.0849999999991</v>
      </c>
      <c r="AA394" s="33">
        <f t="shared" si="228"/>
        <v>50.855000000000928</v>
      </c>
      <c r="AB394" s="34">
        <f t="shared" si="229"/>
        <v>0</v>
      </c>
      <c r="AC394" s="32">
        <f t="shared" si="230"/>
        <v>3791.1672949745198</v>
      </c>
      <c r="AD394" s="33">
        <f t="shared" si="231"/>
        <v>50.772705025480263</v>
      </c>
      <c r="AE394" s="34">
        <f t="shared" si="232"/>
        <v>0</v>
      </c>
      <c r="AF394" s="36">
        <f t="shared" si="233"/>
        <v>-1</v>
      </c>
      <c r="AG394" s="37">
        <f t="shared" si="234"/>
        <v>0</v>
      </c>
      <c r="AH394" s="37">
        <f>IF(COUNTIF(AF395:AF398, "&lt;0")&gt;=2,0,IF(AE394=1, 1, -1))</f>
        <v>0</v>
      </c>
      <c r="AI394" s="37">
        <f>IF(COUNTIF(AF395:AF397, "&lt;0")&gt;=1,0,IF(AE394=1, 1, -1))</f>
        <v>0</v>
      </c>
      <c r="AJ394" s="42">
        <f>IF(SUM(AE395:AE397)=0,0,IF(AE394=1, 1, -1))</f>
        <v>0</v>
      </c>
      <c r="AK394" s="37">
        <f>IF(COUNTIF(AF395:AF396, "&lt;0")&gt;=2,0,IF(AE394=1, 1, -1))</f>
        <v>0</v>
      </c>
      <c r="AL394" s="44">
        <f>IF(COUNTIF(AF395:AF398, "&lt;0")&gt;=3,0,IF(AE394=1, 1, -1))</f>
        <v>0</v>
      </c>
      <c r="AM394" s="49">
        <f>IF(COUNTIF(AF395:AF397, "&lt;0")&gt;=2,0,IF(AE394=1, 1, -1))</f>
        <v>0</v>
      </c>
      <c r="AN394" s="7">
        <v>23.522462964375425</v>
      </c>
      <c r="AO394" s="4">
        <f t="shared" si="235"/>
        <v>58.110000000000127</v>
      </c>
      <c r="AP394" s="4">
        <f t="shared" si="236"/>
        <v>-63.389999999999873</v>
      </c>
      <c r="AQ394" s="4">
        <f t="shared" si="237"/>
        <v>48.360000000000127</v>
      </c>
      <c r="AR394">
        <f t="shared" si="253"/>
        <v>63.389999999999873</v>
      </c>
      <c r="AS394" s="6">
        <f t="shared" si="238"/>
        <v>2</v>
      </c>
      <c r="AT394" s="4">
        <f t="shared" si="239"/>
        <v>-28.106305553436734</v>
      </c>
      <c r="AU394" s="4">
        <f t="shared" si="254"/>
        <v>-17.837537035624702</v>
      </c>
      <c r="AV394">
        <f t="shared" si="255"/>
        <v>1</v>
      </c>
      <c r="AW394">
        <f t="shared" si="256"/>
        <v>0</v>
      </c>
      <c r="AX394">
        <f t="shared" si="257"/>
        <v>0</v>
      </c>
      <c r="AY394" s="4">
        <f t="shared" si="240"/>
        <v>-11.085000000000001</v>
      </c>
      <c r="AZ394" s="4">
        <f t="shared" si="241"/>
        <v>953.15500000001111</v>
      </c>
      <c r="BA394" s="4">
        <f>(C394-$C$1240)*10/100*4</f>
        <v>486.2</v>
      </c>
      <c r="BC394"/>
      <c r="BE394" s="6"/>
      <c r="BK394">
        <f t="shared" si="258"/>
        <v>0</v>
      </c>
    </row>
    <row r="395" spans="1:63" x14ac:dyDescent="0.25">
      <c r="A395">
        <v>864</v>
      </c>
      <c r="B395" s="1">
        <v>44259</v>
      </c>
      <c r="C395" s="2">
        <v>3818.53</v>
      </c>
      <c r="D395" s="2">
        <v>3843.67</v>
      </c>
      <c r="E395" s="2">
        <v>3723.34</v>
      </c>
      <c r="F395" s="2">
        <v>3768.47</v>
      </c>
      <c r="G395" s="2">
        <v>7142240000</v>
      </c>
      <c r="H395" s="2">
        <f t="shared" si="242"/>
        <v>34.293084758041516</v>
      </c>
      <c r="I395" s="2">
        <f t="shared" si="243"/>
        <v>3888.1230000000005</v>
      </c>
      <c r="J395" s="2">
        <f t="shared" si="244"/>
        <v>53.875504843159092</v>
      </c>
      <c r="K395" s="2">
        <f t="shared" si="245"/>
        <v>-1.1899999999995998</v>
      </c>
      <c r="L395" s="20">
        <f>VLOOKUP(B395,'IV Calls'!A:B,2, FALSE)</f>
        <v>0.2412</v>
      </c>
      <c r="M395" s="2">
        <f t="shared" si="246"/>
        <v>30.203663225334381</v>
      </c>
      <c r="N395" s="2">
        <f>VLOOKUP(B395,'IV Puts'!A:B,2, FALSE)</f>
        <v>0.22939999999999999</v>
      </c>
      <c r="O395" s="21">
        <f t="shared" si="247"/>
        <v>29.810418359634482</v>
      </c>
      <c r="P395" s="4">
        <f t="shared" si="248"/>
        <v>120.32999999999993</v>
      </c>
      <c r="Q395" s="4">
        <f t="shared" si="249"/>
        <v>71.883999999999872</v>
      </c>
      <c r="R395" s="4">
        <f t="shared" si="250"/>
        <v>-4.7126842105263176</v>
      </c>
      <c r="S395" s="4">
        <f t="shared" si="251"/>
        <v>-2.9621396745767208</v>
      </c>
      <c r="T395" s="20">
        <f t="shared" si="222"/>
        <v>3817.6533609022554</v>
      </c>
      <c r="U395" s="2">
        <f t="shared" si="223"/>
        <v>49.183360902255572</v>
      </c>
      <c r="V395" s="24">
        <f t="shared" si="224"/>
        <v>0</v>
      </c>
      <c r="W395" s="32">
        <f t="shared" si="225"/>
        <v>3817.6245176228977</v>
      </c>
      <c r="X395" s="33">
        <f t="shared" si="226"/>
        <v>49.154517622897856</v>
      </c>
      <c r="Y395" s="34">
        <f t="shared" si="227"/>
        <v>0</v>
      </c>
      <c r="Z395" s="39">
        <f t="shared" si="252"/>
        <v>3813.9839999999967</v>
      </c>
      <c r="AA395" s="33">
        <f t="shared" si="228"/>
        <v>45.51399999999694</v>
      </c>
      <c r="AB395" s="34">
        <f t="shared" si="229"/>
        <v>0</v>
      </c>
      <c r="AC395" s="32">
        <f t="shared" si="230"/>
        <v>3814.7485087008063</v>
      </c>
      <c r="AD395" s="33">
        <f t="shared" si="231"/>
        <v>46.278508700806469</v>
      </c>
      <c r="AE395" s="34">
        <f t="shared" si="232"/>
        <v>0</v>
      </c>
      <c r="AF395" s="36">
        <f t="shared" si="233"/>
        <v>-1</v>
      </c>
      <c r="AG395" s="37">
        <f t="shared" si="234"/>
        <v>0</v>
      </c>
      <c r="AH395" s="37">
        <f>IF(COUNTIF(AF396:AF399, "&lt;0")&gt;=2,0,IF(AE395=1, 1, -1))</f>
        <v>0</v>
      </c>
      <c r="AI395" s="37">
        <f>IF(COUNTIF(AF396:AF398, "&lt;0")&gt;=1,0,IF(AE395=1, 1, -1))</f>
        <v>0</v>
      </c>
      <c r="AJ395" s="42">
        <f>IF(SUM(AE396:AE398)=0,0,IF(AE395=1, 1, -1))</f>
        <v>0</v>
      </c>
      <c r="AK395" s="37">
        <f>IF(COUNTIF(AF396:AF397, "&lt;0")&gt;=2,0,IF(AE395=1, 1, -1))</f>
        <v>0</v>
      </c>
      <c r="AL395" s="44">
        <f>IF(COUNTIF(AF396:AF399, "&lt;0")&gt;=3,0,IF(AE395=1, 1, -1))</f>
        <v>0</v>
      </c>
      <c r="AM395" s="49">
        <f>IF(COUNTIF(AF396:AF398, "&lt;0")&gt;=2,0,IF(AE395=1, 1, -1))</f>
        <v>0</v>
      </c>
      <c r="AN395" s="7">
        <v>28.726037909998784</v>
      </c>
      <c r="AO395" s="4">
        <f t="shared" si="235"/>
        <v>25.139999999999873</v>
      </c>
      <c r="AP395" s="4">
        <f t="shared" si="236"/>
        <v>-95.190000000000055</v>
      </c>
      <c r="AQ395" s="4">
        <f t="shared" si="237"/>
        <v>50.0600000000004</v>
      </c>
      <c r="AR395">
        <f t="shared" si="253"/>
        <v>95.190000000000055</v>
      </c>
      <c r="AS395" s="6">
        <f t="shared" si="238"/>
        <v>1</v>
      </c>
      <c r="AT395" s="4">
        <f t="shared" si="239"/>
        <v>-52.100943135001877</v>
      </c>
      <c r="AU395" s="4">
        <f t="shared" si="254"/>
        <v>-14.333962090001616</v>
      </c>
      <c r="AV395">
        <f t="shared" si="255"/>
        <v>1</v>
      </c>
      <c r="AW395">
        <f t="shared" si="256"/>
        <v>0</v>
      </c>
      <c r="AX395">
        <f t="shared" si="257"/>
        <v>0</v>
      </c>
      <c r="AY395" s="4">
        <f t="shared" si="240"/>
        <v>-3.9100000000000006</v>
      </c>
      <c r="AZ395" s="4">
        <f t="shared" si="241"/>
        <v>964.24000000001115</v>
      </c>
      <c r="BA395" s="4">
        <f>(C395-$C$1240)*10/100*4</f>
        <v>496.18000000000012</v>
      </c>
      <c r="BC395"/>
      <c r="BE395" s="6"/>
      <c r="BK395">
        <f t="shared" si="258"/>
        <v>0</v>
      </c>
    </row>
    <row r="396" spans="1:63" x14ac:dyDescent="0.25">
      <c r="A396">
        <v>863</v>
      </c>
      <c r="B396" s="1">
        <v>44258</v>
      </c>
      <c r="C396" s="2">
        <v>3863.99</v>
      </c>
      <c r="D396" s="2">
        <v>3874.47</v>
      </c>
      <c r="E396" s="2">
        <v>3818.86</v>
      </c>
      <c r="F396" s="2">
        <v>3819.72</v>
      </c>
      <c r="G396" s="2">
        <v>6150790000</v>
      </c>
      <c r="H396" s="2">
        <f t="shared" si="242"/>
        <v>31.037525406084381</v>
      </c>
      <c r="I396" s="2">
        <f t="shared" si="243"/>
        <v>3889.2100000000005</v>
      </c>
      <c r="J396" s="2">
        <f t="shared" si="244"/>
        <v>43.409717090701427</v>
      </c>
      <c r="K396" s="2">
        <f t="shared" si="245"/>
        <v>-6.3000000000001819</v>
      </c>
      <c r="L396" s="20">
        <f>VLOOKUP(B396,'IV Calls'!A:B,2, FALSE)</f>
        <v>0.2117</v>
      </c>
      <c r="M396" s="2">
        <f t="shared" si="246"/>
        <v>26.860565575527499</v>
      </c>
      <c r="N396" s="2">
        <f>VLOOKUP(B396,'IV Puts'!A:B,2, FALSE)</f>
        <v>0.2167</v>
      </c>
      <c r="O396" s="21">
        <f t="shared" si="247"/>
        <v>28.532875927561385</v>
      </c>
      <c r="P396" s="4">
        <f t="shared" si="248"/>
        <v>55.609999999999673</v>
      </c>
      <c r="Q396" s="4">
        <f t="shared" si="249"/>
        <v>64.480999999999852</v>
      </c>
      <c r="R396" s="4">
        <f t="shared" si="250"/>
        <v>-2.0666390977443632</v>
      </c>
      <c r="S396" s="4">
        <f t="shared" si="251"/>
        <v>-1.2753272916938325</v>
      </c>
      <c r="T396" s="20">
        <f t="shared" si="222"/>
        <v>3870.2081203007519</v>
      </c>
      <c r="U396" s="2">
        <f t="shared" si="223"/>
        <v>50.488120300752144</v>
      </c>
      <c r="V396" s="24">
        <f t="shared" si="224"/>
        <v>0</v>
      </c>
      <c r="W396" s="32">
        <f t="shared" si="225"/>
        <v>3863.9707127247711</v>
      </c>
      <c r="X396" s="33">
        <f t="shared" si="226"/>
        <v>44.250712724771347</v>
      </c>
      <c r="Y396" s="34">
        <f t="shared" si="227"/>
        <v>0</v>
      </c>
      <c r="Z396" s="39">
        <f t="shared" si="252"/>
        <v>3860.0250000000015</v>
      </c>
      <c r="AA396" s="33">
        <f t="shared" si="228"/>
        <v>40.305000000001655</v>
      </c>
      <c r="AB396" s="34">
        <f t="shared" si="229"/>
        <v>0</v>
      </c>
      <c r="AC396" s="32">
        <f t="shared" si="230"/>
        <v>3860.853599672203</v>
      </c>
      <c r="AD396" s="33">
        <f t="shared" si="231"/>
        <v>41.133599672203218</v>
      </c>
      <c r="AE396" s="34">
        <f t="shared" si="232"/>
        <v>0</v>
      </c>
      <c r="AF396" s="36">
        <f t="shared" si="233"/>
        <v>-1</v>
      </c>
      <c r="AG396" s="37">
        <f t="shared" si="234"/>
        <v>0</v>
      </c>
      <c r="AH396" s="37">
        <f>IF(COUNTIF(AF397:AF400, "&lt;0")&gt;=2,0,IF(AE396=1, 1, -1))</f>
        <v>0</v>
      </c>
      <c r="AI396" s="37">
        <f>IF(COUNTIF(AF397:AF399, "&lt;0")&gt;=1,0,IF(AE396=1, 1, -1))</f>
        <v>0</v>
      </c>
      <c r="AJ396" s="42">
        <f>IF(SUM(AE397:AE399)=0,0,IF(AE396=1, 1, -1))</f>
        <v>-1</v>
      </c>
      <c r="AK396" s="37">
        <f>IF(COUNTIF(AF397:AF398, "&lt;0")&gt;=2,0,IF(AE396=1, 1, -1))</f>
        <v>0</v>
      </c>
      <c r="AL396" s="44">
        <f>IF(COUNTIF(AF397:AF400, "&lt;0")&gt;=3,0,IF(AE396=1, 1, -1))</f>
        <v>0</v>
      </c>
      <c r="AM396" s="49">
        <f>IF(COUNTIF(AF397:AF399, "&lt;0")&gt;=2,0,IF(AE396=1, 1, -1))</f>
        <v>0</v>
      </c>
      <c r="AN396" s="7">
        <v>27.494967218785117</v>
      </c>
      <c r="AO396" s="4">
        <f t="shared" si="235"/>
        <v>10.480000000000018</v>
      </c>
      <c r="AP396" s="4">
        <f t="shared" si="236"/>
        <v>-45.129999999999654</v>
      </c>
      <c r="AQ396" s="4">
        <f t="shared" si="237"/>
        <v>44.269999999999982</v>
      </c>
      <c r="AR396">
        <f t="shared" si="253"/>
        <v>45.129999999999654</v>
      </c>
      <c r="AS396" s="6">
        <f t="shared" si="238"/>
        <v>1</v>
      </c>
      <c r="AT396" s="4">
        <f t="shared" si="239"/>
        <v>-3.8875491718219806</v>
      </c>
      <c r="AU396" s="4">
        <f t="shared" si="254"/>
        <v>-9.7750327812148647</v>
      </c>
      <c r="AV396">
        <f t="shared" si="255"/>
        <v>1</v>
      </c>
      <c r="AW396">
        <f t="shared" si="256"/>
        <v>0</v>
      </c>
      <c r="AX396">
        <f t="shared" si="257"/>
        <v>0</v>
      </c>
      <c r="AY396" s="4">
        <f t="shared" si="240"/>
        <v>-3.9100000000000006</v>
      </c>
      <c r="AZ396" s="4">
        <f t="shared" si="241"/>
        <v>968.15000000001112</v>
      </c>
      <c r="BA396" s="4">
        <f>(C396-$C$1240)*10/100*4</f>
        <v>514.36399999999992</v>
      </c>
      <c r="BC396"/>
      <c r="BE396" s="6"/>
      <c r="BK396">
        <f t="shared" si="258"/>
        <v>0</v>
      </c>
    </row>
    <row r="397" spans="1:63" x14ac:dyDescent="0.25">
      <c r="A397">
        <v>862</v>
      </c>
      <c r="B397" s="1">
        <v>44257</v>
      </c>
      <c r="C397" s="2">
        <v>3903.64</v>
      </c>
      <c r="D397" s="2">
        <v>3906.41</v>
      </c>
      <c r="E397" s="2">
        <v>3868.57</v>
      </c>
      <c r="F397" s="2">
        <v>3870.29</v>
      </c>
      <c r="G397" s="2">
        <v>5493690000</v>
      </c>
      <c r="H397" s="2">
        <f t="shared" si="242"/>
        <v>32.304376793245808</v>
      </c>
      <c r="I397" s="2">
        <f t="shared" si="243"/>
        <v>3885.6025</v>
      </c>
      <c r="J397" s="2">
        <f t="shared" si="244"/>
        <v>43.176961312231008</v>
      </c>
      <c r="K397" s="2">
        <f t="shared" si="245"/>
        <v>1.819999999999709</v>
      </c>
      <c r="L397" s="20">
        <f>VLOOKUP(B397,'IV Calls'!A:B,2, FALSE)</f>
        <v>0.19189999999999999</v>
      </c>
      <c r="M397" s="2">
        <f t="shared" si="246"/>
        <v>24.546693073622592</v>
      </c>
      <c r="N397" s="2">
        <f>VLOOKUP(B397,'IV Puts'!A:B,2, FALSE)</f>
        <v>0.1734</v>
      </c>
      <c r="O397" s="21">
        <f t="shared" si="247"/>
        <v>23.017568930881911</v>
      </c>
      <c r="P397" s="4">
        <f t="shared" si="248"/>
        <v>37.839999999999691</v>
      </c>
      <c r="Q397" s="4">
        <f t="shared" si="249"/>
        <v>62.237999999999921</v>
      </c>
      <c r="R397" s="4">
        <f t="shared" si="250"/>
        <v>-8.1879699248117971E-2</v>
      </c>
      <c r="S397" s="4">
        <f t="shared" si="251"/>
        <v>-2.7165176378105726E-2</v>
      </c>
      <c r="T397" s="20">
        <f t="shared" si="222"/>
        <v>3903.6836015037597</v>
      </c>
      <c r="U397" s="2">
        <f t="shared" si="223"/>
        <v>33.393601503759783</v>
      </c>
      <c r="V397" s="24">
        <f t="shared" si="224"/>
        <v>0</v>
      </c>
      <c r="W397" s="32">
        <f t="shared" si="225"/>
        <v>3904.4859013795872</v>
      </c>
      <c r="X397" s="33">
        <f t="shared" si="226"/>
        <v>34.195901379587212</v>
      </c>
      <c r="Y397" s="34">
        <f t="shared" si="227"/>
        <v>0</v>
      </c>
      <c r="Z397" s="39">
        <f t="shared" si="252"/>
        <v>3909.752999999997</v>
      </c>
      <c r="AA397" s="33">
        <f t="shared" si="228"/>
        <v>39.46299999999701</v>
      </c>
      <c r="AB397" s="34">
        <f t="shared" si="229"/>
        <v>0</v>
      </c>
      <c r="AC397" s="32">
        <f t="shared" si="230"/>
        <v>3908.6469092897109</v>
      </c>
      <c r="AD397" s="33">
        <f t="shared" si="231"/>
        <v>38.356909289710984</v>
      </c>
      <c r="AE397" s="34">
        <f t="shared" si="232"/>
        <v>0</v>
      </c>
      <c r="AF397" s="36">
        <f t="shared" si="233"/>
        <v>-1</v>
      </c>
      <c r="AG397" s="37">
        <f t="shared" si="234"/>
        <v>0</v>
      </c>
      <c r="AH397" s="37">
        <f>IF(COUNTIF(AF398:AF401, "&lt;0")&gt;=2,0,IF(AE397=1, 1, -1))</f>
        <v>0</v>
      </c>
      <c r="AI397" s="37">
        <f>IF(COUNTIF(AF398:AF400, "&lt;0")&gt;=1,0,IF(AE397=1, 1, -1))</f>
        <v>0</v>
      </c>
      <c r="AJ397" s="42">
        <f>IF(SUM(AE398:AE400)=0,0,IF(AE397=1, 1, -1))</f>
        <v>-1</v>
      </c>
      <c r="AK397" s="37">
        <f>IF(COUNTIF(AF398:AF399, "&lt;0")&gt;=2,0,IF(AE397=1, 1, -1))</f>
        <v>-1</v>
      </c>
      <c r="AL397" s="44">
        <f>IF(COUNTIF(AF398:AF401, "&lt;0")&gt;=3,0,IF(AE397=1, 1, -1))</f>
        <v>0</v>
      </c>
      <c r="AM397" s="49">
        <f>IF(COUNTIF(AF398:AF400, "&lt;0")&gt;=2,0,IF(AE397=1, 1, -1))</f>
        <v>0</v>
      </c>
      <c r="AN397" s="7">
        <v>22.180284413580811</v>
      </c>
      <c r="AO397" s="4">
        <f t="shared" si="235"/>
        <v>2.7699999999999818</v>
      </c>
      <c r="AP397" s="4">
        <f t="shared" si="236"/>
        <v>-35.069999999999709</v>
      </c>
      <c r="AQ397" s="4">
        <f t="shared" si="237"/>
        <v>33.349999999999909</v>
      </c>
      <c r="AR397">
        <f t="shared" si="253"/>
        <v>35.069999999999709</v>
      </c>
      <c r="AS397" s="6">
        <f t="shared" si="238"/>
        <v>1</v>
      </c>
      <c r="AT397" s="4">
        <f t="shared" si="239"/>
        <v>-1.799573379628491</v>
      </c>
      <c r="AU397" s="4">
        <f t="shared" si="254"/>
        <v>-4.1697155864190982</v>
      </c>
      <c r="AV397">
        <f t="shared" si="255"/>
        <v>1</v>
      </c>
      <c r="AW397">
        <f t="shared" si="256"/>
        <v>0</v>
      </c>
      <c r="AX397">
        <f t="shared" si="257"/>
        <v>0</v>
      </c>
      <c r="AY397" s="4">
        <f t="shared" si="240"/>
        <v>-3.9100000000000006</v>
      </c>
      <c r="AZ397" s="4">
        <f t="shared" si="241"/>
        <v>972.06000000001109</v>
      </c>
      <c r="BA397" s="4">
        <f>(C397-$C$1240)*10/100*4</f>
        <v>530.22399999999993</v>
      </c>
      <c r="BC397"/>
      <c r="BE397" s="6"/>
      <c r="BK397">
        <f t="shared" si="258"/>
        <v>1</v>
      </c>
    </row>
    <row r="398" spans="1:63" x14ac:dyDescent="0.25">
      <c r="A398">
        <v>861</v>
      </c>
      <c r="B398" s="1">
        <v>44256</v>
      </c>
      <c r="C398" s="2">
        <v>3842.51</v>
      </c>
      <c r="D398" s="2">
        <v>3914.5</v>
      </c>
      <c r="E398" s="2">
        <v>3842.51</v>
      </c>
      <c r="F398" s="2">
        <v>3901.82</v>
      </c>
      <c r="G398" s="2">
        <v>5071540000</v>
      </c>
      <c r="H398" s="2">
        <f t="shared" si="242"/>
        <v>36.099864588850373</v>
      </c>
      <c r="I398" s="2">
        <f t="shared" si="243"/>
        <v>3876.9790000000003</v>
      </c>
      <c r="J398" s="2">
        <f t="shared" si="244"/>
        <v>46.083879573869915</v>
      </c>
      <c r="K398" s="2">
        <f t="shared" si="245"/>
        <v>31.360000000000127</v>
      </c>
      <c r="L398" s="20">
        <f>VLOOKUP(B398,'IV Calls'!A:B,2, FALSE)</f>
        <v>0.1729</v>
      </c>
      <c r="M398" s="2">
        <f t="shared" si="246"/>
        <v>21.602391001452038</v>
      </c>
      <c r="N398" s="2">
        <f>VLOOKUP(B398,'IV Puts'!A:B,2, FALSE)</f>
        <v>0.16719999999999999</v>
      </c>
      <c r="O398" s="21">
        <f t="shared" si="247"/>
        <v>21.678810246005497</v>
      </c>
      <c r="P398" s="4">
        <f t="shared" si="248"/>
        <v>103.34999999999991</v>
      </c>
      <c r="Q398" s="4">
        <f t="shared" si="249"/>
        <v>61.111999999999945</v>
      </c>
      <c r="R398" s="4">
        <f t="shared" si="250"/>
        <v>1.8636015037593996</v>
      </c>
      <c r="S398" s="4">
        <f t="shared" si="251"/>
        <v>1.1914103937851608</v>
      </c>
      <c r="T398" s="20">
        <f t="shared" si="222"/>
        <v>3815.1679473684212</v>
      </c>
      <c r="U398" s="2">
        <f t="shared" si="223"/>
        <v>86.652052631578954</v>
      </c>
      <c r="V398" s="24">
        <f t="shared" si="224"/>
        <v>0</v>
      </c>
      <c r="W398" s="32">
        <f t="shared" si="225"/>
        <v>3844.4109987067955</v>
      </c>
      <c r="X398" s="33">
        <f t="shared" si="226"/>
        <v>57.40900129320471</v>
      </c>
      <c r="Y398" s="34">
        <f t="shared" si="227"/>
        <v>0</v>
      </c>
      <c r="Z398" s="39">
        <f t="shared" si="252"/>
        <v>3842.7950000000005</v>
      </c>
      <c r="AA398" s="33">
        <f t="shared" si="228"/>
        <v>59.024999999999636</v>
      </c>
      <c r="AB398" s="34">
        <f t="shared" si="229"/>
        <v>0</v>
      </c>
      <c r="AC398" s="32">
        <f t="shared" si="230"/>
        <v>3843.1343597284276</v>
      </c>
      <c r="AD398" s="33">
        <f t="shared" si="231"/>
        <v>58.685640271572538</v>
      </c>
      <c r="AE398" s="34">
        <f t="shared" si="232"/>
        <v>0</v>
      </c>
      <c r="AF398" s="36">
        <f t="shared" si="233"/>
        <v>-1</v>
      </c>
      <c r="AG398" s="37">
        <f t="shared" si="234"/>
        <v>-1</v>
      </c>
      <c r="AH398" s="37">
        <f>IF(COUNTIF(AF399:AF402, "&lt;0")&gt;=2,0,IF(AE398=1, 1, -1))</f>
        <v>0</v>
      </c>
      <c r="AI398" s="37">
        <f>IF(COUNTIF(AF399:AF401, "&lt;0")&gt;=1,0,IF(AE398=1, 1, -1))</f>
        <v>0</v>
      </c>
      <c r="AJ398" s="42">
        <f>IF(SUM(AE399:AE401)=0,0,IF(AE398=1, 1, -1))</f>
        <v>-1</v>
      </c>
      <c r="AK398" s="37">
        <f>IF(COUNTIF(AF399:AF400, "&lt;0")&gt;=2,0,IF(AE398=1, 1, -1))</f>
        <v>-1</v>
      </c>
      <c r="AL398" s="44">
        <f>IF(COUNTIF(AF399:AF402, "&lt;0")&gt;=3,0,IF(AE398=1, 1, -1))</f>
        <v>0</v>
      </c>
      <c r="AM398" s="49">
        <f>IF(COUNTIF(AF399:AF401, "&lt;0")&gt;=2,0,IF(AE398=1, 1, -1))</f>
        <v>0</v>
      </c>
      <c r="AN398" s="7">
        <v>20.890224265140432</v>
      </c>
      <c r="AO398" s="4">
        <f t="shared" si="235"/>
        <v>71.989999999999782</v>
      </c>
      <c r="AP398" s="4">
        <f t="shared" si="236"/>
        <v>0</v>
      </c>
      <c r="AQ398" s="4">
        <f t="shared" si="237"/>
        <v>59.309999999999945</v>
      </c>
      <c r="AR398">
        <f t="shared" si="253"/>
        <v>71.989999999999782</v>
      </c>
      <c r="AS398" s="6">
        <f t="shared" si="238"/>
        <v>1</v>
      </c>
      <c r="AT398" s="4">
        <f t="shared" si="239"/>
        <v>-40.654663602289133</v>
      </c>
      <c r="AU398" s="4">
        <f t="shared" si="254"/>
        <v>-31.419775734859513</v>
      </c>
      <c r="AV398">
        <f t="shared" si="255"/>
        <v>1</v>
      </c>
      <c r="AW398">
        <f t="shared" si="256"/>
        <v>0</v>
      </c>
      <c r="AX398">
        <f t="shared" si="257"/>
        <v>0</v>
      </c>
      <c r="AY398" s="4">
        <f t="shared" si="240"/>
        <v>-3.9100000000000006</v>
      </c>
      <c r="AZ398" s="4">
        <f t="shared" si="241"/>
        <v>975.97000000001105</v>
      </c>
      <c r="BA398" s="4">
        <f>(C398-$C$1240)*10/100*4</f>
        <v>505.77200000000011</v>
      </c>
      <c r="BC398"/>
      <c r="BE398" s="6"/>
      <c r="BK398">
        <f t="shared" si="258"/>
        <v>1</v>
      </c>
    </row>
    <row r="399" spans="1:63" x14ac:dyDescent="0.25">
      <c r="A399">
        <v>860</v>
      </c>
      <c r="B399" s="1">
        <v>44253</v>
      </c>
      <c r="C399" s="2">
        <v>3839.66</v>
      </c>
      <c r="D399" s="2">
        <v>3861.08</v>
      </c>
      <c r="E399" s="2">
        <v>3789.54</v>
      </c>
      <c r="F399" s="2">
        <v>3811.15</v>
      </c>
      <c r="G399" s="2">
        <v>6512950000</v>
      </c>
      <c r="H399" s="2">
        <f t="shared" si="242"/>
        <v>32.203851408729939</v>
      </c>
      <c r="I399" s="2">
        <f t="shared" si="243"/>
        <v>3873.7560000000003</v>
      </c>
      <c r="J399" s="2">
        <f t="shared" si="244"/>
        <v>45.839374235073898</v>
      </c>
      <c r="K399" s="2">
        <f t="shared" si="245"/>
        <v>10.319999999999709</v>
      </c>
      <c r="L399" s="20">
        <f>VLOOKUP(B399,'IV Calls'!A:B,2, FALSE)</f>
        <v>0.22889999999999999</v>
      </c>
      <c r="M399" s="2">
        <f t="shared" si="246"/>
        <v>28.735615771879466</v>
      </c>
      <c r="N399" s="2">
        <f>VLOOKUP(B399,'IV Puts'!A:B,2, FALSE)</f>
        <v>0.2409</v>
      </c>
      <c r="O399" s="21">
        <f t="shared" si="247"/>
        <v>31.383679285243151</v>
      </c>
      <c r="P399" s="4">
        <f t="shared" si="248"/>
        <v>71.539999999999964</v>
      </c>
      <c r="Q399" s="4">
        <f t="shared" si="249"/>
        <v>53.921999999999933</v>
      </c>
      <c r="R399" s="4">
        <f t="shared" si="250"/>
        <v>4.0179473684210549</v>
      </c>
      <c r="S399" s="4">
        <f t="shared" si="251"/>
        <v>2.6774629673171879</v>
      </c>
      <c r="T399" s="20">
        <f t="shared" si="222"/>
        <v>3835.6169924812029</v>
      </c>
      <c r="U399" s="2">
        <f t="shared" si="223"/>
        <v>24.466992481202851</v>
      </c>
      <c r="V399" s="24">
        <f t="shared" si="224"/>
        <v>1</v>
      </c>
      <c r="W399" s="32">
        <f t="shared" si="225"/>
        <v>3842.5568319058948</v>
      </c>
      <c r="X399" s="33">
        <f t="shared" si="226"/>
        <v>31.406831905894705</v>
      </c>
      <c r="Y399" s="34">
        <f t="shared" si="227"/>
        <v>0</v>
      </c>
      <c r="Z399" s="39">
        <f t="shared" si="252"/>
        <v>3832.0459999999875</v>
      </c>
      <c r="AA399" s="33">
        <f t="shared" si="228"/>
        <v>20.895999999987453</v>
      </c>
      <c r="AB399" s="34">
        <f t="shared" si="229"/>
        <v>1</v>
      </c>
      <c r="AC399" s="32">
        <f t="shared" si="230"/>
        <v>3834.2532747002278</v>
      </c>
      <c r="AD399" s="33">
        <f t="shared" si="231"/>
        <v>23.103274700227757</v>
      </c>
      <c r="AE399" s="34">
        <f t="shared" si="232"/>
        <v>1</v>
      </c>
      <c r="AF399" s="36">
        <f t="shared" si="233"/>
        <v>1</v>
      </c>
      <c r="AG399" s="37">
        <f t="shared" si="234"/>
        <v>0</v>
      </c>
      <c r="AH399" s="37">
        <f>IF(COUNTIF(AF400:AF403, "&lt;0")&gt;=2,0,IF(AE399=1, 1, -1))</f>
        <v>0</v>
      </c>
      <c r="AI399" s="37">
        <f>IF(COUNTIF(AF400:AF402, "&lt;0")&gt;=1,0,IF(AE399=1, 1, -1))</f>
        <v>0</v>
      </c>
      <c r="AJ399" s="42">
        <f>IF(SUM(AE400:AE402)=0,0,IF(AE399=1, 1, -1))</f>
        <v>0</v>
      </c>
      <c r="AK399" s="37">
        <f>IF(COUNTIF(AF400:AF401, "&lt;0")&gt;=2,0,IF(AE399=1, 1, -1))</f>
        <v>0</v>
      </c>
      <c r="AL399" s="44">
        <f>IF(COUNTIF(AF400:AF403, "&lt;0")&gt;=3,0,IF(AE399=1, 1, -1))</f>
        <v>0</v>
      </c>
      <c r="AM399" s="49">
        <f>IF(COUNTIF(AF400:AF402, "&lt;0")&gt;=2,0,IF(AE399=1, 1, -1))</f>
        <v>0</v>
      </c>
      <c r="AN399" s="7">
        <v>30.242070071846936</v>
      </c>
      <c r="AO399" s="4">
        <f t="shared" si="235"/>
        <v>21.420000000000073</v>
      </c>
      <c r="AP399" s="4">
        <f t="shared" si="236"/>
        <v>-50.119999999999891</v>
      </c>
      <c r="AQ399" s="4">
        <f t="shared" si="237"/>
        <v>28.509999999999764</v>
      </c>
      <c r="AR399">
        <f t="shared" si="253"/>
        <v>50.119999999999891</v>
      </c>
      <c r="AS399" s="6">
        <f t="shared" si="238"/>
        <v>1</v>
      </c>
      <c r="AT399" s="4">
        <f t="shared" si="239"/>
        <v>-4.7568948922294894</v>
      </c>
      <c r="AU399" s="4">
        <f t="shared" si="254"/>
        <v>8.732070071847172</v>
      </c>
      <c r="AV399">
        <f t="shared" si="255"/>
        <v>0</v>
      </c>
      <c r="AW399">
        <f t="shared" si="256"/>
        <v>1</v>
      </c>
      <c r="AX399">
        <f t="shared" si="257"/>
        <v>0</v>
      </c>
      <c r="AY399" s="4">
        <f t="shared" si="240"/>
        <v>-3.9100000000000006</v>
      </c>
      <c r="AZ399" s="4">
        <f t="shared" si="241"/>
        <v>979.88000000001102</v>
      </c>
      <c r="BA399" s="4">
        <f>(C399-$C$1240)*10/100*4</f>
        <v>504.63199999999995</v>
      </c>
      <c r="BC399"/>
      <c r="BE399" s="6"/>
      <c r="BK399">
        <f t="shared" si="258"/>
        <v>0</v>
      </c>
    </row>
    <row r="400" spans="1:63" x14ac:dyDescent="0.25">
      <c r="A400">
        <v>859</v>
      </c>
      <c r="B400" s="1">
        <v>44252</v>
      </c>
      <c r="C400" s="2">
        <v>3915.8</v>
      </c>
      <c r="D400" s="2">
        <v>3925.02</v>
      </c>
      <c r="E400" s="2">
        <v>3814.04</v>
      </c>
      <c r="F400" s="2">
        <v>3829.34</v>
      </c>
      <c r="G400" s="2">
        <v>6513060000</v>
      </c>
      <c r="H400" s="2">
        <f t="shared" si="242"/>
        <v>25.170180085878492</v>
      </c>
      <c r="I400" s="2">
        <f t="shared" si="243"/>
        <v>3869.5605000000005</v>
      </c>
      <c r="J400" s="2">
        <f t="shared" si="244"/>
        <v>38.460749982423955</v>
      </c>
      <c r="K400" s="2">
        <f t="shared" si="245"/>
        <v>-9.6299999999996544</v>
      </c>
      <c r="L400" s="20">
        <f>VLOOKUP(B400,'IV Calls'!A:B,2, FALSE)</f>
        <v>0.25</v>
      </c>
      <c r="M400" s="2">
        <f t="shared" si="246"/>
        <v>32.17199799618048</v>
      </c>
      <c r="N400" s="2">
        <f>VLOOKUP(B400,'IV Puts'!A:B,2, FALSE)</f>
        <v>0.2301</v>
      </c>
      <c r="O400" s="21">
        <f t="shared" si="247"/>
        <v>30.728897915071897</v>
      </c>
      <c r="P400" s="4">
        <f t="shared" si="248"/>
        <v>111.38999999999987</v>
      </c>
      <c r="Q400" s="4">
        <f t="shared" si="249"/>
        <v>50.327999999999932</v>
      </c>
      <c r="R400" s="4">
        <f t="shared" si="250"/>
        <v>6.2769924812030062</v>
      </c>
      <c r="S400" s="4">
        <f t="shared" si="251"/>
        <v>4.0800449378799897</v>
      </c>
      <c r="T400" s="20">
        <f t="shared" si="222"/>
        <v>3934.1660827067667</v>
      </c>
      <c r="U400" s="2">
        <f t="shared" si="223"/>
        <v>104.82608270676656</v>
      </c>
      <c r="V400" s="24">
        <f t="shared" si="224"/>
        <v>0</v>
      </c>
      <c r="W400" s="32">
        <f t="shared" si="225"/>
        <v>3919.8123218951546</v>
      </c>
      <c r="X400" s="33">
        <f t="shared" si="226"/>
        <v>90.472321895154437</v>
      </c>
      <c r="Y400" s="34">
        <f t="shared" si="227"/>
        <v>0</v>
      </c>
      <c r="Z400" s="39">
        <f t="shared" si="252"/>
        <v>3920.0090000000018</v>
      </c>
      <c r="AA400" s="33">
        <f t="shared" si="228"/>
        <v>90.669000000001688</v>
      </c>
      <c r="AB400" s="34">
        <f t="shared" si="229"/>
        <v>0</v>
      </c>
      <c r="AC400" s="32">
        <f t="shared" si="230"/>
        <v>3919.9676975979837</v>
      </c>
      <c r="AD400" s="33">
        <f t="shared" si="231"/>
        <v>90.62769759798357</v>
      </c>
      <c r="AE400" s="34">
        <f t="shared" si="232"/>
        <v>0</v>
      </c>
      <c r="AF400" s="36">
        <f t="shared" si="233"/>
        <v>-1</v>
      </c>
      <c r="AG400" s="37">
        <f t="shared" si="234"/>
        <v>0</v>
      </c>
      <c r="AH400" s="37">
        <f>IF(COUNTIF(AF401:AF404, "&lt;0")&gt;=2,0,IF(AE400=1, 1, -1))</f>
        <v>0</v>
      </c>
      <c r="AI400" s="37">
        <f>IF(COUNTIF(AF401:AF403, "&lt;0")&gt;=1,0,IF(AE400=1, 1, -1))</f>
        <v>0</v>
      </c>
      <c r="AJ400" s="42">
        <f>IF(SUM(AE401:AE403)=0,0,IF(AE400=1, 1, -1))</f>
        <v>-1</v>
      </c>
      <c r="AK400" s="37">
        <f>IF(COUNTIF(AF401:AF402, "&lt;0")&gt;=2,0,IF(AE400=1, 1, -1))</f>
        <v>0</v>
      </c>
      <c r="AL400" s="44">
        <f>IF(COUNTIF(AF401:AF404, "&lt;0")&gt;=3,0,IF(AE400=1, 1, -1))</f>
        <v>-1</v>
      </c>
      <c r="AM400" s="49">
        <f>IF(COUNTIF(AF401:AF403, "&lt;0")&gt;=2,0,IF(AE400=1, 1, -1))</f>
        <v>0</v>
      </c>
      <c r="AN400" s="7">
        <v>29.611106955684516</v>
      </c>
      <c r="AO400" s="4">
        <f t="shared" si="235"/>
        <v>9.2199999999997999</v>
      </c>
      <c r="AP400" s="4">
        <f t="shared" si="236"/>
        <v>-101.76000000000022</v>
      </c>
      <c r="AQ400" s="4">
        <f t="shared" si="237"/>
        <v>86.460000000000036</v>
      </c>
      <c r="AR400">
        <f t="shared" si="253"/>
        <v>101.76000000000022</v>
      </c>
      <c r="AS400" s="6">
        <f t="shared" si="238"/>
        <v>1</v>
      </c>
      <c r="AT400" s="4">
        <f t="shared" si="239"/>
        <v>-57.343339566473446</v>
      </c>
      <c r="AU400" s="4">
        <f t="shared" si="254"/>
        <v>-49.848893044315517</v>
      </c>
      <c r="AV400">
        <f t="shared" si="255"/>
        <v>1</v>
      </c>
      <c r="AW400">
        <f t="shared" si="256"/>
        <v>0</v>
      </c>
      <c r="AX400">
        <f t="shared" si="257"/>
        <v>0</v>
      </c>
      <c r="AY400" s="4">
        <f t="shared" si="240"/>
        <v>-3.9100000000000006</v>
      </c>
      <c r="AZ400" s="4">
        <f t="shared" si="241"/>
        <v>983.79000000001099</v>
      </c>
      <c r="BA400" s="4">
        <f>(C400-$C$1240)*10/100*4</f>
        <v>535.08800000000008</v>
      </c>
      <c r="BC400"/>
      <c r="BE400" s="6"/>
      <c r="BK400">
        <f t="shared" si="258"/>
        <v>1</v>
      </c>
    </row>
    <row r="401" spans="1:63" x14ac:dyDescent="0.25">
      <c r="A401">
        <v>858</v>
      </c>
      <c r="B401" s="1">
        <v>44251</v>
      </c>
      <c r="C401" s="2">
        <v>3873.71</v>
      </c>
      <c r="D401" s="2">
        <v>3928.65</v>
      </c>
      <c r="E401" s="2">
        <v>3859.6</v>
      </c>
      <c r="F401" s="2">
        <v>3925.43</v>
      </c>
      <c r="G401" s="2">
        <v>5942350000</v>
      </c>
      <c r="H401" s="2">
        <f t="shared" si="242"/>
        <v>25.443709744366178</v>
      </c>
      <c r="I401" s="2">
        <f t="shared" si="243"/>
        <v>3865.6120000000001</v>
      </c>
      <c r="J401" s="2">
        <f t="shared" si="244"/>
        <v>33.163136553297079</v>
      </c>
      <c r="K401" s="2">
        <f t="shared" si="245"/>
        <v>-7.6599999999998545</v>
      </c>
      <c r="L401" s="20">
        <f>VLOOKUP(B401,'IV Calls'!A:B,2, FALSE)</f>
        <v>0.15129999999999999</v>
      </c>
      <c r="M401" s="2">
        <f t="shared" si="246"/>
        <v>19.251951542212108</v>
      </c>
      <c r="N401" s="2">
        <f>VLOOKUP(B401,'IV Puts'!A:B,2, FALSE)</f>
        <v>0.1305</v>
      </c>
      <c r="O401" s="21">
        <f t="shared" si="247"/>
        <v>17.232119005340248</v>
      </c>
      <c r="P401" s="4">
        <f t="shared" si="248"/>
        <v>69.050000000000182</v>
      </c>
      <c r="Q401" s="4">
        <f t="shared" si="249"/>
        <v>43.844999999999935</v>
      </c>
      <c r="R401" s="4">
        <f t="shared" si="250"/>
        <v>8.7360827067669131</v>
      </c>
      <c r="S401" s="4">
        <f t="shared" si="251"/>
        <v>5.6511575988093252</v>
      </c>
      <c r="T401" s="20">
        <f t="shared" si="222"/>
        <v>3889.5176691729321</v>
      </c>
      <c r="U401" s="2">
        <f t="shared" si="223"/>
        <v>35.912330827067763</v>
      </c>
      <c r="V401" s="24">
        <f t="shared" si="224"/>
        <v>0</v>
      </c>
      <c r="W401" s="32">
        <f t="shared" si="225"/>
        <v>3877.5081555720253</v>
      </c>
      <c r="X401" s="33">
        <f t="shared" si="226"/>
        <v>47.92184442797452</v>
      </c>
      <c r="Y401" s="34">
        <f t="shared" si="227"/>
        <v>0</v>
      </c>
      <c r="Z401" s="39">
        <f t="shared" si="252"/>
        <v>3875.3739999999998</v>
      </c>
      <c r="AA401" s="33">
        <f t="shared" si="228"/>
        <v>50.05600000000004</v>
      </c>
      <c r="AB401" s="34">
        <f t="shared" si="229"/>
        <v>0</v>
      </c>
      <c r="AC401" s="32">
        <f t="shared" si="230"/>
        <v>3875.8221726701249</v>
      </c>
      <c r="AD401" s="33">
        <f t="shared" si="231"/>
        <v>49.607827329874908</v>
      </c>
      <c r="AE401" s="34">
        <f t="shared" si="232"/>
        <v>0</v>
      </c>
      <c r="AF401" s="36">
        <f t="shared" si="233"/>
        <v>-1</v>
      </c>
      <c r="AG401" s="37">
        <f t="shared" si="234"/>
        <v>0</v>
      </c>
      <c r="AH401" s="37">
        <f>IF(COUNTIF(AF402:AF405, "&lt;0")&gt;=2,0,IF(AE401=1, 1, -1))</f>
        <v>-1</v>
      </c>
      <c r="AI401" s="37">
        <f>IF(COUNTIF(AF402:AF404, "&lt;0")&gt;=1,0,IF(AE401=1, 1, -1))</f>
        <v>0</v>
      </c>
      <c r="AJ401" s="42">
        <f>IF(SUM(AE402:AE404)=0,0,IF(AE401=1, 1, -1))</f>
        <v>-1</v>
      </c>
      <c r="AK401" s="37">
        <f>IF(COUNTIF(AF402:AF403, "&lt;0")&gt;=2,0,IF(AE401=1, 1, -1))</f>
        <v>-1</v>
      </c>
      <c r="AL401" s="44">
        <f>IF(COUNTIF(AF402:AF405, "&lt;0")&gt;=3,0,IF(AE401=1, 1, -1))</f>
        <v>-1</v>
      </c>
      <c r="AM401" s="49">
        <f>IF(COUNTIF(AF402:AF404, "&lt;0")&gt;=2,0,IF(AE401=1, 1, -1))</f>
        <v>-1</v>
      </c>
      <c r="AN401" s="7">
        <v>16.605285368530602</v>
      </c>
      <c r="AO401" s="4">
        <f t="shared" si="235"/>
        <v>54.940000000000055</v>
      </c>
      <c r="AP401" s="4">
        <f t="shared" si="236"/>
        <v>-14.110000000000127</v>
      </c>
      <c r="AQ401" s="4">
        <f t="shared" si="237"/>
        <v>51.7199999999998</v>
      </c>
      <c r="AR401">
        <f t="shared" si="253"/>
        <v>54.940000000000055</v>
      </c>
      <c r="AS401" s="6">
        <f t="shared" si="238"/>
        <v>1</v>
      </c>
      <c r="AT401" s="4">
        <f t="shared" si="239"/>
        <v>-30.032071947204152</v>
      </c>
      <c r="AU401" s="4">
        <f t="shared" si="254"/>
        <v>-28.114714631469198</v>
      </c>
      <c r="AV401">
        <f t="shared" si="255"/>
        <v>1</v>
      </c>
      <c r="AW401">
        <f t="shared" si="256"/>
        <v>0</v>
      </c>
      <c r="AX401">
        <f t="shared" si="257"/>
        <v>0</v>
      </c>
      <c r="AY401" s="4">
        <f t="shared" si="240"/>
        <v>-3.9100000000000006</v>
      </c>
      <c r="AZ401" s="4">
        <f t="shared" si="241"/>
        <v>987.70000000001096</v>
      </c>
      <c r="BA401" s="4">
        <f>(C401-$C$1240)*10/100*4</f>
        <v>518.25200000000007</v>
      </c>
      <c r="BC401"/>
      <c r="BE401" s="6"/>
      <c r="BK401">
        <f t="shared" si="258"/>
        <v>1</v>
      </c>
    </row>
    <row r="402" spans="1:63" x14ac:dyDescent="0.25">
      <c r="A402">
        <v>857</v>
      </c>
      <c r="B402" s="1">
        <v>44250</v>
      </c>
      <c r="C402" s="2">
        <v>3857.07</v>
      </c>
      <c r="D402" s="2">
        <v>3895.98</v>
      </c>
      <c r="E402" s="2">
        <v>3805.59</v>
      </c>
      <c r="F402" s="2">
        <v>3881.37</v>
      </c>
      <c r="G402" s="2">
        <v>6280650000</v>
      </c>
      <c r="H402" s="2">
        <f t="shared" si="242"/>
        <v>22.770710255843007</v>
      </c>
      <c r="I402" s="2">
        <f t="shared" si="243"/>
        <v>3865.0745000000011</v>
      </c>
      <c r="J402" s="2">
        <f t="shared" si="244"/>
        <v>31.146251320436399</v>
      </c>
      <c r="K402" s="2">
        <f t="shared" si="245"/>
        <v>-19.429999999999836</v>
      </c>
      <c r="L402" s="20">
        <f>VLOOKUP(B402,'IV Calls'!A:B,2, FALSE)</f>
        <v>0.16370000000000001</v>
      </c>
      <c r="M402" s="2">
        <f t="shared" si="246"/>
        <v>20.803636404684429</v>
      </c>
      <c r="N402" s="2">
        <f>VLOOKUP(B402,'IV Puts'!A:B,2, FALSE)</f>
        <v>0.17119999999999999</v>
      </c>
      <c r="O402" s="21">
        <f t="shared" si="247"/>
        <v>22.578062837893153</v>
      </c>
      <c r="P402" s="4">
        <f t="shared" si="248"/>
        <v>90.389999999999873</v>
      </c>
      <c r="Q402" s="4">
        <f t="shared" si="249"/>
        <v>38.510999999999925</v>
      </c>
      <c r="R402" s="4">
        <f t="shared" si="250"/>
        <v>8.1476691729323321</v>
      </c>
      <c r="S402" s="4">
        <f t="shared" si="251"/>
        <v>5.3495148901765264</v>
      </c>
      <c r="T402" s="20">
        <f t="shared" si="222"/>
        <v>3884.558939849624</v>
      </c>
      <c r="U402" s="2">
        <f t="shared" si="223"/>
        <v>3.1889398496241483</v>
      </c>
      <c r="V402" s="24">
        <f t="shared" si="224"/>
        <v>1</v>
      </c>
      <c r="W402" s="32">
        <f t="shared" si="225"/>
        <v>3860.9561939708506</v>
      </c>
      <c r="X402" s="33">
        <f t="shared" si="226"/>
        <v>20.413806029149328</v>
      </c>
      <c r="Y402" s="34">
        <f t="shared" si="227"/>
        <v>1</v>
      </c>
      <c r="Z402" s="39">
        <f t="shared" si="252"/>
        <v>3854.2220000000016</v>
      </c>
      <c r="AA402" s="33">
        <f t="shared" si="228"/>
        <v>27.147999999998319</v>
      </c>
      <c r="AB402" s="34">
        <f t="shared" si="229"/>
        <v>0</v>
      </c>
      <c r="AC402" s="32">
        <f t="shared" si="230"/>
        <v>3855.6361807338799</v>
      </c>
      <c r="AD402" s="33">
        <f t="shared" si="231"/>
        <v>25.733819266120008</v>
      </c>
      <c r="AE402" s="34">
        <f t="shared" si="232"/>
        <v>0</v>
      </c>
      <c r="AF402" s="36">
        <f t="shared" si="233"/>
        <v>-1</v>
      </c>
      <c r="AG402" s="37">
        <f t="shared" si="234"/>
        <v>-1</v>
      </c>
      <c r="AH402" s="37">
        <f>IF(COUNTIF(AF403:AF406, "&lt;0")&gt;=2,0,IF(AE402=1, 1, -1))</f>
        <v>-1</v>
      </c>
      <c r="AI402" s="37">
        <f>IF(COUNTIF(AF403:AF405, "&lt;0")&gt;=1,0,IF(AE402=1, 1, -1))</f>
        <v>-1</v>
      </c>
      <c r="AJ402" s="42">
        <f>IF(SUM(AE403:AE405)=0,0,IF(AE402=1, 1, -1))</f>
        <v>-1</v>
      </c>
      <c r="AK402" s="37">
        <f>IF(COUNTIF(AF403:AF404, "&lt;0")&gt;=2,0,IF(AE402=1, 1, -1))</f>
        <v>-1</v>
      </c>
      <c r="AL402" s="44">
        <f>IF(COUNTIF(AF403:AF406, "&lt;0")&gt;=3,0,IF(AE402=1, 1, -1))</f>
        <v>-1</v>
      </c>
      <c r="AM402" s="49">
        <f>IF(COUNTIF(AF403:AF405, "&lt;0")&gt;=2,0,IF(AE402=1, 1, -1))</f>
        <v>-1</v>
      </c>
      <c r="AN402" s="7">
        <v>21.756765745155612</v>
      </c>
      <c r="AO402" s="4">
        <f t="shared" si="235"/>
        <v>38.909999999999854</v>
      </c>
      <c r="AP402" s="4">
        <f t="shared" si="236"/>
        <v>-51.480000000000018</v>
      </c>
      <c r="AQ402" s="4">
        <f t="shared" si="237"/>
        <v>24.299999999999727</v>
      </c>
      <c r="AR402">
        <f t="shared" si="253"/>
        <v>51.480000000000018</v>
      </c>
      <c r="AS402" s="6">
        <f t="shared" si="238"/>
        <v>2</v>
      </c>
      <c r="AT402" s="4">
        <f t="shared" si="239"/>
        <v>-18.844851382266597</v>
      </c>
      <c r="AU402" s="4">
        <f t="shared" si="254"/>
        <v>4.4567657451558844</v>
      </c>
      <c r="AV402">
        <f t="shared" si="255"/>
        <v>0</v>
      </c>
      <c r="AW402">
        <f t="shared" si="256"/>
        <v>1</v>
      </c>
      <c r="AX402">
        <f t="shared" si="257"/>
        <v>0</v>
      </c>
      <c r="AY402" s="4">
        <f t="shared" si="240"/>
        <v>-11.085000000000001</v>
      </c>
      <c r="AZ402" s="4">
        <f t="shared" si="241"/>
        <v>991.61000000001093</v>
      </c>
      <c r="BA402" s="4">
        <f>(C402-$C$1240)*10/100*4</f>
        <v>511.59600000000006</v>
      </c>
      <c r="BC402"/>
      <c r="BE402" s="6"/>
      <c r="BK402">
        <f t="shared" si="258"/>
        <v>1</v>
      </c>
    </row>
    <row r="403" spans="1:63" x14ac:dyDescent="0.25">
      <c r="A403">
        <v>856</v>
      </c>
      <c r="B403" s="1">
        <v>44249</v>
      </c>
      <c r="C403" s="2">
        <v>3885.55</v>
      </c>
      <c r="D403" s="2">
        <v>3902.92</v>
      </c>
      <c r="E403" s="2">
        <v>3874.71</v>
      </c>
      <c r="F403" s="2">
        <v>3876.5</v>
      </c>
      <c r="G403" s="2">
        <v>5870190000</v>
      </c>
      <c r="H403" s="2">
        <f t="shared" si="242"/>
        <v>15.139052113289265</v>
      </c>
      <c r="I403" s="2">
        <f t="shared" si="243"/>
        <v>3864.8050000000003</v>
      </c>
      <c r="J403" s="2">
        <f t="shared" si="244"/>
        <v>20.394295100139573</v>
      </c>
      <c r="K403" s="2">
        <f t="shared" si="245"/>
        <v>-21.159999999999854</v>
      </c>
      <c r="L403" s="20">
        <f>VLOOKUP(B403,'IV Calls'!A:B,2, FALSE)</f>
        <v>0.17469999999999999</v>
      </c>
      <c r="M403" s="2">
        <f t="shared" si="246"/>
        <v>22.37457868427428</v>
      </c>
      <c r="N403" s="2">
        <f>VLOOKUP(B403,'IV Puts'!A:B,2, FALSE)</f>
        <v>0.1663</v>
      </c>
      <c r="O403" s="21">
        <f t="shared" si="247"/>
        <v>22.102762249231034</v>
      </c>
      <c r="P403" s="4">
        <f t="shared" si="248"/>
        <v>32</v>
      </c>
      <c r="Q403" s="4">
        <f t="shared" si="249"/>
        <v>32.365999999999943</v>
      </c>
      <c r="R403" s="4">
        <f t="shared" si="250"/>
        <v>8.0589398496240605</v>
      </c>
      <c r="S403" s="4">
        <f t="shared" si="251"/>
        <v>5.4735126350005219</v>
      </c>
      <c r="T403" s="20">
        <f t="shared" si="222"/>
        <v>3914.9164210526314</v>
      </c>
      <c r="U403" s="2">
        <f t="shared" si="223"/>
        <v>38.416421052631449</v>
      </c>
      <c r="V403" s="24">
        <f t="shared" si="224"/>
        <v>0</v>
      </c>
      <c r="W403" s="32">
        <f t="shared" si="225"/>
        <v>3889.5784546503351</v>
      </c>
      <c r="X403" s="33">
        <f t="shared" si="226"/>
        <v>13.078454650335061</v>
      </c>
      <c r="Y403" s="34">
        <f t="shared" si="227"/>
        <v>1</v>
      </c>
      <c r="Z403" s="39">
        <f t="shared" si="252"/>
        <v>3881.9890000000014</v>
      </c>
      <c r="AA403" s="33">
        <f t="shared" si="228"/>
        <v>5.489000000001397</v>
      </c>
      <c r="AB403" s="34">
        <f t="shared" si="229"/>
        <v>1</v>
      </c>
      <c r="AC403" s="32">
        <f t="shared" si="230"/>
        <v>3883.5827854765716</v>
      </c>
      <c r="AD403" s="33">
        <f t="shared" si="231"/>
        <v>7.0827854765716438</v>
      </c>
      <c r="AE403" s="34">
        <f t="shared" si="232"/>
        <v>1</v>
      </c>
      <c r="AF403" s="36">
        <f t="shared" si="233"/>
        <v>1</v>
      </c>
      <c r="AG403" s="37">
        <f t="shared" si="234"/>
        <v>1</v>
      </c>
      <c r="AH403" s="37">
        <f>IF(COUNTIF(AF404:AF407, "&lt;0")&gt;=2,0,IF(AE403=1, 1, -1))</f>
        <v>1</v>
      </c>
      <c r="AI403" s="37">
        <f>IF(COUNTIF(AF404:AF406, "&lt;0")&gt;=1,0,IF(AE403=1, 1, -1))</f>
        <v>1</v>
      </c>
      <c r="AJ403" s="42">
        <f>IF(SUM(AE404:AE406)=0,0,IF(AE403=1, 1, -1))</f>
        <v>1</v>
      </c>
      <c r="AK403" s="37">
        <f>IF(COUNTIF(AF404:AF405, "&lt;0")&gt;=2,0,IF(AE403=1, 1, -1))</f>
        <v>1</v>
      </c>
      <c r="AL403" s="44">
        <f>IF(COUNTIF(AF404:AF407, "&lt;0")&gt;=3,0,IF(AE403=1, 1, -1))</f>
        <v>1</v>
      </c>
      <c r="AM403" s="49">
        <f>IF(COUNTIF(AF404:AF406, "&lt;0")&gt;=2,0,IF(AE403=1, 1, -1))</f>
        <v>1</v>
      </c>
      <c r="AN403" s="7">
        <v>21.298754637634875</v>
      </c>
      <c r="AO403" s="4">
        <f t="shared" si="235"/>
        <v>17.369999999999891</v>
      </c>
      <c r="AP403" s="4">
        <f t="shared" si="236"/>
        <v>-10.840000000000146</v>
      </c>
      <c r="AQ403" s="4">
        <f t="shared" si="237"/>
        <v>9.0500000000001819</v>
      </c>
      <c r="AR403">
        <f t="shared" si="253"/>
        <v>17.369999999999891</v>
      </c>
      <c r="AS403" s="6">
        <f t="shared" si="238"/>
        <v>0</v>
      </c>
      <c r="AT403" s="4">
        <f t="shared" si="239"/>
        <v>14.578131956452424</v>
      </c>
      <c r="AU403" s="4">
        <f t="shared" si="254"/>
        <v>19.248754637634693</v>
      </c>
      <c r="AV403">
        <f t="shared" si="255"/>
        <v>0</v>
      </c>
      <c r="AW403">
        <f t="shared" si="256"/>
        <v>0</v>
      </c>
      <c r="AX403">
        <f t="shared" si="257"/>
        <v>0</v>
      </c>
      <c r="AY403" s="4">
        <f t="shared" si="240"/>
        <v>6.94</v>
      </c>
      <c r="AZ403" s="4">
        <f t="shared" si="241"/>
        <v>1002.695000000011</v>
      </c>
      <c r="BA403" s="4">
        <f>(C403-$C$1240)*10/100*4</f>
        <v>522.98800000000006</v>
      </c>
      <c r="BC403"/>
      <c r="BE403" s="6"/>
      <c r="BK403">
        <f t="shared" si="258"/>
        <v>1</v>
      </c>
    </row>
    <row r="404" spans="1:63" x14ac:dyDescent="0.25">
      <c r="A404">
        <v>855</v>
      </c>
      <c r="B404" s="1">
        <v>44246</v>
      </c>
      <c r="C404" s="2">
        <v>3921.16</v>
      </c>
      <c r="D404" s="2">
        <v>3930.41</v>
      </c>
      <c r="E404" s="2">
        <v>3903.07</v>
      </c>
      <c r="F404" s="2">
        <v>3906.71</v>
      </c>
      <c r="G404" s="2">
        <v>4823940000</v>
      </c>
      <c r="H404" s="2">
        <f t="shared" si="242"/>
        <v>16.705969791265211</v>
      </c>
      <c r="I404" s="2">
        <f t="shared" si="243"/>
        <v>3862.739500000001</v>
      </c>
      <c r="J404" s="2">
        <f t="shared" si="244"/>
        <v>20.644652525405597</v>
      </c>
      <c r="K404" s="2">
        <f t="shared" si="245"/>
        <v>7.1900000000000546</v>
      </c>
      <c r="L404" s="20">
        <f>VLOOKUP(B404,'IV Calls'!A:B,2, FALSE)</f>
        <v>0.12859999999999999</v>
      </c>
      <c r="M404" s="2">
        <f t="shared" si="246"/>
        <v>16.500961393404964</v>
      </c>
      <c r="N404" s="2">
        <f>VLOOKUP(B404,'IV Puts'!A:B,2, FALSE)</f>
        <v>0.14580000000000001</v>
      </c>
      <c r="O404" s="21">
        <f t="shared" si="247"/>
        <v>19.414139471336178</v>
      </c>
      <c r="P404" s="4">
        <f t="shared" si="248"/>
        <v>27.339999999999691</v>
      </c>
      <c r="Q404" s="4">
        <f t="shared" si="249"/>
        <v>31.447999999999958</v>
      </c>
      <c r="R404" s="4">
        <f t="shared" si="250"/>
        <v>8.2064210526315815</v>
      </c>
      <c r="S404" s="4">
        <f t="shared" si="251"/>
        <v>5.67387978920382</v>
      </c>
      <c r="T404" s="20">
        <f t="shared" si="222"/>
        <v>3921.6285112781952</v>
      </c>
      <c r="U404" s="2">
        <f t="shared" si="223"/>
        <v>14.918511278195183</v>
      </c>
      <c r="V404" s="24">
        <f t="shared" si="224"/>
        <v>1</v>
      </c>
      <c r="W404" s="32">
        <f t="shared" si="225"/>
        <v>3924.9117331511129</v>
      </c>
      <c r="X404" s="33">
        <f t="shared" si="226"/>
        <v>18.201733151112876</v>
      </c>
      <c r="Y404" s="34">
        <f t="shared" si="227"/>
        <v>1</v>
      </c>
      <c r="Z404" s="39">
        <f t="shared" si="252"/>
        <v>3921.6900000000005</v>
      </c>
      <c r="AA404" s="33">
        <f t="shared" si="228"/>
        <v>14.980000000000473</v>
      </c>
      <c r="AB404" s="34">
        <f t="shared" si="229"/>
        <v>1</v>
      </c>
      <c r="AC404" s="32">
        <f t="shared" si="230"/>
        <v>3922.3665639617338</v>
      </c>
      <c r="AD404" s="33">
        <f t="shared" si="231"/>
        <v>15.656563961733809</v>
      </c>
      <c r="AE404" s="34">
        <f t="shared" si="232"/>
        <v>1</v>
      </c>
      <c r="AF404" s="36">
        <f t="shared" si="233"/>
        <v>1</v>
      </c>
      <c r="AG404" s="37">
        <f t="shared" si="234"/>
        <v>1</v>
      </c>
      <c r="AH404" s="37">
        <f>IF(COUNTIF(AF405:AF408, "&lt;0")&gt;=2,0,IF(AE404=1, 1, -1))</f>
        <v>1</v>
      </c>
      <c r="AI404" s="37">
        <f>IF(COUNTIF(AF405:AF407, "&lt;0")&gt;=1,0,IF(AE404=1, 1, -1))</f>
        <v>1</v>
      </c>
      <c r="AJ404" s="42">
        <f>IF(SUM(AE405:AE407)=0,0,IF(AE404=1, 1, -1))</f>
        <v>1</v>
      </c>
      <c r="AK404" s="37">
        <f>IF(COUNTIF(AF405:AF406, "&lt;0")&gt;=2,0,IF(AE404=1, 1, -1))</f>
        <v>1</v>
      </c>
      <c r="AL404" s="44">
        <f>IF(COUNTIF(AF405:AF408, "&lt;0")&gt;=3,0,IF(AE404=1, 1, -1))</f>
        <v>1</v>
      </c>
      <c r="AM404" s="49">
        <f>IF(COUNTIF(AF405:AF407, "&lt;0")&gt;=2,0,IF(AE404=1, 1, -1))</f>
        <v>1</v>
      </c>
      <c r="AN404" s="7">
        <v>18.70793290169863</v>
      </c>
      <c r="AO404" s="4">
        <f t="shared" si="235"/>
        <v>9.25</v>
      </c>
      <c r="AP404" s="4">
        <f t="shared" si="236"/>
        <v>-18.089999999999691</v>
      </c>
      <c r="AQ404" s="4">
        <f t="shared" si="237"/>
        <v>14.449999999999818</v>
      </c>
      <c r="AR404">
        <f t="shared" si="253"/>
        <v>18.089999999999691</v>
      </c>
      <c r="AS404" s="6">
        <f t="shared" si="238"/>
        <v>0</v>
      </c>
      <c r="AT404" s="4">
        <f t="shared" si="239"/>
        <v>9.971899352548256</v>
      </c>
      <c r="AU404" s="4">
        <f t="shared" si="254"/>
        <v>11.257932901698812</v>
      </c>
      <c r="AV404">
        <f t="shared" si="255"/>
        <v>0</v>
      </c>
      <c r="AW404">
        <f t="shared" si="256"/>
        <v>0</v>
      </c>
      <c r="AX404">
        <f t="shared" si="257"/>
        <v>0</v>
      </c>
      <c r="AY404" s="4">
        <f t="shared" si="240"/>
        <v>6.94</v>
      </c>
      <c r="AZ404" s="4">
        <f t="shared" si="241"/>
        <v>995.75500000001091</v>
      </c>
      <c r="BA404" s="4">
        <f>(C404-$C$1240)*10/100*4</f>
        <v>537.23199999999997</v>
      </c>
      <c r="BC404"/>
      <c r="BE404" s="6"/>
      <c r="BK404">
        <f t="shared" si="258"/>
        <v>1</v>
      </c>
    </row>
    <row r="405" spans="1:63" x14ac:dyDescent="0.25">
      <c r="A405">
        <v>854</v>
      </c>
      <c r="B405" s="1">
        <v>44245</v>
      </c>
      <c r="C405" s="2">
        <v>3915.86</v>
      </c>
      <c r="D405" s="2">
        <v>3921.98</v>
      </c>
      <c r="E405" s="2">
        <v>3885.03</v>
      </c>
      <c r="F405" s="2">
        <v>3913.97</v>
      </c>
      <c r="G405" s="2">
        <v>4773430000</v>
      </c>
      <c r="H405" s="2">
        <f t="shared" si="242"/>
        <v>28.829452224340969</v>
      </c>
      <c r="I405" s="2">
        <f t="shared" si="243"/>
        <v>3859.5545000000006</v>
      </c>
      <c r="J405" s="2">
        <f t="shared" si="244"/>
        <v>27.089106452983135</v>
      </c>
      <c r="K405" s="2">
        <f t="shared" si="245"/>
        <v>-15.4699999999998</v>
      </c>
      <c r="L405" s="20">
        <f>VLOOKUP(B405,'IV Calls'!A:B,2, FALSE)</f>
        <v>0.14349999999999999</v>
      </c>
      <c r="M405" s="2">
        <f t="shared" si="246"/>
        <v>18.494482710544855</v>
      </c>
      <c r="N405" s="2">
        <f>VLOOKUP(B405,'IV Puts'!A:B,2, FALSE)</f>
        <v>0.14449999999999999</v>
      </c>
      <c r="O405" s="21">
        <f t="shared" si="247"/>
        <v>19.32637830231447</v>
      </c>
      <c r="P405" s="4">
        <f t="shared" si="248"/>
        <v>46.299999999999727</v>
      </c>
      <c r="Q405" s="4">
        <f t="shared" si="249"/>
        <v>32.938999999999986</v>
      </c>
      <c r="R405" s="4">
        <f t="shared" si="250"/>
        <v>7.6585112781954887</v>
      </c>
      <c r="S405" s="4">
        <f t="shared" si="251"/>
        <v>5.2841311987504858</v>
      </c>
      <c r="T405" s="20">
        <f t="shared" si="222"/>
        <v>3938.2627368421054</v>
      </c>
      <c r="U405" s="2">
        <f t="shared" si="223"/>
        <v>24.292736842105569</v>
      </c>
      <c r="V405" s="24">
        <f t="shared" si="224"/>
        <v>0</v>
      </c>
      <c r="W405" s="32">
        <f t="shared" si="225"/>
        <v>3919.3003565041822</v>
      </c>
      <c r="X405" s="33">
        <f t="shared" si="226"/>
        <v>5.3303565041824186</v>
      </c>
      <c r="Y405" s="34">
        <f t="shared" si="227"/>
        <v>1</v>
      </c>
      <c r="Z405" s="39">
        <f t="shared" si="252"/>
        <v>3915.5960000000005</v>
      </c>
      <c r="AA405" s="33">
        <f t="shared" si="228"/>
        <v>1.6260000000006585</v>
      </c>
      <c r="AB405" s="34">
        <f t="shared" si="229"/>
        <v>1</v>
      </c>
      <c r="AC405" s="32">
        <f t="shared" si="230"/>
        <v>3916.3739148658783</v>
      </c>
      <c r="AD405" s="33">
        <f t="shared" si="231"/>
        <v>2.4039148658785052</v>
      </c>
      <c r="AE405" s="34">
        <f t="shared" si="232"/>
        <v>1</v>
      </c>
      <c r="AF405" s="36">
        <f t="shared" si="233"/>
        <v>1</v>
      </c>
      <c r="AG405" s="37">
        <f t="shared" si="234"/>
        <v>1</v>
      </c>
      <c r="AH405" s="37">
        <f>IF(COUNTIF(AF406:AF409, "&lt;0")&gt;=2,0,IF(AE405=1, 1, -1))</f>
        <v>1</v>
      </c>
      <c r="AI405" s="37">
        <f>IF(COUNTIF(AF406:AF408, "&lt;0")&gt;=1,0,IF(AE405=1, 1, -1))</f>
        <v>0</v>
      </c>
      <c r="AJ405" s="42">
        <f>IF(SUM(AE406:AE408)=0,0,IF(AE405=1, 1, -1))</f>
        <v>1</v>
      </c>
      <c r="AK405" s="37">
        <f>IF(COUNTIF(AF406:AF407, "&lt;0")&gt;=2,0,IF(AE405=1, 1, -1))</f>
        <v>1</v>
      </c>
      <c r="AL405" s="44">
        <f>IF(COUNTIF(AF406:AF409, "&lt;0")&gt;=3,0,IF(AE405=1, 1, -1))</f>
        <v>1</v>
      </c>
      <c r="AM405" s="49">
        <f>IF(COUNTIF(AF406:AF408, "&lt;0")&gt;=2,0,IF(AE405=1, 1, -1))</f>
        <v>1</v>
      </c>
      <c r="AN405" s="7">
        <v>18.623364123161895</v>
      </c>
      <c r="AO405" s="4">
        <f t="shared" si="235"/>
        <v>6.1199999999998909</v>
      </c>
      <c r="AP405" s="4">
        <f t="shared" si="236"/>
        <v>-30.829999999999927</v>
      </c>
      <c r="AQ405" s="4">
        <f t="shared" si="237"/>
        <v>1.8900000000003274</v>
      </c>
      <c r="AR405">
        <f t="shared" si="253"/>
        <v>30.829999999999927</v>
      </c>
      <c r="AS405" s="6">
        <f t="shared" si="238"/>
        <v>1</v>
      </c>
      <c r="AT405" s="4">
        <f t="shared" si="239"/>
        <v>-2.8949538152570824</v>
      </c>
      <c r="AU405" s="4">
        <f t="shared" si="254"/>
        <v>23.733364123161568</v>
      </c>
      <c r="AV405">
        <f t="shared" si="255"/>
        <v>0</v>
      </c>
      <c r="AW405">
        <f t="shared" si="256"/>
        <v>1</v>
      </c>
      <c r="AX405">
        <f t="shared" si="257"/>
        <v>0</v>
      </c>
      <c r="AY405" s="4">
        <f t="shared" si="240"/>
        <v>-3.9100000000000006</v>
      </c>
      <c r="AZ405" s="4">
        <f t="shared" si="241"/>
        <v>988.81500000001085</v>
      </c>
      <c r="BA405" s="4">
        <f>(C405-$C$1240)*10/100*4</f>
        <v>535.11200000000008</v>
      </c>
      <c r="BC405"/>
      <c r="BE405" s="6"/>
      <c r="BK405">
        <f t="shared" si="258"/>
        <v>1</v>
      </c>
    </row>
    <row r="406" spans="1:63" x14ac:dyDescent="0.25">
      <c r="A406">
        <v>853</v>
      </c>
      <c r="B406" s="1">
        <v>44244</v>
      </c>
      <c r="C406" s="2">
        <v>3918.5</v>
      </c>
      <c r="D406" s="2">
        <v>3933.61</v>
      </c>
      <c r="E406" s="2">
        <v>3900.43</v>
      </c>
      <c r="F406" s="2">
        <v>3931.33</v>
      </c>
      <c r="G406" s="2">
        <v>4718280000</v>
      </c>
      <c r="H406" s="2">
        <f t="shared" si="242"/>
        <v>34.708954096089499</v>
      </c>
      <c r="I406" s="2">
        <f t="shared" si="243"/>
        <v>3854.5725000000007</v>
      </c>
      <c r="J406" s="2">
        <f t="shared" si="244"/>
        <v>35.039795586402072</v>
      </c>
      <c r="K406" s="2">
        <f t="shared" si="245"/>
        <v>-14.090000000000146</v>
      </c>
      <c r="L406" s="20">
        <f>VLOOKUP(B406,'IV Calls'!A:B,2, FALSE)</f>
        <v>0.13500000000000001</v>
      </c>
      <c r="M406" s="2">
        <f t="shared" si="246"/>
        <v>17.404567118479168</v>
      </c>
      <c r="N406" s="2">
        <f>VLOOKUP(B406,'IV Puts'!A:B,2, FALSE)</f>
        <v>0.14000000000000001</v>
      </c>
      <c r="O406" s="21">
        <f t="shared" si="247"/>
        <v>18.730520020278306</v>
      </c>
      <c r="P406" s="4">
        <f t="shared" si="248"/>
        <v>33.180000000000291</v>
      </c>
      <c r="Q406" s="4">
        <f t="shared" si="249"/>
        <v>31.392000000000053</v>
      </c>
      <c r="R406" s="4">
        <f t="shared" si="250"/>
        <v>6.9327368421052666</v>
      </c>
      <c r="S406" s="4">
        <f t="shared" si="251"/>
        <v>4.8455725411018165</v>
      </c>
      <c r="T406" s="20">
        <f t="shared" si="222"/>
        <v>3939.1857293233084</v>
      </c>
      <c r="U406" s="2">
        <f t="shared" si="223"/>
        <v>7.8557293233084238</v>
      </c>
      <c r="V406" s="24">
        <f t="shared" si="224"/>
        <v>1</v>
      </c>
      <c r="W406" s="32">
        <f t="shared" si="225"/>
        <v>3921.8330595914708</v>
      </c>
      <c r="X406" s="33">
        <f t="shared" si="226"/>
        <v>9.4969404085290989</v>
      </c>
      <c r="Y406" s="34">
        <f t="shared" si="227"/>
        <v>1</v>
      </c>
      <c r="Z406" s="39">
        <f t="shared" si="252"/>
        <v>3916.3889999999992</v>
      </c>
      <c r="AA406" s="33">
        <f t="shared" si="228"/>
        <v>14.941000000000713</v>
      </c>
      <c r="AB406" s="34">
        <f t="shared" si="229"/>
        <v>1</v>
      </c>
      <c r="AC406" s="32">
        <f t="shared" si="230"/>
        <v>3917.5322525142083</v>
      </c>
      <c r="AD406" s="33">
        <f t="shared" si="231"/>
        <v>13.79774748579166</v>
      </c>
      <c r="AE406" s="34">
        <f t="shared" si="232"/>
        <v>1</v>
      </c>
      <c r="AF406" s="36">
        <f t="shared" si="233"/>
        <v>1</v>
      </c>
      <c r="AG406" s="37">
        <f t="shared" si="234"/>
        <v>1</v>
      </c>
      <c r="AH406" s="37">
        <f>IF(COUNTIF(AF407:AF410, "&lt;0")&gt;=2,0,IF(AE406=1, 1, -1))</f>
        <v>1</v>
      </c>
      <c r="AI406" s="37">
        <f>IF(COUNTIF(AF407:AF409, "&lt;0")&gt;=1,0,IF(AE406=1, 1, -1))</f>
        <v>0</v>
      </c>
      <c r="AJ406" s="42">
        <f>IF(SUM(AE407:AE409)=0,0,IF(AE406=1, 1, -1))</f>
        <v>1</v>
      </c>
      <c r="AK406" s="37">
        <f>IF(COUNTIF(AF407:AF408, "&lt;0")&gt;=2,0,IF(AE406=1, 1, -1))</f>
        <v>1</v>
      </c>
      <c r="AL406" s="44">
        <f>IF(COUNTIF(AF407:AF410, "&lt;0")&gt;=3,0,IF(AE406=1, 1, -1))</f>
        <v>1</v>
      </c>
      <c r="AM406" s="49">
        <f>IF(COUNTIF(AF407:AF409, "&lt;0")&gt;=2,0,IF(AE406=1, 1, -1))</f>
        <v>1</v>
      </c>
      <c r="AN406" s="7">
        <v>18.04918071545988</v>
      </c>
      <c r="AO406" s="4">
        <f t="shared" si="235"/>
        <v>15.110000000000127</v>
      </c>
      <c r="AP406" s="4">
        <f t="shared" si="236"/>
        <v>-18.070000000000164</v>
      </c>
      <c r="AQ406" s="4">
        <f t="shared" si="237"/>
        <v>12.829999999999927</v>
      </c>
      <c r="AR406">
        <f t="shared" si="253"/>
        <v>18.070000000000164</v>
      </c>
      <c r="AS406" s="6">
        <f t="shared" si="238"/>
        <v>0</v>
      </c>
      <c r="AT406" s="4">
        <f t="shared" si="239"/>
        <v>9.0037710731896539</v>
      </c>
      <c r="AU406" s="4">
        <f t="shared" si="254"/>
        <v>12.219180715459952</v>
      </c>
      <c r="AV406">
        <f t="shared" si="255"/>
        <v>0</v>
      </c>
      <c r="AW406">
        <f t="shared" si="256"/>
        <v>0</v>
      </c>
      <c r="AX406">
        <f t="shared" si="257"/>
        <v>0</v>
      </c>
      <c r="AY406" s="4">
        <f t="shared" si="240"/>
        <v>6.94</v>
      </c>
      <c r="AZ406" s="4">
        <f t="shared" si="241"/>
        <v>992.72500000001082</v>
      </c>
      <c r="BA406" s="4">
        <f>(C406-$C$1240)*10/100*4</f>
        <v>536.16800000000001</v>
      </c>
      <c r="BC406"/>
      <c r="BE406" s="6"/>
      <c r="BK406">
        <f t="shared" si="258"/>
        <v>1</v>
      </c>
    </row>
    <row r="407" spans="1:63" x14ac:dyDescent="0.25">
      <c r="A407">
        <v>852</v>
      </c>
      <c r="B407" s="1">
        <v>44243</v>
      </c>
      <c r="C407" s="2">
        <v>3939.61</v>
      </c>
      <c r="D407" s="2">
        <v>3950.43</v>
      </c>
      <c r="E407" s="2">
        <v>3923.85</v>
      </c>
      <c r="F407" s="2">
        <v>3932.59</v>
      </c>
      <c r="G407" s="2">
        <v>5037360000</v>
      </c>
      <c r="H407" s="2">
        <f t="shared" si="242"/>
        <v>46.802393682849669</v>
      </c>
      <c r="I407" s="2">
        <f t="shared" si="243"/>
        <v>3847.7415000000001</v>
      </c>
      <c r="J407" s="2">
        <f t="shared" si="244"/>
        <v>42.477441799643508</v>
      </c>
      <c r="K407" s="2">
        <f t="shared" si="245"/>
        <v>4.7800000000002001</v>
      </c>
      <c r="L407" s="20">
        <f>VLOOKUP(B407,'IV Calls'!A:B,2, FALSE)</f>
        <v>0.14610000000000001</v>
      </c>
      <c r="M407" s="2">
        <f t="shared" si="246"/>
        <v>18.846338051202459</v>
      </c>
      <c r="N407" s="2">
        <f>VLOOKUP(B407,'IV Puts'!A:B,2, FALSE)</f>
        <v>0.14860000000000001</v>
      </c>
      <c r="O407" s="21">
        <f t="shared" si="247"/>
        <v>19.892433370484667</v>
      </c>
      <c r="P407" s="4">
        <f t="shared" si="248"/>
        <v>26.579999999999927</v>
      </c>
      <c r="Q407" s="4">
        <f t="shared" si="249"/>
        <v>34.997000000000028</v>
      </c>
      <c r="R407" s="4">
        <f t="shared" si="250"/>
        <v>6.5957293233082783</v>
      </c>
      <c r="S407" s="4">
        <f t="shared" si="251"/>
        <v>4.6944501288322984</v>
      </c>
      <c r="T407" s="20">
        <f t="shared" si="222"/>
        <v>3941.3076992481201</v>
      </c>
      <c r="U407" s="2">
        <f t="shared" si="223"/>
        <v>8.7176992481199704</v>
      </c>
      <c r="V407" s="24">
        <f t="shared" si="224"/>
        <v>1</v>
      </c>
      <c r="W407" s="32">
        <f t="shared" si="225"/>
        <v>3942.8661919913984</v>
      </c>
      <c r="X407" s="33">
        <f t="shared" si="226"/>
        <v>10.276191991398264</v>
      </c>
      <c r="Y407" s="34">
        <f t="shared" si="227"/>
        <v>1</v>
      </c>
      <c r="Z407" s="39">
        <f t="shared" si="252"/>
        <v>3942.4060000000027</v>
      </c>
      <c r="AA407" s="33">
        <f t="shared" si="228"/>
        <v>9.816000000002532</v>
      </c>
      <c r="AB407" s="34">
        <f t="shared" si="229"/>
        <v>1</v>
      </c>
      <c r="AC407" s="32">
        <f t="shared" si="230"/>
        <v>3942.5026403181955</v>
      </c>
      <c r="AD407" s="33">
        <f t="shared" si="231"/>
        <v>9.9126403181953719</v>
      </c>
      <c r="AE407" s="34">
        <f t="shared" si="232"/>
        <v>1</v>
      </c>
      <c r="AF407" s="36">
        <f t="shared" si="233"/>
        <v>1</v>
      </c>
      <c r="AG407" s="37">
        <f t="shared" si="234"/>
        <v>0</v>
      </c>
      <c r="AH407" s="37">
        <f>IF(COUNTIF(AF408:AF411, "&lt;0")&gt;=2,0,IF(AE407=1, 1, -1))</f>
        <v>1</v>
      </c>
      <c r="AI407" s="37">
        <f>IF(COUNTIF(AF408:AF410, "&lt;0")&gt;=1,0,IF(AE407=1, 1, -1))</f>
        <v>0</v>
      </c>
      <c r="AJ407" s="42">
        <f>IF(SUM(AE408:AE410)=0,0,IF(AE407=1, 1, -1))</f>
        <v>1</v>
      </c>
      <c r="AK407" s="37">
        <f>IF(COUNTIF(AF408:AF409, "&lt;0")&gt;=2,0,IF(AE407=1, 1, -1))</f>
        <v>1</v>
      </c>
      <c r="AL407" s="44">
        <f>IF(COUNTIF(AF408:AF411, "&lt;0")&gt;=3,0,IF(AE407=1, 1, -1))</f>
        <v>1</v>
      </c>
      <c r="AM407" s="49">
        <f>IF(COUNTIF(AF408:AF410, "&lt;0")&gt;=2,0,IF(AE407=1, 1, -1))</f>
        <v>1</v>
      </c>
      <c r="AN407" s="7">
        <v>19.168828435377719</v>
      </c>
      <c r="AO407" s="4">
        <f t="shared" si="235"/>
        <v>10.819999999999709</v>
      </c>
      <c r="AP407" s="4">
        <f t="shared" si="236"/>
        <v>-15.760000000000218</v>
      </c>
      <c r="AQ407" s="4">
        <f t="shared" si="237"/>
        <v>7.0199999999999818</v>
      </c>
      <c r="AR407">
        <f t="shared" si="253"/>
        <v>15.760000000000218</v>
      </c>
      <c r="AS407" s="6">
        <f t="shared" si="238"/>
        <v>0</v>
      </c>
      <c r="AT407" s="4">
        <f t="shared" si="239"/>
        <v>12.993242653066361</v>
      </c>
      <c r="AU407" s="4">
        <f t="shared" si="254"/>
        <v>19.148828435377737</v>
      </c>
      <c r="AV407">
        <f t="shared" si="255"/>
        <v>0</v>
      </c>
      <c r="AW407">
        <f t="shared" si="256"/>
        <v>0</v>
      </c>
      <c r="AX407">
        <f t="shared" si="257"/>
        <v>0</v>
      </c>
      <c r="AY407" s="4">
        <f t="shared" si="240"/>
        <v>6.94</v>
      </c>
      <c r="AZ407" s="4">
        <f t="shared" si="241"/>
        <v>985.78500000001077</v>
      </c>
      <c r="BA407" s="4">
        <f>(C407-$C$1240)*10/100*4</f>
        <v>544.61200000000008</v>
      </c>
      <c r="BC407"/>
      <c r="BE407" s="6"/>
      <c r="BK407">
        <f t="shared" si="258"/>
        <v>1</v>
      </c>
    </row>
    <row r="408" spans="1:63" x14ac:dyDescent="0.25">
      <c r="A408">
        <v>851</v>
      </c>
      <c r="B408" s="1">
        <v>44239</v>
      </c>
      <c r="C408" s="2">
        <v>3911.65</v>
      </c>
      <c r="D408" s="2">
        <v>3937.23</v>
      </c>
      <c r="E408" s="2">
        <v>3905.78</v>
      </c>
      <c r="F408" s="2">
        <v>3934.83</v>
      </c>
      <c r="G408" s="2">
        <v>4119260000</v>
      </c>
      <c r="H408" s="2">
        <f t="shared" si="242"/>
        <v>62.871305811510268</v>
      </c>
      <c r="I408" s="2">
        <f t="shared" si="243"/>
        <v>3840.1974999999998</v>
      </c>
      <c r="J408" s="2">
        <f t="shared" si="244"/>
        <v>55.948937666881839</v>
      </c>
      <c r="K408" s="2">
        <f t="shared" si="245"/>
        <v>-4.7300000000000182</v>
      </c>
      <c r="L408" s="20">
        <f>VLOOKUP(B408,'IV Calls'!A:B,2, FALSE)</f>
        <v>0.1255</v>
      </c>
      <c r="M408" s="2">
        <f t="shared" si="246"/>
        <v>16.113108702782935</v>
      </c>
      <c r="N408" s="2">
        <f>VLOOKUP(B408,'IV Puts'!A:B,2, FALSE)</f>
        <v>0.11020000000000001</v>
      </c>
      <c r="O408" s="21">
        <f t="shared" si="247"/>
        <v>14.6828224555597</v>
      </c>
      <c r="P408" s="4">
        <f t="shared" si="248"/>
        <v>31.449999999999818</v>
      </c>
      <c r="Q408" s="4">
        <f t="shared" si="249"/>
        <v>39.347000000000072</v>
      </c>
      <c r="R408" s="4">
        <f t="shared" si="250"/>
        <v>6.4776992481203033</v>
      </c>
      <c r="S408" s="4">
        <f t="shared" si="251"/>
        <v>4.5861859033777028</v>
      </c>
      <c r="T408" s="20">
        <f t="shared" si="222"/>
        <v>3922.0673157894739</v>
      </c>
      <c r="U408" s="2">
        <f t="shared" si="223"/>
        <v>12.762684210526004</v>
      </c>
      <c r="V408" s="24">
        <f t="shared" si="224"/>
        <v>1</v>
      </c>
      <c r="W408" s="32">
        <f t="shared" si="225"/>
        <v>3914.4518710213611</v>
      </c>
      <c r="X408" s="33">
        <f t="shared" si="226"/>
        <v>20.37812897863887</v>
      </c>
      <c r="Y408" s="34">
        <f t="shared" si="227"/>
        <v>0</v>
      </c>
      <c r="Z408" s="39">
        <f t="shared" si="252"/>
        <v>3911.1749999999997</v>
      </c>
      <c r="AA408" s="33">
        <f t="shared" si="228"/>
        <v>23.6550000000002</v>
      </c>
      <c r="AB408" s="34">
        <f t="shared" si="229"/>
        <v>0</v>
      </c>
      <c r="AC408" s="32">
        <f t="shared" si="230"/>
        <v>3911.8631429144857</v>
      </c>
      <c r="AD408" s="33">
        <f t="shared" si="231"/>
        <v>22.966857085514221</v>
      </c>
      <c r="AE408" s="34">
        <f t="shared" si="232"/>
        <v>0</v>
      </c>
      <c r="AF408" s="36">
        <f t="shared" si="233"/>
        <v>-1</v>
      </c>
      <c r="AG408" s="37">
        <f t="shared" si="234"/>
        <v>-1</v>
      </c>
      <c r="AH408" s="37">
        <f>IF(COUNTIF(AF409:AF412, "&lt;0")&gt;=2,0,IF(AE408=1, 1, -1))</f>
        <v>-1</v>
      </c>
      <c r="AI408" s="37">
        <f>IF(COUNTIF(AF409:AF411, "&lt;0")&gt;=1,0,IF(AE408=1, 1, -1))</f>
        <v>-1</v>
      </c>
      <c r="AJ408" s="42">
        <f>IF(SUM(AE409:AE411)=0,0,IF(AE408=1, 1, -1))</f>
        <v>-1</v>
      </c>
      <c r="AK408" s="37">
        <f>IF(COUNTIF(AF409:AF410, "&lt;0")&gt;=2,0,IF(AE408=1, 1, -1))</f>
        <v>-1</v>
      </c>
      <c r="AL408" s="44">
        <f>IF(COUNTIF(AF409:AF412, "&lt;0")&gt;=3,0,IF(AE408=1, 1, -1))</f>
        <v>-1</v>
      </c>
      <c r="AM408" s="49">
        <f>IF(COUNTIF(AF409:AF411, "&lt;0")&gt;=2,0,IF(AE408=1, 1, -1))</f>
        <v>-1</v>
      </c>
      <c r="AN408" s="7">
        <v>14.148721745391869</v>
      </c>
      <c r="AO408" s="4">
        <f t="shared" si="235"/>
        <v>25.579999999999927</v>
      </c>
      <c r="AP408" s="4">
        <f t="shared" si="236"/>
        <v>-5.8699999999998909</v>
      </c>
      <c r="AQ408" s="4">
        <f t="shared" si="237"/>
        <v>23.179999999999836</v>
      </c>
      <c r="AR408">
        <f t="shared" si="253"/>
        <v>25.579999999999927</v>
      </c>
      <c r="AS408" s="6">
        <f t="shared" si="238"/>
        <v>1</v>
      </c>
      <c r="AT408" s="4">
        <f t="shared" si="239"/>
        <v>-4.3569173819121225</v>
      </c>
      <c r="AU408" s="4">
        <f t="shared" si="254"/>
        <v>-2.0312782546079671</v>
      </c>
      <c r="AV408">
        <f t="shared" si="255"/>
        <v>1</v>
      </c>
      <c r="AW408">
        <f t="shared" si="256"/>
        <v>0</v>
      </c>
      <c r="AX408">
        <f t="shared" si="257"/>
        <v>0</v>
      </c>
      <c r="AY408" s="4">
        <f t="shared" si="240"/>
        <v>-3.9100000000000006</v>
      </c>
      <c r="AZ408" s="4">
        <f t="shared" si="241"/>
        <v>978.84500000001071</v>
      </c>
      <c r="BA408" s="4">
        <f>(C408-$C$1240)*10/100*4</f>
        <v>533.428</v>
      </c>
      <c r="BC408"/>
      <c r="BE408" s="6"/>
      <c r="BK408">
        <f t="shared" si="258"/>
        <v>1</v>
      </c>
    </row>
    <row r="409" spans="1:63" x14ac:dyDescent="0.25">
      <c r="A409">
        <v>850</v>
      </c>
      <c r="B409" s="1">
        <v>44238</v>
      </c>
      <c r="C409" s="2">
        <v>3916.4</v>
      </c>
      <c r="D409" s="2">
        <v>3925.99</v>
      </c>
      <c r="E409" s="2">
        <v>3890.39</v>
      </c>
      <c r="F409" s="2">
        <v>3916.38</v>
      </c>
      <c r="G409" s="2">
        <v>4570080000</v>
      </c>
      <c r="H409" s="2">
        <f t="shared" si="242"/>
        <v>65.526925636209512</v>
      </c>
      <c r="I409" s="2">
        <f t="shared" si="243"/>
        <v>3835.364</v>
      </c>
      <c r="J409" s="2">
        <f t="shared" si="244"/>
        <v>67.247044644512442</v>
      </c>
      <c r="K409" s="2">
        <f t="shared" si="245"/>
        <v>6.5199999999999818</v>
      </c>
      <c r="L409" s="20">
        <f>VLOOKUP(B409,'IV Calls'!A:B,2, FALSE)</f>
        <v>0.12720000000000001</v>
      </c>
      <c r="M409" s="2">
        <f t="shared" si="246"/>
        <v>16.304268805220261</v>
      </c>
      <c r="N409" s="2">
        <f>VLOOKUP(B409,'IV Puts'!A:B,2, FALSE)</f>
        <v>0.13250000000000001</v>
      </c>
      <c r="O409" s="21">
        <f t="shared" si="247"/>
        <v>17.624728494520625</v>
      </c>
      <c r="P409" s="4">
        <f t="shared" si="248"/>
        <v>35.599999999999909</v>
      </c>
      <c r="Q409" s="4">
        <f t="shared" si="249"/>
        <v>45.528000000000112</v>
      </c>
      <c r="R409" s="4">
        <f t="shared" si="250"/>
        <v>5.687315789473689</v>
      </c>
      <c r="S409" s="4">
        <f t="shared" si="251"/>
        <v>3.9462972131843279</v>
      </c>
      <c r="T409" s="20">
        <f t="shared" si="222"/>
        <v>3914.6545037593987</v>
      </c>
      <c r="U409" s="2">
        <f t="shared" si="223"/>
        <v>1.7254962406013874</v>
      </c>
      <c r="V409" s="24">
        <f t="shared" si="224"/>
        <v>1</v>
      </c>
      <c r="W409" s="32">
        <f t="shared" si="225"/>
        <v>3918.7314067621046</v>
      </c>
      <c r="X409" s="33">
        <f t="shared" si="226"/>
        <v>2.3514067621044887</v>
      </c>
      <c r="Y409" s="34">
        <f t="shared" si="227"/>
        <v>1</v>
      </c>
      <c r="Z409" s="39">
        <f t="shared" si="252"/>
        <v>3915.9619999999995</v>
      </c>
      <c r="AA409" s="33">
        <f t="shared" si="228"/>
        <v>0.4180000000005748</v>
      </c>
      <c r="AB409" s="34">
        <f t="shared" si="229"/>
        <v>1</v>
      </c>
      <c r="AC409" s="32">
        <f t="shared" si="230"/>
        <v>3916.5435754200416</v>
      </c>
      <c r="AD409" s="33">
        <f t="shared" si="231"/>
        <v>0.16357542004152492</v>
      </c>
      <c r="AE409" s="34">
        <f t="shared" si="232"/>
        <v>1</v>
      </c>
      <c r="AF409" s="36">
        <f t="shared" si="233"/>
        <v>1</v>
      </c>
      <c r="AG409" s="37">
        <f t="shared" si="234"/>
        <v>1</v>
      </c>
      <c r="AH409" s="37">
        <f>IF(COUNTIF(AF410:AF413, "&lt;0")&gt;=2,0,IF(AE409=1, 1, -1))</f>
        <v>1</v>
      </c>
      <c r="AI409" s="37">
        <f>IF(COUNTIF(AF410:AF412, "&lt;0")&gt;=1,0,IF(AE409=1, 1, -1))</f>
        <v>0</v>
      </c>
      <c r="AJ409" s="42">
        <f>IF(SUM(AE410:AE412)=0,0,IF(AE409=1, 1, -1))</f>
        <v>1</v>
      </c>
      <c r="AK409" s="37">
        <f>IF(COUNTIF(AF410:AF411, "&lt;0")&gt;=2,0,IF(AE409=1, 1, -1))</f>
        <v>1</v>
      </c>
      <c r="AL409" s="44">
        <f>IF(COUNTIF(AF410:AF413, "&lt;0")&gt;=3,0,IF(AE409=1, 1, -1))</f>
        <v>1</v>
      </c>
      <c r="AM409" s="49">
        <f>IF(COUNTIF(AF410:AF412, "&lt;0")&gt;=2,0,IF(AE409=1, 1, -1))</f>
        <v>1</v>
      </c>
      <c r="AN409" s="7">
        <v>16.983613338771107</v>
      </c>
      <c r="AO409" s="4">
        <f t="shared" si="235"/>
        <v>9.5899999999996908</v>
      </c>
      <c r="AP409" s="4">
        <f t="shared" si="236"/>
        <v>-26.010000000000218</v>
      </c>
      <c r="AQ409" s="4">
        <f t="shared" si="237"/>
        <v>1.999999999998181E-2</v>
      </c>
      <c r="AR409">
        <f t="shared" si="253"/>
        <v>26.010000000000218</v>
      </c>
      <c r="AS409" s="6">
        <f t="shared" si="238"/>
        <v>1</v>
      </c>
      <c r="AT409" s="4">
        <f t="shared" si="239"/>
        <v>-0.53457999184355742</v>
      </c>
      <c r="AU409" s="4">
        <f t="shared" si="254"/>
        <v>23.963613338771125</v>
      </c>
      <c r="AV409">
        <f t="shared" si="255"/>
        <v>0</v>
      </c>
      <c r="AW409">
        <f t="shared" si="256"/>
        <v>1</v>
      </c>
      <c r="AX409">
        <f t="shared" si="257"/>
        <v>0</v>
      </c>
      <c r="AY409" s="4">
        <f t="shared" si="240"/>
        <v>-3.9100000000000006</v>
      </c>
      <c r="AZ409" s="4">
        <f t="shared" si="241"/>
        <v>982.75500000001068</v>
      </c>
      <c r="BA409" s="4">
        <f>(C409-$C$1240)*10/100*4</f>
        <v>535.32799999999997</v>
      </c>
      <c r="BC409"/>
      <c r="BE409" s="6"/>
      <c r="BK409">
        <f t="shared" si="258"/>
        <v>1</v>
      </c>
    </row>
    <row r="410" spans="1:63" x14ac:dyDescent="0.25">
      <c r="A410">
        <v>849</v>
      </c>
      <c r="B410" s="1">
        <v>44237</v>
      </c>
      <c r="C410" s="2">
        <v>3920.78</v>
      </c>
      <c r="D410" s="2">
        <v>3931.5</v>
      </c>
      <c r="E410" s="2">
        <v>3884.94</v>
      </c>
      <c r="F410" s="2">
        <v>3909.88</v>
      </c>
      <c r="G410" s="2">
        <v>4815380000</v>
      </c>
      <c r="H410" s="2">
        <f t="shared" si="242"/>
        <v>67.021069324006845</v>
      </c>
      <c r="I410" s="2">
        <f t="shared" si="243"/>
        <v>3829.6554999999994</v>
      </c>
      <c r="J410" s="2">
        <f t="shared" si="244"/>
        <v>67.135456284487375</v>
      </c>
      <c r="K410" s="2">
        <f t="shared" si="245"/>
        <v>9.5500000000001819</v>
      </c>
      <c r="L410" s="20">
        <f>VLOOKUP(B410,'IV Calls'!A:B,2, FALSE)</f>
        <v>0.1497</v>
      </c>
      <c r="M410" s="2">
        <f t="shared" si="246"/>
        <v>19.19490392978437</v>
      </c>
      <c r="N410" s="2">
        <f>VLOOKUP(B410,'IV Puts'!A:B,2, FALSE)</f>
        <v>0.13469999999999999</v>
      </c>
      <c r="O410" s="21">
        <f t="shared" si="247"/>
        <v>17.923551988470692</v>
      </c>
      <c r="P410" s="4">
        <f t="shared" si="248"/>
        <v>46.559999999999945</v>
      </c>
      <c r="Q410" s="4">
        <f t="shared" si="249"/>
        <v>49.941000000000123</v>
      </c>
      <c r="R410" s="4">
        <f t="shared" si="250"/>
        <v>4.7745037593984998</v>
      </c>
      <c r="S410" s="4">
        <f t="shared" si="251"/>
        <v>3.283671495922091</v>
      </c>
      <c r="T410" s="20">
        <f t="shared" si="222"/>
        <v>3915.1576842105264</v>
      </c>
      <c r="U410" s="2">
        <f t="shared" si="223"/>
        <v>5.2776842105263313</v>
      </c>
      <c r="V410" s="24">
        <f t="shared" si="224"/>
        <v>1</v>
      </c>
      <c r="W410" s="32">
        <f t="shared" si="225"/>
        <v>3922.7070349249661</v>
      </c>
      <c r="X410" s="33">
        <f t="shared" si="226"/>
        <v>12.827034924966028</v>
      </c>
      <c r="Y410" s="34">
        <f t="shared" si="227"/>
        <v>1</v>
      </c>
      <c r="Z410" s="39">
        <f t="shared" si="252"/>
        <v>3921.8090000000011</v>
      </c>
      <c r="AA410" s="33">
        <f t="shared" si="228"/>
        <v>11.929000000000997</v>
      </c>
      <c r="AB410" s="34">
        <f t="shared" si="229"/>
        <v>1</v>
      </c>
      <c r="AC410" s="32">
        <f t="shared" si="230"/>
        <v>3921.9975873342437</v>
      </c>
      <c r="AD410" s="33">
        <f t="shared" si="231"/>
        <v>12.117587334243581</v>
      </c>
      <c r="AE410" s="34">
        <f t="shared" si="232"/>
        <v>1</v>
      </c>
      <c r="AF410" s="36">
        <f t="shared" si="233"/>
        <v>1</v>
      </c>
      <c r="AG410" s="37">
        <f t="shared" si="234"/>
        <v>1</v>
      </c>
      <c r="AH410" s="37">
        <f>IF(COUNTIF(AF411:AF414, "&lt;0")&gt;=2,0,IF(AE410=1, 1, -1))</f>
        <v>0</v>
      </c>
      <c r="AI410" s="37">
        <f>IF(COUNTIF(AF411:AF413, "&lt;0")&gt;=1,0,IF(AE410=1, 1, -1))</f>
        <v>0</v>
      </c>
      <c r="AJ410" s="42">
        <f>IF(SUM(AE411:AE413)=0,0,IF(AE410=1, 1, -1))</f>
        <v>1</v>
      </c>
      <c r="AK410" s="37">
        <f>IF(COUNTIF(AF411:AF412, "&lt;0")&gt;=2,0,IF(AE410=1, 1, -1))</f>
        <v>1</v>
      </c>
      <c r="AL410" s="44">
        <f>IF(COUNTIF(AF411:AF414, "&lt;0")&gt;=3,0,IF(AE410=1, 1, -1))</f>
        <v>1</v>
      </c>
      <c r="AM410" s="49">
        <f>IF(COUNTIF(AF411:AF413, "&lt;0")&gt;=2,0,IF(AE410=1, 1, -1))</f>
        <v>1</v>
      </c>
      <c r="AN410" s="7">
        <v>17.271566862671708</v>
      </c>
      <c r="AO410" s="4">
        <f t="shared" si="235"/>
        <v>10.7199999999998</v>
      </c>
      <c r="AP410" s="4">
        <f t="shared" si="236"/>
        <v>-35.840000000000146</v>
      </c>
      <c r="AQ410" s="4">
        <f t="shared" si="237"/>
        <v>10.900000000000091</v>
      </c>
      <c r="AR410">
        <f t="shared" si="253"/>
        <v>35.840000000000146</v>
      </c>
      <c r="AS410" s="6">
        <f t="shared" si="238"/>
        <v>1</v>
      </c>
      <c r="AT410" s="4">
        <f t="shared" si="239"/>
        <v>-9.9326497059925813</v>
      </c>
      <c r="AU410" s="4">
        <f t="shared" si="254"/>
        <v>13.371566862671617</v>
      </c>
      <c r="AV410">
        <f t="shared" si="255"/>
        <v>0</v>
      </c>
      <c r="AW410">
        <f t="shared" si="256"/>
        <v>1</v>
      </c>
      <c r="AX410">
        <f t="shared" si="257"/>
        <v>0</v>
      </c>
      <c r="AY410" s="4">
        <f t="shared" si="240"/>
        <v>-3.9100000000000006</v>
      </c>
      <c r="AZ410" s="4">
        <f t="shared" si="241"/>
        <v>986.66500000001065</v>
      </c>
      <c r="BA410" s="4">
        <f>(C410-$C$1240)*10/100*4</f>
        <v>537.08000000000015</v>
      </c>
      <c r="BC410"/>
      <c r="BE410" s="6"/>
      <c r="BK410">
        <f t="shared" si="258"/>
        <v>1</v>
      </c>
    </row>
    <row r="411" spans="1:63" x14ac:dyDescent="0.25">
      <c r="A411">
        <v>848</v>
      </c>
      <c r="B411" s="1">
        <v>44236</v>
      </c>
      <c r="C411" s="2">
        <v>3910.49</v>
      </c>
      <c r="D411" s="2">
        <v>3918.35</v>
      </c>
      <c r="E411" s="2">
        <v>3902.64</v>
      </c>
      <c r="F411" s="2">
        <v>3911.23</v>
      </c>
      <c r="G411" s="2">
        <v>4554610000</v>
      </c>
      <c r="H411" s="2">
        <f t="shared" si="242"/>
        <v>59.749527985118341</v>
      </c>
      <c r="I411" s="2">
        <f t="shared" si="243"/>
        <v>3823.6974999999993</v>
      </c>
      <c r="J411" s="2">
        <f t="shared" si="244"/>
        <v>66.316484453438548</v>
      </c>
      <c r="K411" s="2">
        <f t="shared" si="245"/>
        <v>-5.1000000000003638</v>
      </c>
      <c r="L411" s="20">
        <f>VLOOKUP(B411,'IV Calls'!A:B,2, FALSE)</f>
        <v>0.14280000000000001</v>
      </c>
      <c r="M411" s="2">
        <f t="shared" si="246"/>
        <v>18.330579935360795</v>
      </c>
      <c r="N411" s="2">
        <f>VLOOKUP(B411,'IV Puts'!A:B,2, FALSE)</f>
        <v>0.1313</v>
      </c>
      <c r="O411" s="21">
        <f t="shared" si="247"/>
        <v>17.490614406351359</v>
      </c>
      <c r="P411" s="4">
        <f t="shared" si="248"/>
        <v>15.710000000000036</v>
      </c>
      <c r="Q411" s="4">
        <f t="shared" si="249"/>
        <v>56.999000000000116</v>
      </c>
      <c r="R411" s="4">
        <f t="shared" si="250"/>
        <v>3.9276842105263157</v>
      </c>
      <c r="S411" s="4">
        <f t="shared" si="251"/>
        <v>2.7141336971350607</v>
      </c>
      <c r="T411" s="20">
        <f t="shared" si="222"/>
        <v>3918.5086766917293</v>
      </c>
      <c r="U411" s="2">
        <f t="shared" si="223"/>
        <v>7.278676691729288</v>
      </c>
      <c r="V411" s="24">
        <f t="shared" si="224"/>
        <v>1</v>
      </c>
      <c r="W411" s="32">
        <f t="shared" si="225"/>
        <v>3911.9466349151726</v>
      </c>
      <c r="X411" s="33">
        <f t="shared" si="226"/>
        <v>0.71663491517256261</v>
      </c>
      <c r="Y411" s="34">
        <f t="shared" si="227"/>
        <v>1</v>
      </c>
      <c r="Z411" s="39">
        <f t="shared" si="252"/>
        <v>3912.2800000000025</v>
      </c>
      <c r="AA411" s="33">
        <f t="shared" si="228"/>
        <v>1.0500000000024556</v>
      </c>
      <c r="AB411" s="34">
        <f t="shared" si="229"/>
        <v>1</v>
      </c>
      <c r="AC411" s="32">
        <f t="shared" si="230"/>
        <v>3912.2099933321883</v>
      </c>
      <c r="AD411" s="33">
        <f t="shared" si="231"/>
        <v>0.97999333218831453</v>
      </c>
      <c r="AE411" s="34">
        <f t="shared" si="232"/>
        <v>1</v>
      </c>
      <c r="AF411" s="36">
        <f t="shared" si="233"/>
        <v>1</v>
      </c>
      <c r="AG411" s="37">
        <f t="shared" si="234"/>
        <v>0</v>
      </c>
      <c r="AH411" s="37">
        <f>IF(COUNTIF(AF412:AF415, "&lt;0")&gt;=2,0,IF(AE411=1, 1, -1))</f>
        <v>0</v>
      </c>
      <c r="AI411" s="37">
        <f>IF(COUNTIF(AF412:AF414, "&lt;0")&gt;=1,0,IF(AE411=1, 1, -1))</f>
        <v>0</v>
      </c>
      <c r="AJ411" s="42">
        <f>IF(SUM(AE412:AE414)=0,0,IF(AE411=1, 1, -1))</f>
        <v>1</v>
      </c>
      <c r="AK411" s="37">
        <f>IF(COUNTIF(AF412:AF413, "&lt;0")&gt;=2,0,IF(AE411=1, 1, -1))</f>
        <v>1</v>
      </c>
      <c r="AL411" s="44">
        <f>IF(COUNTIF(AF412:AF415, "&lt;0")&gt;=3,0,IF(AE411=1, 1, -1))</f>
        <v>1</v>
      </c>
      <c r="AM411" s="49">
        <f>IF(COUNTIF(AF412:AF414, "&lt;0")&gt;=2,0,IF(AE411=1, 1, -1))</f>
        <v>0</v>
      </c>
      <c r="AN411" s="7">
        <v>16.854377769697983</v>
      </c>
      <c r="AO411" s="4">
        <f t="shared" si="235"/>
        <v>7.8600000000001273</v>
      </c>
      <c r="AP411" s="4">
        <f t="shared" si="236"/>
        <v>-7.8499999999999091</v>
      </c>
      <c r="AQ411" s="4">
        <f t="shared" si="237"/>
        <v>0.74000000000023647</v>
      </c>
      <c r="AR411">
        <f t="shared" si="253"/>
        <v>7.8600000000001273</v>
      </c>
      <c r="AS411" s="6">
        <f t="shared" si="238"/>
        <v>0</v>
      </c>
      <c r="AT411" s="4">
        <f t="shared" si="239"/>
        <v>17.421566654546847</v>
      </c>
      <c r="AU411" s="4">
        <f t="shared" si="254"/>
        <v>23.114377769697747</v>
      </c>
      <c r="AV411">
        <f t="shared" si="255"/>
        <v>0</v>
      </c>
      <c r="AW411">
        <f t="shared" si="256"/>
        <v>0</v>
      </c>
      <c r="AX411">
        <f t="shared" si="257"/>
        <v>0</v>
      </c>
      <c r="AY411" s="4">
        <f t="shared" si="240"/>
        <v>6.94</v>
      </c>
      <c r="AZ411" s="4">
        <f t="shared" si="241"/>
        <v>990.57500000001062</v>
      </c>
      <c r="BA411" s="4">
        <f>(C411-$C$1240)*10/100*4</f>
        <v>532.96399999999994</v>
      </c>
      <c r="BC411"/>
      <c r="BE411" s="6"/>
      <c r="BK411">
        <f t="shared" si="258"/>
        <v>1</v>
      </c>
    </row>
    <row r="412" spans="1:63" x14ac:dyDescent="0.25">
      <c r="A412">
        <v>847</v>
      </c>
      <c r="B412" s="1">
        <v>44235</v>
      </c>
      <c r="C412" s="2">
        <v>3892.59</v>
      </c>
      <c r="D412" s="2">
        <v>3915.77</v>
      </c>
      <c r="E412" s="2">
        <v>3892.59</v>
      </c>
      <c r="F412" s="2">
        <v>3915.59</v>
      </c>
      <c r="G412" s="2">
        <v>4635030000</v>
      </c>
      <c r="H412" s="2">
        <f t="shared" si="242"/>
        <v>53.805310518572426</v>
      </c>
      <c r="I412" s="2">
        <f t="shared" si="243"/>
        <v>3818.3299999999995</v>
      </c>
      <c r="J412" s="2">
        <f t="shared" si="244"/>
        <v>61.291904505364649</v>
      </c>
      <c r="K412" s="2">
        <f t="shared" si="245"/>
        <v>5.7600000000002183</v>
      </c>
      <c r="L412" s="20">
        <f>VLOOKUP(B412,'IV Calls'!A:B,2, FALSE)</f>
        <v>0.1361</v>
      </c>
      <c r="M412" s="2">
        <f t="shared" si="246"/>
        <v>17.342210699791217</v>
      </c>
      <c r="N412" s="2">
        <f>VLOOKUP(B412,'IV Puts'!A:B,2, FALSE)</f>
        <v>0.13389999999999999</v>
      </c>
      <c r="O412" s="21">
        <f t="shared" si="247"/>
        <v>17.705950750673967</v>
      </c>
      <c r="P412" s="4">
        <f t="shared" si="248"/>
        <v>28.940000000000055</v>
      </c>
      <c r="Q412" s="4">
        <f t="shared" si="249"/>
        <v>57.740000000000101</v>
      </c>
      <c r="R412" s="4">
        <f t="shared" si="250"/>
        <v>2.9186766917293196</v>
      </c>
      <c r="S412" s="4">
        <f t="shared" si="251"/>
        <v>2.0515984720740543</v>
      </c>
      <c r="T412" s="20">
        <f t="shared" si="222"/>
        <v>3888.144834586466</v>
      </c>
      <c r="U412" s="2">
        <f t="shared" si="223"/>
        <v>27.445165413534141</v>
      </c>
      <c r="V412" s="24">
        <f t="shared" si="224"/>
        <v>0</v>
      </c>
      <c r="W412" s="32">
        <f t="shared" si="225"/>
        <v>3893.2433497278912</v>
      </c>
      <c r="X412" s="33">
        <f t="shared" si="226"/>
        <v>22.346650272108946</v>
      </c>
      <c r="Y412" s="34">
        <f t="shared" si="227"/>
        <v>0</v>
      </c>
      <c r="Z412" s="39">
        <f t="shared" si="252"/>
        <v>3894.0190000000002</v>
      </c>
      <c r="AA412" s="33">
        <f t="shared" si="228"/>
        <v>21.570999999999913</v>
      </c>
      <c r="AB412" s="34">
        <f t="shared" si="229"/>
        <v>0</v>
      </c>
      <c r="AC412" s="32">
        <f t="shared" si="230"/>
        <v>3893.8561134428573</v>
      </c>
      <c r="AD412" s="33">
        <f t="shared" si="231"/>
        <v>21.733886557142796</v>
      </c>
      <c r="AE412" s="34">
        <f t="shared" si="232"/>
        <v>0</v>
      </c>
      <c r="AF412" s="36">
        <f t="shared" si="233"/>
        <v>-1</v>
      </c>
      <c r="AG412" s="37">
        <f t="shared" si="234"/>
        <v>-1</v>
      </c>
      <c r="AH412" s="37">
        <f>IF(COUNTIF(AF413:AF416, "&lt;0")&gt;=2,0,IF(AE412=1, 1, -1))</f>
        <v>-1</v>
      </c>
      <c r="AI412" s="37">
        <f>IF(COUNTIF(AF413:AF415, "&lt;0")&gt;=1,0,IF(AE412=1, 1, -1))</f>
        <v>0</v>
      </c>
      <c r="AJ412" s="42">
        <f>IF(SUM(AE413:AE415)=0,0,IF(AE412=1, 1, -1))</f>
        <v>-1</v>
      </c>
      <c r="AK412" s="37">
        <f>IF(COUNTIF(AF413:AF414, "&lt;0")&gt;=2,0,IF(AE412=1, 1, -1))</f>
        <v>-1</v>
      </c>
      <c r="AL412" s="44">
        <f>IF(COUNTIF(AF413:AF416, "&lt;0")&gt;=3,0,IF(AE412=1, 1, -1))</f>
        <v>-1</v>
      </c>
      <c r="AM412" s="49">
        <f>IF(COUNTIF(AF413:AF415, "&lt;0")&gt;=2,0,IF(AE412=1, 1, -1))</f>
        <v>-1</v>
      </c>
      <c r="AN412" s="7">
        <v>17.061881063203845</v>
      </c>
      <c r="AO412" s="4">
        <f t="shared" si="235"/>
        <v>23.179999999999836</v>
      </c>
      <c r="AP412" s="4">
        <f t="shared" si="236"/>
        <v>0</v>
      </c>
      <c r="AQ412" s="4">
        <f t="shared" si="237"/>
        <v>23</v>
      </c>
      <c r="AR412">
        <f t="shared" si="253"/>
        <v>23.179999999999836</v>
      </c>
      <c r="AS412" s="6">
        <f t="shared" si="238"/>
        <v>0</v>
      </c>
      <c r="AT412" s="4">
        <f t="shared" si="239"/>
        <v>2.4128215948059335</v>
      </c>
      <c r="AU412" s="4">
        <f t="shared" si="254"/>
        <v>1.0618810632038453</v>
      </c>
      <c r="AV412">
        <f t="shared" si="255"/>
        <v>0</v>
      </c>
      <c r="AW412">
        <f t="shared" si="256"/>
        <v>0</v>
      </c>
      <c r="AX412">
        <f t="shared" si="257"/>
        <v>0</v>
      </c>
      <c r="AY412" s="4">
        <f t="shared" si="240"/>
        <v>6.94</v>
      </c>
      <c r="AZ412" s="4">
        <f t="shared" si="241"/>
        <v>983.63500000001056</v>
      </c>
      <c r="BA412" s="4">
        <f>(C412-$C$1240)*10/100*4</f>
        <v>525.80400000000009</v>
      </c>
      <c r="BC412"/>
      <c r="BE412" s="6"/>
      <c r="BK412">
        <f t="shared" si="258"/>
        <v>1</v>
      </c>
    </row>
    <row r="413" spans="1:63" x14ac:dyDescent="0.25">
      <c r="A413">
        <v>846</v>
      </c>
      <c r="B413" s="1">
        <v>44232</v>
      </c>
      <c r="C413" s="2">
        <v>3878.3</v>
      </c>
      <c r="D413" s="2">
        <v>3894.56</v>
      </c>
      <c r="E413" s="2">
        <v>3874.93</v>
      </c>
      <c r="F413" s="2">
        <v>3886.83</v>
      </c>
      <c r="G413" s="2">
        <v>4838580000</v>
      </c>
      <c r="H413" s="2">
        <f t="shared" si="242"/>
        <v>49.055771990210815</v>
      </c>
      <c r="I413" s="2">
        <f t="shared" si="243"/>
        <v>3814.453</v>
      </c>
      <c r="J413" s="2">
        <f t="shared" si="244"/>
        <v>55.481775032793202</v>
      </c>
      <c r="K413" s="2">
        <f t="shared" si="245"/>
        <v>6.5600000000004002</v>
      </c>
      <c r="L413" s="20">
        <f>VLOOKUP(B413,'IV Calls'!A:B,2, FALSE)</f>
        <v>0.1217</v>
      </c>
      <c r="M413" s="2">
        <f t="shared" si="246"/>
        <v>15.447121076870316</v>
      </c>
      <c r="N413" s="2">
        <f>VLOOKUP(B413,'IV Puts'!A:B,2, FALSE)</f>
        <v>0.1096</v>
      </c>
      <c r="O413" s="21">
        <f t="shared" si="247"/>
        <v>14.436431956567754</v>
      </c>
      <c r="P413" s="4">
        <f t="shared" si="248"/>
        <v>22.820000000000164</v>
      </c>
      <c r="Q413" s="4">
        <f t="shared" si="249"/>
        <v>61.053000000000111</v>
      </c>
      <c r="R413" s="4">
        <f t="shared" si="250"/>
        <v>1.3148345864661617</v>
      </c>
      <c r="S413" s="4">
        <f t="shared" si="251"/>
        <v>0.92021088435373932</v>
      </c>
      <c r="T413" s="20">
        <f t="shared" si="222"/>
        <v>3872.066819548872</v>
      </c>
      <c r="U413" s="2">
        <f t="shared" si="223"/>
        <v>14.763180451127937</v>
      </c>
      <c r="V413" s="24">
        <f t="shared" si="224"/>
        <v>1</v>
      </c>
      <c r="W413" s="32">
        <f t="shared" si="225"/>
        <v>3878.5176338988085</v>
      </c>
      <c r="X413" s="33">
        <f t="shared" si="226"/>
        <v>8.312366101191401</v>
      </c>
      <c r="Y413" s="34">
        <f t="shared" si="227"/>
        <v>1</v>
      </c>
      <c r="Z413" s="39">
        <f t="shared" si="252"/>
        <v>3882.4639999999963</v>
      </c>
      <c r="AA413" s="33">
        <f t="shared" si="228"/>
        <v>4.3660000000036234</v>
      </c>
      <c r="AB413" s="34">
        <f t="shared" si="229"/>
        <v>1</v>
      </c>
      <c r="AC413" s="32">
        <f t="shared" si="230"/>
        <v>3881.6352631187469</v>
      </c>
      <c r="AD413" s="33">
        <f t="shared" si="231"/>
        <v>5.194736881252993</v>
      </c>
      <c r="AE413" s="34">
        <f t="shared" si="232"/>
        <v>1</v>
      </c>
      <c r="AF413" s="36">
        <f t="shared" si="233"/>
        <v>1</v>
      </c>
      <c r="AG413" s="37">
        <f t="shared" si="234"/>
        <v>0</v>
      </c>
      <c r="AH413" s="37">
        <f>IF(COUNTIF(AF414:AF417, "&lt;0")&gt;=2,0,IF(AE413=1, 1, -1))</f>
        <v>0</v>
      </c>
      <c r="AI413" s="37">
        <f>IF(COUNTIF(AF414:AF416, "&lt;0")&gt;=1,0,IF(AE413=1, 1, -1))</f>
        <v>0</v>
      </c>
      <c r="AJ413" s="42">
        <f>IF(SUM(AE414:AE416)=0,0,IF(AE413=1, 1, -1))</f>
        <v>1</v>
      </c>
      <c r="AK413" s="37">
        <f>IF(COUNTIF(AF414:AF415, "&lt;0")&gt;=2,0,IF(AE413=1, 1, -1))</f>
        <v>1</v>
      </c>
      <c r="AL413" s="44">
        <f>IF(COUNTIF(AF414:AF417, "&lt;0")&gt;=3,0,IF(AE413=1, 1, -1))</f>
        <v>1</v>
      </c>
      <c r="AM413" s="49">
        <f>IF(COUNTIF(AF414:AF416, "&lt;0")&gt;=2,0,IF(AE413=1, 1, -1))</f>
        <v>1</v>
      </c>
      <c r="AN413" s="7">
        <v>13.91129391967943</v>
      </c>
      <c r="AO413" s="4">
        <f t="shared" si="235"/>
        <v>16.259999999999764</v>
      </c>
      <c r="AP413" s="4">
        <f t="shared" si="236"/>
        <v>-3.3700000000003456</v>
      </c>
      <c r="AQ413" s="4">
        <f t="shared" si="237"/>
        <v>8.5299999999997453</v>
      </c>
      <c r="AR413">
        <f t="shared" si="253"/>
        <v>16.259999999999764</v>
      </c>
      <c r="AS413" s="6">
        <f t="shared" si="238"/>
        <v>0</v>
      </c>
      <c r="AT413" s="4">
        <f t="shared" si="239"/>
        <v>4.6069408795193816</v>
      </c>
      <c r="AU413" s="4">
        <f t="shared" si="254"/>
        <v>12.381293919679685</v>
      </c>
      <c r="AV413">
        <f t="shared" si="255"/>
        <v>0</v>
      </c>
      <c r="AW413">
        <f t="shared" si="256"/>
        <v>0</v>
      </c>
      <c r="AX413">
        <f t="shared" si="257"/>
        <v>0</v>
      </c>
      <c r="AY413" s="4">
        <f t="shared" si="240"/>
        <v>6.94</v>
      </c>
      <c r="AZ413" s="4">
        <f t="shared" si="241"/>
        <v>976.69500000001051</v>
      </c>
      <c r="BA413" s="4">
        <f>(C413-$C$1240)*10/100*4</f>
        <v>520.08800000000008</v>
      </c>
      <c r="BC413"/>
      <c r="BE413" s="6"/>
      <c r="BK413">
        <f t="shared" si="258"/>
        <v>1</v>
      </c>
    </row>
    <row r="414" spans="1:63" x14ac:dyDescent="0.25">
      <c r="A414">
        <v>845</v>
      </c>
      <c r="B414" s="1">
        <v>44231</v>
      </c>
      <c r="C414" s="2">
        <v>3836.66</v>
      </c>
      <c r="D414" s="2">
        <v>3872.42</v>
      </c>
      <c r="E414" s="2">
        <v>3836.66</v>
      </c>
      <c r="F414" s="2">
        <v>3871.74</v>
      </c>
      <c r="G414" s="2">
        <v>4856670000</v>
      </c>
      <c r="H414" s="2">
        <f t="shared" si="242"/>
        <v>45.316575640462631</v>
      </c>
      <c r="I414" s="2">
        <f t="shared" si="243"/>
        <v>3808.7735000000007</v>
      </c>
      <c r="J414" s="2">
        <f t="shared" si="244"/>
        <v>51.162761447632704</v>
      </c>
      <c r="K414" s="2">
        <f t="shared" si="245"/>
        <v>6.4899999999997817</v>
      </c>
      <c r="L414" s="20">
        <f>VLOOKUP(B414,'IV Calls'!A:B,2, FALSE)</f>
        <v>0.1351</v>
      </c>
      <c r="M414" s="2">
        <f t="shared" si="246"/>
        <v>16.963840734325291</v>
      </c>
      <c r="N414" s="2">
        <f>VLOOKUP(B414,'IV Puts'!A:B,2, FALSE)</f>
        <v>0.12659999999999999</v>
      </c>
      <c r="O414" s="21">
        <f t="shared" si="247"/>
        <v>16.496616741937029</v>
      </c>
      <c r="P414" s="4">
        <f t="shared" si="248"/>
        <v>42.25</v>
      </c>
      <c r="Q414" s="4">
        <f t="shared" si="249"/>
        <v>61.037000000000127</v>
      </c>
      <c r="R414" s="4">
        <f t="shared" si="250"/>
        <v>0.32681954887217779</v>
      </c>
      <c r="S414" s="4">
        <f t="shared" si="251"/>
        <v>0.3065266180401981</v>
      </c>
      <c r="T414" s="20">
        <f t="shared" si="222"/>
        <v>3830.417195488722</v>
      </c>
      <c r="U414" s="2">
        <f t="shared" si="223"/>
        <v>41.322804511277809</v>
      </c>
      <c r="V414" s="24">
        <f t="shared" si="224"/>
        <v>0</v>
      </c>
      <c r="W414" s="32">
        <f t="shared" si="225"/>
        <v>3836.858013528491</v>
      </c>
      <c r="X414" s="33">
        <f t="shared" si="226"/>
        <v>34.881986471508753</v>
      </c>
      <c r="Y414" s="34">
        <f t="shared" si="227"/>
        <v>0</v>
      </c>
      <c r="Z414" s="39">
        <f t="shared" si="252"/>
        <v>3836.2990000000004</v>
      </c>
      <c r="AA414" s="33">
        <f t="shared" si="228"/>
        <v>35.440999999999349</v>
      </c>
      <c r="AB414" s="34">
        <f t="shared" si="229"/>
        <v>0</v>
      </c>
      <c r="AC414" s="32">
        <f t="shared" si="230"/>
        <v>3836.4163928409835</v>
      </c>
      <c r="AD414" s="33">
        <f t="shared" si="231"/>
        <v>35.323607159016319</v>
      </c>
      <c r="AE414" s="34">
        <f t="shared" si="232"/>
        <v>0</v>
      </c>
      <c r="AF414" s="36">
        <f t="shared" si="233"/>
        <v>-1</v>
      </c>
      <c r="AG414" s="37">
        <f t="shared" si="234"/>
        <v>-1</v>
      </c>
      <c r="AH414" s="37">
        <f>IF(COUNTIF(AF415:AF418, "&lt;0")&gt;=2,0,IF(AE414=1, 1, -1))</f>
        <v>0</v>
      </c>
      <c r="AI414" s="37">
        <f>IF(COUNTIF(AF415:AF417, "&lt;0")&gt;=1,0,IF(AE414=1, 1, -1))</f>
        <v>0</v>
      </c>
      <c r="AJ414" s="42">
        <f>IF(SUM(AE415:AE417)=0,0,IF(AE414=1, 1, -1))</f>
        <v>-1</v>
      </c>
      <c r="AK414" s="37">
        <f>IF(COUNTIF(AF415:AF416, "&lt;0")&gt;=2,0,IF(AE414=1, 1, -1))</f>
        <v>-1</v>
      </c>
      <c r="AL414" s="44">
        <f>IF(COUNTIF(AF415:AF418, "&lt;0")&gt;=3,0,IF(AE414=1, 1, -1))</f>
        <v>-1</v>
      </c>
      <c r="AM414" s="49">
        <f>IF(COUNTIF(AF415:AF417, "&lt;0")&gt;=2,0,IF(AE414=1, 1, -1))</f>
        <v>-1</v>
      </c>
      <c r="AN414" s="7">
        <v>15.896537653335173</v>
      </c>
      <c r="AO414" s="4">
        <f t="shared" si="235"/>
        <v>35.760000000000218</v>
      </c>
      <c r="AP414" s="4">
        <f t="shared" si="236"/>
        <v>0</v>
      </c>
      <c r="AQ414" s="4">
        <f t="shared" si="237"/>
        <v>35.079999999999927</v>
      </c>
      <c r="AR414">
        <f t="shared" si="253"/>
        <v>35.760000000000218</v>
      </c>
      <c r="AS414" s="6">
        <f t="shared" si="238"/>
        <v>1</v>
      </c>
      <c r="AT414" s="4">
        <f t="shared" si="239"/>
        <v>-11.915193519997459</v>
      </c>
      <c r="AU414" s="4">
        <f t="shared" si="254"/>
        <v>-12.183462346664754</v>
      </c>
      <c r="AV414">
        <f t="shared" si="255"/>
        <v>1</v>
      </c>
      <c r="AW414">
        <f t="shared" si="256"/>
        <v>0</v>
      </c>
      <c r="AX414">
        <f t="shared" si="257"/>
        <v>0</v>
      </c>
      <c r="AY414" s="4">
        <f t="shared" si="240"/>
        <v>-3.9100000000000006</v>
      </c>
      <c r="AZ414" s="4">
        <f t="shared" si="241"/>
        <v>969.75500000001045</v>
      </c>
      <c r="BA414" s="4">
        <f>(C414-$C$1240)*10/100*4</f>
        <v>503.43199999999996</v>
      </c>
      <c r="BC414"/>
      <c r="BE414" s="6"/>
      <c r="BK414">
        <f t="shared" si="258"/>
        <v>1</v>
      </c>
    </row>
    <row r="415" spans="1:63" x14ac:dyDescent="0.25">
      <c r="A415">
        <v>844</v>
      </c>
      <c r="B415" s="1">
        <v>44230</v>
      </c>
      <c r="C415" s="2">
        <v>3840.27</v>
      </c>
      <c r="D415" s="2">
        <v>3847.51</v>
      </c>
      <c r="E415" s="2">
        <v>3816.68</v>
      </c>
      <c r="F415" s="2">
        <v>3830.17</v>
      </c>
      <c r="G415" s="2">
        <v>4846900000</v>
      </c>
      <c r="H415" s="2">
        <f t="shared" si="242"/>
        <v>46.973098979924373</v>
      </c>
      <c r="I415" s="2">
        <f t="shared" si="243"/>
        <v>3802.5505000000003</v>
      </c>
      <c r="J415" s="2">
        <f t="shared" si="244"/>
        <v>50.785482529847805</v>
      </c>
      <c r="K415" s="2">
        <f t="shared" si="245"/>
        <v>13.960000000000036</v>
      </c>
      <c r="L415" s="20">
        <f>VLOOKUP(B415,'IV Calls'!A:B,2, FALSE)</f>
        <v>0.16919999999999999</v>
      </c>
      <c r="M415" s="2">
        <f t="shared" si="246"/>
        <v>21.224198491220474</v>
      </c>
      <c r="N415" s="2">
        <f>VLOOKUP(B415,'IV Puts'!A:B,2, FALSE)</f>
        <v>0.13159999999999999</v>
      </c>
      <c r="O415" s="21">
        <f t="shared" si="247"/>
        <v>17.13086019525646</v>
      </c>
      <c r="P415" s="4">
        <f t="shared" si="248"/>
        <v>30.830000000000382</v>
      </c>
      <c r="Q415" s="4">
        <f t="shared" si="249"/>
        <v>58.452000000000091</v>
      </c>
      <c r="R415" s="4">
        <f t="shared" si="250"/>
        <v>0.24719548872180655</v>
      </c>
      <c r="S415" s="4">
        <f t="shared" si="251"/>
        <v>0.27889229364976026</v>
      </c>
      <c r="T415" s="20">
        <f t="shared" si="222"/>
        <v>3827.2520751879697</v>
      </c>
      <c r="U415" s="2">
        <f t="shared" si="223"/>
        <v>2.9179248120303782</v>
      </c>
      <c r="V415" s="24">
        <f t="shared" si="224"/>
        <v>1</v>
      </c>
      <c r="W415" s="32">
        <f t="shared" si="225"/>
        <v>3840.774583007435</v>
      </c>
      <c r="X415" s="33">
        <f t="shared" si="226"/>
        <v>10.60458300743494</v>
      </c>
      <c r="Y415" s="34">
        <f t="shared" si="227"/>
        <v>1</v>
      </c>
      <c r="Z415" s="39">
        <f t="shared" si="252"/>
        <v>3845.1129999999976</v>
      </c>
      <c r="AA415" s="33">
        <f t="shared" si="228"/>
        <v>14.942999999997483</v>
      </c>
      <c r="AB415" s="34">
        <f t="shared" si="229"/>
        <v>1</v>
      </c>
      <c r="AC415" s="32">
        <f t="shared" si="230"/>
        <v>3844.2019324315597</v>
      </c>
      <c r="AD415" s="33">
        <f t="shared" si="231"/>
        <v>14.031932431559653</v>
      </c>
      <c r="AE415" s="34">
        <f t="shared" si="232"/>
        <v>1</v>
      </c>
      <c r="AF415" s="36">
        <f t="shared" si="233"/>
        <v>1</v>
      </c>
      <c r="AG415" s="37">
        <f t="shared" si="234"/>
        <v>1</v>
      </c>
      <c r="AH415" s="37">
        <f>IF(COUNTIF(AF416:AF419, "&lt;0")&gt;=2,0,IF(AE415=1, 1, -1))</f>
        <v>0</v>
      </c>
      <c r="AI415" s="37">
        <f>IF(COUNTIF(AF416:AF418, "&lt;0")&gt;=1,0,IF(AE415=1, 1, -1))</f>
        <v>0</v>
      </c>
      <c r="AJ415" s="42">
        <f>IF(SUM(AE416:AE418)=0,0,IF(AE415=1, 1, -1))</f>
        <v>1</v>
      </c>
      <c r="AK415" s="37">
        <f>IF(COUNTIF(AF416:AF417, "&lt;0")&gt;=2,0,IF(AE415=1, 1, -1))</f>
        <v>1</v>
      </c>
      <c r="AL415" s="44">
        <f>IF(COUNTIF(AF416:AF419, "&lt;0")&gt;=3,0,IF(AE415=1, 1, -1))</f>
        <v>1</v>
      </c>
      <c r="AM415" s="49">
        <f>IF(COUNTIF(AF416:AF418, "&lt;0")&gt;=2,0,IF(AE415=1, 1, -1))</f>
        <v>0</v>
      </c>
      <c r="AN415" s="7">
        <v>16.507709937615925</v>
      </c>
      <c r="AO415" s="4">
        <f t="shared" si="235"/>
        <v>7.2400000000002365</v>
      </c>
      <c r="AP415" s="4">
        <f t="shared" si="236"/>
        <v>-23.590000000000146</v>
      </c>
      <c r="AQ415" s="4">
        <f t="shared" si="237"/>
        <v>10.099999999999909</v>
      </c>
      <c r="AR415">
        <f t="shared" si="253"/>
        <v>23.590000000000146</v>
      </c>
      <c r="AS415" s="6">
        <f t="shared" si="238"/>
        <v>0</v>
      </c>
      <c r="AT415" s="4">
        <f t="shared" si="239"/>
        <v>1.1715649064237397</v>
      </c>
      <c r="AU415" s="4">
        <f t="shared" si="254"/>
        <v>13.407709937616016</v>
      </c>
      <c r="AV415">
        <f t="shared" si="255"/>
        <v>0</v>
      </c>
      <c r="AW415">
        <f t="shared" si="256"/>
        <v>0</v>
      </c>
      <c r="AX415">
        <f t="shared" si="257"/>
        <v>0</v>
      </c>
      <c r="AY415" s="4">
        <f t="shared" si="240"/>
        <v>6.94</v>
      </c>
      <c r="AZ415" s="4">
        <f t="shared" si="241"/>
        <v>973.66500000001042</v>
      </c>
      <c r="BA415" s="4">
        <f>(C415-$C$1240)*10/100*4</f>
        <v>504.87600000000003</v>
      </c>
      <c r="BC415"/>
      <c r="BE415" s="6"/>
      <c r="BK415">
        <f t="shared" si="258"/>
        <v>1</v>
      </c>
    </row>
    <row r="416" spans="1:63" x14ac:dyDescent="0.25">
      <c r="A416">
        <v>843</v>
      </c>
      <c r="B416" s="1">
        <v>44229</v>
      </c>
      <c r="C416" s="2">
        <v>3791.84</v>
      </c>
      <c r="D416" s="2">
        <v>3843.09</v>
      </c>
      <c r="E416" s="2">
        <v>3791.84</v>
      </c>
      <c r="F416" s="2">
        <v>3826.31</v>
      </c>
      <c r="G416" s="2">
        <v>5495370000</v>
      </c>
      <c r="H416" s="2">
        <f t="shared" si="242"/>
        <v>46.145333217756395</v>
      </c>
      <c r="I416" s="2">
        <f t="shared" si="243"/>
        <v>3795.4380000000006</v>
      </c>
      <c r="J416" s="2">
        <f t="shared" si="244"/>
        <v>51.328691689213336</v>
      </c>
      <c r="K416" s="2">
        <f t="shared" si="245"/>
        <v>17.980000000000018</v>
      </c>
      <c r="L416" s="20">
        <f>VLOOKUP(B416,'IV Calls'!A:B,2, FALSE)</f>
        <v>0.18579999999999999</v>
      </c>
      <c r="M416" s="2">
        <f t="shared" si="246"/>
        <v>22.986999252862937</v>
      </c>
      <c r="N416" s="2">
        <f>VLOOKUP(B416,'IV Puts'!A:B,2, FALSE)</f>
        <v>0.16009999999999999</v>
      </c>
      <c r="O416" s="21">
        <f t="shared" si="247"/>
        <v>20.555130845111471</v>
      </c>
      <c r="P416" s="4">
        <f t="shared" si="248"/>
        <v>69.230000000000018</v>
      </c>
      <c r="Q416" s="4">
        <f t="shared" si="249"/>
        <v>61.453000000000067</v>
      </c>
      <c r="R416" s="4">
        <f t="shared" si="250"/>
        <v>0.94207518796992351</v>
      </c>
      <c r="S416" s="4">
        <f t="shared" si="251"/>
        <v>0.71068029216206385</v>
      </c>
      <c r="T416" s="20">
        <f t="shared" si="222"/>
        <v>3775.7769774436092</v>
      </c>
      <c r="U416" s="2">
        <f t="shared" si="223"/>
        <v>50.533022556390733</v>
      </c>
      <c r="V416" s="24">
        <f t="shared" si="224"/>
        <v>0</v>
      </c>
      <c r="W416" s="32">
        <f t="shared" si="225"/>
        <v>3792.7684795338869</v>
      </c>
      <c r="X416" s="33">
        <f t="shared" si="226"/>
        <v>33.54152046611307</v>
      </c>
      <c r="Y416" s="34">
        <f t="shared" si="227"/>
        <v>0</v>
      </c>
      <c r="Z416" s="39">
        <f t="shared" si="252"/>
        <v>3797.9069999999992</v>
      </c>
      <c r="AA416" s="33">
        <f t="shared" si="228"/>
        <v>28.403000000000702</v>
      </c>
      <c r="AB416" s="34">
        <f t="shared" si="229"/>
        <v>1</v>
      </c>
      <c r="AC416" s="32">
        <f t="shared" si="230"/>
        <v>3796.8279107021153</v>
      </c>
      <c r="AD416" s="33">
        <f t="shared" si="231"/>
        <v>29.482089297884613</v>
      </c>
      <c r="AE416" s="34">
        <f t="shared" si="232"/>
        <v>1</v>
      </c>
      <c r="AF416" s="36">
        <f t="shared" si="233"/>
        <v>1</v>
      </c>
      <c r="AG416" s="37">
        <f t="shared" si="234"/>
        <v>0</v>
      </c>
      <c r="AH416" s="37">
        <f>IF(COUNTIF(AF417:AF420, "&lt;0")&gt;=2,0,IF(AE416=1, 1, -1))</f>
        <v>0</v>
      </c>
      <c r="AI416" s="37">
        <f>IF(COUNTIF(AF417:AF419, "&lt;0")&gt;=1,0,IF(AE416=1, 1, -1))</f>
        <v>0</v>
      </c>
      <c r="AJ416" s="42">
        <f>IF(SUM(AE417:AE419)=0,0,IF(AE416=1, 1, -1))</f>
        <v>1</v>
      </c>
      <c r="AK416" s="37">
        <f>IF(COUNTIF(AF417:AF418, "&lt;0")&gt;=2,0,IF(AE416=1, 1, -1))</f>
        <v>0</v>
      </c>
      <c r="AL416" s="44">
        <f>IF(COUNTIF(AF417:AF420, "&lt;0")&gt;=3,0,IF(AE416=1, 1, -1))</f>
        <v>0</v>
      </c>
      <c r="AM416" s="49">
        <f>IF(COUNTIF(AF417:AF419, "&lt;0")&gt;=2,0,IF(AE416=1, 1, -1))</f>
        <v>0</v>
      </c>
      <c r="AN416" s="7">
        <v>19.807419700663921</v>
      </c>
      <c r="AO416" s="4">
        <f t="shared" si="235"/>
        <v>51.25</v>
      </c>
      <c r="AP416" s="4">
        <f t="shared" si="236"/>
        <v>0</v>
      </c>
      <c r="AQ416" s="4">
        <f t="shared" si="237"/>
        <v>34.4699999999998</v>
      </c>
      <c r="AR416">
        <f t="shared" si="253"/>
        <v>51.25</v>
      </c>
      <c r="AS416" s="6">
        <f t="shared" si="238"/>
        <v>1</v>
      </c>
      <c r="AT416" s="4">
        <f t="shared" si="239"/>
        <v>-21.538870449004119</v>
      </c>
      <c r="AU416" s="4">
        <f t="shared" si="254"/>
        <v>-7.6625802993358789</v>
      </c>
      <c r="AV416">
        <f t="shared" si="255"/>
        <v>1</v>
      </c>
      <c r="AW416">
        <f t="shared" si="256"/>
        <v>0</v>
      </c>
      <c r="AX416">
        <f t="shared" si="257"/>
        <v>0</v>
      </c>
      <c r="AY416" s="4">
        <f t="shared" si="240"/>
        <v>-3.9100000000000006</v>
      </c>
      <c r="AZ416" s="4">
        <f t="shared" si="241"/>
        <v>966.72500000001037</v>
      </c>
      <c r="BA416" s="4">
        <f>(C416-$C$1240)*10/100*4</f>
        <v>485.50400000000008</v>
      </c>
      <c r="BC416"/>
      <c r="BE416" s="6"/>
      <c r="BK416">
        <f t="shared" si="258"/>
        <v>0</v>
      </c>
    </row>
    <row r="417" spans="1:63" x14ac:dyDescent="0.25">
      <c r="A417">
        <v>842</v>
      </c>
      <c r="B417" s="1">
        <v>44228</v>
      </c>
      <c r="C417" s="2">
        <v>3731.17</v>
      </c>
      <c r="D417" s="2">
        <v>3784.32</v>
      </c>
      <c r="E417" s="2">
        <v>3725.62</v>
      </c>
      <c r="F417" s="2">
        <v>3773.86</v>
      </c>
      <c r="G417" s="2">
        <v>5392870000</v>
      </c>
      <c r="H417" s="2">
        <f t="shared" si="242"/>
        <v>46.747245955718483</v>
      </c>
      <c r="I417" s="2">
        <f t="shared" si="243"/>
        <v>3794.0765000000006</v>
      </c>
      <c r="J417" s="2">
        <f t="shared" si="244"/>
        <v>51.031656766838587</v>
      </c>
      <c r="K417" s="2">
        <f t="shared" si="245"/>
        <v>16.930000000000291</v>
      </c>
      <c r="L417" s="20">
        <f>VLOOKUP(B417,'IV Calls'!A:B,2, FALSE)</f>
        <v>0.21210000000000001</v>
      </c>
      <c r="M417" s="2">
        <f t="shared" si="246"/>
        <v>25.826254022309314</v>
      </c>
      <c r="N417" s="2">
        <f>VLOOKUP(B417,'IV Puts'!A:B,2, FALSE)</f>
        <v>0.24030000000000001</v>
      </c>
      <c r="O417" s="21">
        <f t="shared" si="247"/>
        <v>30.364550910709283</v>
      </c>
      <c r="P417" s="4">
        <f t="shared" si="248"/>
        <v>70.080000000000382</v>
      </c>
      <c r="Q417" s="4">
        <f t="shared" si="249"/>
        <v>58.158000000000087</v>
      </c>
      <c r="R417" s="4">
        <f t="shared" si="250"/>
        <v>1.9169774436090206</v>
      </c>
      <c r="S417" s="4">
        <f t="shared" si="251"/>
        <v>1.3077176533619066</v>
      </c>
      <c r="T417" s="20">
        <f t="shared" si="222"/>
        <v>3716.9793609022554</v>
      </c>
      <c r="U417" s="2">
        <f t="shared" si="223"/>
        <v>56.880639097744734</v>
      </c>
      <c r="V417" s="24">
        <f t="shared" si="224"/>
        <v>0</v>
      </c>
      <c r="W417" s="32">
        <f t="shared" si="225"/>
        <v>3732.4952036871214</v>
      </c>
      <c r="X417" s="33">
        <f t="shared" si="226"/>
        <v>41.364796312878752</v>
      </c>
      <c r="Y417" s="34">
        <f t="shared" si="227"/>
        <v>0</v>
      </c>
      <c r="Z417" s="39">
        <f t="shared" si="252"/>
        <v>3726.4819999999963</v>
      </c>
      <c r="AA417" s="33">
        <f t="shared" si="228"/>
        <v>47.378000000003794</v>
      </c>
      <c r="AB417" s="34">
        <f t="shared" si="229"/>
        <v>0</v>
      </c>
      <c r="AC417" s="32">
        <f t="shared" si="230"/>
        <v>3727.7447727742924</v>
      </c>
      <c r="AD417" s="33">
        <f t="shared" si="231"/>
        <v>46.115227225707713</v>
      </c>
      <c r="AE417" s="34">
        <f t="shared" si="232"/>
        <v>0</v>
      </c>
      <c r="AF417" s="36">
        <f t="shared" si="233"/>
        <v>-1</v>
      </c>
      <c r="AG417" s="37">
        <f t="shared" si="234"/>
        <v>0</v>
      </c>
      <c r="AH417" s="37">
        <f>IF(COUNTIF(AF418:AF421, "&lt;0")&gt;=2,0,IF(AE417=1, 1, -1))</f>
        <v>0</v>
      </c>
      <c r="AI417" s="37">
        <f>IF(COUNTIF(AF418:AF420, "&lt;0")&gt;=1,0,IF(AE417=1, 1, -1))</f>
        <v>0</v>
      </c>
      <c r="AJ417" s="42">
        <f>IF(SUM(AE418:AE420)=0,0,IF(AE417=1, 1, -1))</f>
        <v>-1</v>
      </c>
      <c r="AK417" s="37">
        <f>IF(COUNTIF(AF418:AF419, "&lt;0")&gt;=2,0,IF(AE417=1, 1, -1))</f>
        <v>-1</v>
      </c>
      <c r="AL417" s="44">
        <f>IF(COUNTIF(AF418:AF421, "&lt;0")&gt;=3,0,IF(AE417=1, 1, -1))</f>
        <v>-1</v>
      </c>
      <c r="AM417" s="49">
        <f>IF(COUNTIF(AF418:AF420, "&lt;0")&gt;=2,0,IF(AE417=1, 1, -1))</f>
        <v>0</v>
      </c>
      <c r="AN417" s="7">
        <v>29.260013397269816</v>
      </c>
      <c r="AO417" s="4">
        <f t="shared" si="235"/>
        <v>53.150000000000091</v>
      </c>
      <c r="AP417" s="4">
        <f t="shared" si="236"/>
        <v>-5.5500000000001819</v>
      </c>
      <c r="AQ417" s="4">
        <f t="shared" si="237"/>
        <v>42.690000000000055</v>
      </c>
      <c r="AR417">
        <f t="shared" si="253"/>
        <v>53.150000000000091</v>
      </c>
      <c r="AS417" s="6">
        <f t="shared" si="238"/>
        <v>1</v>
      </c>
      <c r="AT417" s="4">
        <f t="shared" si="239"/>
        <v>-9.259979904095367</v>
      </c>
      <c r="AU417" s="4">
        <f t="shared" si="254"/>
        <v>-6.4299866027302386</v>
      </c>
      <c r="AV417">
        <f t="shared" si="255"/>
        <v>1</v>
      </c>
      <c r="AW417">
        <f t="shared" si="256"/>
        <v>0</v>
      </c>
      <c r="AX417">
        <f t="shared" si="257"/>
        <v>0</v>
      </c>
      <c r="AY417" s="4">
        <f t="shared" si="240"/>
        <v>-3.9100000000000006</v>
      </c>
      <c r="AZ417" s="4">
        <f t="shared" si="241"/>
        <v>970.63500000001034</v>
      </c>
      <c r="BA417" s="4">
        <f>(C417-$C$1240)*10/100*4</f>
        <v>461.23600000000005</v>
      </c>
      <c r="BC417"/>
      <c r="BE417" s="6"/>
      <c r="BK417">
        <f t="shared" si="258"/>
        <v>1</v>
      </c>
    </row>
    <row r="418" spans="1:63" x14ac:dyDescent="0.25">
      <c r="A418">
        <v>841</v>
      </c>
      <c r="B418" s="1">
        <v>44225</v>
      </c>
      <c r="C418" s="2">
        <v>3778.05</v>
      </c>
      <c r="D418" s="2">
        <v>3778.05</v>
      </c>
      <c r="E418" s="2">
        <v>3694.12</v>
      </c>
      <c r="F418" s="2">
        <v>3714.24</v>
      </c>
      <c r="G418" s="2">
        <v>6612570000</v>
      </c>
      <c r="H418" s="2">
        <f t="shared" si="242"/>
        <v>38.568436721120889</v>
      </c>
      <c r="I418" s="2">
        <f t="shared" si="243"/>
        <v>3794.1815000000011</v>
      </c>
      <c r="J418" s="2">
        <f t="shared" si="244"/>
        <v>49.131576254616128</v>
      </c>
      <c r="K418" s="2">
        <f t="shared" si="245"/>
        <v>-9.3299999999999272</v>
      </c>
      <c r="L418" s="20">
        <f>VLOOKUP(B418,'IV Calls'!A:B,2, FALSE)</f>
        <v>0.25459999999999999</v>
      </c>
      <c r="M418" s="2">
        <f t="shared" si="246"/>
        <v>31.61171572932297</v>
      </c>
      <c r="N418" s="2">
        <f>VLOOKUP(B418,'IV Puts'!A:B,2, FALSE)</f>
        <v>0.26500000000000001</v>
      </c>
      <c r="O418" s="21">
        <f t="shared" si="247"/>
        <v>34.145060311609313</v>
      </c>
      <c r="P418" s="4">
        <f t="shared" si="248"/>
        <v>93.260000000000218</v>
      </c>
      <c r="Q418" s="4">
        <f t="shared" si="249"/>
        <v>55.742000000000054</v>
      </c>
      <c r="R418" s="4">
        <f t="shared" si="250"/>
        <v>2.7393609022556324</v>
      </c>
      <c r="S418" s="4">
        <f t="shared" si="251"/>
        <v>1.8664840663681803</v>
      </c>
      <c r="T418" s="20">
        <f t="shared" si="222"/>
        <v>3792.1996466165415</v>
      </c>
      <c r="U418" s="2">
        <f t="shared" si="223"/>
        <v>77.959646616541704</v>
      </c>
      <c r="V418" s="24">
        <f t="shared" si="224"/>
        <v>0</v>
      </c>
      <c r="W418" s="32">
        <f t="shared" si="225"/>
        <v>3780.2638408778189</v>
      </c>
      <c r="X418" s="33">
        <f t="shared" si="226"/>
        <v>66.023840877819111</v>
      </c>
      <c r="Y418" s="34">
        <f t="shared" si="227"/>
        <v>0</v>
      </c>
      <c r="Z418" s="39">
        <f t="shared" si="252"/>
        <v>3780.2800000000007</v>
      </c>
      <c r="AA418" s="33">
        <f t="shared" si="228"/>
        <v>66.040000000000873</v>
      </c>
      <c r="AB418" s="34">
        <f t="shared" si="229"/>
        <v>0</v>
      </c>
      <c r="AC418" s="32">
        <f t="shared" si="230"/>
        <v>3780.2766065843425</v>
      </c>
      <c r="AD418" s="33">
        <f t="shared" si="231"/>
        <v>66.036606584342735</v>
      </c>
      <c r="AE418" s="34">
        <f t="shared" si="232"/>
        <v>0</v>
      </c>
      <c r="AF418" s="36">
        <f t="shared" si="233"/>
        <v>-1</v>
      </c>
      <c r="AG418" s="37">
        <f t="shared" si="234"/>
        <v>-1</v>
      </c>
      <c r="AH418" s="37">
        <f>IF(COUNTIF(AF419:AF422, "&lt;0")&gt;=2,0,IF(AE418=1, 1, -1))</f>
        <v>-1</v>
      </c>
      <c r="AI418" s="37">
        <f>IF(COUNTIF(AF419:AF421, "&lt;0")&gt;=1,0,IF(AE418=1, 1, -1))</f>
        <v>0</v>
      </c>
      <c r="AJ418" s="42">
        <f>IF(SUM(AE419:AE421)=0,0,IF(AE418=1, 1, -1))</f>
        <v>-1</v>
      </c>
      <c r="AK418" s="37">
        <f>IF(COUNTIF(AF419:AF420, "&lt;0")&gt;=2,0,IF(AE418=1, 1, -1))</f>
        <v>-1</v>
      </c>
      <c r="AL418" s="44">
        <f>IF(COUNTIF(AF419:AF422, "&lt;0")&gt;=3,0,IF(AE418=1, 1, -1))</f>
        <v>-1</v>
      </c>
      <c r="AM418" s="49">
        <f>IF(COUNTIF(AF419:AF421, "&lt;0")&gt;=2,0,IF(AE418=1, 1, -1))</f>
        <v>-1</v>
      </c>
      <c r="AN418" s="7">
        <v>32.903003410332239</v>
      </c>
      <c r="AO418" s="4">
        <f t="shared" si="235"/>
        <v>0</v>
      </c>
      <c r="AP418" s="4">
        <f t="shared" si="236"/>
        <v>-83.930000000000291</v>
      </c>
      <c r="AQ418" s="4">
        <f t="shared" si="237"/>
        <v>63.8100000000004</v>
      </c>
      <c r="AR418">
        <f t="shared" si="253"/>
        <v>83.930000000000291</v>
      </c>
      <c r="AS418" s="6">
        <f t="shared" si="238"/>
        <v>1</v>
      </c>
      <c r="AT418" s="4">
        <f t="shared" si="239"/>
        <v>-34.575494884501936</v>
      </c>
      <c r="AU418" s="4">
        <f t="shared" si="254"/>
        <v>-23.906996589668161</v>
      </c>
      <c r="AV418">
        <f t="shared" si="255"/>
        <v>1</v>
      </c>
      <c r="AW418">
        <f t="shared" si="256"/>
        <v>0</v>
      </c>
      <c r="AX418">
        <f t="shared" si="257"/>
        <v>0</v>
      </c>
      <c r="AY418" s="4">
        <f t="shared" si="240"/>
        <v>-3.9100000000000006</v>
      </c>
      <c r="AZ418" s="4">
        <f t="shared" si="241"/>
        <v>974.5450000000103</v>
      </c>
      <c r="BA418" s="4">
        <f>(C418-$C$1240)*10/100*4</f>
        <v>479.98800000000011</v>
      </c>
      <c r="BC418"/>
      <c r="BE418" s="6"/>
      <c r="BK418">
        <f t="shared" si="258"/>
        <v>1</v>
      </c>
    </row>
    <row r="419" spans="1:63" x14ac:dyDescent="0.25">
      <c r="A419">
        <v>840</v>
      </c>
      <c r="B419" s="1">
        <v>44224</v>
      </c>
      <c r="C419" s="2">
        <v>3755.75</v>
      </c>
      <c r="D419" s="2">
        <v>3830.5</v>
      </c>
      <c r="E419" s="2">
        <v>3755.75</v>
      </c>
      <c r="F419" s="2">
        <v>3787.38</v>
      </c>
      <c r="G419" s="2">
        <v>6937960000</v>
      </c>
      <c r="H419" s="2">
        <f t="shared" si="242"/>
        <v>36.071298855338</v>
      </c>
      <c r="I419" s="2">
        <f t="shared" si="243"/>
        <v>3792.0885000000003</v>
      </c>
      <c r="J419" s="2">
        <f t="shared" si="244"/>
        <v>40.379453122518697</v>
      </c>
      <c r="K419" s="2">
        <f t="shared" si="245"/>
        <v>4.9800000000000182</v>
      </c>
      <c r="L419" s="20">
        <f>VLOOKUP(B419,'IV Calls'!A:B,2, FALSE)</f>
        <v>0.21659999999999999</v>
      </c>
      <c r="M419" s="2">
        <f t="shared" si="246"/>
        <v>26.63358774204853</v>
      </c>
      <c r="N419" s="2">
        <f>VLOOKUP(B419,'IV Puts'!A:B,2, FALSE)</f>
        <v>0.21410000000000001</v>
      </c>
      <c r="O419" s="21">
        <f t="shared" si="247"/>
        <v>27.319970732882922</v>
      </c>
      <c r="P419" s="4">
        <f t="shared" si="248"/>
        <v>79.730000000000018</v>
      </c>
      <c r="Q419" s="4">
        <f t="shared" si="249"/>
        <v>49.490000000000009</v>
      </c>
      <c r="R419" s="4">
        <f t="shared" si="250"/>
        <v>4.8196466165413501</v>
      </c>
      <c r="S419" s="4">
        <f t="shared" si="251"/>
        <v>3.1180857434067999</v>
      </c>
      <c r="T419" s="20">
        <f t="shared" si="222"/>
        <v>3756.6132857142857</v>
      </c>
      <c r="U419" s="2">
        <f t="shared" si="223"/>
        <v>30.766714285714443</v>
      </c>
      <c r="V419" s="24">
        <f t="shared" si="224"/>
        <v>1</v>
      </c>
      <c r="W419" s="32">
        <f t="shared" si="225"/>
        <v>3758.3997665954239</v>
      </c>
      <c r="X419" s="33">
        <f t="shared" si="226"/>
        <v>28.980233404576211</v>
      </c>
      <c r="Y419" s="34">
        <f t="shared" si="227"/>
        <v>1</v>
      </c>
      <c r="Z419" s="39">
        <f t="shared" si="252"/>
        <v>3747.6419999999925</v>
      </c>
      <c r="AA419" s="33">
        <f t="shared" si="228"/>
        <v>39.73800000000756</v>
      </c>
      <c r="AB419" s="34">
        <f t="shared" si="229"/>
        <v>1</v>
      </c>
      <c r="AC419" s="32">
        <f t="shared" si="230"/>
        <v>3749.901130985033</v>
      </c>
      <c r="AD419" s="33">
        <f t="shared" si="231"/>
        <v>37.478869014967131</v>
      </c>
      <c r="AE419" s="34">
        <f t="shared" si="232"/>
        <v>1</v>
      </c>
      <c r="AF419" s="36">
        <f t="shared" si="233"/>
        <v>1</v>
      </c>
      <c r="AG419" s="37">
        <f t="shared" si="234"/>
        <v>0</v>
      </c>
      <c r="AH419" s="37">
        <f>IF(COUNTIF(AF420:AF423, "&lt;0")&gt;=2,0,IF(AE419=1, 1, -1))</f>
        <v>1</v>
      </c>
      <c r="AI419" s="37">
        <f>IF(COUNTIF(AF420:AF422, "&lt;0")&gt;=1,0,IF(AE419=1, 1, -1))</f>
        <v>0</v>
      </c>
      <c r="AJ419" s="42">
        <f>IF(SUM(AE420:AE422)=0,0,IF(AE419=1, 1, -1))</f>
        <v>1</v>
      </c>
      <c r="AK419" s="37">
        <f>IF(COUNTIF(AF420:AF421, "&lt;0")&gt;=2,0,IF(AE419=1, 1, -1))</f>
        <v>1</v>
      </c>
      <c r="AL419" s="44">
        <f>IF(COUNTIF(AF420:AF423, "&lt;0")&gt;=3,0,IF(AE419=1, 1, -1))</f>
        <v>1</v>
      </c>
      <c r="AM419" s="49">
        <f>IF(COUNTIF(AF420:AF422, "&lt;0")&gt;=2,0,IF(AE419=1, 1, -1))</f>
        <v>1</v>
      </c>
      <c r="AN419" s="7">
        <v>26.326182528035975</v>
      </c>
      <c r="AO419" s="4">
        <f t="shared" si="235"/>
        <v>74.75</v>
      </c>
      <c r="AP419" s="4">
        <f t="shared" si="236"/>
        <v>0</v>
      </c>
      <c r="AQ419" s="4">
        <f t="shared" si="237"/>
        <v>31.630000000000109</v>
      </c>
      <c r="AR419">
        <f t="shared" si="253"/>
        <v>74.75</v>
      </c>
      <c r="AS419" s="6">
        <f t="shared" si="238"/>
        <v>1</v>
      </c>
      <c r="AT419" s="4">
        <f t="shared" si="239"/>
        <v>-35.260726207946036</v>
      </c>
      <c r="AU419" s="4">
        <f t="shared" si="254"/>
        <v>1.696182528035866</v>
      </c>
      <c r="AV419">
        <f t="shared" si="255"/>
        <v>0</v>
      </c>
      <c r="AW419">
        <f t="shared" si="256"/>
        <v>1</v>
      </c>
      <c r="AX419">
        <f t="shared" si="257"/>
        <v>0</v>
      </c>
      <c r="AY419" s="4">
        <f t="shared" si="240"/>
        <v>-3.9100000000000006</v>
      </c>
      <c r="AZ419" s="4">
        <f t="shared" si="241"/>
        <v>978.45500000001027</v>
      </c>
      <c r="BA419" s="4">
        <f>(C419-$C$1240)*10/100*4</f>
        <v>471.06800000000004</v>
      </c>
      <c r="BC419"/>
      <c r="BE419" s="6"/>
      <c r="BK419">
        <f t="shared" si="258"/>
        <v>1</v>
      </c>
    </row>
    <row r="420" spans="1:63" x14ac:dyDescent="0.25">
      <c r="A420">
        <v>839</v>
      </c>
      <c r="B420" s="1">
        <v>44223</v>
      </c>
      <c r="C420" s="2">
        <v>3836.83</v>
      </c>
      <c r="D420" s="2">
        <v>3836.83</v>
      </c>
      <c r="E420" s="2">
        <v>3732.48</v>
      </c>
      <c r="F420" s="2">
        <v>3750.77</v>
      </c>
      <c r="G420" s="2">
        <v>9878040000</v>
      </c>
      <c r="H420" s="2">
        <f t="shared" si="242"/>
        <v>29.025224068423999</v>
      </c>
      <c r="I420" s="2">
        <f t="shared" si="243"/>
        <v>3791.8015</v>
      </c>
      <c r="J420" s="2">
        <f t="shared" si="244"/>
        <v>38.174799637567482</v>
      </c>
      <c r="K420" s="2">
        <f t="shared" si="245"/>
        <v>-12.789999999999964</v>
      </c>
      <c r="L420" s="20">
        <f>VLOOKUP(B420,'IV Calls'!A:B,2, FALSE)</f>
        <v>0.25140000000000001</v>
      </c>
      <c r="M420" s="2">
        <f t="shared" si="246"/>
        <v>31.727358974900131</v>
      </c>
      <c r="N420" s="2">
        <f>VLOOKUP(B420,'IV Puts'!A:B,2, FALSE)</f>
        <v>0.3659</v>
      </c>
      <c r="O420" s="21">
        <f t="shared" si="247"/>
        <v>47.920727236833173</v>
      </c>
      <c r="P420" s="4">
        <f t="shared" si="248"/>
        <v>117.13999999999987</v>
      </c>
      <c r="Q420" s="4">
        <f t="shared" si="249"/>
        <v>44.463000000000008</v>
      </c>
      <c r="R420" s="4">
        <f t="shared" si="250"/>
        <v>5.8432857142857095</v>
      </c>
      <c r="S420" s="4">
        <f t="shared" si="251"/>
        <v>3.7320656273573003</v>
      </c>
      <c r="T420" s="20">
        <f t="shared" si="222"/>
        <v>3856.8553834586464</v>
      </c>
      <c r="U420" s="2">
        <f t="shared" si="223"/>
        <v>106.08538345864645</v>
      </c>
      <c r="V420" s="24">
        <f t="shared" si="224"/>
        <v>0</v>
      </c>
      <c r="W420" s="32">
        <f t="shared" si="225"/>
        <v>3840.1170944240739</v>
      </c>
      <c r="X420" s="33">
        <f t="shared" si="226"/>
        <v>89.34709442407393</v>
      </c>
      <c r="Y420" s="34">
        <f t="shared" si="227"/>
        <v>0</v>
      </c>
      <c r="Z420" s="39">
        <f t="shared" si="252"/>
        <v>3834.2170000000006</v>
      </c>
      <c r="AA420" s="33">
        <f t="shared" si="228"/>
        <v>83.447000000000571</v>
      </c>
      <c r="AB420" s="34">
        <f t="shared" si="229"/>
        <v>0</v>
      </c>
      <c r="AC420" s="32">
        <f t="shared" si="230"/>
        <v>3835.456019829056</v>
      </c>
      <c r="AD420" s="33">
        <f t="shared" si="231"/>
        <v>84.686019829056022</v>
      </c>
      <c r="AE420" s="34">
        <f t="shared" si="232"/>
        <v>0</v>
      </c>
      <c r="AF420" s="36">
        <f t="shared" si="233"/>
        <v>-1</v>
      </c>
      <c r="AG420" s="37">
        <f t="shared" si="234"/>
        <v>-1</v>
      </c>
      <c r="AH420" s="37">
        <f>IF(COUNTIF(AF421:AF424, "&lt;0")&gt;=2,0,IF(AE420=1, 1, -1))</f>
        <v>-1</v>
      </c>
      <c r="AI420" s="37">
        <f>IF(COUNTIF(AF421:AF423, "&lt;0")&gt;=1,0,IF(AE420=1, 1, -1))</f>
        <v>-1</v>
      </c>
      <c r="AJ420" s="42">
        <f>IF(SUM(AE421:AE423)=0,0,IF(AE420=1, 1, -1))</f>
        <v>-1</v>
      </c>
      <c r="AK420" s="37">
        <f>IF(COUNTIF(AF421:AF422, "&lt;0")&gt;=2,0,IF(AE420=1, 1, -1))</f>
        <v>-1</v>
      </c>
      <c r="AL420" s="44">
        <f>IF(COUNTIF(AF421:AF424, "&lt;0")&gt;=3,0,IF(AE420=1, 1, -1))</f>
        <v>-1</v>
      </c>
      <c r="AM420" s="49">
        <f>IF(COUNTIF(AF421:AF423, "&lt;0")&gt;=2,0,IF(AE420=1, 1, -1))</f>
        <v>-1</v>
      </c>
      <c r="AN420" s="7">
        <v>46.177568213667293</v>
      </c>
      <c r="AO420" s="4">
        <f t="shared" si="235"/>
        <v>0</v>
      </c>
      <c r="AP420" s="4">
        <f t="shared" si="236"/>
        <v>-104.34999999999991</v>
      </c>
      <c r="AQ420" s="4">
        <f t="shared" si="237"/>
        <v>86.059999999999945</v>
      </c>
      <c r="AR420">
        <f t="shared" si="253"/>
        <v>104.34999999999991</v>
      </c>
      <c r="AS420" s="6">
        <f t="shared" si="238"/>
        <v>1</v>
      </c>
      <c r="AT420" s="4">
        <f t="shared" si="239"/>
        <v>-35.083647679498966</v>
      </c>
      <c r="AU420" s="4">
        <f t="shared" si="254"/>
        <v>-32.882431786332653</v>
      </c>
      <c r="AV420">
        <f t="shared" si="255"/>
        <v>1</v>
      </c>
      <c r="AW420">
        <f t="shared" si="256"/>
        <v>0</v>
      </c>
      <c r="AX420">
        <f t="shared" si="257"/>
        <v>0</v>
      </c>
      <c r="AY420" s="4">
        <f t="shared" si="240"/>
        <v>-3.9100000000000006</v>
      </c>
      <c r="AZ420" s="4">
        <f t="shared" si="241"/>
        <v>982.36500000001024</v>
      </c>
      <c r="BA420" s="4">
        <f>(C420-$C$1240)*10/100*4</f>
        <v>503.5</v>
      </c>
      <c r="BC420"/>
      <c r="BE420" s="6"/>
      <c r="BK420">
        <f t="shared" si="258"/>
        <v>1</v>
      </c>
    </row>
    <row r="421" spans="1:63" x14ac:dyDescent="0.25">
      <c r="A421">
        <v>838</v>
      </c>
      <c r="B421" s="1">
        <v>44222</v>
      </c>
      <c r="C421" s="2">
        <v>3862.96</v>
      </c>
      <c r="D421" s="2">
        <v>3870.9</v>
      </c>
      <c r="E421" s="2">
        <v>3847.78</v>
      </c>
      <c r="F421" s="2">
        <v>3849.62</v>
      </c>
      <c r="G421" s="2">
        <v>6029090000</v>
      </c>
      <c r="H421" s="2">
        <f t="shared" si="242"/>
        <v>29.656639878598639</v>
      </c>
      <c r="I421" s="2">
        <f t="shared" si="243"/>
        <v>3786.1115</v>
      </c>
      <c r="J421" s="2">
        <f t="shared" si="244"/>
        <v>33.853405239588376</v>
      </c>
      <c r="K421" s="2">
        <f t="shared" si="245"/>
        <v>7.5999999999999091</v>
      </c>
      <c r="L421" s="20">
        <f>VLOOKUP(B421,'IV Calls'!A:B,2, FALSE)</f>
        <v>0.1774</v>
      </c>
      <c r="M421" s="2">
        <f t="shared" si="246"/>
        <v>22.421741420546486</v>
      </c>
      <c r="N421" s="2">
        <f>VLOOKUP(B421,'IV Puts'!A:B,2, FALSE)</f>
        <v>0.1454</v>
      </c>
      <c r="O421" s="21">
        <f t="shared" si="247"/>
        <v>19.07095636453743</v>
      </c>
      <c r="P421" s="4">
        <f t="shared" si="248"/>
        <v>23.119999999999891</v>
      </c>
      <c r="Q421" s="4">
        <f t="shared" si="249"/>
        <v>36.176000000000023</v>
      </c>
      <c r="R421" s="4">
        <f t="shared" si="250"/>
        <v>7.2353834586466119</v>
      </c>
      <c r="S421" s="4">
        <f t="shared" si="251"/>
        <v>4.6297104564420222</v>
      </c>
      <c r="T421" s="20">
        <f t="shared" si="222"/>
        <v>3862.8649473684213</v>
      </c>
      <c r="U421" s="2">
        <f t="shared" si="223"/>
        <v>13.244947368421435</v>
      </c>
      <c r="V421" s="24">
        <f t="shared" si="224"/>
        <v>1</v>
      </c>
      <c r="W421" s="32">
        <f t="shared" si="225"/>
        <v>3866.3221198995684</v>
      </c>
      <c r="X421" s="33">
        <f t="shared" si="226"/>
        <v>16.702119899568515</v>
      </c>
      <c r="Y421" s="34">
        <f t="shared" si="227"/>
        <v>1</v>
      </c>
      <c r="Z421" s="39">
        <f t="shared" si="252"/>
        <v>3864.0879999999997</v>
      </c>
      <c r="AA421" s="33">
        <f t="shared" si="228"/>
        <v>14.467999999999847</v>
      </c>
      <c r="AB421" s="34">
        <f t="shared" si="229"/>
        <v>1</v>
      </c>
      <c r="AC421" s="32">
        <f t="shared" si="230"/>
        <v>3864.5571651789091</v>
      </c>
      <c r="AD421" s="33">
        <f t="shared" si="231"/>
        <v>14.937165178909254</v>
      </c>
      <c r="AE421" s="34">
        <f t="shared" si="232"/>
        <v>1</v>
      </c>
      <c r="AF421" s="36">
        <f t="shared" si="233"/>
        <v>1</v>
      </c>
      <c r="AG421" s="37">
        <f t="shared" si="234"/>
        <v>1</v>
      </c>
      <c r="AH421" s="37">
        <f>IF(COUNTIF(AF422:AF425, "&lt;0")&gt;=2,0,IF(AE421=1, 1, -1))</f>
        <v>1</v>
      </c>
      <c r="AI421" s="37">
        <f>IF(COUNTIF(AF422:AF424, "&lt;0")&gt;=1,0,IF(AE421=1, 1, -1))</f>
        <v>1</v>
      </c>
      <c r="AJ421" s="42">
        <f>IF(SUM(AE422:AE424)=0,0,IF(AE421=1, 1, -1))</f>
        <v>1</v>
      </c>
      <c r="AK421" s="37">
        <f>IF(COUNTIF(AF422:AF423, "&lt;0")&gt;=2,0,IF(AE421=1, 1, -1))</f>
        <v>1</v>
      </c>
      <c r="AL421" s="44">
        <f>IF(COUNTIF(AF422:AF425, "&lt;0")&gt;=3,0,IF(AE421=1, 1, -1))</f>
        <v>1</v>
      </c>
      <c r="AM421" s="49">
        <f>IF(COUNTIF(AF422:AF424, "&lt;0")&gt;=2,0,IF(AE421=1, 1, -1))</f>
        <v>1</v>
      </c>
      <c r="AN421" s="7">
        <v>18.377233385273161</v>
      </c>
      <c r="AO421" s="4">
        <f t="shared" si="235"/>
        <v>7.9400000000000546</v>
      </c>
      <c r="AP421" s="4">
        <f t="shared" si="236"/>
        <v>-15.179999999999836</v>
      </c>
      <c r="AQ421" s="4">
        <f t="shared" si="237"/>
        <v>13.340000000000146</v>
      </c>
      <c r="AR421">
        <f t="shared" si="253"/>
        <v>15.179999999999836</v>
      </c>
      <c r="AS421" s="6">
        <f t="shared" si="238"/>
        <v>0</v>
      </c>
      <c r="AT421" s="4">
        <f t="shared" si="239"/>
        <v>12.385850077909907</v>
      </c>
      <c r="AU421" s="4">
        <f t="shared" si="254"/>
        <v>12.037233385273016</v>
      </c>
      <c r="AV421">
        <f t="shared" si="255"/>
        <v>0</v>
      </c>
      <c r="AW421">
        <f t="shared" si="256"/>
        <v>0</v>
      </c>
      <c r="AX421">
        <f t="shared" si="257"/>
        <v>0</v>
      </c>
      <c r="AY421" s="4">
        <f t="shared" si="240"/>
        <v>6.94</v>
      </c>
      <c r="AZ421" s="4">
        <f t="shared" si="241"/>
        <v>986.27500000001021</v>
      </c>
      <c r="BA421" s="4">
        <f>(C421-$C$1240)*10/100*4</f>
        <v>513.952</v>
      </c>
      <c r="BC421"/>
      <c r="BE421" s="6"/>
      <c r="BK421">
        <f t="shared" si="258"/>
        <v>1</v>
      </c>
    </row>
    <row r="422" spans="1:63" x14ac:dyDescent="0.25">
      <c r="A422">
        <v>837</v>
      </c>
      <c r="B422" s="1">
        <v>44221</v>
      </c>
      <c r="C422" s="2">
        <v>3851.68</v>
      </c>
      <c r="D422" s="2">
        <v>3859.23</v>
      </c>
      <c r="E422" s="2">
        <v>3797.16</v>
      </c>
      <c r="F422" s="2">
        <v>3855.36</v>
      </c>
      <c r="G422" s="2">
        <v>6955860000</v>
      </c>
      <c r="H422" s="2">
        <f t="shared" si="242"/>
        <v>26.372775019368355</v>
      </c>
      <c r="I422" s="2">
        <f t="shared" si="243"/>
        <v>3777.6649999999995</v>
      </c>
      <c r="J422" s="2">
        <f t="shared" si="244"/>
        <v>31.225088664490009</v>
      </c>
      <c r="K422" s="2">
        <f t="shared" si="245"/>
        <v>10.210000000000036</v>
      </c>
      <c r="L422" s="20">
        <f>VLOOKUP(B422,'IV Calls'!A:B,2, FALSE)</f>
        <v>0.15770000000000001</v>
      </c>
      <c r="M422" s="2">
        <f t="shared" si="246"/>
        <v>19.860031194497925</v>
      </c>
      <c r="N422" s="2">
        <f>VLOOKUP(B422,'IV Puts'!A:B,2, FALSE)</f>
        <v>0.1573</v>
      </c>
      <c r="O422" s="21">
        <f t="shared" si="247"/>
        <v>20.557452587160025</v>
      </c>
      <c r="P422" s="4">
        <f t="shared" si="248"/>
        <v>62.070000000000164</v>
      </c>
      <c r="Q422" s="4">
        <f t="shared" si="249"/>
        <v>37.430000000000021</v>
      </c>
      <c r="R422" s="4">
        <f t="shared" si="250"/>
        <v>7.5049473684210497</v>
      </c>
      <c r="S422" s="4">
        <f t="shared" si="251"/>
        <v>4.7353801402369937</v>
      </c>
      <c r="T422" s="20">
        <f t="shared" si="222"/>
        <v>3849.1199172932329</v>
      </c>
      <c r="U422" s="2">
        <f t="shared" si="223"/>
        <v>6.2400827067672253</v>
      </c>
      <c r="V422" s="24">
        <f t="shared" si="224"/>
        <v>1</v>
      </c>
      <c r="W422" s="32">
        <f t="shared" si="225"/>
        <v>3855.1029752376307</v>
      </c>
      <c r="X422" s="33">
        <f t="shared" si="226"/>
        <v>0.2570247623693831</v>
      </c>
      <c r="Y422" s="34">
        <f t="shared" si="227"/>
        <v>1</v>
      </c>
      <c r="Z422" s="39">
        <f t="shared" si="252"/>
        <v>3852.424</v>
      </c>
      <c r="AA422" s="33">
        <f t="shared" si="228"/>
        <v>2.9360000000001492</v>
      </c>
      <c r="AB422" s="34">
        <f t="shared" si="229"/>
        <v>1</v>
      </c>
      <c r="AC422" s="32">
        <f t="shared" si="230"/>
        <v>3852.9865847999026</v>
      </c>
      <c r="AD422" s="33">
        <f t="shared" si="231"/>
        <v>2.3734152000974973</v>
      </c>
      <c r="AE422" s="34">
        <f t="shared" si="232"/>
        <v>1</v>
      </c>
      <c r="AF422" s="36">
        <f t="shared" si="233"/>
        <v>1</v>
      </c>
      <c r="AG422" s="37">
        <f t="shared" si="234"/>
        <v>1</v>
      </c>
      <c r="AH422" s="37">
        <f>IF(COUNTIF(AF423:AF426, "&lt;0")&gt;=2,0,IF(AE422=1, 1, -1))</f>
        <v>1</v>
      </c>
      <c r="AI422" s="37">
        <f>IF(COUNTIF(AF423:AF425, "&lt;0")&gt;=1,0,IF(AE422=1, 1, -1))</f>
        <v>0</v>
      </c>
      <c r="AJ422" s="42">
        <f>IF(SUM(AE423:AE425)=0,0,IF(AE422=1, 1, -1))</f>
        <v>1</v>
      </c>
      <c r="AK422" s="37">
        <f>IF(COUNTIF(AF423:AF424, "&lt;0")&gt;=2,0,IF(AE422=1, 1, -1))</f>
        <v>1</v>
      </c>
      <c r="AL422" s="44">
        <f>IF(COUNTIF(AF423:AF426, "&lt;0")&gt;=3,0,IF(AE422=1, 1, -1))</f>
        <v>1</v>
      </c>
      <c r="AM422" s="49">
        <f>IF(COUNTIF(AF423:AF425, "&lt;0")&gt;=2,0,IF(AE422=1, 1, -1))</f>
        <v>1</v>
      </c>
      <c r="AN422" s="7">
        <v>19.809656987282963</v>
      </c>
      <c r="AO422" s="4">
        <f t="shared" si="235"/>
        <v>7.5500000000001819</v>
      </c>
      <c r="AP422" s="4">
        <f t="shared" si="236"/>
        <v>-54.519999999999982</v>
      </c>
      <c r="AQ422" s="4">
        <f t="shared" si="237"/>
        <v>3.680000000000291</v>
      </c>
      <c r="AR422">
        <f t="shared" si="253"/>
        <v>54.519999999999982</v>
      </c>
      <c r="AS422" s="6">
        <f t="shared" si="238"/>
        <v>1</v>
      </c>
      <c r="AT422" s="4">
        <f t="shared" si="239"/>
        <v>-24.805514519075537</v>
      </c>
      <c r="AU422" s="4">
        <f t="shared" si="254"/>
        <v>23.129656987282672</v>
      </c>
      <c r="AV422">
        <f t="shared" si="255"/>
        <v>0</v>
      </c>
      <c r="AW422">
        <f t="shared" si="256"/>
        <v>1</v>
      </c>
      <c r="AX422">
        <f t="shared" si="257"/>
        <v>0</v>
      </c>
      <c r="AY422" s="4">
        <f t="shared" si="240"/>
        <v>-3.9100000000000006</v>
      </c>
      <c r="AZ422" s="4">
        <f t="shared" si="241"/>
        <v>979.33500000001015</v>
      </c>
      <c r="BA422" s="4">
        <f>(C422-$C$1240)*10/100*4</f>
        <v>509.44</v>
      </c>
      <c r="BC422"/>
      <c r="BE422" s="6"/>
      <c r="BK422">
        <f t="shared" si="258"/>
        <v>1</v>
      </c>
    </row>
    <row r="423" spans="1:63" x14ac:dyDescent="0.25">
      <c r="A423">
        <v>836</v>
      </c>
      <c r="B423" s="1">
        <v>44218</v>
      </c>
      <c r="C423" s="2">
        <v>3844.24</v>
      </c>
      <c r="D423" s="2">
        <v>3852.31</v>
      </c>
      <c r="E423" s="2">
        <v>3830.41</v>
      </c>
      <c r="F423" s="2">
        <v>3841.47</v>
      </c>
      <c r="G423" s="2">
        <v>5080430000</v>
      </c>
      <c r="H423" s="2">
        <f t="shared" si="242"/>
        <v>23.260229410352352</v>
      </c>
      <c r="I423" s="2">
        <f t="shared" si="243"/>
        <v>3769.7519999999995</v>
      </c>
      <c r="J423" s="2">
        <f t="shared" si="244"/>
        <v>30.016684290398779</v>
      </c>
      <c r="K423" s="2">
        <f t="shared" si="245"/>
        <v>-8.830000000000382</v>
      </c>
      <c r="L423" s="20">
        <f>VLOOKUP(B423,'IV Calls'!A:B,2, FALSE)</f>
        <v>0.1338</v>
      </c>
      <c r="M423" s="2">
        <f t="shared" si="246"/>
        <v>16.901054397303074</v>
      </c>
      <c r="N423" s="2">
        <f>VLOOKUP(B423,'IV Puts'!A:B,2, FALSE)</f>
        <v>0.13059999999999999</v>
      </c>
      <c r="O423" s="21">
        <f t="shared" si="247"/>
        <v>17.119583901184178</v>
      </c>
      <c r="P423" s="4">
        <f t="shared" si="248"/>
        <v>22.660000000000309</v>
      </c>
      <c r="Q423" s="4">
        <f t="shared" si="249"/>
        <v>35.532000000000018</v>
      </c>
      <c r="R423" s="4">
        <f t="shared" si="250"/>
        <v>7.6499172932330755</v>
      </c>
      <c r="S423" s="4">
        <f t="shared" si="251"/>
        <v>4.8210918839873216</v>
      </c>
      <c r="T423" s="20">
        <f t="shared" si="222"/>
        <v>3860.8748421052633</v>
      </c>
      <c r="U423" s="2">
        <f t="shared" si="223"/>
        <v>19.404842105263469</v>
      </c>
      <c r="V423" s="24">
        <f t="shared" si="224"/>
        <v>0</v>
      </c>
      <c r="W423" s="32">
        <f t="shared" si="225"/>
        <v>3847.6984900672142</v>
      </c>
      <c r="X423" s="33">
        <f t="shared" si="226"/>
        <v>6.2284900672143522</v>
      </c>
      <c r="Y423" s="34">
        <f t="shared" si="227"/>
        <v>1</v>
      </c>
      <c r="Z423" s="39">
        <f t="shared" si="252"/>
        <v>3842.9179999999997</v>
      </c>
      <c r="AA423" s="33">
        <f t="shared" si="228"/>
        <v>1.4479999999998654</v>
      </c>
      <c r="AB423" s="34">
        <f t="shared" si="229"/>
        <v>1</v>
      </c>
      <c r="AC423" s="32">
        <f t="shared" si="230"/>
        <v>3843.9219029141145</v>
      </c>
      <c r="AD423" s="33">
        <f t="shared" si="231"/>
        <v>2.4519029141147257</v>
      </c>
      <c r="AE423" s="34">
        <f t="shared" si="232"/>
        <v>1</v>
      </c>
      <c r="AF423" s="36">
        <f t="shared" si="233"/>
        <v>1</v>
      </c>
      <c r="AG423" s="37">
        <f t="shared" si="234"/>
        <v>1</v>
      </c>
      <c r="AH423" s="37">
        <f>IF(COUNTIF(AF424:AF427, "&lt;0")&gt;=2,0,IF(AE423=1, 1, -1))</f>
        <v>1</v>
      </c>
      <c r="AI423" s="37">
        <f>IF(COUNTIF(AF424:AF426, "&lt;0")&gt;=1,0,IF(AE423=1, 1, -1))</f>
        <v>0</v>
      </c>
      <c r="AJ423" s="42">
        <f>IF(SUM(AE424:AE426)=0,0,IF(AE423=1, 1, -1))</f>
        <v>1</v>
      </c>
      <c r="AK423" s="37">
        <f>IF(COUNTIF(AF424:AF425, "&lt;0")&gt;=2,0,IF(AE423=1, 1, -1))</f>
        <v>1</v>
      </c>
      <c r="AL423" s="44">
        <f>IF(COUNTIF(AF424:AF427, "&lt;0")&gt;=3,0,IF(AE423=1, 1, -1))</f>
        <v>1</v>
      </c>
      <c r="AM423" s="49">
        <f>IF(COUNTIF(AF424:AF426, "&lt;0")&gt;=2,0,IF(AE423=1, 1, -1))</f>
        <v>1</v>
      </c>
      <c r="AN423" s="7">
        <v>16.496843828757708</v>
      </c>
      <c r="AO423" s="4">
        <f t="shared" si="235"/>
        <v>8.0700000000001637</v>
      </c>
      <c r="AP423" s="4">
        <f t="shared" si="236"/>
        <v>-13.829999999999927</v>
      </c>
      <c r="AQ423" s="4">
        <f t="shared" si="237"/>
        <v>2.7699999999999818</v>
      </c>
      <c r="AR423">
        <f t="shared" si="253"/>
        <v>13.829999999999927</v>
      </c>
      <c r="AS423" s="6">
        <f t="shared" si="238"/>
        <v>0</v>
      </c>
      <c r="AT423" s="4">
        <f t="shared" si="239"/>
        <v>10.915265743136636</v>
      </c>
      <c r="AU423" s="4">
        <f t="shared" si="254"/>
        <v>20.726843828757726</v>
      </c>
      <c r="AV423">
        <f t="shared" si="255"/>
        <v>0</v>
      </c>
      <c r="AW423">
        <f t="shared" si="256"/>
        <v>0</v>
      </c>
      <c r="AX423">
        <f t="shared" si="257"/>
        <v>0</v>
      </c>
      <c r="AY423" s="4">
        <f t="shared" si="240"/>
        <v>6.94</v>
      </c>
      <c r="AZ423" s="4">
        <f t="shared" si="241"/>
        <v>983.24500000001012</v>
      </c>
      <c r="BA423" s="4">
        <f>(C423-$C$1240)*10/100*4</f>
        <v>506.46399999999994</v>
      </c>
      <c r="BC423"/>
      <c r="BE423" s="6"/>
      <c r="BK423">
        <f t="shared" si="258"/>
        <v>1</v>
      </c>
    </row>
    <row r="424" spans="1:63" x14ac:dyDescent="0.25">
      <c r="A424">
        <v>835</v>
      </c>
      <c r="B424" s="1">
        <v>44217</v>
      </c>
      <c r="C424" s="2">
        <v>3857.46</v>
      </c>
      <c r="D424" s="2">
        <v>3861.45</v>
      </c>
      <c r="E424" s="2">
        <v>3845.05</v>
      </c>
      <c r="F424" s="2">
        <v>3853.07</v>
      </c>
      <c r="G424" s="2">
        <v>4484460000</v>
      </c>
      <c r="H424" s="2">
        <f t="shared" si="242"/>
        <v>24.770159376870289</v>
      </c>
      <c r="I424" s="2">
        <f t="shared" si="243"/>
        <v>3762.4439999999995</v>
      </c>
      <c r="J424" s="2">
        <f t="shared" si="244"/>
        <v>29.586196034459608</v>
      </c>
      <c r="K424" s="2">
        <f t="shared" si="245"/>
        <v>5.6100000000001273</v>
      </c>
      <c r="L424" s="20">
        <f>VLOOKUP(B424,'IV Calls'!A:B,2, FALSE)</f>
        <v>0.1288</v>
      </c>
      <c r="M424" s="2">
        <f t="shared" si="246"/>
        <v>16.264323969632379</v>
      </c>
      <c r="N424" s="2">
        <f>VLOOKUP(B424,'IV Puts'!A:B,2, FALSE)</f>
        <v>0.1331</v>
      </c>
      <c r="O424" s="21">
        <f t="shared" si="247"/>
        <v>17.441769811804335</v>
      </c>
      <c r="P424" s="4">
        <f t="shared" si="248"/>
        <v>16.399999999999636</v>
      </c>
      <c r="Q424" s="4">
        <f t="shared" si="249"/>
        <v>39.607000000000014</v>
      </c>
      <c r="R424" s="4">
        <f t="shared" si="250"/>
        <v>7.8048421052631518</v>
      </c>
      <c r="S424" s="4">
        <f t="shared" si="251"/>
        <v>4.8711127707244168</v>
      </c>
      <c r="T424" s="20">
        <f t="shared" si="222"/>
        <v>3859.2852857142857</v>
      </c>
      <c r="U424" s="2">
        <f t="shared" si="223"/>
        <v>6.2152857142855282</v>
      </c>
      <c r="V424" s="24">
        <f t="shared" si="224"/>
        <v>1</v>
      </c>
      <c r="W424" s="32">
        <f t="shared" si="225"/>
        <v>3860.7582820296616</v>
      </c>
      <c r="X424" s="33">
        <f t="shared" si="226"/>
        <v>7.6882820296614227</v>
      </c>
      <c r="Y424" s="34">
        <f t="shared" si="227"/>
        <v>1</v>
      </c>
      <c r="Z424" s="39">
        <f t="shared" si="252"/>
        <v>3861.5840000000062</v>
      </c>
      <c r="AA424" s="33">
        <f t="shared" si="228"/>
        <v>8.5140000000060354</v>
      </c>
      <c r="AB424" s="34">
        <f t="shared" si="229"/>
        <v>1</v>
      </c>
      <c r="AC424" s="32">
        <f t="shared" si="230"/>
        <v>3861.4105992262339</v>
      </c>
      <c r="AD424" s="33">
        <f t="shared" si="231"/>
        <v>8.340599226233735</v>
      </c>
      <c r="AE424" s="34">
        <f t="shared" si="232"/>
        <v>1</v>
      </c>
      <c r="AF424" s="36">
        <f t="shared" si="233"/>
        <v>1</v>
      </c>
      <c r="AG424" s="37">
        <f t="shared" si="234"/>
        <v>0</v>
      </c>
      <c r="AH424" s="37">
        <f>IF(COUNTIF(AF425:AF428, "&lt;0")&gt;=2,0,IF(AE424=1, 1, -1))</f>
        <v>0</v>
      </c>
      <c r="AI424" s="37">
        <f>IF(COUNTIF(AF425:AF427, "&lt;0")&gt;=1,0,IF(AE424=1, 1, -1))</f>
        <v>0</v>
      </c>
      <c r="AJ424" s="42">
        <f>IF(SUM(AE425:AE427)=0,0,IF(AE424=1, 1, -1))</f>
        <v>1</v>
      </c>
      <c r="AK424" s="37">
        <f>IF(COUNTIF(AF425:AF426, "&lt;0")&gt;=2,0,IF(AE424=1, 1, -1))</f>
        <v>1</v>
      </c>
      <c r="AL424" s="44">
        <f>IF(COUNTIF(AF425:AF428, "&lt;0")&gt;=3,0,IF(AE424=1, 1, -1))</f>
        <v>1</v>
      </c>
      <c r="AM424" s="49">
        <f>IF(COUNTIF(AF425:AF427, "&lt;0")&gt;=2,0,IF(AE424=1, 1, -1))</f>
        <v>1</v>
      </c>
      <c r="AN424" s="7">
        <v>16.807309940668244</v>
      </c>
      <c r="AO424" s="4">
        <f t="shared" si="235"/>
        <v>3.9899999999997817</v>
      </c>
      <c r="AP424" s="4">
        <f t="shared" si="236"/>
        <v>-12.409999999999854</v>
      </c>
      <c r="AQ424" s="4">
        <f t="shared" si="237"/>
        <v>4.3899999999998727</v>
      </c>
      <c r="AR424">
        <f t="shared" si="253"/>
        <v>12.409999999999854</v>
      </c>
      <c r="AS424" s="6">
        <f t="shared" si="238"/>
        <v>0</v>
      </c>
      <c r="AT424" s="4">
        <f t="shared" si="239"/>
        <v>12.800964911002509</v>
      </c>
      <c r="AU424" s="4">
        <f t="shared" si="254"/>
        <v>19.417309940668371</v>
      </c>
      <c r="AV424">
        <f t="shared" si="255"/>
        <v>0</v>
      </c>
      <c r="AW424">
        <f t="shared" si="256"/>
        <v>0</v>
      </c>
      <c r="AX424">
        <f t="shared" si="257"/>
        <v>0</v>
      </c>
      <c r="AY424" s="4">
        <f t="shared" si="240"/>
        <v>6.94</v>
      </c>
      <c r="AZ424" s="4">
        <f t="shared" si="241"/>
        <v>976.30500000001007</v>
      </c>
      <c r="BA424" s="4">
        <f>(C424-$C$1240)*10/100*4</f>
        <v>511.75200000000007</v>
      </c>
      <c r="BC424"/>
      <c r="BE424" s="6"/>
      <c r="BK424">
        <f t="shared" si="258"/>
        <v>1</v>
      </c>
    </row>
    <row r="425" spans="1:63" x14ac:dyDescent="0.25">
      <c r="A425">
        <v>834</v>
      </c>
      <c r="B425" s="1">
        <v>44216</v>
      </c>
      <c r="C425" s="2">
        <v>3816.22</v>
      </c>
      <c r="D425" s="2">
        <v>3859.75</v>
      </c>
      <c r="E425" s="2">
        <v>3816.22</v>
      </c>
      <c r="F425" s="2">
        <v>3851.85</v>
      </c>
      <c r="G425" s="2">
        <v>4551790000</v>
      </c>
      <c r="H425" s="2">
        <f t="shared" si="242"/>
        <v>31.895945127171849</v>
      </c>
      <c r="I425" s="2">
        <f t="shared" si="243"/>
        <v>3753.7849999999999</v>
      </c>
      <c r="J425" s="2">
        <f t="shared" si="244"/>
        <v>32.615369899545982</v>
      </c>
      <c r="K425" s="2">
        <f t="shared" si="245"/>
        <v>17.309999999999945</v>
      </c>
      <c r="L425" s="20">
        <f>VLOOKUP(B425,'IV Calls'!A:B,2, FALSE)</f>
        <v>0.1439</v>
      </c>
      <c r="M425" s="2">
        <f t="shared" si="246"/>
        <v>17.921344397137343</v>
      </c>
      <c r="N425" s="2">
        <f>VLOOKUP(B425,'IV Puts'!A:B,2, FALSE)</f>
        <v>0.1389</v>
      </c>
      <c r="O425" s="21">
        <f t="shared" si="247"/>
        <v>17.951650289434305</v>
      </c>
      <c r="P425" s="4">
        <f t="shared" si="248"/>
        <v>60.840000000000146</v>
      </c>
      <c r="Q425" s="4">
        <f t="shared" si="249"/>
        <v>45.737000000000037</v>
      </c>
      <c r="R425" s="4">
        <f t="shared" si="250"/>
        <v>7.4352857142857038</v>
      </c>
      <c r="S425" s="4">
        <f t="shared" si="251"/>
        <v>4.6454676474105918</v>
      </c>
      <c r="T425" s="20">
        <f t="shared" si="222"/>
        <v>3805.5501729323305</v>
      </c>
      <c r="U425" s="2">
        <f t="shared" si="223"/>
        <v>46.299827067669412</v>
      </c>
      <c r="V425" s="24">
        <f t="shared" si="224"/>
        <v>0</v>
      </c>
      <c r="W425" s="32">
        <f t="shared" si="225"/>
        <v>3819.1274994755295</v>
      </c>
      <c r="X425" s="33">
        <f t="shared" si="226"/>
        <v>32.722500524470433</v>
      </c>
      <c r="Y425" s="34">
        <f t="shared" si="227"/>
        <v>0</v>
      </c>
      <c r="Z425" s="39">
        <f t="shared" si="252"/>
        <v>3819.6540000000023</v>
      </c>
      <c r="AA425" s="33">
        <f t="shared" si="228"/>
        <v>32.195999999997639</v>
      </c>
      <c r="AB425" s="34">
        <f t="shared" si="229"/>
        <v>0</v>
      </c>
      <c r="AC425" s="32">
        <f t="shared" si="230"/>
        <v>3819.543434889863</v>
      </c>
      <c r="AD425" s="33">
        <f t="shared" si="231"/>
        <v>32.306565110136944</v>
      </c>
      <c r="AE425" s="34">
        <f t="shared" si="232"/>
        <v>0</v>
      </c>
      <c r="AF425" s="36">
        <f t="shared" si="233"/>
        <v>-1</v>
      </c>
      <c r="AG425" s="37">
        <f t="shared" si="234"/>
        <v>-1</v>
      </c>
      <c r="AH425" s="37">
        <f>IF(COUNTIF(AF426:AF429, "&lt;0")&gt;=2,0,IF(AE425=1, 1, -1))</f>
        <v>-1</v>
      </c>
      <c r="AI425" s="37">
        <f>IF(COUNTIF(AF426:AF428, "&lt;0")&gt;=1,0,IF(AE425=1, 1, -1))</f>
        <v>0</v>
      </c>
      <c r="AJ425" s="42">
        <f>IF(SUM(AE426:AE428)=0,0,IF(AE425=1, 1, -1))</f>
        <v>-1</v>
      </c>
      <c r="AK425" s="37">
        <f>IF(COUNTIF(AF426:AF427, "&lt;0")&gt;=2,0,IF(AE425=1, 1, -1))</f>
        <v>-1</v>
      </c>
      <c r="AL425" s="44">
        <f>IF(COUNTIF(AF426:AF429, "&lt;0")&gt;=3,0,IF(AE425=1, 1, -1))</f>
        <v>-1</v>
      </c>
      <c r="AM425" s="49">
        <f>IF(COUNTIF(AF426:AF428, "&lt;0")&gt;=2,0,IF(AE425=1, 1, -1))</f>
        <v>-1</v>
      </c>
      <c r="AN425" s="7">
        <v>17.298643062976907</v>
      </c>
      <c r="AO425" s="4">
        <f t="shared" si="235"/>
        <v>43.5300000000002</v>
      </c>
      <c r="AP425" s="4">
        <f t="shared" si="236"/>
        <v>0</v>
      </c>
      <c r="AQ425" s="4">
        <f t="shared" si="237"/>
        <v>35.630000000000109</v>
      </c>
      <c r="AR425">
        <f t="shared" si="253"/>
        <v>43.5300000000002</v>
      </c>
      <c r="AS425" s="6">
        <f t="shared" si="238"/>
        <v>1</v>
      </c>
      <c r="AT425" s="4">
        <f t="shared" si="239"/>
        <v>-17.582035405534839</v>
      </c>
      <c r="AU425" s="4">
        <f t="shared" si="254"/>
        <v>-11.331356937023202</v>
      </c>
      <c r="AV425">
        <f t="shared" si="255"/>
        <v>1</v>
      </c>
      <c r="AW425">
        <f t="shared" si="256"/>
        <v>0</v>
      </c>
      <c r="AX425">
        <f t="shared" si="257"/>
        <v>0</v>
      </c>
      <c r="AY425" s="4">
        <f t="shared" si="240"/>
        <v>-3.9100000000000006</v>
      </c>
      <c r="AZ425" s="4">
        <f t="shared" si="241"/>
        <v>969.36500000001001</v>
      </c>
      <c r="BA425" s="4">
        <f>(C425-$C$1240)*10/100*4</f>
        <v>495.25599999999991</v>
      </c>
      <c r="BC425"/>
      <c r="BE425" s="6"/>
      <c r="BK425">
        <f t="shared" si="258"/>
        <v>1</v>
      </c>
    </row>
    <row r="426" spans="1:63" x14ac:dyDescent="0.25">
      <c r="A426">
        <v>833</v>
      </c>
      <c r="B426" s="1">
        <v>44215</v>
      </c>
      <c r="C426" s="2">
        <v>3781.88</v>
      </c>
      <c r="D426" s="2">
        <v>3804.53</v>
      </c>
      <c r="E426" s="2">
        <v>3780.37</v>
      </c>
      <c r="F426" s="2">
        <v>3798.91</v>
      </c>
      <c r="G426" s="2">
        <v>4982940000</v>
      </c>
      <c r="H426" s="2">
        <f t="shared" si="242"/>
        <v>41.566327504630785</v>
      </c>
      <c r="I426" s="2">
        <f t="shared" si="243"/>
        <v>3749.093499999999</v>
      </c>
      <c r="J426" s="2">
        <f t="shared" si="244"/>
        <v>36.850915188949621</v>
      </c>
      <c r="K426" s="2">
        <f t="shared" si="245"/>
        <v>13.630000000000109</v>
      </c>
      <c r="L426" s="20">
        <f>VLOOKUP(B426,'IV Calls'!A:B,2, FALSE)</f>
        <v>0.1651</v>
      </c>
      <c r="M426" s="2">
        <f t="shared" si="246"/>
        <v>20.39565082270995</v>
      </c>
      <c r="N426" s="2">
        <f>VLOOKUP(B426,'IV Puts'!A:B,2, FALSE)</f>
        <v>0.17</v>
      </c>
      <c r="O426" s="21">
        <f t="shared" si="247"/>
        <v>21.79373962432307</v>
      </c>
      <c r="P426" s="4">
        <f t="shared" si="248"/>
        <v>36.2800000000002</v>
      </c>
      <c r="Q426" s="4">
        <f t="shared" si="249"/>
        <v>43.928999999999995</v>
      </c>
      <c r="R426" s="4">
        <f t="shared" si="250"/>
        <v>6.6401729323308221</v>
      </c>
      <c r="S426" s="4">
        <f t="shared" si="251"/>
        <v>4.0950696838445424</v>
      </c>
      <c r="T426" s="20">
        <f t="shared" si="222"/>
        <v>3774.5300451127819</v>
      </c>
      <c r="U426" s="2">
        <f t="shared" si="223"/>
        <v>24.379954887217991</v>
      </c>
      <c r="V426" s="24">
        <f t="shared" si="224"/>
        <v>0</v>
      </c>
      <c r="W426" s="32">
        <f t="shared" si="225"/>
        <v>3784.6429268525139</v>
      </c>
      <c r="X426" s="33">
        <f t="shared" si="226"/>
        <v>14.267073147485917</v>
      </c>
      <c r="Y426" s="34">
        <f t="shared" si="227"/>
        <v>1</v>
      </c>
      <c r="Z426" s="39">
        <f t="shared" si="252"/>
        <v>3781.1949999999997</v>
      </c>
      <c r="AA426" s="33">
        <f t="shared" si="228"/>
        <v>17.715000000000146</v>
      </c>
      <c r="AB426" s="34">
        <f t="shared" si="229"/>
        <v>1</v>
      </c>
      <c r="AC426" s="32">
        <f t="shared" si="230"/>
        <v>3781.9190646390275</v>
      </c>
      <c r="AD426" s="33">
        <f t="shared" si="231"/>
        <v>16.990935360972344</v>
      </c>
      <c r="AE426" s="34">
        <f t="shared" si="232"/>
        <v>1</v>
      </c>
      <c r="AF426" s="36">
        <f t="shared" si="233"/>
        <v>1</v>
      </c>
      <c r="AG426" s="37">
        <f t="shared" si="234"/>
        <v>1</v>
      </c>
      <c r="AH426" s="37">
        <f>IF(COUNTIF(AF427:AF430, "&lt;0")&gt;=2,0,IF(AE426=1, 1, -1))</f>
        <v>1</v>
      </c>
      <c r="AI426" s="37">
        <f>IF(COUNTIF(AF427:AF429, "&lt;0")&gt;=1,0,IF(AE426=1, 1, -1))</f>
        <v>0</v>
      </c>
      <c r="AJ426" s="42">
        <f>IF(SUM(AE427:AE429)=0,0,IF(AE426=1, 1, -1))</f>
        <v>1</v>
      </c>
      <c r="AK426" s="37">
        <f>IF(COUNTIF(AF427:AF428, "&lt;0")&gt;=2,0,IF(AE426=1, 1, -1))</f>
        <v>1</v>
      </c>
      <c r="AL426" s="44">
        <f>IF(COUNTIF(AF427:AF430, "&lt;0")&gt;=3,0,IF(AE426=1, 1, -1))</f>
        <v>1</v>
      </c>
      <c r="AM426" s="49">
        <f>IF(COUNTIF(AF427:AF429, "&lt;0")&gt;=2,0,IF(AE426=1, 1, -1))</f>
        <v>1</v>
      </c>
      <c r="AN426" s="7">
        <v>21.000972985225271</v>
      </c>
      <c r="AO426" s="4">
        <f t="shared" si="235"/>
        <v>22.650000000000091</v>
      </c>
      <c r="AP426" s="4">
        <f t="shared" si="236"/>
        <v>-1.5100000000002183</v>
      </c>
      <c r="AQ426" s="4">
        <f t="shared" si="237"/>
        <v>17.029999999999745</v>
      </c>
      <c r="AR426">
        <f t="shared" si="253"/>
        <v>22.650000000000091</v>
      </c>
      <c r="AS426" s="6">
        <f t="shared" si="238"/>
        <v>0</v>
      </c>
      <c r="AT426" s="4">
        <f t="shared" si="239"/>
        <v>8.8514594778378139</v>
      </c>
      <c r="AU426" s="4">
        <f t="shared" si="254"/>
        <v>10.970972985225526</v>
      </c>
      <c r="AV426">
        <f t="shared" si="255"/>
        <v>0</v>
      </c>
      <c r="AW426">
        <f t="shared" si="256"/>
        <v>0</v>
      </c>
      <c r="AX426">
        <f t="shared" si="257"/>
        <v>0</v>
      </c>
      <c r="AY426" s="4">
        <f t="shared" si="240"/>
        <v>6.94</v>
      </c>
      <c r="AZ426" s="4">
        <f t="shared" si="241"/>
        <v>973.27500000000998</v>
      </c>
      <c r="BA426" s="4">
        <f>(C426-$C$1240)*10/100*4</f>
        <v>481.5200000000001</v>
      </c>
      <c r="BC426"/>
      <c r="BE426" s="6"/>
      <c r="BK426">
        <f t="shared" si="258"/>
        <v>1</v>
      </c>
    </row>
    <row r="427" spans="1:63" x14ac:dyDescent="0.25">
      <c r="A427">
        <v>832</v>
      </c>
      <c r="B427" s="1">
        <v>44211</v>
      </c>
      <c r="C427" s="2">
        <v>3788.73</v>
      </c>
      <c r="D427" s="2">
        <v>3788.73</v>
      </c>
      <c r="E427" s="2">
        <v>3749.62</v>
      </c>
      <c r="F427" s="2">
        <v>3768.25</v>
      </c>
      <c r="G427" s="2">
        <v>5353060000</v>
      </c>
      <c r="H427" s="2">
        <f t="shared" si="242"/>
        <v>41.757355825717205</v>
      </c>
      <c r="I427" s="2">
        <f t="shared" si="243"/>
        <v>3745.6819999999998</v>
      </c>
      <c r="J427" s="2">
        <f t="shared" si="244"/>
        <v>45.144983316911421</v>
      </c>
      <c r="K427" s="2">
        <f t="shared" si="245"/>
        <v>-6.8099999999999454</v>
      </c>
      <c r="L427" s="20">
        <f>VLOOKUP(B427,'IV Calls'!A:B,2, FALSE)</f>
        <v>0.14360000000000001</v>
      </c>
      <c r="M427" s="2">
        <f t="shared" si="246"/>
        <v>17.868117497860997</v>
      </c>
      <c r="N427" s="2">
        <f>VLOOKUP(B427,'IV Puts'!A:B,2, FALSE)</f>
        <v>0.18390000000000001</v>
      </c>
      <c r="O427" s="21">
        <f t="shared" si="247"/>
        <v>23.746435628634003</v>
      </c>
      <c r="P427" s="4">
        <f t="shared" si="248"/>
        <v>45.920000000000073</v>
      </c>
      <c r="Q427" s="4">
        <f t="shared" si="249"/>
        <v>51.028999999999954</v>
      </c>
      <c r="R427" s="4">
        <f t="shared" si="250"/>
        <v>6.280045112781953</v>
      </c>
      <c r="S427" s="4">
        <f t="shared" si="251"/>
        <v>3.8914462711460542</v>
      </c>
      <c r="T427" s="20">
        <f t="shared" si="222"/>
        <v>3802.1335187969926</v>
      </c>
      <c r="U427" s="2">
        <f t="shared" si="223"/>
        <v>33.883518796992576</v>
      </c>
      <c r="V427" s="24">
        <f t="shared" si="224"/>
        <v>0</v>
      </c>
      <c r="W427" s="32">
        <f t="shared" si="225"/>
        <v>3791.5774612411224</v>
      </c>
      <c r="X427" s="33">
        <f t="shared" si="226"/>
        <v>23.327461241122364</v>
      </c>
      <c r="Y427" s="34">
        <f t="shared" si="227"/>
        <v>0</v>
      </c>
      <c r="Z427" s="39">
        <f t="shared" si="252"/>
        <v>3786.1049999999996</v>
      </c>
      <c r="AA427" s="33">
        <f t="shared" si="228"/>
        <v>17.854999999999563</v>
      </c>
      <c r="AB427" s="34">
        <f t="shared" si="229"/>
        <v>1</v>
      </c>
      <c r="AC427" s="32">
        <f t="shared" si="230"/>
        <v>3787.2542168606351</v>
      </c>
      <c r="AD427" s="33">
        <f t="shared" si="231"/>
        <v>19.004216860635097</v>
      </c>
      <c r="AE427" s="34">
        <f t="shared" si="232"/>
        <v>1</v>
      </c>
      <c r="AF427" s="36">
        <f t="shared" si="233"/>
        <v>1</v>
      </c>
      <c r="AG427" s="37">
        <f t="shared" si="234"/>
        <v>0</v>
      </c>
      <c r="AH427" s="37">
        <f>IF(COUNTIF(AF428:AF431, "&lt;0")&gt;=2,0,IF(AE427=1, 1, -1))</f>
        <v>1</v>
      </c>
      <c r="AI427" s="37">
        <f>IF(COUNTIF(AF428:AF430, "&lt;0")&gt;=1,0,IF(AE427=1, 1, -1))</f>
        <v>0</v>
      </c>
      <c r="AJ427" s="42">
        <f>IF(SUM(AE428:AE430)=0,0,IF(AE427=1, 1, -1))</f>
        <v>1</v>
      </c>
      <c r="AK427" s="37">
        <f>IF(COUNTIF(AF428:AF429, "&lt;0")&gt;=2,0,IF(AE427=1, 1, -1))</f>
        <v>1</v>
      </c>
      <c r="AL427" s="44">
        <f>IF(COUNTIF(AF428:AF431, "&lt;0")&gt;=3,0,IF(AE427=1, 1, -1))</f>
        <v>1</v>
      </c>
      <c r="AM427" s="49">
        <f>IF(COUNTIF(AF428:AF430, "&lt;0")&gt;=2,0,IF(AE427=1, 1, -1))</f>
        <v>1</v>
      </c>
      <c r="AN427" s="7">
        <v>22.882637937720318</v>
      </c>
      <c r="AO427" s="4">
        <f t="shared" si="235"/>
        <v>0</v>
      </c>
      <c r="AP427" s="4">
        <f t="shared" si="236"/>
        <v>-39.110000000000127</v>
      </c>
      <c r="AQ427" s="4">
        <f t="shared" si="237"/>
        <v>20.480000000000018</v>
      </c>
      <c r="AR427">
        <f t="shared" si="253"/>
        <v>39.110000000000127</v>
      </c>
      <c r="AS427" s="6">
        <f t="shared" si="238"/>
        <v>1</v>
      </c>
      <c r="AT427" s="4">
        <f t="shared" si="239"/>
        <v>-4.7860430934196501</v>
      </c>
      <c r="AU427" s="4">
        <f t="shared" si="254"/>
        <v>9.4026379377203</v>
      </c>
      <c r="AV427">
        <f t="shared" si="255"/>
        <v>0</v>
      </c>
      <c r="AW427">
        <f t="shared" si="256"/>
        <v>1</v>
      </c>
      <c r="AX427">
        <f t="shared" si="257"/>
        <v>0</v>
      </c>
      <c r="AY427" s="4">
        <f t="shared" si="240"/>
        <v>-3.9100000000000006</v>
      </c>
      <c r="AZ427" s="4">
        <f t="shared" si="241"/>
        <v>966.33500000000993</v>
      </c>
      <c r="BA427" s="4">
        <f>(C427-$C$1240)*10/100*4</f>
        <v>484.26</v>
      </c>
      <c r="BC427"/>
      <c r="BE427" s="6"/>
      <c r="BK427">
        <f t="shared" si="258"/>
        <v>1</v>
      </c>
    </row>
    <row r="428" spans="1:63" x14ac:dyDescent="0.25">
      <c r="A428">
        <v>831</v>
      </c>
      <c r="B428" s="1">
        <v>44210</v>
      </c>
      <c r="C428" s="2">
        <v>3814.98</v>
      </c>
      <c r="D428" s="2">
        <v>3823.6</v>
      </c>
      <c r="E428" s="2">
        <v>3792.86</v>
      </c>
      <c r="F428" s="2">
        <v>3795.54</v>
      </c>
      <c r="G428" s="2">
        <v>5180140000</v>
      </c>
      <c r="H428" s="2">
        <f t="shared" si="242"/>
        <v>43.599167181138817</v>
      </c>
      <c r="I428" s="2">
        <f t="shared" si="243"/>
        <v>3741.0579999999995</v>
      </c>
      <c r="J428" s="2">
        <f t="shared" si="244"/>
        <v>46.057119856474777</v>
      </c>
      <c r="K428" s="2">
        <f t="shared" si="245"/>
        <v>5.1399999999998727</v>
      </c>
      <c r="L428" s="20">
        <f>VLOOKUP(B428,'IV Calls'!A:B,2, FALSE)</f>
        <v>0.15989999999999999</v>
      </c>
      <c r="M428" s="2">
        <f t="shared" si="246"/>
        <v>19.97128402120363</v>
      </c>
      <c r="N428" s="2">
        <f>VLOOKUP(B428,'IV Puts'!A:B,2, FALSE)</f>
        <v>0.15079999999999999</v>
      </c>
      <c r="O428" s="21">
        <f t="shared" si="247"/>
        <v>19.545699047889936</v>
      </c>
      <c r="P428" s="4">
        <f t="shared" si="248"/>
        <v>30.739999999999782</v>
      </c>
      <c r="Q428" s="4">
        <f t="shared" si="249"/>
        <v>49.768999999999913</v>
      </c>
      <c r="R428" s="4">
        <f t="shared" si="250"/>
        <v>6.5935187969924796</v>
      </c>
      <c r="S428" s="4">
        <f t="shared" si="251"/>
        <v>4.0105087903131889</v>
      </c>
      <c r="T428" s="20">
        <f t="shared" si="222"/>
        <v>3816.3087969924813</v>
      </c>
      <c r="U428" s="2">
        <f t="shared" si="223"/>
        <v>20.768796992481384</v>
      </c>
      <c r="V428" s="24">
        <f t="shared" si="224"/>
        <v>0</v>
      </c>
      <c r="W428" s="32">
        <f t="shared" si="225"/>
        <v>3817.7676915682187</v>
      </c>
      <c r="X428" s="33">
        <f t="shared" si="226"/>
        <v>22.227691568218688</v>
      </c>
      <c r="Y428" s="34">
        <f t="shared" si="227"/>
        <v>0</v>
      </c>
      <c r="Z428" s="39">
        <f t="shared" si="252"/>
        <v>3816.2549999999992</v>
      </c>
      <c r="AA428" s="33">
        <f t="shared" si="228"/>
        <v>20.714999999999236</v>
      </c>
      <c r="AB428" s="34">
        <f t="shared" si="229"/>
        <v>0</v>
      </c>
      <c r="AC428" s="32">
        <f t="shared" si="230"/>
        <v>3816.5726652293251</v>
      </c>
      <c r="AD428" s="33">
        <f t="shared" si="231"/>
        <v>21.032665229325175</v>
      </c>
      <c r="AE428" s="34">
        <f t="shared" si="232"/>
        <v>0</v>
      </c>
      <c r="AF428" s="36">
        <f t="shared" si="233"/>
        <v>-1</v>
      </c>
      <c r="AG428" s="37">
        <f t="shared" si="234"/>
        <v>-1</v>
      </c>
      <c r="AH428" s="37">
        <f>IF(COUNTIF(AF429:AF432, "&lt;0")&gt;=2,0,IF(AE428=1, 1, -1))</f>
        <v>-1</v>
      </c>
      <c r="AI428" s="37">
        <f>IF(COUNTIF(AF429:AF431, "&lt;0")&gt;=1,0,IF(AE428=1, 1, -1))</f>
        <v>-1</v>
      </c>
      <c r="AJ428" s="42">
        <f>IF(SUM(AE429:AE431)=0,0,IF(AE428=1, 1, -1))</f>
        <v>-1</v>
      </c>
      <c r="AK428" s="37">
        <f>IF(COUNTIF(AF429:AF430, "&lt;0")&gt;=2,0,IF(AE428=1, 1, -1))</f>
        <v>-1</v>
      </c>
      <c r="AL428" s="44">
        <f>IF(COUNTIF(AF429:AF432, "&lt;0")&gt;=3,0,IF(AE428=1, 1, -1))</f>
        <v>-1</v>
      </c>
      <c r="AM428" s="49">
        <f>IF(COUNTIF(AF429:AF431, "&lt;0")&gt;=2,0,IF(AE428=1, 1, -1))</f>
        <v>-1</v>
      </c>
      <c r="AN428" s="7">
        <v>18.834706881785539</v>
      </c>
      <c r="AO428" s="4">
        <f t="shared" si="235"/>
        <v>8.6199999999998909</v>
      </c>
      <c r="AP428" s="4">
        <f t="shared" si="236"/>
        <v>-22.119999999999891</v>
      </c>
      <c r="AQ428" s="4">
        <f t="shared" si="237"/>
        <v>19.440000000000055</v>
      </c>
      <c r="AR428">
        <f t="shared" si="253"/>
        <v>22.119999999999891</v>
      </c>
      <c r="AS428" s="6">
        <f t="shared" si="238"/>
        <v>0</v>
      </c>
      <c r="AT428" s="4">
        <f t="shared" si="239"/>
        <v>6.1320603226784201</v>
      </c>
      <c r="AU428" s="4">
        <f t="shared" si="254"/>
        <v>6.3947068817854849</v>
      </c>
      <c r="AV428">
        <f t="shared" si="255"/>
        <v>0</v>
      </c>
      <c r="AW428">
        <f t="shared" si="256"/>
        <v>0</v>
      </c>
      <c r="AX428">
        <f t="shared" si="257"/>
        <v>0</v>
      </c>
      <c r="AY428" s="4">
        <f t="shared" si="240"/>
        <v>6.94</v>
      </c>
      <c r="AZ428" s="4">
        <f t="shared" si="241"/>
        <v>970.2450000000099</v>
      </c>
      <c r="BA428" s="4">
        <f>(C428-$C$1240)*10/100*4</f>
        <v>494.76</v>
      </c>
      <c r="BC428"/>
      <c r="BE428" s="6"/>
      <c r="BK428">
        <f t="shared" si="258"/>
        <v>1</v>
      </c>
    </row>
    <row r="429" spans="1:63" x14ac:dyDescent="0.25">
      <c r="A429">
        <v>830</v>
      </c>
      <c r="B429" s="1">
        <v>44209</v>
      </c>
      <c r="C429" s="2">
        <v>3802.23</v>
      </c>
      <c r="D429" s="2">
        <v>3820.96</v>
      </c>
      <c r="E429" s="2">
        <v>3791.5</v>
      </c>
      <c r="F429" s="2">
        <v>3809.84</v>
      </c>
      <c r="G429" s="2">
        <v>4590420000</v>
      </c>
      <c r="H429" s="2">
        <f t="shared" si="242"/>
        <v>41.848957029350764</v>
      </c>
      <c r="I429" s="2">
        <f t="shared" si="243"/>
        <v>3733.6295</v>
      </c>
      <c r="J429" s="2">
        <f t="shared" si="244"/>
        <v>45.219028993974362</v>
      </c>
      <c r="K429" s="2">
        <f t="shared" si="245"/>
        <v>1.0399999999999636</v>
      </c>
      <c r="L429" s="20">
        <f>VLOOKUP(B429,'IV Calls'!A:B,2, FALSE)</f>
        <v>0.15060000000000001</v>
      </c>
      <c r="M429" s="2">
        <f t="shared" si="246"/>
        <v>18.767020872315193</v>
      </c>
      <c r="N429" s="2">
        <f>VLOOKUP(B429,'IV Puts'!A:B,2, FALSE)</f>
        <v>0.13919999999999999</v>
      </c>
      <c r="O429" s="21">
        <f t="shared" si="247"/>
        <v>18.001220103048645</v>
      </c>
      <c r="P429" s="4">
        <f t="shared" si="248"/>
        <v>29.460000000000036</v>
      </c>
      <c r="Q429" s="4">
        <f t="shared" si="249"/>
        <v>48.453999999999951</v>
      </c>
      <c r="R429" s="4">
        <f t="shared" si="250"/>
        <v>6.4687969924812059</v>
      </c>
      <c r="S429" s="4">
        <f t="shared" si="251"/>
        <v>3.9263261524206623</v>
      </c>
      <c r="T429" s="20">
        <f t="shared" si="222"/>
        <v>3807.8298120300751</v>
      </c>
      <c r="U429" s="2">
        <f t="shared" si="223"/>
        <v>2.0101879699250276</v>
      </c>
      <c r="V429" s="24">
        <f t="shared" si="224"/>
        <v>1</v>
      </c>
      <c r="W429" s="32">
        <f t="shared" si="225"/>
        <v>3805.0993627330286</v>
      </c>
      <c r="X429" s="33">
        <f t="shared" si="226"/>
        <v>4.7406372669715893</v>
      </c>
      <c r="Y429" s="34">
        <f t="shared" si="227"/>
        <v>1</v>
      </c>
      <c r="Z429" s="39">
        <f t="shared" si="252"/>
        <v>3802.2910000000006</v>
      </c>
      <c r="AA429" s="33">
        <f t="shared" si="228"/>
        <v>7.5489999999995234</v>
      </c>
      <c r="AB429" s="34">
        <f t="shared" si="229"/>
        <v>1</v>
      </c>
      <c r="AC429" s="32">
        <f t="shared" si="230"/>
        <v>3802.8807561739363</v>
      </c>
      <c r="AD429" s="33">
        <f t="shared" si="231"/>
        <v>6.9592438260638119</v>
      </c>
      <c r="AE429" s="34">
        <f t="shared" si="232"/>
        <v>1</v>
      </c>
      <c r="AF429" s="36">
        <f t="shared" si="233"/>
        <v>1</v>
      </c>
      <c r="AG429" s="37">
        <f t="shared" si="234"/>
        <v>1</v>
      </c>
      <c r="AH429" s="37">
        <f>IF(COUNTIF(AF430:AF433, "&lt;0")&gt;=2,0,IF(AE429=1, 1, -1))</f>
        <v>1</v>
      </c>
      <c r="AI429" s="37">
        <f>IF(COUNTIF(AF430:AF432, "&lt;0")&gt;=1,0,IF(AE429=1, 1, -1))</f>
        <v>1</v>
      </c>
      <c r="AJ429" s="42">
        <f>IF(SUM(AE430:AE432)=0,0,IF(AE429=1, 1, -1))</f>
        <v>1</v>
      </c>
      <c r="AK429" s="37">
        <f>IF(COUNTIF(AF430:AF431, "&lt;0")&gt;=2,0,IF(AE429=1, 1, -1))</f>
        <v>1</v>
      </c>
      <c r="AL429" s="44">
        <f>IF(COUNTIF(AF430:AF433, "&lt;0")&gt;=3,0,IF(AE429=1, 1, -1))</f>
        <v>1</v>
      </c>
      <c r="AM429" s="49">
        <f>IF(COUNTIF(AF430:AF432, "&lt;0")&gt;=2,0,IF(AE429=1, 1, -1))</f>
        <v>1</v>
      </c>
      <c r="AN429" s="7">
        <v>17.346409730586149</v>
      </c>
      <c r="AO429" s="4">
        <f t="shared" si="235"/>
        <v>18.730000000000018</v>
      </c>
      <c r="AP429" s="4">
        <f t="shared" si="236"/>
        <v>-10.730000000000018</v>
      </c>
      <c r="AQ429" s="4">
        <f t="shared" si="237"/>
        <v>7.6100000000001273</v>
      </c>
      <c r="AR429">
        <f t="shared" si="253"/>
        <v>18.730000000000018</v>
      </c>
      <c r="AS429" s="6">
        <f t="shared" si="238"/>
        <v>0</v>
      </c>
      <c r="AT429" s="4">
        <f t="shared" si="239"/>
        <v>7.2896145958792076</v>
      </c>
      <c r="AU429" s="4">
        <f t="shared" si="254"/>
        <v>16.736409730586022</v>
      </c>
      <c r="AV429">
        <f t="shared" si="255"/>
        <v>0</v>
      </c>
      <c r="AW429">
        <f t="shared" si="256"/>
        <v>0</v>
      </c>
      <c r="AX429">
        <f t="shared" si="257"/>
        <v>0</v>
      </c>
      <c r="AY429" s="4">
        <f t="shared" si="240"/>
        <v>6.94</v>
      </c>
      <c r="AZ429" s="4">
        <f t="shared" si="241"/>
        <v>963.30500000000984</v>
      </c>
      <c r="BA429" s="4">
        <f>(C429-$C$1240)*10/100*4</f>
        <v>489.66</v>
      </c>
      <c r="BC429"/>
      <c r="BE429" s="6"/>
      <c r="BK429">
        <f t="shared" si="258"/>
        <v>1</v>
      </c>
    </row>
    <row r="430" spans="1:63" x14ac:dyDescent="0.25">
      <c r="A430">
        <v>829</v>
      </c>
      <c r="B430" s="1">
        <v>44208</v>
      </c>
      <c r="C430" s="2">
        <v>3801.62</v>
      </c>
      <c r="D430" s="2">
        <v>3810.78</v>
      </c>
      <c r="E430" s="2">
        <v>3776.51</v>
      </c>
      <c r="F430" s="2">
        <v>3801.19</v>
      </c>
      <c r="G430" s="2">
        <v>4977210000</v>
      </c>
      <c r="H430" s="2">
        <f t="shared" si="242"/>
        <v>39.623131515708252</v>
      </c>
      <c r="I430" s="2">
        <f t="shared" si="243"/>
        <v>3727.281500000001</v>
      </c>
      <c r="J430" s="2">
        <f t="shared" si="244"/>
        <v>43.570591346264266</v>
      </c>
      <c r="K430" s="2">
        <f t="shared" si="245"/>
        <v>2.0099999999997635</v>
      </c>
      <c r="L430" s="20">
        <f>VLOOKUP(B430,'IV Calls'!A:B,2, FALSE)</f>
        <v>0.16209999999999999</v>
      </c>
      <c r="M430" s="2">
        <f t="shared" si="246"/>
        <v>20.19169715842181</v>
      </c>
      <c r="N430" s="2">
        <f>VLOOKUP(B430,'IV Puts'!A:B,2, FALSE)</f>
        <v>0.15920000000000001</v>
      </c>
      <c r="O430" s="21">
        <f t="shared" si="247"/>
        <v>20.579044873263356</v>
      </c>
      <c r="P430" s="4">
        <f t="shared" si="248"/>
        <v>34.269999999999982</v>
      </c>
      <c r="Q430" s="4">
        <f t="shared" si="249"/>
        <v>48.788999999999945</v>
      </c>
      <c r="R430" s="4">
        <f t="shared" si="250"/>
        <v>6.6398120300751913</v>
      </c>
      <c r="S430" s="4">
        <f t="shared" si="251"/>
        <v>4.0413559620119601</v>
      </c>
      <c r="T430" s="20">
        <f t="shared" si="222"/>
        <v>3806.0851278195491</v>
      </c>
      <c r="U430" s="2">
        <f t="shared" si="223"/>
        <v>4.8951278195490886</v>
      </c>
      <c r="V430" s="24">
        <f t="shared" si="224"/>
        <v>1</v>
      </c>
      <c r="W430" s="32">
        <f t="shared" si="225"/>
        <v>3804.4116883191214</v>
      </c>
      <c r="X430" s="33">
        <f t="shared" si="226"/>
        <v>3.2216883191213128</v>
      </c>
      <c r="Y430" s="34">
        <f t="shared" si="227"/>
        <v>1</v>
      </c>
      <c r="Z430" s="39">
        <f t="shared" si="252"/>
        <v>3801.4680000000003</v>
      </c>
      <c r="AA430" s="33">
        <f t="shared" si="228"/>
        <v>0.27800000000024738</v>
      </c>
      <c r="AB430" s="34">
        <f t="shared" si="229"/>
        <v>1</v>
      </c>
      <c r="AC430" s="32">
        <f t="shared" si="230"/>
        <v>3802.0861745470161</v>
      </c>
      <c r="AD430" s="33">
        <f t="shared" si="231"/>
        <v>0.89617454701601673</v>
      </c>
      <c r="AE430" s="34">
        <f t="shared" si="232"/>
        <v>1</v>
      </c>
      <c r="AF430" s="36">
        <f t="shared" si="233"/>
        <v>1</v>
      </c>
      <c r="AG430" s="37">
        <f t="shared" si="234"/>
        <v>1</v>
      </c>
      <c r="AH430" s="37">
        <f>IF(COUNTIF(AF431:AF434, "&lt;0")&gt;=2,0,IF(AE430=1, 1, -1))</f>
        <v>0</v>
      </c>
      <c r="AI430" s="37">
        <f>IF(COUNTIF(AF431:AF433, "&lt;0")&gt;=1,0,IF(AE430=1, 1, -1))</f>
        <v>0</v>
      </c>
      <c r="AJ430" s="42">
        <f>IF(SUM(AE431:AE433)=0,0,IF(AE430=1, 1, -1))</f>
        <v>1</v>
      </c>
      <c r="AK430" s="37">
        <f>IF(COUNTIF(AF431:AF432, "&lt;0")&gt;=2,0,IF(AE430=1, 1, -1))</f>
        <v>1</v>
      </c>
      <c r="AL430" s="44">
        <f>IF(COUNTIF(AF431:AF434, "&lt;0")&gt;=3,0,IF(AE430=1, 1, -1))</f>
        <v>1</v>
      </c>
      <c r="AM430" s="49">
        <f>IF(COUNTIF(AF431:AF433, "&lt;0")&gt;=2,0,IF(AE430=1, 1, -1))</f>
        <v>1</v>
      </c>
      <c r="AN430" s="7">
        <v>19.830463834797978</v>
      </c>
      <c r="AO430" s="4">
        <f t="shared" si="235"/>
        <v>9.1600000000003092</v>
      </c>
      <c r="AP430" s="4">
        <f t="shared" si="236"/>
        <v>-25.109999999999673</v>
      </c>
      <c r="AQ430" s="4">
        <f t="shared" si="237"/>
        <v>0.42999999999983629</v>
      </c>
      <c r="AR430">
        <f t="shared" si="253"/>
        <v>25.109999999999673</v>
      </c>
      <c r="AS430" s="6">
        <f t="shared" si="238"/>
        <v>0</v>
      </c>
      <c r="AT430" s="4">
        <f t="shared" si="239"/>
        <v>4.635695752197293</v>
      </c>
      <c r="AU430" s="4">
        <f t="shared" si="254"/>
        <v>26.400463834798142</v>
      </c>
      <c r="AV430">
        <f t="shared" si="255"/>
        <v>0</v>
      </c>
      <c r="AW430">
        <f t="shared" si="256"/>
        <v>0</v>
      </c>
      <c r="AX430">
        <f t="shared" si="257"/>
        <v>0</v>
      </c>
      <c r="AY430" s="4">
        <f t="shared" si="240"/>
        <v>6.94</v>
      </c>
      <c r="AZ430" s="4">
        <f t="shared" si="241"/>
        <v>956.36500000000979</v>
      </c>
      <c r="BA430" s="4">
        <f>(C430-$C$1240)*10/100*4</f>
        <v>489.416</v>
      </c>
      <c r="BC430"/>
      <c r="BE430" s="6"/>
      <c r="BK430">
        <f t="shared" si="258"/>
        <v>1</v>
      </c>
    </row>
    <row r="431" spans="1:63" x14ac:dyDescent="0.25">
      <c r="A431">
        <v>828</v>
      </c>
      <c r="B431" s="1">
        <v>44207</v>
      </c>
      <c r="C431" s="2">
        <v>3803.14</v>
      </c>
      <c r="D431" s="2">
        <v>3817.86</v>
      </c>
      <c r="E431" s="2">
        <v>3789.02</v>
      </c>
      <c r="F431" s="2">
        <v>3799.61</v>
      </c>
      <c r="G431" s="2">
        <v>4450500000</v>
      </c>
      <c r="H431" s="2">
        <f t="shared" si="242"/>
        <v>37.732896655305986</v>
      </c>
      <c r="I431" s="2">
        <f t="shared" si="243"/>
        <v>3720.0045000000005</v>
      </c>
      <c r="J431" s="2">
        <f t="shared" si="244"/>
        <v>42.241723138198431</v>
      </c>
      <c r="K431" s="2">
        <f t="shared" si="245"/>
        <v>-21.539999999999964</v>
      </c>
      <c r="L431" s="20">
        <f>VLOOKUP(B431,'IV Calls'!A:B,2, FALSE)</f>
        <v>0.18179999999999999</v>
      </c>
      <c r="M431" s="2">
        <f t="shared" si="246"/>
        <v>22.795009146430871</v>
      </c>
      <c r="N431" s="2">
        <f>VLOOKUP(B431,'IV Puts'!A:B,2, FALSE)</f>
        <v>0.1668</v>
      </c>
      <c r="O431" s="21">
        <f t="shared" si="247"/>
        <v>21.703725094841456</v>
      </c>
      <c r="P431" s="4">
        <f t="shared" si="248"/>
        <v>35.659999999999854</v>
      </c>
      <c r="Q431" s="4">
        <f t="shared" si="249"/>
        <v>49.106999999999971</v>
      </c>
      <c r="R431" s="4">
        <f t="shared" si="250"/>
        <v>6.4751278195488746</v>
      </c>
      <c r="S431" s="4">
        <f t="shared" si="251"/>
        <v>3.9319553790445054</v>
      </c>
      <c r="T431" s="20">
        <f t="shared" si="222"/>
        <v>3830.7419924812029</v>
      </c>
      <c r="U431" s="2">
        <f t="shared" si="223"/>
        <v>31.131992481202815</v>
      </c>
      <c r="V431" s="24">
        <f t="shared" si="224"/>
        <v>0</v>
      </c>
      <c r="W431" s="32">
        <f t="shared" si="225"/>
        <v>3805.7713199202476</v>
      </c>
      <c r="X431" s="33">
        <f t="shared" si="226"/>
        <v>6.1613199202474789</v>
      </c>
      <c r="Y431" s="34">
        <f t="shared" si="227"/>
        <v>1</v>
      </c>
      <c r="Z431" s="39">
        <f t="shared" si="252"/>
        <v>3801.9490000000005</v>
      </c>
      <c r="AA431" s="33">
        <f t="shared" si="228"/>
        <v>2.3390000000003965</v>
      </c>
      <c r="AB431" s="34">
        <f t="shared" si="229"/>
        <v>1</v>
      </c>
      <c r="AC431" s="32">
        <f t="shared" si="230"/>
        <v>3802.7516871832522</v>
      </c>
      <c r="AD431" s="33">
        <f t="shared" si="231"/>
        <v>3.1416871832520883</v>
      </c>
      <c r="AE431" s="34">
        <f t="shared" si="232"/>
        <v>1</v>
      </c>
      <c r="AF431" s="36">
        <f t="shared" si="233"/>
        <v>1</v>
      </c>
      <c r="AG431" s="37">
        <f t="shared" si="234"/>
        <v>1</v>
      </c>
      <c r="AH431" s="37">
        <f>IF(COUNTIF(AF432:AF435, "&lt;0")&gt;=2,0,IF(AE431=1, 1, -1))</f>
        <v>0</v>
      </c>
      <c r="AI431" s="37">
        <f>IF(COUNTIF(AF432:AF434, "&lt;0")&gt;=1,0,IF(AE431=1, 1, -1))</f>
        <v>0</v>
      </c>
      <c r="AJ431" s="42">
        <f>IF(SUM(AE432:AE434)=0,0,IF(AE431=1, 1, -1))</f>
        <v>1</v>
      </c>
      <c r="AK431" s="37">
        <f>IF(COUNTIF(AF432:AF433, "&lt;0")&gt;=2,0,IF(AE431=1, 1, -1))</f>
        <v>1</v>
      </c>
      <c r="AL431" s="44">
        <f>IF(COUNTIF(AF432:AF435, "&lt;0")&gt;=3,0,IF(AE431=1, 1, -1))</f>
        <v>0</v>
      </c>
      <c r="AM431" s="49">
        <f>IF(COUNTIF(AF432:AF434, "&lt;0")&gt;=2,0,IF(AE431=1, 1, -1))</f>
        <v>0</v>
      </c>
      <c r="AN431" s="7">
        <v>20.914232814217108</v>
      </c>
      <c r="AO431" s="4">
        <f t="shared" si="235"/>
        <v>14.720000000000255</v>
      </c>
      <c r="AP431" s="4">
        <f t="shared" si="236"/>
        <v>-14.119999999999891</v>
      </c>
      <c r="AQ431" s="4">
        <f t="shared" si="237"/>
        <v>3.5299999999997453</v>
      </c>
      <c r="AR431">
        <f t="shared" si="253"/>
        <v>14.720000000000255</v>
      </c>
      <c r="AS431" s="6">
        <f t="shared" si="238"/>
        <v>0</v>
      </c>
      <c r="AT431" s="4">
        <f t="shared" si="239"/>
        <v>16.651349221325408</v>
      </c>
      <c r="AU431" s="4">
        <f t="shared" si="254"/>
        <v>24.384232814217363</v>
      </c>
      <c r="AV431">
        <f t="shared" si="255"/>
        <v>0</v>
      </c>
      <c r="AW431">
        <f t="shared" si="256"/>
        <v>0</v>
      </c>
      <c r="AX431">
        <f t="shared" si="257"/>
        <v>0</v>
      </c>
      <c r="AY431" s="4">
        <f t="shared" si="240"/>
        <v>6.94</v>
      </c>
      <c r="AZ431" s="4">
        <f t="shared" si="241"/>
        <v>949.42500000000973</v>
      </c>
      <c r="BA431" s="4">
        <f>(C431-$C$1240)*10/100*4</f>
        <v>490.02399999999994</v>
      </c>
      <c r="BC431"/>
      <c r="BE431" s="6"/>
      <c r="BK431">
        <f t="shared" si="258"/>
        <v>1</v>
      </c>
    </row>
    <row r="432" spans="1:63" x14ac:dyDescent="0.25">
      <c r="A432">
        <v>827</v>
      </c>
      <c r="B432" s="1">
        <v>44204</v>
      </c>
      <c r="C432" s="2">
        <v>3815.05</v>
      </c>
      <c r="D432" s="2">
        <v>3826.69</v>
      </c>
      <c r="E432" s="2">
        <v>3783.6</v>
      </c>
      <c r="F432" s="2">
        <v>3824.68</v>
      </c>
      <c r="G432" s="2">
        <v>4764180000</v>
      </c>
      <c r="H432" s="2">
        <f t="shared" si="242"/>
        <v>36.419232647965963</v>
      </c>
      <c r="I432" s="2">
        <f t="shared" si="243"/>
        <v>3712.8040000000001</v>
      </c>
      <c r="J432" s="2">
        <f t="shared" si="244"/>
        <v>41.309891717168746</v>
      </c>
      <c r="K432" s="2">
        <f t="shared" si="245"/>
        <v>11.260000000000218</v>
      </c>
      <c r="L432" s="20">
        <f>VLOOKUP(B432,'IV Calls'!A:B,2, FALSE)</f>
        <v>0.14349999999999999</v>
      </c>
      <c r="M432" s="2">
        <f t="shared" si="246"/>
        <v>17.894485680302445</v>
      </c>
      <c r="N432" s="2">
        <f>VLOOKUP(B432,'IV Puts'!A:B,2, FALSE)</f>
        <v>0.1231</v>
      </c>
      <c r="O432" s="21">
        <f t="shared" si="247"/>
        <v>15.930071095404456</v>
      </c>
      <c r="P432" s="4">
        <f t="shared" si="248"/>
        <v>43.090000000000146</v>
      </c>
      <c r="Q432" s="4">
        <f t="shared" si="249"/>
        <v>46.990999999999985</v>
      </c>
      <c r="R432" s="4">
        <f t="shared" si="250"/>
        <v>6.061992481203009</v>
      </c>
      <c r="S432" s="4">
        <f t="shared" si="251"/>
        <v>3.7060843947149169</v>
      </c>
      <c r="T432" s="20">
        <f t="shared" si="222"/>
        <v>3808.777827067669</v>
      </c>
      <c r="U432" s="2">
        <f t="shared" si="223"/>
        <v>15.902172932330814</v>
      </c>
      <c r="V432" s="24">
        <f t="shared" si="224"/>
        <v>1</v>
      </c>
      <c r="W432" s="32">
        <f t="shared" si="225"/>
        <v>3817.2292284164087</v>
      </c>
      <c r="X432" s="33">
        <f t="shared" si="226"/>
        <v>7.4507715835911767</v>
      </c>
      <c r="Y432" s="34">
        <f t="shared" si="227"/>
        <v>1</v>
      </c>
      <c r="Z432" s="39">
        <f t="shared" si="252"/>
        <v>3820.0840000000026</v>
      </c>
      <c r="AA432" s="33">
        <f t="shared" si="228"/>
        <v>4.5959999999972752</v>
      </c>
      <c r="AB432" s="34">
        <f t="shared" si="229"/>
        <v>1</v>
      </c>
      <c r="AC432" s="32">
        <f t="shared" si="230"/>
        <v>3819.4844979674481</v>
      </c>
      <c r="AD432" s="33">
        <f t="shared" si="231"/>
        <v>5.195502032551758</v>
      </c>
      <c r="AE432" s="34">
        <f t="shared" si="232"/>
        <v>1</v>
      </c>
      <c r="AF432" s="36">
        <f t="shared" si="233"/>
        <v>1</v>
      </c>
      <c r="AG432" s="37">
        <f t="shared" si="234"/>
        <v>0</v>
      </c>
      <c r="AH432" s="37">
        <f>IF(COUNTIF(AF433:AF436, "&lt;0")&gt;=2,0,IF(AE432=1, 1, -1))</f>
        <v>0</v>
      </c>
      <c r="AI432" s="37">
        <f>IF(COUNTIF(AF433:AF435, "&lt;0")&gt;=1,0,IF(AE432=1, 1, -1))</f>
        <v>0</v>
      </c>
      <c r="AJ432" s="42">
        <f>IF(SUM(AE433:AE435)=0,0,IF(AE432=1, 1, -1))</f>
        <v>0</v>
      </c>
      <c r="AK432" s="37">
        <f>IF(COUNTIF(AF433:AF434, "&lt;0")&gt;=2,0,IF(AE432=1, 1, -1))</f>
        <v>0</v>
      </c>
      <c r="AL432" s="44">
        <f>IF(COUNTIF(AF433:AF436, "&lt;0")&gt;=3,0,IF(AE432=1, 1, -1))</f>
        <v>0</v>
      </c>
      <c r="AM432" s="49">
        <f>IF(COUNTIF(AF433:AF435, "&lt;0")&gt;=2,0,IF(AE432=1, 1, -1))</f>
        <v>0</v>
      </c>
      <c r="AN432" s="7">
        <v>15.350600607980706</v>
      </c>
      <c r="AO432" s="4">
        <f t="shared" si="235"/>
        <v>11.639999999999873</v>
      </c>
      <c r="AP432" s="4">
        <f t="shared" si="236"/>
        <v>-31.450000000000273</v>
      </c>
      <c r="AQ432" s="4">
        <f t="shared" si="237"/>
        <v>9.6299999999996544</v>
      </c>
      <c r="AR432">
        <f t="shared" si="253"/>
        <v>31.450000000000273</v>
      </c>
      <c r="AS432" s="6">
        <f t="shared" si="238"/>
        <v>1</v>
      </c>
      <c r="AT432" s="4">
        <f t="shared" si="239"/>
        <v>-8.4240990880292159</v>
      </c>
      <c r="AU432" s="4">
        <f t="shared" si="254"/>
        <v>12.720600607981051</v>
      </c>
      <c r="AV432">
        <f t="shared" si="255"/>
        <v>0</v>
      </c>
      <c r="AW432">
        <f t="shared" si="256"/>
        <v>1</v>
      </c>
      <c r="AX432">
        <f t="shared" si="257"/>
        <v>0</v>
      </c>
      <c r="AY432" s="4">
        <f t="shared" si="240"/>
        <v>-3.9100000000000006</v>
      </c>
      <c r="AZ432" s="4">
        <f t="shared" si="241"/>
        <v>942.48500000000968</v>
      </c>
      <c r="BA432" s="4">
        <f>(C432-$C$1240)*10/100*4</f>
        <v>494.78800000000012</v>
      </c>
      <c r="BC432"/>
      <c r="BE432" s="6"/>
      <c r="BK432">
        <f t="shared" si="258"/>
        <v>0</v>
      </c>
    </row>
    <row r="433" spans="1:63" x14ac:dyDescent="0.25">
      <c r="A433">
        <v>826</v>
      </c>
      <c r="B433" s="1">
        <v>44203</v>
      </c>
      <c r="C433" s="2">
        <v>3764.71</v>
      </c>
      <c r="D433" s="2">
        <v>3811.55</v>
      </c>
      <c r="E433" s="2">
        <v>3764.71</v>
      </c>
      <c r="F433" s="2">
        <v>3803.79</v>
      </c>
      <c r="G433" s="2">
        <v>5080870000</v>
      </c>
      <c r="H433" s="2">
        <f t="shared" si="242"/>
        <v>27.444970982353457</v>
      </c>
      <c r="I433" s="2">
        <f t="shared" si="243"/>
        <v>3707.3504999999996</v>
      </c>
      <c r="J433" s="2">
        <f t="shared" si="244"/>
        <v>36.28532855243138</v>
      </c>
      <c r="K433" s="2">
        <f t="shared" si="245"/>
        <v>16.570000000000164</v>
      </c>
      <c r="L433" s="20">
        <f>VLOOKUP(B433,'IV Calls'!A:B,2, FALSE)</f>
        <v>0.1416</v>
      </c>
      <c r="M433" s="2">
        <f t="shared" si="246"/>
        <v>17.399222611359871</v>
      </c>
      <c r="N433" s="2">
        <f>VLOOKUP(B433,'IV Puts'!A:B,2, FALSE)</f>
        <v>0.13519999999999999</v>
      </c>
      <c r="O433" s="21">
        <f t="shared" si="247"/>
        <v>17.239935020923248</v>
      </c>
      <c r="P433" s="4">
        <f t="shared" si="248"/>
        <v>63.410000000000309</v>
      </c>
      <c r="Q433" s="4">
        <f t="shared" si="249"/>
        <v>45.079999999999927</v>
      </c>
      <c r="R433" s="4">
        <f t="shared" si="250"/>
        <v>4.9878270676691763</v>
      </c>
      <c r="S433" s="4">
        <f t="shared" si="251"/>
        <v>3.0693357977581703</v>
      </c>
      <c r="T433" s="20">
        <f t="shared" si="222"/>
        <v>3751.7347142857143</v>
      </c>
      <c r="U433" s="2">
        <f t="shared" si="223"/>
        <v>52.055285714285674</v>
      </c>
      <c r="V433" s="24">
        <f t="shared" si="224"/>
        <v>0</v>
      </c>
      <c r="W433" s="32">
        <f t="shared" si="225"/>
        <v>3766.3087794854641</v>
      </c>
      <c r="X433" s="33">
        <f t="shared" si="226"/>
        <v>37.481220514535835</v>
      </c>
      <c r="Y433" s="34">
        <f t="shared" si="227"/>
        <v>0</v>
      </c>
      <c r="Z433" s="39">
        <f t="shared" si="252"/>
        <v>3769.961000000003</v>
      </c>
      <c r="AA433" s="33">
        <f t="shared" si="228"/>
        <v>33.828999999996995</v>
      </c>
      <c r="AB433" s="34">
        <f t="shared" si="229"/>
        <v>0</v>
      </c>
      <c r="AC433" s="32">
        <f t="shared" si="230"/>
        <v>3769.1940336919497</v>
      </c>
      <c r="AD433" s="33">
        <f t="shared" si="231"/>
        <v>34.595966308050265</v>
      </c>
      <c r="AE433" s="34">
        <f t="shared" si="232"/>
        <v>0</v>
      </c>
      <c r="AF433" s="36">
        <f t="shared" si="233"/>
        <v>-1</v>
      </c>
      <c r="AG433" s="37">
        <f t="shared" si="234"/>
        <v>0</v>
      </c>
      <c r="AH433" s="37">
        <f>IF(COUNTIF(AF434:AF437, "&lt;0")&gt;=2,0,IF(AE433=1, 1, -1))</f>
        <v>0</v>
      </c>
      <c r="AI433" s="37">
        <f>IF(COUNTIF(AF434:AF436, "&lt;0")&gt;=1,0,IF(AE433=1, 1, -1))</f>
        <v>0</v>
      </c>
      <c r="AJ433" s="42">
        <f>IF(SUM(AE434:AE436)=0,0,IF(AE433=1, 1, -1))</f>
        <v>0</v>
      </c>
      <c r="AK433" s="37">
        <f>IF(COUNTIF(AF434:AF435, "&lt;0")&gt;=2,0,IF(AE433=1, 1, -1))</f>
        <v>0</v>
      </c>
      <c r="AL433" s="44">
        <f>IF(COUNTIF(AF434:AF437, "&lt;0")&gt;=3,0,IF(AE433=1, 1, -1))</f>
        <v>0</v>
      </c>
      <c r="AM433" s="49">
        <f>IF(COUNTIF(AF434:AF436, "&lt;0")&gt;=2,0,IF(AE433=1, 1, -1))</f>
        <v>0</v>
      </c>
      <c r="AN433" s="7">
        <v>16.612817069603487</v>
      </c>
      <c r="AO433" s="4">
        <f t="shared" si="235"/>
        <v>46.840000000000146</v>
      </c>
      <c r="AP433" s="4">
        <f t="shared" si="236"/>
        <v>0</v>
      </c>
      <c r="AQ433" s="4">
        <f t="shared" si="237"/>
        <v>39.079999999999927</v>
      </c>
      <c r="AR433">
        <f t="shared" si="253"/>
        <v>46.840000000000146</v>
      </c>
      <c r="AS433" s="6">
        <f t="shared" si="238"/>
        <v>1</v>
      </c>
      <c r="AT433" s="4">
        <f t="shared" si="239"/>
        <v>-21.920774395594915</v>
      </c>
      <c r="AU433" s="4">
        <f t="shared" si="254"/>
        <v>-15.46718293039644</v>
      </c>
      <c r="AV433">
        <f t="shared" si="255"/>
        <v>1</v>
      </c>
      <c r="AW433">
        <f t="shared" si="256"/>
        <v>0</v>
      </c>
      <c r="AX433">
        <f t="shared" si="257"/>
        <v>0</v>
      </c>
      <c r="AY433" s="4">
        <f t="shared" si="240"/>
        <v>-3.9100000000000006</v>
      </c>
      <c r="AZ433" s="4">
        <f t="shared" si="241"/>
        <v>946.39500000000965</v>
      </c>
      <c r="BA433" s="4">
        <f>(C433-$C$1240)*10/100*4</f>
        <v>474.65200000000004</v>
      </c>
      <c r="BC433"/>
      <c r="BE433" s="6"/>
      <c r="BK433">
        <f t="shared" si="258"/>
        <v>0</v>
      </c>
    </row>
    <row r="434" spans="1:63" x14ac:dyDescent="0.25">
      <c r="A434">
        <v>825</v>
      </c>
      <c r="B434" s="1">
        <v>44202</v>
      </c>
      <c r="C434" s="2">
        <v>3712.2</v>
      </c>
      <c r="D434" s="2">
        <v>3783.04</v>
      </c>
      <c r="E434" s="2">
        <v>3705.34</v>
      </c>
      <c r="F434" s="2">
        <v>3748.14</v>
      </c>
      <c r="G434" s="2">
        <v>6049970000</v>
      </c>
      <c r="H434" s="2">
        <f t="shared" si="242"/>
        <v>25.259999648104198</v>
      </c>
      <c r="I434" s="2">
        <f t="shared" si="243"/>
        <v>3703.2674999999995</v>
      </c>
      <c r="J434" s="2">
        <f t="shared" si="244"/>
        <v>32.127206846173827</v>
      </c>
      <c r="K434" s="2">
        <f t="shared" si="245"/>
        <v>-14.660000000000309</v>
      </c>
      <c r="L434" s="20">
        <f>VLOOKUP(B434,'IV Calls'!A:B,2, FALSE)</f>
        <v>0.19020000000000001</v>
      </c>
      <c r="M434" s="2">
        <f t="shared" si="246"/>
        <v>23.238301304447152</v>
      </c>
      <c r="N434" s="2">
        <f>VLOOKUP(B434,'IV Puts'!A:B,2, FALSE)</f>
        <v>0.17069999999999999</v>
      </c>
      <c r="O434" s="21">
        <f t="shared" si="247"/>
        <v>21.643113083528718</v>
      </c>
      <c r="P434" s="4">
        <f t="shared" si="248"/>
        <v>77.699999999999818</v>
      </c>
      <c r="Q434" s="4">
        <f t="shared" si="249"/>
        <v>40.948999999999934</v>
      </c>
      <c r="R434" s="4">
        <f t="shared" si="250"/>
        <v>3.5947142857142902</v>
      </c>
      <c r="S434" s="4">
        <f t="shared" si="251"/>
        <v>2.2518020922028978</v>
      </c>
      <c r="T434" s="20">
        <f t="shared" si="222"/>
        <v>3729.9345939849627</v>
      </c>
      <c r="U434" s="2">
        <f t="shared" si="223"/>
        <v>18.20540601503717</v>
      </c>
      <c r="V434" s="24">
        <f t="shared" si="224"/>
        <v>1</v>
      </c>
      <c r="W434" s="32">
        <f t="shared" si="225"/>
        <v>3713.6030286111813</v>
      </c>
      <c r="X434" s="33">
        <f t="shared" si="226"/>
        <v>34.536971388818529</v>
      </c>
      <c r="Y434" s="34">
        <f t="shared" si="227"/>
        <v>0</v>
      </c>
      <c r="Z434" s="39">
        <f t="shared" si="252"/>
        <v>3713.6179999999995</v>
      </c>
      <c r="AA434" s="33">
        <f t="shared" si="228"/>
        <v>34.522000000000389</v>
      </c>
      <c r="AB434" s="34">
        <f t="shared" si="229"/>
        <v>0</v>
      </c>
      <c r="AC434" s="32">
        <f t="shared" si="230"/>
        <v>3713.6148560083475</v>
      </c>
      <c r="AD434" s="33">
        <f t="shared" si="231"/>
        <v>34.525143991652385</v>
      </c>
      <c r="AE434" s="34">
        <f t="shared" si="232"/>
        <v>0</v>
      </c>
      <c r="AF434" s="36">
        <f t="shared" si="233"/>
        <v>-1</v>
      </c>
      <c r="AG434" s="37">
        <f t="shared" si="234"/>
        <v>0</v>
      </c>
      <c r="AH434" s="37">
        <f>IF(COUNTIF(AF435:AF438, "&lt;0")&gt;=2,0,IF(AE434=1, 1, -1))</f>
        <v>0</v>
      </c>
      <c r="AI434" s="37">
        <f>IF(COUNTIF(AF435:AF437, "&lt;0")&gt;=1,0,IF(AE434=1, 1, -1))</f>
        <v>0</v>
      </c>
      <c r="AJ434" s="42">
        <f>IF(SUM(AE435:AE437)=0,0,IF(AE434=1, 1, -1))</f>
        <v>0</v>
      </c>
      <c r="AK434" s="37">
        <f>IF(COUNTIF(AF435:AF436, "&lt;0")&gt;=2,0,IF(AE434=1, 1, -1))</f>
        <v>0</v>
      </c>
      <c r="AL434" s="44">
        <f>IF(COUNTIF(AF435:AF438, "&lt;0")&gt;=3,0,IF(AE434=1, 1, -1))</f>
        <v>0</v>
      </c>
      <c r="AM434" s="49">
        <f>IF(COUNTIF(AF435:AF437, "&lt;0")&gt;=2,0,IF(AE434=1, 1, -1))</f>
        <v>0</v>
      </c>
      <c r="AN434" s="7">
        <v>20.855825618659981</v>
      </c>
      <c r="AO434" s="4">
        <f t="shared" si="235"/>
        <v>70.840000000000146</v>
      </c>
      <c r="AP434" s="4">
        <f t="shared" si="236"/>
        <v>-6.8599999999996726</v>
      </c>
      <c r="AQ434" s="4">
        <f t="shared" si="237"/>
        <v>35.940000000000055</v>
      </c>
      <c r="AR434">
        <f t="shared" si="253"/>
        <v>70.840000000000146</v>
      </c>
      <c r="AS434" s="6">
        <f t="shared" si="238"/>
        <v>1</v>
      </c>
      <c r="AT434" s="4">
        <f t="shared" si="239"/>
        <v>-39.556261572010172</v>
      </c>
      <c r="AU434" s="4">
        <f t="shared" si="254"/>
        <v>-8.0841743813400733</v>
      </c>
      <c r="AV434">
        <f t="shared" si="255"/>
        <v>1</v>
      </c>
      <c r="AW434">
        <f t="shared" si="256"/>
        <v>0</v>
      </c>
      <c r="AX434">
        <f t="shared" si="257"/>
        <v>0</v>
      </c>
      <c r="AY434" s="4">
        <f t="shared" si="240"/>
        <v>-3.9100000000000006</v>
      </c>
      <c r="AZ434" s="4">
        <f t="shared" si="241"/>
        <v>950.30500000000961</v>
      </c>
      <c r="BA434" s="4">
        <f>(C434-$C$1240)*10/100*4</f>
        <v>453.64799999999997</v>
      </c>
      <c r="BC434"/>
      <c r="BE434" s="6"/>
      <c r="BK434">
        <f t="shared" si="258"/>
        <v>0</v>
      </c>
    </row>
    <row r="435" spans="1:63" x14ac:dyDescent="0.25">
      <c r="A435">
        <v>824</v>
      </c>
      <c r="B435" s="1">
        <v>44201</v>
      </c>
      <c r="C435" s="2">
        <v>3698.02</v>
      </c>
      <c r="D435" s="2">
        <v>3737.83</v>
      </c>
      <c r="E435" s="2">
        <v>3695.07</v>
      </c>
      <c r="F435" s="2">
        <v>3726.86</v>
      </c>
      <c r="G435" s="2">
        <v>4582620000</v>
      </c>
      <c r="H435" s="2">
        <f t="shared" si="242"/>
        <v>27.680125722257856</v>
      </c>
      <c r="I435" s="2">
        <f t="shared" si="243"/>
        <v>3702.3939999999993</v>
      </c>
      <c r="J435" s="2">
        <f t="shared" si="244"/>
        <v>34.013572503835597</v>
      </c>
      <c r="K435" s="2">
        <f t="shared" si="245"/>
        <v>-2.6300000000001091</v>
      </c>
      <c r="L435" s="20">
        <f>VLOOKUP(B435,'IV Calls'!A:B,2, FALSE)</f>
        <v>0.18410000000000001</v>
      </c>
      <c r="M435" s="2">
        <f t="shared" si="246"/>
        <v>22.334826744788185</v>
      </c>
      <c r="N435" s="2">
        <f>VLOOKUP(B435,'IV Puts'!A:B,2, FALSE)</f>
        <v>0.1905</v>
      </c>
      <c r="O435" s="21">
        <f t="shared" si="247"/>
        <v>23.98369657316838</v>
      </c>
      <c r="P435" s="4">
        <f t="shared" si="248"/>
        <v>42.759999999999764</v>
      </c>
      <c r="Q435" s="4">
        <f t="shared" si="249"/>
        <v>40.471999999999937</v>
      </c>
      <c r="R435" s="4">
        <f t="shared" si="250"/>
        <v>3.0745939849624122</v>
      </c>
      <c r="S435" s="4">
        <f t="shared" si="251"/>
        <v>1.976096635466738</v>
      </c>
      <c r="T435" s="20">
        <f t="shared" si="222"/>
        <v>3703.3537067669172</v>
      </c>
      <c r="U435" s="2">
        <f t="shared" si="223"/>
        <v>23.506293233082943</v>
      </c>
      <c r="V435" s="24">
        <f t="shared" si="224"/>
        <v>1</v>
      </c>
      <c r="W435" s="32">
        <f t="shared" si="225"/>
        <v>3699.2686832771583</v>
      </c>
      <c r="X435" s="33">
        <f t="shared" si="226"/>
        <v>27.591316722841839</v>
      </c>
      <c r="Y435" s="34">
        <f t="shared" si="227"/>
        <v>0</v>
      </c>
      <c r="Z435" s="39">
        <f t="shared" si="252"/>
        <v>3691.3610000000044</v>
      </c>
      <c r="AA435" s="33">
        <f t="shared" si="228"/>
        <v>35.498999999995704</v>
      </c>
      <c r="AB435" s="34">
        <f t="shared" si="229"/>
        <v>0</v>
      </c>
      <c r="AC435" s="32">
        <f t="shared" si="230"/>
        <v>3693.0216134882066</v>
      </c>
      <c r="AD435" s="33">
        <f t="shared" si="231"/>
        <v>33.838386511793487</v>
      </c>
      <c r="AE435" s="34">
        <f t="shared" si="232"/>
        <v>0</v>
      </c>
      <c r="AF435" s="36">
        <f t="shared" si="233"/>
        <v>-1</v>
      </c>
      <c r="AG435" s="37">
        <f t="shared" si="234"/>
        <v>0</v>
      </c>
      <c r="AH435" s="37">
        <f>IF(COUNTIF(AF436:AF439, "&lt;0")&gt;=2,0,IF(AE435=1, 1, -1))</f>
        <v>0</v>
      </c>
      <c r="AI435" s="37">
        <f>IF(COUNTIF(AF436:AF438, "&lt;0")&gt;=1,0,IF(AE435=1, 1, -1))</f>
        <v>0</v>
      </c>
      <c r="AJ435" s="42">
        <f>IF(SUM(AE436:AE438)=0,0,IF(AE435=1, 1, -1))</f>
        <v>-1</v>
      </c>
      <c r="AK435" s="37">
        <f>IF(COUNTIF(AF436:AF437, "&lt;0")&gt;=2,0,IF(AE435=1, 1, -1))</f>
        <v>0</v>
      </c>
      <c r="AL435" s="44">
        <f>IF(COUNTIF(AF436:AF439, "&lt;0")&gt;=3,0,IF(AE435=1, 1, -1))</f>
        <v>0</v>
      </c>
      <c r="AM435" s="49">
        <f>IF(COUNTIF(AF436:AF438, "&lt;0")&gt;=2,0,IF(AE435=1, 1, -1))</f>
        <v>0</v>
      </c>
      <c r="AN435" s="7">
        <v>23.11126830462873</v>
      </c>
      <c r="AO435" s="4">
        <f t="shared" si="235"/>
        <v>39.809999999999945</v>
      </c>
      <c r="AP435" s="4">
        <f t="shared" si="236"/>
        <v>-2.9499999999998181</v>
      </c>
      <c r="AQ435" s="4">
        <f t="shared" si="237"/>
        <v>28.840000000000146</v>
      </c>
      <c r="AR435">
        <f t="shared" si="253"/>
        <v>39.809999999999945</v>
      </c>
      <c r="AS435" s="6">
        <f t="shared" si="238"/>
        <v>1</v>
      </c>
      <c r="AT435" s="4">
        <f t="shared" si="239"/>
        <v>-5.1430975430568537</v>
      </c>
      <c r="AU435" s="4">
        <f t="shared" si="254"/>
        <v>1.2712683046285846</v>
      </c>
      <c r="AV435">
        <f t="shared" si="255"/>
        <v>0</v>
      </c>
      <c r="AW435">
        <f t="shared" si="256"/>
        <v>1</v>
      </c>
      <c r="AX435">
        <f t="shared" si="257"/>
        <v>0</v>
      </c>
      <c r="AY435" s="4">
        <f t="shared" si="240"/>
        <v>-3.9100000000000006</v>
      </c>
      <c r="AZ435" s="4">
        <f t="shared" si="241"/>
        <v>954.21500000000958</v>
      </c>
      <c r="BA435" s="4">
        <f>(C435-$C$1240)*10/100*4</f>
        <v>447.97600000000006</v>
      </c>
      <c r="BC435"/>
      <c r="BE435" s="6"/>
      <c r="BK435">
        <f t="shared" si="258"/>
        <v>0</v>
      </c>
    </row>
    <row r="436" spans="1:63" x14ac:dyDescent="0.25">
      <c r="A436">
        <v>823</v>
      </c>
      <c r="B436" s="1">
        <v>44200</v>
      </c>
      <c r="C436" s="2">
        <v>3764.61</v>
      </c>
      <c r="D436" s="2">
        <v>3769.99</v>
      </c>
      <c r="E436" s="2">
        <v>3662.71</v>
      </c>
      <c r="F436" s="2">
        <v>3700.65</v>
      </c>
      <c r="G436" s="2">
        <v>5006680000</v>
      </c>
      <c r="H436" s="2">
        <f t="shared" si="242"/>
        <v>26.834986884869373</v>
      </c>
      <c r="I436" s="2">
        <f t="shared" si="243"/>
        <v>3701.0399999999995</v>
      </c>
      <c r="J436" s="2">
        <f t="shared" si="244"/>
        <v>34.016018436365457</v>
      </c>
      <c r="K436" s="2">
        <f t="shared" si="245"/>
        <v>8.5399999999999636</v>
      </c>
      <c r="L436" s="20">
        <f>VLOOKUP(B436,'IV Calls'!A:B,2, FALSE)</f>
        <v>0.2117</v>
      </c>
      <c r="M436" s="2">
        <f t="shared" si="246"/>
        <v>26.067856553713437</v>
      </c>
      <c r="N436" s="2">
        <f>VLOOKUP(B436,'IV Puts'!A:B,2, FALSE)</f>
        <v>0.2147</v>
      </c>
      <c r="O436" s="21">
        <f t="shared" si="247"/>
        <v>27.435245489254221</v>
      </c>
      <c r="P436" s="4">
        <f t="shared" si="248"/>
        <v>107.27999999999975</v>
      </c>
      <c r="Q436" s="4">
        <f t="shared" si="249"/>
        <v>40.281999999999925</v>
      </c>
      <c r="R436" s="4">
        <f t="shared" si="250"/>
        <v>2.7037067669172998</v>
      </c>
      <c r="S436" s="4">
        <f t="shared" si="251"/>
        <v>1.7587088410681913</v>
      </c>
      <c r="T436" s="20">
        <f t="shared" si="222"/>
        <v>3759.2378045112782</v>
      </c>
      <c r="U436" s="2">
        <f t="shared" si="223"/>
        <v>58.587804511278136</v>
      </c>
      <c r="V436" s="24">
        <f t="shared" si="224"/>
        <v>0</v>
      </c>
      <c r="W436" s="32">
        <f t="shared" si="225"/>
        <v>3766.1435321964532</v>
      </c>
      <c r="X436" s="33">
        <f t="shared" si="226"/>
        <v>65.493532196453089</v>
      </c>
      <c r="Y436" s="34">
        <f t="shared" si="227"/>
        <v>0</v>
      </c>
      <c r="Z436" s="39">
        <f t="shared" si="252"/>
        <v>3767.7440000000024</v>
      </c>
      <c r="AA436" s="33">
        <f t="shared" si="228"/>
        <v>67.094000000002325</v>
      </c>
      <c r="AB436" s="34">
        <f t="shared" si="229"/>
        <v>0</v>
      </c>
      <c r="AC436" s="32">
        <f t="shared" si="230"/>
        <v>3767.4079017612571</v>
      </c>
      <c r="AD436" s="33">
        <f t="shared" si="231"/>
        <v>66.757901761257017</v>
      </c>
      <c r="AE436" s="34">
        <f t="shared" si="232"/>
        <v>0</v>
      </c>
      <c r="AF436" s="36">
        <f t="shared" si="233"/>
        <v>-1</v>
      </c>
      <c r="AG436" s="37">
        <f t="shared" si="234"/>
        <v>0</v>
      </c>
      <c r="AH436" s="37">
        <f>IF(COUNTIF(AF437:AF440, "&lt;0")&gt;=2,0,IF(AE436=1, 1, -1))</f>
        <v>0</v>
      </c>
      <c r="AI436" s="37">
        <f>IF(COUNTIF(AF437:AF439, "&lt;0")&gt;=1,0,IF(AE436=1, 1, -1))</f>
        <v>0</v>
      </c>
      <c r="AJ436" s="42">
        <f>IF(SUM(AE437:AE439)=0,0,IF(AE436=1, 1, -1))</f>
        <v>-1</v>
      </c>
      <c r="AK436" s="37">
        <f>IF(COUNTIF(AF437:AF438, "&lt;0")&gt;=2,0,IF(AE436=1, 1, -1))</f>
        <v>-1</v>
      </c>
      <c r="AL436" s="44">
        <f>IF(COUNTIF(AF437:AF440, "&lt;0")&gt;=3,0,IF(AE436=1, 1, -1))</f>
        <v>-1</v>
      </c>
      <c r="AM436" s="49">
        <f>IF(COUNTIF(AF437:AF439, "&lt;0")&gt;=2,0,IF(AE436=1, 1, -1))</f>
        <v>0</v>
      </c>
      <c r="AN436" s="7">
        <v>26.437264062741022</v>
      </c>
      <c r="AO436" s="4">
        <f t="shared" si="235"/>
        <v>5.3799999999996544</v>
      </c>
      <c r="AP436" s="4">
        <f t="shared" si="236"/>
        <v>-101.90000000000009</v>
      </c>
      <c r="AQ436" s="4">
        <f t="shared" si="237"/>
        <v>63.960000000000036</v>
      </c>
      <c r="AR436">
        <f t="shared" si="253"/>
        <v>101.90000000000009</v>
      </c>
      <c r="AS436" s="6">
        <f t="shared" si="238"/>
        <v>1</v>
      </c>
      <c r="AT436" s="4">
        <f t="shared" si="239"/>
        <v>-62.244103905888558</v>
      </c>
      <c r="AU436" s="4">
        <f t="shared" si="254"/>
        <v>-30.522735937259014</v>
      </c>
      <c r="AV436">
        <f t="shared" si="255"/>
        <v>1</v>
      </c>
      <c r="AW436">
        <f t="shared" si="256"/>
        <v>0</v>
      </c>
      <c r="AX436">
        <f t="shared" si="257"/>
        <v>0</v>
      </c>
      <c r="AY436" s="4">
        <f t="shared" si="240"/>
        <v>-3.9100000000000006</v>
      </c>
      <c r="AZ436" s="4">
        <f t="shared" si="241"/>
        <v>958.12500000000955</v>
      </c>
      <c r="BA436" s="4">
        <f>(C436-$C$1240)*10/100*4</f>
        <v>474.61200000000014</v>
      </c>
      <c r="BC436"/>
      <c r="BE436" s="6"/>
      <c r="BK436">
        <f t="shared" si="258"/>
        <v>1</v>
      </c>
    </row>
    <row r="437" spans="1:63" x14ac:dyDescent="0.25">
      <c r="A437">
        <v>822</v>
      </c>
      <c r="B437" s="1">
        <v>44196</v>
      </c>
      <c r="C437" s="2">
        <v>3733.27</v>
      </c>
      <c r="D437" s="2">
        <v>3760.2</v>
      </c>
      <c r="E437" s="2">
        <v>3726.88</v>
      </c>
      <c r="F437" s="2">
        <v>3756.07</v>
      </c>
      <c r="G437" s="2">
        <v>3172510000</v>
      </c>
      <c r="H437" s="2">
        <f t="shared" si="242"/>
        <v>21.767954147732336</v>
      </c>
      <c r="I437" s="2">
        <f t="shared" si="243"/>
        <v>3696.223500000001</v>
      </c>
      <c r="J437" s="2">
        <f t="shared" si="244"/>
        <v>29.343195642709297</v>
      </c>
      <c r="K437" s="2">
        <f t="shared" si="245"/>
        <v>1.2300000000000182</v>
      </c>
      <c r="L437" s="20">
        <f>VLOOKUP(B437,'IV Calls'!A:B,2, FALSE)</f>
        <v>0.15640000000000001</v>
      </c>
      <c r="M437" s="2">
        <f t="shared" si="246"/>
        <v>19.135236123451921</v>
      </c>
      <c r="N437" s="2">
        <f>VLOOKUP(B437,'IV Puts'!A:B,2, FALSE)</f>
        <v>0.1464</v>
      </c>
      <c r="O437" s="21">
        <f t="shared" si="247"/>
        <v>18.587907189301617</v>
      </c>
      <c r="P437" s="4">
        <f t="shared" si="248"/>
        <v>33.319999999999709</v>
      </c>
      <c r="Q437" s="4">
        <f t="shared" si="249"/>
        <v>31.948999999999934</v>
      </c>
      <c r="R437" s="4">
        <f t="shared" si="250"/>
        <v>3.1678045112782041</v>
      </c>
      <c r="S437" s="4">
        <f t="shared" si="251"/>
        <v>2.1599045020463907</v>
      </c>
      <c r="T437" s="20">
        <f t="shared" si="222"/>
        <v>3734.7131127819548</v>
      </c>
      <c r="U437" s="2">
        <f t="shared" si="223"/>
        <v>21.356887218045358</v>
      </c>
      <c r="V437" s="24">
        <f t="shared" si="224"/>
        <v>0</v>
      </c>
      <c r="W437" s="32">
        <f t="shared" si="225"/>
        <v>3734.5746393544168</v>
      </c>
      <c r="X437" s="33">
        <f t="shared" si="226"/>
        <v>21.495360645583332</v>
      </c>
      <c r="Y437" s="34">
        <f t="shared" si="227"/>
        <v>0</v>
      </c>
      <c r="Z437" s="39">
        <f t="shared" si="252"/>
        <v>3732.9780000000005</v>
      </c>
      <c r="AA437" s="33">
        <f t="shared" si="228"/>
        <v>23.091999999999643</v>
      </c>
      <c r="AB437" s="34">
        <f t="shared" si="229"/>
        <v>0</v>
      </c>
      <c r="AC437" s="32">
        <f t="shared" si="230"/>
        <v>3733.3132942644279</v>
      </c>
      <c r="AD437" s="33">
        <f t="shared" si="231"/>
        <v>22.756705735572268</v>
      </c>
      <c r="AE437" s="34">
        <f t="shared" si="232"/>
        <v>0</v>
      </c>
      <c r="AF437" s="36">
        <f t="shared" si="233"/>
        <v>-1</v>
      </c>
      <c r="AG437" s="37">
        <f t="shared" si="234"/>
        <v>-1</v>
      </c>
      <c r="AH437" s="37">
        <f>IF(COUNTIF(AF438:AF441, "&lt;0")&gt;=2,0,IF(AE437=1, 1, -1))</f>
        <v>-1</v>
      </c>
      <c r="AI437" s="37">
        <f>IF(COUNTIF(AF438:AF440, "&lt;0")&gt;=1,0,IF(AE437=1, 1, -1))</f>
        <v>0</v>
      </c>
      <c r="AJ437" s="42">
        <f>IF(SUM(AE438:AE440)=0,0,IF(AE437=1, 1, -1))</f>
        <v>-1</v>
      </c>
      <c r="AK437" s="37">
        <f>IF(COUNTIF(AF438:AF439, "&lt;0")&gt;=2,0,IF(AE437=1, 1, -1))</f>
        <v>-1</v>
      </c>
      <c r="AL437" s="44">
        <f>IF(COUNTIF(AF438:AF441, "&lt;0")&gt;=3,0,IF(AE437=1, 1, -1))</f>
        <v>-1</v>
      </c>
      <c r="AM437" s="49">
        <f>IF(COUNTIF(AF438:AF440, "&lt;0")&gt;=2,0,IF(AE437=1, 1, -1))</f>
        <v>-1</v>
      </c>
      <c r="AN437" s="7">
        <v>17.911755552898732</v>
      </c>
      <c r="AO437" s="4">
        <f t="shared" si="235"/>
        <v>26.929999999999836</v>
      </c>
      <c r="AP437" s="4">
        <f t="shared" si="236"/>
        <v>-6.3899999999998727</v>
      </c>
      <c r="AQ437" s="4">
        <f t="shared" si="237"/>
        <v>22.800000000000182</v>
      </c>
      <c r="AR437">
        <f t="shared" si="253"/>
        <v>26.929999999999836</v>
      </c>
      <c r="AS437" s="6">
        <f t="shared" si="238"/>
        <v>1</v>
      </c>
      <c r="AT437" s="4">
        <f t="shared" si="239"/>
        <v>-6.2366670651737621E-2</v>
      </c>
      <c r="AU437" s="4">
        <f t="shared" si="254"/>
        <v>2.1117555528985505</v>
      </c>
      <c r="AV437">
        <f t="shared" si="255"/>
        <v>0</v>
      </c>
      <c r="AW437">
        <f t="shared" si="256"/>
        <v>1</v>
      </c>
      <c r="AX437">
        <f t="shared" si="257"/>
        <v>0</v>
      </c>
      <c r="AY437" s="4">
        <f t="shared" si="240"/>
        <v>-3.9100000000000006</v>
      </c>
      <c r="AZ437" s="4">
        <f t="shared" si="241"/>
        <v>962.03500000000952</v>
      </c>
      <c r="BA437" s="4">
        <f>(C437-$C$1240)*10/100*4</f>
        <v>462.07600000000008</v>
      </c>
      <c r="BC437"/>
      <c r="BE437" s="6"/>
      <c r="BK437">
        <f t="shared" si="258"/>
        <v>1</v>
      </c>
    </row>
    <row r="438" spans="1:63" x14ac:dyDescent="0.25">
      <c r="A438">
        <v>821</v>
      </c>
      <c r="B438" s="1">
        <v>44195</v>
      </c>
      <c r="C438" s="2">
        <v>3736.19</v>
      </c>
      <c r="D438" s="2">
        <v>3744.63</v>
      </c>
      <c r="E438" s="2">
        <v>3730.21</v>
      </c>
      <c r="F438" s="2">
        <v>3732.04</v>
      </c>
      <c r="G438" s="2">
        <v>3145200000</v>
      </c>
      <c r="H438" s="2">
        <f t="shared" si="242"/>
        <v>21.429728597856254</v>
      </c>
      <c r="I438" s="2">
        <f t="shared" si="243"/>
        <v>3692.2490000000007</v>
      </c>
      <c r="J438" s="2">
        <f t="shared" si="244"/>
        <v>27.305194339076508</v>
      </c>
      <c r="K438" s="2">
        <f t="shared" si="245"/>
        <v>9.1500000000000909</v>
      </c>
      <c r="L438" s="20">
        <f>VLOOKUP(B438,'IV Calls'!A:B,2, FALSE)</f>
        <v>0.153</v>
      </c>
      <c r="M438" s="2">
        <f t="shared" si="246"/>
        <v>18.694173613578872</v>
      </c>
      <c r="N438" s="2">
        <f>VLOOKUP(B438,'IV Puts'!A:B,2, FALSE)</f>
        <v>0.16209999999999999</v>
      </c>
      <c r="O438" s="21">
        <f t="shared" si="247"/>
        <v>20.553708712191639</v>
      </c>
      <c r="P438" s="4">
        <f t="shared" si="248"/>
        <v>17.590000000000146</v>
      </c>
      <c r="Q438" s="4">
        <f t="shared" si="249"/>
        <v>30.886999999999944</v>
      </c>
      <c r="R438" s="4">
        <f t="shared" si="250"/>
        <v>2.6731127819548903</v>
      </c>
      <c r="S438" s="4">
        <f t="shared" si="251"/>
        <v>1.8375202174885601</v>
      </c>
      <c r="T438" s="20">
        <f t="shared" si="222"/>
        <v>3729.5606390977441</v>
      </c>
      <c r="U438" s="2">
        <f t="shared" si="223"/>
        <v>2.4793609022558485</v>
      </c>
      <c r="V438" s="24">
        <f t="shared" si="224"/>
        <v>1</v>
      </c>
      <c r="W438" s="32">
        <f t="shared" si="225"/>
        <v>3737.4333431814966</v>
      </c>
      <c r="X438" s="33">
        <f t="shared" si="226"/>
        <v>5.3933431814966752</v>
      </c>
      <c r="Y438" s="34">
        <f t="shared" si="227"/>
        <v>1</v>
      </c>
      <c r="Z438" s="39">
        <f t="shared" si="252"/>
        <v>3734.8079999999991</v>
      </c>
      <c r="AA438" s="33">
        <f t="shared" si="228"/>
        <v>2.7679999999991196</v>
      </c>
      <c r="AB438" s="34">
        <f t="shared" si="229"/>
        <v>1</v>
      </c>
      <c r="AC438" s="32">
        <f t="shared" si="230"/>
        <v>3735.3593220681132</v>
      </c>
      <c r="AD438" s="33">
        <f t="shared" si="231"/>
        <v>3.3193220681132516</v>
      </c>
      <c r="AE438" s="34">
        <f t="shared" si="232"/>
        <v>1</v>
      </c>
      <c r="AF438" s="36">
        <f t="shared" si="233"/>
        <v>1</v>
      </c>
      <c r="AG438" s="37">
        <f t="shared" si="234"/>
        <v>0</v>
      </c>
      <c r="AH438" s="37">
        <f>IF(COUNTIF(AF439:AF442, "&lt;0")&gt;=2,0,IF(AE438=1, 1, -1))</f>
        <v>1</v>
      </c>
      <c r="AI438" s="37">
        <f>IF(COUNTIF(AF439:AF441, "&lt;0")&gt;=1,0,IF(AE438=1, 1, -1))</f>
        <v>0</v>
      </c>
      <c r="AJ438" s="42">
        <f>IF(SUM(AE439:AE441)=0,0,IF(AE438=1, 1, -1))</f>
        <v>1</v>
      </c>
      <c r="AK438" s="37">
        <f>IF(COUNTIF(AF439:AF440, "&lt;0")&gt;=2,0,IF(AE438=1, 1, -1))</f>
        <v>1</v>
      </c>
      <c r="AL438" s="44">
        <f>IF(COUNTIF(AF439:AF442, "&lt;0")&gt;=3,0,IF(AE438=1, 1, -1))</f>
        <v>1</v>
      </c>
      <c r="AM438" s="49">
        <f>IF(COUNTIF(AF439:AF441, "&lt;0")&gt;=2,0,IF(AE438=1, 1, -1))</f>
        <v>1</v>
      </c>
      <c r="AN438" s="7">
        <v>19.806049299092386</v>
      </c>
      <c r="AO438" s="4">
        <f t="shared" si="235"/>
        <v>8.4400000000000546</v>
      </c>
      <c r="AP438" s="4">
        <f t="shared" si="236"/>
        <v>-5.9800000000000182</v>
      </c>
      <c r="AQ438" s="4">
        <f t="shared" si="237"/>
        <v>4.1500000000000909</v>
      </c>
      <c r="AR438">
        <f t="shared" si="253"/>
        <v>8.4400000000000546</v>
      </c>
      <c r="AS438" s="6">
        <f t="shared" si="238"/>
        <v>0</v>
      </c>
      <c r="AT438" s="4">
        <f t="shared" si="239"/>
        <v>21.269073948638525</v>
      </c>
      <c r="AU438" s="4">
        <f t="shared" si="254"/>
        <v>22.656049299092295</v>
      </c>
      <c r="AV438">
        <f t="shared" si="255"/>
        <v>0</v>
      </c>
      <c r="AW438">
        <f t="shared" si="256"/>
        <v>0</v>
      </c>
      <c r="AX438">
        <f t="shared" si="257"/>
        <v>0</v>
      </c>
      <c r="AY438" s="4">
        <f t="shared" si="240"/>
        <v>6.94</v>
      </c>
      <c r="AZ438" s="4">
        <f t="shared" si="241"/>
        <v>965.94500000000949</v>
      </c>
      <c r="BA438" s="4">
        <f>(C438-$C$1240)*10/100*4</f>
        <v>463.24400000000009</v>
      </c>
      <c r="BC438"/>
      <c r="BE438" s="6"/>
      <c r="BK438">
        <f t="shared" si="258"/>
        <v>1</v>
      </c>
    </row>
    <row r="439" spans="1:63" x14ac:dyDescent="0.25">
      <c r="A439">
        <v>820</v>
      </c>
      <c r="B439" s="1">
        <v>44194</v>
      </c>
      <c r="C439" s="2">
        <v>3750.01</v>
      </c>
      <c r="D439" s="2">
        <v>3756.12</v>
      </c>
      <c r="E439" s="2">
        <v>3723.31</v>
      </c>
      <c r="F439" s="2">
        <v>3727.04</v>
      </c>
      <c r="G439" s="2">
        <v>3387030000</v>
      </c>
      <c r="H439" s="2">
        <f t="shared" si="242"/>
        <v>23.613715529562764</v>
      </c>
      <c r="I439" s="2">
        <f t="shared" si="243"/>
        <v>3687.7330000000002</v>
      </c>
      <c r="J439" s="2">
        <f t="shared" si="244"/>
        <v>27.412493209253473</v>
      </c>
      <c r="K439" s="2">
        <f t="shared" si="245"/>
        <v>14.650000000000091</v>
      </c>
      <c r="L439" s="20">
        <f>VLOOKUP(B439,'IV Calls'!A:B,2, FALSE)</f>
        <v>0.17230000000000001</v>
      </c>
      <c r="M439" s="2">
        <f t="shared" si="246"/>
        <v>21.099323377212375</v>
      </c>
      <c r="N439" s="2">
        <f>VLOOKUP(B439,'IV Puts'!A:B,2, FALSE)</f>
        <v>0.1555</v>
      </c>
      <c r="O439" s="21">
        <f t="shared" si="247"/>
        <v>19.760866581544445</v>
      </c>
      <c r="P439" s="4">
        <f t="shared" si="248"/>
        <v>32.809999999999945</v>
      </c>
      <c r="Q439" s="4">
        <f t="shared" si="249"/>
        <v>33.907999999999944</v>
      </c>
      <c r="R439" s="4">
        <f t="shared" si="250"/>
        <v>2.5206390977443678</v>
      </c>
      <c r="S439" s="4">
        <f t="shared" si="251"/>
        <v>1.7511875795727865</v>
      </c>
      <c r="T439" s="20">
        <f t="shared" si="222"/>
        <v>3738.2856090225564</v>
      </c>
      <c r="U439" s="2">
        <f t="shared" si="223"/>
        <v>11.245609022556437</v>
      </c>
      <c r="V439" s="24">
        <f t="shared" si="224"/>
        <v>1</v>
      </c>
      <c r="W439" s="32">
        <f t="shared" si="225"/>
        <v>3751.4566588928851</v>
      </c>
      <c r="X439" s="33">
        <f t="shared" si="226"/>
        <v>24.416658892885152</v>
      </c>
      <c r="Y439" s="34">
        <f t="shared" si="227"/>
        <v>0</v>
      </c>
      <c r="Z439" s="39">
        <f t="shared" si="252"/>
        <v>3752.7080000000024</v>
      </c>
      <c r="AA439" s="33">
        <f t="shared" si="228"/>
        <v>25.668000000002394</v>
      </c>
      <c r="AB439" s="34">
        <f t="shared" si="229"/>
        <v>0</v>
      </c>
      <c r="AC439" s="32">
        <f t="shared" si="230"/>
        <v>3752.4452183675076</v>
      </c>
      <c r="AD439" s="33">
        <f t="shared" si="231"/>
        <v>25.405218367507587</v>
      </c>
      <c r="AE439" s="34">
        <f t="shared" si="232"/>
        <v>0</v>
      </c>
      <c r="AF439" s="36">
        <f t="shared" si="233"/>
        <v>-1</v>
      </c>
      <c r="AG439" s="37">
        <f t="shared" si="234"/>
        <v>-1</v>
      </c>
      <c r="AH439" s="37">
        <f>IF(COUNTIF(AF440:AF443, "&lt;0")&gt;=2,0,IF(AE439=1, 1, -1))</f>
        <v>-1</v>
      </c>
      <c r="AI439" s="37">
        <f>IF(COUNTIF(AF440:AF442, "&lt;0")&gt;=1,0,IF(AE439=1, 1, -1))</f>
        <v>-1</v>
      </c>
      <c r="AJ439" s="42">
        <f>IF(SUM(AE440:AE442)=0,0,IF(AE439=1, 1, -1))</f>
        <v>-1</v>
      </c>
      <c r="AK439" s="37">
        <f>IF(COUNTIF(AF440:AF441, "&lt;0")&gt;=2,0,IF(AE439=1, 1, -1))</f>
        <v>-1</v>
      </c>
      <c r="AL439" s="44">
        <f>IF(COUNTIF(AF440:AF443, "&lt;0")&gt;=3,0,IF(AE439=1, 1, -1))</f>
        <v>-1</v>
      </c>
      <c r="AM439" s="49">
        <f>IF(COUNTIF(AF440:AF442, "&lt;0")&gt;=2,0,IF(AE439=1, 1, -1))</f>
        <v>-1</v>
      </c>
      <c r="AN439" s="7">
        <v>19.042047505261312</v>
      </c>
      <c r="AO439" s="4">
        <f t="shared" si="235"/>
        <v>6.1099999999996726</v>
      </c>
      <c r="AP439" s="4">
        <f t="shared" si="236"/>
        <v>-26.700000000000273</v>
      </c>
      <c r="AQ439" s="4">
        <f t="shared" si="237"/>
        <v>22.970000000000255</v>
      </c>
      <c r="AR439">
        <f t="shared" si="253"/>
        <v>26.700000000000273</v>
      </c>
      <c r="AS439" s="6">
        <f t="shared" si="238"/>
        <v>0</v>
      </c>
      <c r="AT439" s="4">
        <f t="shared" si="239"/>
        <v>1.863071257891697</v>
      </c>
      <c r="AU439" s="4">
        <f t="shared" si="254"/>
        <v>3.0720475052610574</v>
      </c>
      <c r="AV439">
        <f t="shared" si="255"/>
        <v>0</v>
      </c>
      <c r="AW439">
        <f t="shared" si="256"/>
        <v>0</v>
      </c>
      <c r="AX439">
        <f t="shared" si="257"/>
        <v>0</v>
      </c>
      <c r="AY439" s="4">
        <f t="shared" si="240"/>
        <v>6.94</v>
      </c>
      <c r="AZ439" s="4">
        <f t="shared" si="241"/>
        <v>959.00500000000943</v>
      </c>
      <c r="BA439" s="4">
        <f>(C439-$C$1240)*10/100*4</f>
        <v>468.77200000000011</v>
      </c>
      <c r="BC439"/>
      <c r="BE439" s="6"/>
      <c r="BK439">
        <f t="shared" si="258"/>
        <v>1</v>
      </c>
    </row>
    <row r="440" spans="1:63" x14ac:dyDescent="0.25">
      <c r="A440">
        <v>819</v>
      </c>
      <c r="B440" s="1">
        <v>44193</v>
      </c>
      <c r="C440" s="2">
        <v>3723.03</v>
      </c>
      <c r="D440" s="2">
        <v>3740.51</v>
      </c>
      <c r="E440" s="2">
        <v>3723.03</v>
      </c>
      <c r="F440" s="2">
        <v>3735.36</v>
      </c>
      <c r="G440" s="2">
        <v>3527460000</v>
      </c>
      <c r="H440" s="2">
        <f t="shared" si="242"/>
        <v>18.831190114039853</v>
      </c>
      <c r="I440" s="2">
        <f t="shared" si="243"/>
        <v>3681.9414999999999</v>
      </c>
      <c r="J440" s="2">
        <f t="shared" si="244"/>
        <v>26.486817629868156</v>
      </c>
      <c r="K440" s="2">
        <f t="shared" si="245"/>
        <v>19.970000000000255</v>
      </c>
      <c r="L440" s="20">
        <f>VLOOKUP(B440,'IV Calls'!A:B,2, FALSE)</f>
        <v>0.16070000000000001</v>
      </c>
      <c r="M440" s="2">
        <f t="shared" si="246"/>
        <v>19.508658782541115</v>
      </c>
      <c r="N440" s="2">
        <f>VLOOKUP(B440,'IV Puts'!A:B,2, FALSE)</f>
        <v>0.1515</v>
      </c>
      <c r="O440" s="21">
        <f t="shared" si="247"/>
        <v>19.086069920374548</v>
      </c>
      <c r="P440" s="4">
        <f t="shared" si="248"/>
        <v>37.450000000000273</v>
      </c>
      <c r="Q440" s="4">
        <f t="shared" si="249"/>
        <v>35.803999999999952</v>
      </c>
      <c r="R440" s="4">
        <f t="shared" si="250"/>
        <v>2.9256090225563969</v>
      </c>
      <c r="S440" s="4">
        <f t="shared" si="251"/>
        <v>2.0375477364576797</v>
      </c>
      <c r="T440" s="20">
        <f t="shared" si="222"/>
        <v>3705.8618421052629</v>
      </c>
      <c r="U440" s="2">
        <f t="shared" si="223"/>
        <v>29.498157894737233</v>
      </c>
      <c r="V440" s="24">
        <f t="shared" si="224"/>
        <v>0</v>
      </c>
      <c r="W440" s="32">
        <f t="shared" si="225"/>
        <v>3724.41743854787</v>
      </c>
      <c r="X440" s="33">
        <f t="shared" si="226"/>
        <v>10.942561452130121</v>
      </c>
      <c r="Y440" s="34">
        <f t="shared" si="227"/>
        <v>1</v>
      </c>
      <c r="Z440" s="39">
        <f t="shared" si="252"/>
        <v>3725.9300000000003</v>
      </c>
      <c r="AA440" s="33">
        <f t="shared" si="228"/>
        <v>9.4299999999998363</v>
      </c>
      <c r="AB440" s="34">
        <f t="shared" si="229"/>
        <v>1</v>
      </c>
      <c r="AC440" s="32">
        <f t="shared" si="230"/>
        <v>3725.612362095053</v>
      </c>
      <c r="AD440" s="33">
        <f t="shared" si="231"/>
        <v>9.7476379049471689</v>
      </c>
      <c r="AE440" s="34">
        <f t="shared" si="232"/>
        <v>1</v>
      </c>
      <c r="AF440" s="36">
        <f t="shared" si="233"/>
        <v>1</v>
      </c>
      <c r="AG440" s="37">
        <f t="shared" si="234"/>
        <v>1</v>
      </c>
      <c r="AH440" s="37">
        <f>IF(COUNTIF(AF441:AF444, "&lt;0")&gt;=2,0,IF(AE440=1, 1, -1))</f>
        <v>1</v>
      </c>
      <c r="AI440" s="37">
        <f>IF(COUNTIF(AF441:AF443, "&lt;0")&gt;=1,0,IF(AE440=1, 1, -1))</f>
        <v>1</v>
      </c>
      <c r="AJ440" s="42">
        <f>IF(SUM(AE441:AE443)=0,0,IF(AE440=1, 1, -1))</f>
        <v>1</v>
      </c>
      <c r="AK440" s="37">
        <f>IF(COUNTIF(AF441:AF442, "&lt;0")&gt;=2,0,IF(AE440=1, 1, -1))</f>
        <v>1</v>
      </c>
      <c r="AL440" s="44">
        <f>IF(COUNTIF(AF441:AF444, "&lt;0")&gt;=3,0,IF(AE440=1, 1, -1))</f>
        <v>1</v>
      </c>
      <c r="AM440" s="49">
        <f>IF(COUNTIF(AF441:AF443, "&lt;0")&gt;=2,0,IF(AE440=1, 1, -1))</f>
        <v>1</v>
      </c>
      <c r="AN440" s="7">
        <v>18.391797172090719</v>
      </c>
      <c r="AO440" s="4">
        <f t="shared" si="235"/>
        <v>17.480000000000018</v>
      </c>
      <c r="AP440" s="4">
        <f t="shared" si="236"/>
        <v>0</v>
      </c>
      <c r="AQ440" s="4">
        <f t="shared" si="237"/>
        <v>12.329999999999927</v>
      </c>
      <c r="AR440">
        <f t="shared" si="253"/>
        <v>17.480000000000018</v>
      </c>
      <c r="AS440" s="6">
        <f t="shared" si="238"/>
        <v>0</v>
      </c>
      <c r="AT440" s="4">
        <f t="shared" si="239"/>
        <v>10.10769575813606</v>
      </c>
      <c r="AU440" s="4">
        <f t="shared" si="254"/>
        <v>13.061797172090792</v>
      </c>
      <c r="AV440">
        <f t="shared" si="255"/>
        <v>0</v>
      </c>
      <c r="AW440">
        <f t="shared" si="256"/>
        <v>0</v>
      </c>
      <c r="AX440">
        <f t="shared" si="257"/>
        <v>0</v>
      </c>
      <c r="AY440" s="4">
        <f t="shared" si="240"/>
        <v>6.94</v>
      </c>
      <c r="AZ440" s="4">
        <f t="shared" si="241"/>
        <v>952.06500000000938</v>
      </c>
      <c r="BA440" s="4">
        <f>(C440-$C$1240)*10/100*4</f>
        <v>457.98000000000013</v>
      </c>
      <c r="BC440"/>
      <c r="BE440" s="6"/>
      <c r="BK440">
        <f t="shared" si="258"/>
        <v>1</v>
      </c>
    </row>
    <row r="441" spans="1:63" x14ac:dyDescent="0.25">
      <c r="A441">
        <v>818</v>
      </c>
      <c r="B441" s="1">
        <v>44189</v>
      </c>
      <c r="C441" s="2">
        <v>3694.03</v>
      </c>
      <c r="D441" s="2">
        <v>3703.82</v>
      </c>
      <c r="E441" s="2">
        <v>3689.32</v>
      </c>
      <c r="F441" s="2">
        <v>3703.06</v>
      </c>
      <c r="G441" s="2">
        <v>1885090000</v>
      </c>
      <c r="H441" s="2">
        <f t="shared" si="242"/>
        <v>20.268927066927969</v>
      </c>
      <c r="I441" s="2">
        <f t="shared" si="243"/>
        <v>3677.7175000000002</v>
      </c>
      <c r="J441" s="2">
        <f t="shared" si="244"/>
        <v>27.199101088087421</v>
      </c>
      <c r="K441" s="2">
        <f t="shared" si="245"/>
        <v>4.0199999999999818</v>
      </c>
      <c r="L441" s="20">
        <f>VLOOKUP(B441,'IV Calls'!A:B,2, FALSE)</f>
        <v>0.1128</v>
      </c>
      <c r="M441" s="2">
        <f t="shared" si="246"/>
        <v>13.645436408199799</v>
      </c>
      <c r="N441" s="2">
        <f>VLOOKUP(B441,'IV Puts'!A:B,2, FALSE)</f>
        <v>0.11840000000000001</v>
      </c>
      <c r="O441" s="21">
        <f t="shared" si="247"/>
        <v>14.863544039706319</v>
      </c>
      <c r="P441" s="4">
        <f t="shared" si="248"/>
        <v>14.5</v>
      </c>
      <c r="Q441" s="4">
        <f t="shared" si="249"/>
        <v>35.528999999999904</v>
      </c>
      <c r="R441" s="4">
        <f t="shared" si="250"/>
        <v>2.8018421052631632</v>
      </c>
      <c r="S441" s="4">
        <f t="shared" si="251"/>
        <v>1.9541387998167687</v>
      </c>
      <c r="T441" s="20">
        <f t="shared" si="222"/>
        <v>3693.1764812030078</v>
      </c>
      <c r="U441" s="2">
        <f t="shared" si="223"/>
        <v>9.8835187969921208</v>
      </c>
      <c r="V441" s="24">
        <f t="shared" si="224"/>
        <v>1</v>
      </c>
      <c r="W441" s="32">
        <f t="shared" si="225"/>
        <v>3695.5826891918709</v>
      </c>
      <c r="X441" s="33">
        <f t="shared" si="226"/>
        <v>7.4773108081290047</v>
      </c>
      <c r="Y441" s="34">
        <f t="shared" si="227"/>
        <v>1</v>
      </c>
      <c r="Z441" s="39">
        <f t="shared" si="252"/>
        <v>3694.0910000000008</v>
      </c>
      <c r="AA441" s="33">
        <f t="shared" si="228"/>
        <v>8.9689999999991414</v>
      </c>
      <c r="AB441" s="34">
        <f t="shared" si="229"/>
        <v>1</v>
      </c>
      <c r="AC441" s="32">
        <f t="shared" si="230"/>
        <v>3694.4042547302934</v>
      </c>
      <c r="AD441" s="33">
        <f t="shared" si="231"/>
        <v>8.6557452697065855</v>
      </c>
      <c r="AE441" s="34">
        <f t="shared" si="232"/>
        <v>1</v>
      </c>
      <c r="AF441" s="36">
        <f t="shared" si="233"/>
        <v>1</v>
      </c>
      <c r="AG441" s="37">
        <f t="shared" si="234"/>
        <v>1</v>
      </c>
      <c r="AH441" s="37">
        <f>IF(COUNTIF(AF442:AF445, "&lt;0")&gt;=2,0,IF(AE441=1, 1, -1))</f>
        <v>1</v>
      </c>
      <c r="AI441" s="37">
        <f>IF(COUNTIF(AF442:AF444, "&lt;0")&gt;=1,0,IF(AE441=1, 1, -1))</f>
        <v>1</v>
      </c>
      <c r="AJ441" s="42">
        <f>IF(SUM(AE442:AE444)=0,0,IF(AE441=1, 1, -1))</f>
        <v>1</v>
      </c>
      <c r="AK441" s="37">
        <f>IF(COUNTIF(AF442:AF443, "&lt;0")&gt;=2,0,IF(AE441=1, 1, -1))</f>
        <v>1</v>
      </c>
      <c r="AL441" s="44">
        <f>IF(COUNTIF(AF442:AF445, "&lt;0")&gt;=3,0,IF(AE441=1, 1, -1))</f>
        <v>1</v>
      </c>
      <c r="AM441" s="49">
        <f>IF(COUNTIF(AF442:AF444, "&lt;0")&gt;=2,0,IF(AE441=1, 1, -1))</f>
        <v>1</v>
      </c>
      <c r="AN441" s="7">
        <v>14.32286942137284</v>
      </c>
      <c r="AO441" s="4">
        <f t="shared" si="235"/>
        <v>9.7899999999999636</v>
      </c>
      <c r="AP441" s="4">
        <f t="shared" si="236"/>
        <v>-4.7100000000000364</v>
      </c>
      <c r="AQ441" s="4">
        <f t="shared" si="237"/>
        <v>9.0299999999997453</v>
      </c>
      <c r="AR441">
        <f t="shared" si="253"/>
        <v>9.7899999999999636</v>
      </c>
      <c r="AS441" s="6">
        <f t="shared" si="238"/>
        <v>0</v>
      </c>
      <c r="AT441" s="4">
        <f t="shared" si="239"/>
        <v>11.694304132059294</v>
      </c>
      <c r="AU441" s="4">
        <f t="shared" si="254"/>
        <v>12.292869421373094</v>
      </c>
      <c r="AV441">
        <f t="shared" si="255"/>
        <v>0</v>
      </c>
      <c r="AW441">
        <f t="shared" si="256"/>
        <v>0</v>
      </c>
      <c r="AX441">
        <f t="shared" si="257"/>
        <v>0</v>
      </c>
      <c r="AY441" s="4">
        <f t="shared" si="240"/>
        <v>6.94</v>
      </c>
      <c r="AZ441" s="4">
        <f t="shared" si="241"/>
        <v>945.12500000000932</v>
      </c>
      <c r="BA441" s="4">
        <f>(C441-$C$1240)*10/100*4</f>
        <v>446.38000000000017</v>
      </c>
      <c r="BC441"/>
      <c r="BE441" s="6"/>
      <c r="BK441">
        <f t="shared" si="258"/>
        <v>1</v>
      </c>
    </row>
    <row r="442" spans="1:63" x14ac:dyDescent="0.25">
      <c r="A442">
        <v>817</v>
      </c>
      <c r="B442" s="1">
        <v>44188</v>
      </c>
      <c r="C442" s="2">
        <v>3693.42</v>
      </c>
      <c r="D442" s="2">
        <v>3711.24</v>
      </c>
      <c r="E442" s="2">
        <v>3689.28</v>
      </c>
      <c r="F442" s="2">
        <v>3690.01</v>
      </c>
      <c r="G442" s="2">
        <v>3772630000</v>
      </c>
      <c r="H442" s="2">
        <f t="shared" si="242"/>
        <v>22.38899144172818</v>
      </c>
      <c r="I442" s="2">
        <f t="shared" si="243"/>
        <v>3674.7910000000002</v>
      </c>
      <c r="J442" s="2">
        <f t="shared" si="244"/>
        <v>28.508123546769852</v>
      </c>
      <c r="K442" s="2">
        <f t="shared" si="245"/>
        <v>6.1599999999998545</v>
      </c>
      <c r="L442" s="20">
        <f>VLOOKUP(B442,'IV Calls'!A:B,2, FALSE)</f>
        <v>0.13159999999999999</v>
      </c>
      <c r="M442" s="2">
        <f t="shared" si="246"/>
        <v>15.907811584679154</v>
      </c>
      <c r="N442" s="2">
        <f>VLOOKUP(B442,'IV Puts'!A:B,2, FALSE)</f>
        <v>0.14000000000000001</v>
      </c>
      <c r="O442" s="21">
        <f t="shared" si="247"/>
        <v>17.562038567450813</v>
      </c>
      <c r="P442" s="4">
        <f t="shared" si="248"/>
        <v>23.979999999999563</v>
      </c>
      <c r="Q442" s="4">
        <f t="shared" si="249"/>
        <v>37.409999999999897</v>
      </c>
      <c r="R442" s="4">
        <f t="shared" si="250"/>
        <v>3.1664812030075238</v>
      </c>
      <c r="S442" s="4">
        <f t="shared" si="251"/>
        <v>2.1868861857337127</v>
      </c>
      <c r="T442" s="20">
        <f t="shared" si="222"/>
        <v>3690.8044962406016</v>
      </c>
      <c r="U442" s="2">
        <f t="shared" si="223"/>
        <v>0.79449624060134738</v>
      </c>
      <c r="V442" s="24">
        <f t="shared" si="224"/>
        <v>1</v>
      </c>
      <c r="W442" s="32">
        <f t="shared" si="225"/>
        <v>3695.1437817932429</v>
      </c>
      <c r="X442" s="33">
        <f t="shared" si="226"/>
        <v>5.1337817932426333</v>
      </c>
      <c r="Y442" s="34">
        <f t="shared" si="227"/>
        <v>1</v>
      </c>
      <c r="Z442" s="39">
        <f t="shared" si="252"/>
        <v>3692.9540000000002</v>
      </c>
      <c r="AA442" s="33">
        <f t="shared" si="228"/>
        <v>2.94399999999996</v>
      </c>
      <c r="AB442" s="34">
        <f t="shared" si="229"/>
        <v>1</v>
      </c>
      <c r="AC442" s="32">
        <f t="shared" si="230"/>
        <v>3693.413854176581</v>
      </c>
      <c r="AD442" s="33">
        <f t="shared" si="231"/>
        <v>3.4038541765808077</v>
      </c>
      <c r="AE442" s="34">
        <f t="shared" si="232"/>
        <v>1</v>
      </c>
      <c r="AF442" s="36">
        <f t="shared" si="233"/>
        <v>1</v>
      </c>
      <c r="AG442" s="37">
        <f t="shared" si="234"/>
        <v>1</v>
      </c>
      <c r="AH442" s="37">
        <f>IF(COUNTIF(AF443:AF446, "&lt;0")&gt;=2,0,IF(AE442=1, 1, -1))</f>
        <v>1</v>
      </c>
      <c r="AI442" s="37">
        <f>IF(COUNTIF(AF443:AF445, "&lt;0")&gt;=1,0,IF(AE442=1, 1, -1))</f>
        <v>1</v>
      </c>
      <c r="AJ442" s="42">
        <f>IF(SUM(AE443:AE445)=0,0,IF(AE442=1, 1, -1))</f>
        <v>1</v>
      </c>
      <c r="AK442" s="37">
        <f>IF(COUNTIF(AF443:AF444, "&lt;0")&gt;=2,0,IF(AE442=1, 1, -1))</f>
        <v>1</v>
      </c>
      <c r="AL442" s="44">
        <f>IF(COUNTIF(AF443:AF446, "&lt;0")&gt;=3,0,IF(AE442=1, 1, -1))</f>
        <v>1</v>
      </c>
      <c r="AM442" s="49">
        <f>IF(COUNTIF(AF443:AF445, "&lt;0")&gt;=2,0,IF(AE442=1, 1, -1))</f>
        <v>1</v>
      </c>
      <c r="AN442" s="7">
        <v>16.923203813488463</v>
      </c>
      <c r="AO442" s="4">
        <f t="shared" si="235"/>
        <v>17.819999999999709</v>
      </c>
      <c r="AP442" s="4">
        <f t="shared" si="236"/>
        <v>-4.1399999999998727</v>
      </c>
      <c r="AQ442" s="4">
        <f t="shared" si="237"/>
        <v>3.4099999999998545</v>
      </c>
      <c r="AR442">
        <f t="shared" si="253"/>
        <v>17.819999999999709</v>
      </c>
      <c r="AS442" s="6">
        <f t="shared" si="238"/>
        <v>0</v>
      </c>
      <c r="AT442" s="4">
        <f t="shared" si="239"/>
        <v>7.5648057202329859</v>
      </c>
      <c r="AU442" s="4">
        <f t="shared" si="254"/>
        <v>20.513203813488609</v>
      </c>
      <c r="AV442">
        <f t="shared" si="255"/>
        <v>0</v>
      </c>
      <c r="AW442">
        <f t="shared" si="256"/>
        <v>0</v>
      </c>
      <c r="AX442">
        <f t="shared" si="257"/>
        <v>0</v>
      </c>
      <c r="AY442" s="4">
        <f t="shared" si="240"/>
        <v>6.94</v>
      </c>
      <c r="AZ442" s="4">
        <f t="shared" si="241"/>
        <v>938.18500000000927</v>
      </c>
      <c r="BA442" s="4">
        <f>(C442-$C$1240)*10/100*4</f>
        <v>446.13600000000008</v>
      </c>
      <c r="BC442"/>
      <c r="BE442" s="6"/>
      <c r="BK442">
        <f t="shared" si="258"/>
        <v>1</v>
      </c>
    </row>
    <row r="443" spans="1:63" x14ac:dyDescent="0.25">
      <c r="A443">
        <v>816</v>
      </c>
      <c r="B443" s="1">
        <v>44187</v>
      </c>
      <c r="C443" s="2">
        <v>3698.08</v>
      </c>
      <c r="D443" s="2">
        <v>3698.26</v>
      </c>
      <c r="E443" s="2">
        <v>3676.16</v>
      </c>
      <c r="F443" s="2">
        <v>3687.26</v>
      </c>
      <c r="G443" s="2">
        <v>4023940000</v>
      </c>
      <c r="H443" s="2">
        <f t="shared" si="242"/>
        <v>23.159618975948437</v>
      </c>
      <c r="I443" s="2">
        <f t="shared" si="243"/>
        <v>3669.8460000000005</v>
      </c>
      <c r="J443" s="2">
        <f t="shared" si="244"/>
        <v>29.020024955555289</v>
      </c>
      <c r="K443" s="2">
        <f t="shared" si="245"/>
        <v>3.1599999999998545</v>
      </c>
      <c r="L443" s="20">
        <f>VLOOKUP(B443,'IV Calls'!A:B,2, FALSE)</f>
        <v>0.15279999999999999</v>
      </c>
      <c r="M443" s="2">
        <f t="shared" si="246"/>
        <v>18.50883914388794</v>
      </c>
      <c r="N443" s="2">
        <f>VLOOKUP(B443,'IV Puts'!A:B,2, FALSE)</f>
        <v>0.15670000000000001</v>
      </c>
      <c r="O443" s="21">
        <f t="shared" si="247"/>
        <v>19.697774665991286</v>
      </c>
      <c r="P443" s="4">
        <f t="shared" si="248"/>
        <v>22.100000000000364</v>
      </c>
      <c r="Q443" s="4">
        <f t="shared" si="249"/>
        <v>40.196999999999932</v>
      </c>
      <c r="R443" s="4">
        <f t="shared" si="250"/>
        <v>3.5444962406015073</v>
      </c>
      <c r="S443" s="4">
        <f t="shared" si="251"/>
        <v>2.4278616806237392</v>
      </c>
      <c r="T443" s="20">
        <f t="shared" si="222"/>
        <v>3699.6298270676693</v>
      </c>
      <c r="U443" s="2">
        <f t="shared" si="223"/>
        <v>12.369827067669121</v>
      </c>
      <c r="V443" s="24">
        <f t="shared" si="224"/>
        <v>1</v>
      </c>
      <c r="W443" s="32">
        <f t="shared" si="225"/>
        <v>3700.3807347967477</v>
      </c>
      <c r="X443" s="33">
        <f t="shared" si="226"/>
        <v>13.120734796747456</v>
      </c>
      <c r="Y443" s="34">
        <f t="shared" si="227"/>
        <v>1</v>
      </c>
      <c r="Z443" s="39">
        <f t="shared" si="252"/>
        <v>3699.4600000000009</v>
      </c>
      <c r="AA443" s="33">
        <f t="shared" si="228"/>
        <v>12.200000000000728</v>
      </c>
      <c r="AB443" s="34">
        <f t="shared" si="229"/>
        <v>1</v>
      </c>
      <c r="AC443" s="32">
        <f t="shared" si="230"/>
        <v>3699.6533543073174</v>
      </c>
      <c r="AD443" s="33">
        <f t="shared" si="231"/>
        <v>12.393354307317168</v>
      </c>
      <c r="AE443" s="34">
        <f t="shared" si="232"/>
        <v>1</v>
      </c>
      <c r="AF443" s="36">
        <f t="shared" si="233"/>
        <v>1</v>
      </c>
      <c r="AG443" s="37">
        <f t="shared" si="234"/>
        <v>1</v>
      </c>
      <c r="AH443" s="37">
        <f>IF(COUNTIF(AF444:AF447, "&lt;0")&gt;=2,0,IF(AE443=1, 1, -1))</f>
        <v>1</v>
      </c>
      <c r="AI443" s="37">
        <f>IF(COUNTIF(AF444:AF446, "&lt;0")&gt;=1,0,IF(AE443=1, 1, -1))</f>
        <v>1</v>
      </c>
      <c r="AJ443" s="42">
        <f>IF(SUM(AE444:AE446)=0,0,IF(AE443=1, 1, -1))</f>
        <v>1</v>
      </c>
      <c r="AK443" s="37">
        <f>IF(COUNTIF(AF444:AF445, "&lt;0")&gt;=2,0,IF(AE443=1, 1, -1))</f>
        <v>1</v>
      </c>
      <c r="AL443" s="44">
        <f>IF(COUNTIF(AF444:AF447, "&lt;0")&gt;=3,0,IF(AE443=1, 1, -1))</f>
        <v>1</v>
      </c>
      <c r="AM443" s="49">
        <f>IF(COUNTIF(AF444:AF446, "&lt;0")&gt;=2,0,IF(AE443=1, 1, -1))</f>
        <v>1</v>
      </c>
      <c r="AN443" s="7">
        <v>18.981250614183509</v>
      </c>
      <c r="AO443" s="4">
        <f t="shared" si="235"/>
        <v>0.18000000000029104</v>
      </c>
      <c r="AP443" s="4">
        <f t="shared" si="236"/>
        <v>-21.920000000000073</v>
      </c>
      <c r="AQ443" s="4">
        <f t="shared" si="237"/>
        <v>10.819999999999709</v>
      </c>
      <c r="AR443">
        <f t="shared" si="253"/>
        <v>21.920000000000073</v>
      </c>
      <c r="AS443" s="6">
        <f t="shared" si="238"/>
        <v>0</v>
      </c>
      <c r="AT443" s="4">
        <f t="shared" si="239"/>
        <v>6.5518759212751903</v>
      </c>
      <c r="AU443" s="4">
        <f t="shared" si="254"/>
        <v>15.1612506141838</v>
      </c>
      <c r="AV443">
        <f t="shared" si="255"/>
        <v>0</v>
      </c>
      <c r="AW443">
        <f t="shared" si="256"/>
        <v>0</v>
      </c>
      <c r="AX443">
        <f t="shared" si="257"/>
        <v>0</v>
      </c>
      <c r="AY443" s="4">
        <f t="shared" si="240"/>
        <v>6.94</v>
      </c>
      <c r="AZ443" s="4">
        <f t="shared" si="241"/>
        <v>931.24500000000921</v>
      </c>
      <c r="BA443" s="4">
        <f>(C443-$C$1240)*10/100*4</f>
        <v>448</v>
      </c>
      <c r="BC443"/>
      <c r="BE443" s="6"/>
      <c r="BK443">
        <f t="shared" si="258"/>
        <v>1</v>
      </c>
    </row>
    <row r="444" spans="1:63" x14ac:dyDescent="0.25">
      <c r="A444">
        <v>815</v>
      </c>
      <c r="B444" s="1">
        <v>44186</v>
      </c>
      <c r="C444" s="2">
        <v>3684.28</v>
      </c>
      <c r="D444" s="2">
        <v>3702.9</v>
      </c>
      <c r="E444" s="2">
        <v>3636.48</v>
      </c>
      <c r="F444" s="2">
        <v>3694.92</v>
      </c>
      <c r="G444" s="2">
        <v>4732160000</v>
      </c>
      <c r="H444" s="2">
        <f t="shared" si="242"/>
        <v>22.901146720439812</v>
      </c>
      <c r="I444" s="2">
        <f t="shared" si="243"/>
        <v>3663.2830000000008</v>
      </c>
      <c r="J444" s="2">
        <f t="shared" si="244"/>
        <v>29.364158693711488</v>
      </c>
      <c r="K444" s="2">
        <f t="shared" si="245"/>
        <v>-25.129999999999654</v>
      </c>
      <c r="L444" s="20">
        <f>VLOOKUP(B444,'IV Calls'!A:B,2, FALSE)</f>
        <v>0.17119999999999999</v>
      </c>
      <c r="M444" s="2">
        <f t="shared" si="246"/>
        <v>20.818977021214415</v>
      </c>
      <c r="N444" s="2">
        <f>VLOOKUP(B444,'IV Puts'!A:B,2, FALSE)</f>
        <v>0.16719999999999999</v>
      </c>
      <c r="O444" s="21">
        <f t="shared" si="247"/>
        <v>21.100086723071843</v>
      </c>
      <c r="P444" s="4">
        <f t="shared" si="248"/>
        <v>72.929999999999836</v>
      </c>
      <c r="Q444" s="4">
        <f t="shared" si="249"/>
        <v>40.948999999999884</v>
      </c>
      <c r="R444" s="4">
        <f t="shared" si="250"/>
        <v>4.7098270676691705</v>
      </c>
      <c r="S444" s="4">
        <f t="shared" si="251"/>
        <v>3.2404715447154455</v>
      </c>
      <c r="T444" s="20">
        <f t="shared" si="222"/>
        <v>3715.285721804511</v>
      </c>
      <c r="U444" s="2">
        <f t="shared" si="223"/>
        <v>20.36572180451094</v>
      </c>
      <c r="V444" s="24">
        <f t="shared" si="224"/>
        <v>0</v>
      </c>
      <c r="W444" s="32">
        <f t="shared" si="225"/>
        <v>3687.1693382677613</v>
      </c>
      <c r="X444" s="33">
        <f t="shared" si="226"/>
        <v>7.7506617322387683</v>
      </c>
      <c r="Y444" s="34">
        <f t="shared" si="227"/>
        <v>1</v>
      </c>
      <c r="Z444" s="39">
        <f t="shared" si="252"/>
        <v>3680.4689999999973</v>
      </c>
      <c r="AA444" s="33">
        <f t="shared" si="228"/>
        <v>14.45100000000275</v>
      </c>
      <c r="AB444" s="34">
        <f t="shared" si="229"/>
        <v>0</v>
      </c>
      <c r="AC444" s="32">
        <f t="shared" si="230"/>
        <v>3681.876071036228</v>
      </c>
      <c r="AD444" s="33">
        <f t="shared" si="231"/>
        <v>13.043928963772032</v>
      </c>
      <c r="AE444" s="34">
        <f t="shared" si="232"/>
        <v>1</v>
      </c>
      <c r="AF444" s="36">
        <f t="shared" si="233"/>
        <v>1</v>
      </c>
      <c r="AG444" s="37">
        <f t="shared" si="234"/>
        <v>1</v>
      </c>
      <c r="AH444" s="37">
        <f>IF(COUNTIF(AF445:AF448, "&lt;0")&gt;=2,0,IF(AE444=1, 1, -1))</f>
        <v>1</v>
      </c>
      <c r="AI444" s="37">
        <f>IF(COUNTIF(AF445:AF447, "&lt;0")&gt;=1,0,IF(AE444=1, 1, -1))</f>
        <v>1</v>
      </c>
      <c r="AJ444" s="42">
        <f>IF(SUM(AE445:AE447)=0,0,IF(AE444=1, 1, -1))</f>
        <v>1</v>
      </c>
      <c r="AK444" s="37">
        <f>IF(COUNTIF(AF445:AF446, "&lt;0")&gt;=2,0,IF(AE444=1, 1, -1))</f>
        <v>1</v>
      </c>
      <c r="AL444" s="44">
        <f>IF(COUNTIF(AF445:AF448, "&lt;0")&gt;=3,0,IF(AE444=1, 1, -1))</f>
        <v>1</v>
      </c>
      <c r="AM444" s="49">
        <f>IF(COUNTIF(AF445:AF447, "&lt;0")&gt;=2,0,IF(AE444=1, 1, -1))</f>
        <v>1</v>
      </c>
      <c r="AN444" s="7">
        <v>20.332552324457069</v>
      </c>
      <c r="AO444" s="4">
        <f t="shared" si="235"/>
        <v>18.619999999999891</v>
      </c>
      <c r="AP444" s="4">
        <f t="shared" si="236"/>
        <v>-47.800000000000182</v>
      </c>
      <c r="AQ444" s="4">
        <f t="shared" si="237"/>
        <v>10.639999999999873</v>
      </c>
      <c r="AR444">
        <f t="shared" si="253"/>
        <v>47.800000000000182</v>
      </c>
      <c r="AS444" s="6">
        <f t="shared" si="238"/>
        <v>1</v>
      </c>
      <c r="AT444" s="4">
        <f t="shared" si="239"/>
        <v>-17.301171513314578</v>
      </c>
      <c r="AU444" s="4">
        <f t="shared" si="254"/>
        <v>16.692552324457196</v>
      </c>
      <c r="AV444">
        <f t="shared" si="255"/>
        <v>0</v>
      </c>
      <c r="AW444">
        <f t="shared" si="256"/>
        <v>1</v>
      </c>
      <c r="AX444">
        <f t="shared" si="257"/>
        <v>0</v>
      </c>
      <c r="AY444" s="4">
        <f t="shared" si="240"/>
        <v>-3.9100000000000006</v>
      </c>
      <c r="AZ444" s="4">
        <f t="shared" si="241"/>
        <v>924.30500000000916</v>
      </c>
      <c r="BA444" s="4">
        <f>(C444-$C$1240)*10/100*4</f>
        <v>442.48000000000013</v>
      </c>
      <c r="BC444"/>
      <c r="BE444" s="6"/>
      <c r="BK444">
        <f t="shared" si="258"/>
        <v>1</v>
      </c>
    </row>
    <row r="445" spans="1:63" x14ac:dyDescent="0.25">
      <c r="A445">
        <v>814</v>
      </c>
      <c r="B445" s="1">
        <v>44183</v>
      </c>
      <c r="C445" s="2">
        <v>3722.39</v>
      </c>
      <c r="D445" s="2">
        <v>3726.7</v>
      </c>
      <c r="E445" s="2">
        <v>3685.84</v>
      </c>
      <c r="F445" s="2">
        <v>3709.41</v>
      </c>
      <c r="G445" s="2">
        <v>7068340000</v>
      </c>
      <c r="H445" s="2">
        <f t="shared" si="242"/>
        <v>23.039321074101895</v>
      </c>
      <c r="I445" s="2">
        <f t="shared" si="243"/>
        <v>3658.0345000000007</v>
      </c>
      <c r="J445" s="2">
        <f t="shared" si="244"/>
        <v>27.091347322287977</v>
      </c>
      <c r="K445" s="2">
        <f t="shared" si="245"/>
        <v>-9.0000000000145519E-2</v>
      </c>
      <c r="L445" s="20">
        <f>VLOOKUP(B445,'IV Calls'!A:B,2, FALSE)</f>
        <v>0.15129999999999999</v>
      </c>
      <c r="M445" s="2">
        <f t="shared" si="246"/>
        <v>18.463842554781877</v>
      </c>
      <c r="N445" s="2">
        <f>VLOOKUP(B445,'IV Puts'!A:B,2, FALSE)</f>
        <v>0.1056</v>
      </c>
      <c r="O445" s="21">
        <f t="shared" si="247"/>
        <v>13.373325647316102</v>
      </c>
      <c r="P445" s="4">
        <f t="shared" si="248"/>
        <v>40.859999999999673</v>
      </c>
      <c r="Q445" s="4">
        <f t="shared" si="249"/>
        <v>35.679999999999879</v>
      </c>
      <c r="R445" s="4">
        <f t="shared" si="250"/>
        <v>5.8757218045112749</v>
      </c>
      <c r="S445" s="4">
        <f t="shared" si="251"/>
        <v>4.0694905179733922</v>
      </c>
      <c r="T445" s="20">
        <f t="shared" si="222"/>
        <v>3728.7386691729325</v>
      </c>
      <c r="U445" s="2">
        <f t="shared" si="223"/>
        <v>19.328669172932678</v>
      </c>
      <c r="V445" s="24">
        <f t="shared" si="224"/>
        <v>0</v>
      </c>
      <c r="W445" s="32">
        <f t="shared" si="225"/>
        <v>3725.4066183874806</v>
      </c>
      <c r="X445" s="33">
        <f t="shared" si="226"/>
        <v>15.996618387480794</v>
      </c>
      <c r="Y445" s="34">
        <f t="shared" si="227"/>
        <v>1</v>
      </c>
      <c r="Z445" s="39">
        <f t="shared" si="252"/>
        <v>3723.2639999999997</v>
      </c>
      <c r="AA445" s="33">
        <f t="shared" si="228"/>
        <v>13.853999999999814</v>
      </c>
      <c r="AB445" s="34">
        <f t="shared" si="229"/>
        <v>1</v>
      </c>
      <c r="AC445" s="32">
        <f t="shared" si="230"/>
        <v>3723.7139498613706</v>
      </c>
      <c r="AD445" s="33">
        <f t="shared" si="231"/>
        <v>14.303949861370711</v>
      </c>
      <c r="AE445" s="34">
        <f t="shared" si="232"/>
        <v>1</v>
      </c>
      <c r="AF445" s="36">
        <f t="shared" si="233"/>
        <v>1</v>
      </c>
      <c r="AG445" s="37">
        <f t="shared" si="234"/>
        <v>1</v>
      </c>
      <c r="AH445" s="37">
        <f>IF(COUNTIF(AF446:AF449, "&lt;0")&gt;=2,0,IF(AE445=1, 1, -1))</f>
        <v>0</v>
      </c>
      <c r="AI445" s="37">
        <f>IF(COUNTIF(AF446:AF448, "&lt;0")&gt;=1,0,IF(AE445=1, 1, -1))</f>
        <v>0</v>
      </c>
      <c r="AJ445" s="42">
        <f>IF(SUM(AE446:AE448)=0,0,IF(AE445=1, 1, -1))</f>
        <v>1</v>
      </c>
      <c r="AK445" s="37">
        <f>IF(COUNTIF(AF446:AF447, "&lt;0")&gt;=2,0,IF(AE445=1, 1, -1))</f>
        <v>1</v>
      </c>
      <c r="AL445" s="44">
        <f>IF(COUNTIF(AF446:AF449, "&lt;0")&gt;=3,0,IF(AE445=1, 1, -1))</f>
        <v>1</v>
      </c>
      <c r="AM445" s="49">
        <f>IF(COUNTIF(AF446:AF448, "&lt;0")&gt;=2,0,IF(AE445=1, 1, -1))</f>
        <v>1</v>
      </c>
      <c r="AN445" s="7">
        <v>12.886859046827272</v>
      </c>
      <c r="AO445" s="4">
        <f t="shared" si="235"/>
        <v>4.3099999999999454</v>
      </c>
      <c r="AP445" s="4">
        <f t="shared" si="236"/>
        <v>-36.549999999999727</v>
      </c>
      <c r="AQ445" s="4">
        <f t="shared" si="237"/>
        <v>12.980000000000018</v>
      </c>
      <c r="AR445">
        <f t="shared" si="253"/>
        <v>36.549999999999727</v>
      </c>
      <c r="AS445" s="6">
        <f t="shared" si="238"/>
        <v>1</v>
      </c>
      <c r="AT445" s="4">
        <f t="shared" si="239"/>
        <v>-17.219711429758817</v>
      </c>
      <c r="AU445" s="4">
        <f t="shared" si="254"/>
        <v>6.9068590468272539</v>
      </c>
      <c r="AV445">
        <f t="shared" si="255"/>
        <v>0</v>
      </c>
      <c r="AW445">
        <f t="shared" si="256"/>
        <v>1</v>
      </c>
      <c r="AX445">
        <f t="shared" si="257"/>
        <v>0</v>
      </c>
      <c r="AY445" s="4">
        <f t="shared" si="240"/>
        <v>-3.9100000000000006</v>
      </c>
      <c r="AZ445" s="4">
        <f t="shared" si="241"/>
        <v>928.21500000000913</v>
      </c>
      <c r="BA445" s="4">
        <f>(C445-$C$1240)*10/100*4</f>
        <v>457.72399999999993</v>
      </c>
      <c r="BC445"/>
      <c r="BE445" s="6"/>
      <c r="BK445">
        <f t="shared" si="258"/>
        <v>1</v>
      </c>
    </row>
    <row r="446" spans="1:63" x14ac:dyDescent="0.25">
      <c r="A446">
        <v>813</v>
      </c>
      <c r="B446" s="1">
        <v>44182</v>
      </c>
      <c r="C446" s="2">
        <v>3713.65</v>
      </c>
      <c r="D446" s="2">
        <v>3725.12</v>
      </c>
      <c r="E446" s="2">
        <v>3710.87</v>
      </c>
      <c r="F446" s="2">
        <v>3722.48</v>
      </c>
      <c r="G446" s="2">
        <v>4184930000</v>
      </c>
      <c r="H446" s="2">
        <f t="shared" si="242"/>
        <v>19.855888267435684</v>
      </c>
      <c r="I446" s="2">
        <f t="shared" si="243"/>
        <v>3649.8855000000003</v>
      </c>
      <c r="J446" s="2">
        <f t="shared" si="244"/>
        <v>25.69154201903396</v>
      </c>
      <c r="K446" s="2">
        <f t="shared" si="245"/>
        <v>12.480000000000018</v>
      </c>
      <c r="L446" s="20">
        <f>VLOOKUP(B446,'IV Calls'!A:B,2, FALSE)</f>
        <v>8.8499999999999995E-2</v>
      </c>
      <c r="M446" s="2">
        <f t="shared" si="246"/>
        <v>10.7382396256021</v>
      </c>
      <c r="N446" s="2">
        <f>VLOOKUP(B446,'IV Puts'!A:B,2, FALSE)</f>
        <v>0.15210000000000001</v>
      </c>
      <c r="O446" s="21">
        <f t="shared" si="247"/>
        <v>19.151878422114525</v>
      </c>
      <c r="P446" s="4">
        <f t="shared" si="248"/>
        <v>23.949999999999818</v>
      </c>
      <c r="Q446" s="4">
        <f t="shared" si="249"/>
        <v>34.841999999999913</v>
      </c>
      <c r="R446" s="4">
        <f t="shared" si="250"/>
        <v>6.25866917293233</v>
      </c>
      <c r="S446" s="4">
        <f t="shared" si="251"/>
        <v>4.2487582922265688</v>
      </c>
      <c r="T446" s="20">
        <f t="shared" si="222"/>
        <v>3707.6146015037593</v>
      </c>
      <c r="U446" s="2">
        <f t="shared" si="223"/>
        <v>14.865398496240687</v>
      </c>
      <c r="V446" s="24">
        <f t="shared" si="224"/>
        <v>1</v>
      </c>
      <c r="W446" s="32">
        <f t="shared" si="225"/>
        <v>3716.7286749100122</v>
      </c>
      <c r="X446" s="33">
        <f t="shared" si="226"/>
        <v>5.7513250899878585</v>
      </c>
      <c r="Y446" s="34">
        <f t="shared" si="227"/>
        <v>1</v>
      </c>
      <c r="Z446" s="39">
        <f t="shared" si="252"/>
        <v>3715.3899999999994</v>
      </c>
      <c r="AA446" s="33">
        <f t="shared" si="228"/>
        <v>7.0900000000006003</v>
      </c>
      <c r="AB446" s="34">
        <f t="shared" si="229"/>
        <v>1</v>
      </c>
      <c r="AC446" s="32">
        <f t="shared" si="230"/>
        <v>3715.6711217311022</v>
      </c>
      <c r="AD446" s="33">
        <f t="shared" si="231"/>
        <v>6.8088782688978426</v>
      </c>
      <c r="AE446" s="34">
        <f t="shared" si="232"/>
        <v>1</v>
      </c>
      <c r="AF446" s="36">
        <f t="shared" si="233"/>
        <v>1</v>
      </c>
      <c r="AG446" s="37">
        <f t="shared" si="234"/>
        <v>1</v>
      </c>
      <c r="AH446" s="37">
        <f>IF(COUNTIF(AF447:AF450, "&lt;0")&gt;=2,0,IF(AE446=1, 1, -1))</f>
        <v>0</v>
      </c>
      <c r="AI446" s="37">
        <f>IF(COUNTIF(AF447:AF449, "&lt;0")&gt;=1,0,IF(AE446=1, 1, -1))</f>
        <v>0</v>
      </c>
      <c r="AJ446" s="42">
        <f>IF(SUM(AE447:AE449)=0,0,IF(AE446=1, 1, -1))</f>
        <v>1</v>
      </c>
      <c r="AK446" s="37">
        <f>IF(COUNTIF(AF447:AF448, "&lt;0")&gt;=2,0,IF(AE446=1, 1, -1))</f>
        <v>1</v>
      </c>
      <c r="AL446" s="44">
        <f>IF(COUNTIF(AF447:AF450, "&lt;0")&gt;=3,0,IF(AE446=1, 1, -1))</f>
        <v>1</v>
      </c>
      <c r="AM446" s="49">
        <f>IF(COUNTIF(AF447:AF449, "&lt;0")&gt;=2,0,IF(AE446=1, 1, -1))</f>
        <v>0</v>
      </c>
      <c r="AN446" s="7">
        <v>18.455211831119545</v>
      </c>
      <c r="AO446" s="4">
        <f t="shared" si="235"/>
        <v>11.4699999999998</v>
      </c>
      <c r="AP446" s="4">
        <f t="shared" si="236"/>
        <v>-2.7800000000002001</v>
      </c>
      <c r="AQ446" s="4">
        <f t="shared" si="237"/>
        <v>8.8299999999999272</v>
      </c>
      <c r="AR446">
        <f t="shared" si="253"/>
        <v>11.4699999999998</v>
      </c>
      <c r="AS446" s="6">
        <f t="shared" si="238"/>
        <v>0</v>
      </c>
      <c r="AT446" s="4">
        <f t="shared" si="239"/>
        <v>16.212817746679519</v>
      </c>
      <c r="AU446" s="4">
        <f t="shared" si="254"/>
        <v>16.625211831119618</v>
      </c>
      <c r="AV446">
        <f t="shared" si="255"/>
        <v>0</v>
      </c>
      <c r="AW446">
        <f t="shared" si="256"/>
        <v>0</v>
      </c>
      <c r="AX446">
        <f t="shared" si="257"/>
        <v>0</v>
      </c>
      <c r="AY446" s="4">
        <f t="shared" si="240"/>
        <v>6.94</v>
      </c>
      <c r="AZ446" s="4">
        <f t="shared" si="241"/>
        <v>932.12500000000909</v>
      </c>
      <c r="BA446" s="4">
        <f>(C446-$C$1240)*10/100*4</f>
        <v>454.22800000000001</v>
      </c>
      <c r="BC446"/>
      <c r="BE446" s="6"/>
      <c r="BK446">
        <f t="shared" si="258"/>
        <v>1</v>
      </c>
    </row>
    <row r="447" spans="1:63" x14ac:dyDescent="0.25">
      <c r="A447">
        <v>812</v>
      </c>
      <c r="B447" s="1">
        <v>44181</v>
      </c>
      <c r="C447" s="2">
        <v>3696.25</v>
      </c>
      <c r="D447" s="2">
        <v>3711.27</v>
      </c>
      <c r="E447" s="2">
        <v>3688.57</v>
      </c>
      <c r="F447" s="2">
        <v>3701.17</v>
      </c>
      <c r="G447" s="2">
        <v>4056950000</v>
      </c>
      <c r="H447" s="2">
        <f t="shared" si="242"/>
        <v>16.807733537472174</v>
      </c>
      <c r="I447" s="2">
        <f t="shared" si="243"/>
        <v>3644.8074999999999</v>
      </c>
      <c r="J447" s="2">
        <f t="shared" si="244"/>
        <v>23.206654762441666</v>
      </c>
      <c r="K447" s="2">
        <f t="shared" si="245"/>
        <v>1.6300000000001091</v>
      </c>
      <c r="L447" s="20">
        <f>VLOOKUP(B447,'IV Calls'!A:B,2, FALSE)</f>
        <v>0.1011</v>
      </c>
      <c r="M447" s="2">
        <f t="shared" si="246"/>
        <v>12.245364570633175</v>
      </c>
      <c r="N447" s="2">
        <f>VLOOKUP(B447,'IV Puts'!A:B,2, FALSE)</f>
        <v>0.15939999999999999</v>
      </c>
      <c r="O447" s="21">
        <f t="shared" si="247"/>
        <v>20.035547870568955</v>
      </c>
      <c r="P447" s="4">
        <f t="shared" si="248"/>
        <v>22.699999999999818</v>
      </c>
      <c r="Q447" s="4">
        <f t="shared" si="249"/>
        <v>35.002999999999929</v>
      </c>
      <c r="R447" s="4">
        <f t="shared" si="250"/>
        <v>6.4446015037593982</v>
      </c>
      <c r="S447" s="4">
        <f t="shared" si="251"/>
        <v>4.3361618450873216</v>
      </c>
      <c r="T447" s="20">
        <f t="shared" si="222"/>
        <v>3700.7581052631576</v>
      </c>
      <c r="U447" s="2">
        <f t="shared" si="223"/>
        <v>0.41189473684244149</v>
      </c>
      <c r="V447" s="24">
        <f t="shared" si="224"/>
        <v>1</v>
      </c>
      <c r="W447" s="32">
        <f t="shared" si="225"/>
        <v>3699.1835517197833</v>
      </c>
      <c r="X447" s="33">
        <f t="shared" si="226"/>
        <v>1.9864482802167913</v>
      </c>
      <c r="Y447" s="34">
        <f t="shared" si="227"/>
        <v>1</v>
      </c>
      <c r="Z447" s="39">
        <f t="shared" si="252"/>
        <v>3699.2340000000004</v>
      </c>
      <c r="AA447" s="33">
        <f t="shared" si="228"/>
        <v>1.9359999999996944</v>
      </c>
      <c r="AB447" s="34">
        <f t="shared" si="229"/>
        <v>1</v>
      </c>
      <c r="AC447" s="32">
        <f t="shared" si="230"/>
        <v>3699.2234058611548</v>
      </c>
      <c r="AD447" s="33">
        <f t="shared" si="231"/>
        <v>1.9465941388452848</v>
      </c>
      <c r="AE447" s="34">
        <f t="shared" si="232"/>
        <v>1</v>
      </c>
      <c r="AF447" s="36">
        <f t="shared" si="233"/>
        <v>1</v>
      </c>
      <c r="AG447" s="37">
        <f t="shared" si="234"/>
        <v>0</v>
      </c>
      <c r="AH447" s="37">
        <f>IF(COUNTIF(AF448:AF451, "&lt;0")&gt;=2,0,IF(AE447=1, 1, -1))</f>
        <v>0</v>
      </c>
      <c r="AI447" s="37">
        <f>IF(COUNTIF(AF448:AF450, "&lt;0")&gt;=1,0,IF(AE447=1, 1, -1))</f>
        <v>0</v>
      </c>
      <c r="AJ447" s="42">
        <f>IF(SUM(AE448:AE450)=0,0,IF(AE447=1, 1, -1))</f>
        <v>1</v>
      </c>
      <c r="AK447" s="37">
        <f>IF(COUNTIF(AF448:AF449, "&lt;0")&gt;=2,0,IF(AE447=1, 1, -1))</f>
        <v>0</v>
      </c>
      <c r="AL447" s="44">
        <f>IF(COUNTIF(AF448:AF451, "&lt;0")&gt;=3,0,IF(AE447=1, 1, -1))</f>
        <v>1</v>
      </c>
      <c r="AM447" s="49">
        <f>IF(COUNTIF(AF448:AF450, "&lt;0")&gt;=2,0,IF(AE447=1, 1, -1))</f>
        <v>0</v>
      </c>
      <c r="AN447" s="7">
        <v>19.306737018387022</v>
      </c>
      <c r="AO447" s="4">
        <f t="shared" si="235"/>
        <v>15.019999999999982</v>
      </c>
      <c r="AP447" s="4">
        <f t="shared" si="236"/>
        <v>-7.6799999999998363</v>
      </c>
      <c r="AQ447" s="4">
        <f t="shared" si="237"/>
        <v>4.9200000000000728</v>
      </c>
      <c r="AR447">
        <f t="shared" si="253"/>
        <v>15.019999999999982</v>
      </c>
      <c r="AS447" s="6">
        <f t="shared" si="238"/>
        <v>0</v>
      </c>
      <c r="AT447" s="4">
        <f t="shared" si="239"/>
        <v>13.940105527580549</v>
      </c>
      <c r="AU447" s="4">
        <f t="shared" si="254"/>
        <v>21.386737018386949</v>
      </c>
      <c r="AV447">
        <f t="shared" si="255"/>
        <v>0</v>
      </c>
      <c r="AW447">
        <f t="shared" si="256"/>
        <v>0</v>
      </c>
      <c r="AX447">
        <f t="shared" si="257"/>
        <v>0</v>
      </c>
      <c r="AY447" s="4">
        <f t="shared" si="240"/>
        <v>6.94</v>
      </c>
      <c r="AZ447" s="4">
        <f t="shared" si="241"/>
        <v>925.18500000000904</v>
      </c>
      <c r="BA447" s="4">
        <f>(C447-$C$1240)*10/100*4</f>
        <v>447.26800000000003</v>
      </c>
      <c r="BC447"/>
      <c r="BE447" s="6"/>
      <c r="BK447">
        <f t="shared" si="258"/>
        <v>1</v>
      </c>
    </row>
    <row r="448" spans="1:63" x14ac:dyDescent="0.25">
      <c r="A448">
        <v>811</v>
      </c>
      <c r="B448" s="1">
        <v>44180</v>
      </c>
      <c r="C448" s="2">
        <v>3666.41</v>
      </c>
      <c r="D448" s="2">
        <v>3695.29</v>
      </c>
      <c r="E448" s="2">
        <v>3659.62</v>
      </c>
      <c r="F448" s="2">
        <v>3694.62</v>
      </c>
      <c r="G448" s="2">
        <v>4360280000</v>
      </c>
      <c r="H448" s="2">
        <f t="shared" si="242"/>
        <v>16.940150366642087</v>
      </c>
      <c r="I448" s="2">
        <f t="shared" si="243"/>
        <v>3640.5104999999994</v>
      </c>
      <c r="J448" s="2">
        <f t="shared" si="244"/>
        <v>22.79739121732544</v>
      </c>
      <c r="K448" s="2">
        <f t="shared" si="245"/>
        <v>18.920000000000073</v>
      </c>
      <c r="L448" s="20">
        <f>VLOOKUP(B448,'IV Calls'!A:B,2, FALSE)</f>
        <v>0.1079</v>
      </c>
      <c r="M448" s="2">
        <f t="shared" si="246"/>
        <v>12.902276408730184</v>
      </c>
      <c r="N448" s="2">
        <f>VLOOKUP(B448,'IV Puts'!A:B,2, FALSE)</f>
        <v>0.17599999999999999</v>
      </c>
      <c r="O448" s="21">
        <f t="shared" si="247"/>
        <v>21.839862835765857</v>
      </c>
      <c r="P448" s="4">
        <f t="shared" si="248"/>
        <v>47.800000000000182</v>
      </c>
      <c r="Q448" s="4">
        <f t="shared" si="249"/>
        <v>35.344999999999935</v>
      </c>
      <c r="R448" s="4">
        <f t="shared" si="250"/>
        <v>6.1381052631578896</v>
      </c>
      <c r="S448" s="4">
        <f t="shared" si="251"/>
        <v>4.13176298561031</v>
      </c>
      <c r="T448" s="20">
        <f t="shared" si="222"/>
        <v>3653.0389398496241</v>
      </c>
      <c r="U448" s="2">
        <f t="shared" si="223"/>
        <v>41.581060150375833</v>
      </c>
      <c r="V448" s="24">
        <f t="shared" si="224"/>
        <v>0</v>
      </c>
      <c r="W448" s="32">
        <f t="shared" si="225"/>
        <v>3669.1024025492311</v>
      </c>
      <c r="X448" s="33">
        <f t="shared" si="226"/>
        <v>25.51759745076879</v>
      </c>
      <c r="Y448" s="34">
        <f t="shared" si="227"/>
        <v>0</v>
      </c>
      <c r="Z448" s="39">
        <f t="shared" si="252"/>
        <v>3665.5240000000013</v>
      </c>
      <c r="AA448" s="33">
        <f t="shared" si="228"/>
        <v>29.095999999998639</v>
      </c>
      <c r="AB448" s="34">
        <f t="shared" si="229"/>
        <v>0</v>
      </c>
      <c r="AC448" s="32">
        <f t="shared" si="230"/>
        <v>3666.2754645353398</v>
      </c>
      <c r="AD448" s="33">
        <f t="shared" si="231"/>
        <v>28.344535464660112</v>
      </c>
      <c r="AE448" s="34">
        <f t="shared" si="232"/>
        <v>0</v>
      </c>
      <c r="AF448" s="36">
        <f t="shared" si="233"/>
        <v>-1</v>
      </c>
      <c r="AG448" s="37">
        <f t="shared" si="234"/>
        <v>0</v>
      </c>
      <c r="AH448" s="37">
        <f>IF(COUNTIF(AF449:AF452, "&lt;0")&gt;=2,0,IF(AE448=1, 1, -1))</f>
        <v>0</v>
      </c>
      <c r="AI448" s="37">
        <f>IF(COUNTIF(AF449:AF451, "&lt;0")&gt;=1,0,IF(AE448=1, 1, -1))</f>
        <v>0</v>
      </c>
      <c r="AJ448" s="42">
        <f>IF(SUM(AE449:AE451)=0,0,IF(AE448=1, 1, -1))</f>
        <v>-1</v>
      </c>
      <c r="AK448" s="37">
        <f>IF(COUNTIF(AF449:AF450, "&lt;0")&gt;=2,0,IF(AE448=1, 1, -1))</f>
        <v>-1</v>
      </c>
      <c r="AL448" s="44">
        <f>IF(COUNTIF(AF449:AF452, "&lt;0")&gt;=3,0,IF(AE448=1, 1, -1))</f>
        <v>-1</v>
      </c>
      <c r="AM448" s="49">
        <f>IF(COUNTIF(AF449:AF451, "&lt;0")&gt;=2,0,IF(AE448=1, 1, -1))</f>
        <v>-1</v>
      </c>
      <c r="AN448" s="7">
        <v>21.045418423878704</v>
      </c>
      <c r="AO448" s="4">
        <f t="shared" si="235"/>
        <v>28.880000000000109</v>
      </c>
      <c r="AP448" s="4">
        <f t="shared" si="236"/>
        <v>-6.7899999999999636</v>
      </c>
      <c r="AQ448" s="4">
        <f t="shared" si="237"/>
        <v>28.210000000000036</v>
      </c>
      <c r="AR448">
        <f t="shared" si="253"/>
        <v>28.880000000000109</v>
      </c>
      <c r="AS448" s="6">
        <f t="shared" si="238"/>
        <v>0</v>
      </c>
      <c r="AT448" s="4">
        <f t="shared" si="239"/>
        <v>2.6881276358179491</v>
      </c>
      <c r="AU448" s="4">
        <f t="shared" si="254"/>
        <v>-0.16458157612133206</v>
      </c>
      <c r="AV448">
        <f t="shared" si="255"/>
        <v>0</v>
      </c>
      <c r="AW448">
        <f t="shared" si="256"/>
        <v>0</v>
      </c>
      <c r="AX448">
        <f t="shared" si="257"/>
        <v>1</v>
      </c>
      <c r="AY448" s="4">
        <f t="shared" si="240"/>
        <v>-3.9100000000000006</v>
      </c>
      <c r="AZ448" s="4">
        <f t="shared" si="241"/>
        <v>918.24500000000899</v>
      </c>
      <c r="BA448" s="4">
        <f>(C448-$C$1240)*10/100*4</f>
        <v>435.33199999999999</v>
      </c>
      <c r="BC448"/>
      <c r="BE448" s="6"/>
      <c r="BK448">
        <f t="shared" si="258"/>
        <v>1</v>
      </c>
    </row>
    <row r="449" spans="1:63" x14ac:dyDescent="0.25">
      <c r="A449">
        <v>810</v>
      </c>
      <c r="B449" s="1">
        <v>44179</v>
      </c>
      <c r="C449" s="2">
        <v>3675.27</v>
      </c>
      <c r="D449" s="2">
        <v>3697.61</v>
      </c>
      <c r="E449" s="2">
        <v>3645.84</v>
      </c>
      <c r="F449" s="2">
        <v>3647.49</v>
      </c>
      <c r="G449" s="2">
        <v>4594920000</v>
      </c>
      <c r="H449" s="2">
        <f t="shared" si="242"/>
        <v>18.997462081961263</v>
      </c>
      <c r="I449" s="2">
        <f t="shared" si="243"/>
        <v>3637.1979999999994</v>
      </c>
      <c r="J449" s="2">
        <f t="shared" si="244"/>
        <v>22.930352781503561</v>
      </c>
      <c r="K449" s="2">
        <f t="shared" si="245"/>
        <v>11.809999999999945</v>
      </c>
      <c r="L449" s="20">
        <f>VLOOKUP(B449,'IV Calls'!A:B,2, FALSE)</f>
        <v>0.15179999999999999</v>
      </c>
      <c r="M449" s="2">
        <f t="shared" si="246"/>
        <v>18.231147830291668</v>
      </c>
      <c r="N449" s="2">
        <f>VLOOKUP(B449,'IV Puts'!A:B,2, FALSE)</f>
        <v>0.1915</v>
      </c>
      <c r="O449" s="21">
        <f t="shared" si="247"/>
        <v>23.867303794832949</v>
      </c>
      <c r="P449" s="4">
        <f t="shared" si="248"/>
        <v>51.769999999999982</v>
      </c>
      <c r="Q449" s="4">
        <f t="shared" si="249"/>
        <v>36.246999999999886</v>
      </c>
      <c r="R449" s="4">
        <f t="shared" si="250"/>
        <v>5.5489398496240572</v>
      </c>
      <c r="S449" s="4">
        <f t="shared" si="251"/>
        <v>3.792116266522791</v>
      </c>
      <c r="T449" s="20">
        <f t="shared" si="222"/>
        <v>3669.6586842105262</v>
      </c>
      <c r="U449" s="2">
        <f t="shared" si="223"/>
        <v>22.168684210526408</v>
      </c>
      <c r="V449" s="24">
        <f t="shared" si="224"/>
        <v>1</v>
      </c>
      <c r="W449" s="32">
        <f t="shared" si="225"/>
        <v>3678.2711279158698</v>
      </c>
      <c r="X449" s="33">
        <f t="shared" si="226"/>
        <v>30.781127915870002</v>
      </c>
      <c r="Y449" s="34">
        <f t="shared" si="227"/>
        <v>0</v>
      </c>
      <c r="Z449" s="39">
        <f t="shared" si="252"/>
        <v>3677.1890000000003</v>
      </c>
      <c r="AA449" s="33">
        <f t="shared" si="228"/>
        <v>29.699000000000524</v>
      </c>
      <c r="AB449" s="34">
        <f t="shared" si="229"/>
        <v>0</v>
      </c>
      <c r="AC449" s="32">
        <f t="shared" si="230"/>
        <v>3677.4162468623326</v>
      </c>
      <c r="AD449" s="33">
        <f t="shared" si="231"/>
        <v>29.926246862332846</v>
      </c>
      <c r="AE449" s="34">
        <f t="shared" si="232"/>
        <v>0</v>
      </c>
      <c r="AF449" s="36">
        <f t="shared" si="233"/>
        <v>-1</v>
      </c>
      <c r="AG449" s="37">
        <f t="shared" si="234"/>
        <v>-1</v>
      </c>
      <c r="AH449" s="37">
        <f>IF(COUNTIF(AF450:AF453, "&lt;0")&gt;=2,0,IF(AE449=1, 1, -1))</f>
        <v>-1</v>
      </c>
      <c r="AI449" s="37">
        <f>IF(COUNTIF(AF450:AF452, "&lt;0")&gt;=1,0,IF(AE449=1, 1, -1))</f>
        <v>0</v>
      </c>
      <c r="AJ449" s="42">
        <f>IF(SUM(AE450:AE452)=0,0,IF(AE449=1, 1, -1))</f>
        <v>-1</v>
      </c>
      <c r="AK449" s="37">
        <f>IF(COUNTIF(AF450:AF451, "&lt;0")&gt;=2,0,IF(AE449=1, 1, -1))</f>
        <v>-1</v>
      </c>
      <c r="AL449" s="44">
        <f>IF(COUNTIF(AF450:AF453, "&lt;0")&gt;=3,0,IF(AE449=1, 1, -1))</f>
        <v>-1</v>
      </c>
      <c r="AM449" s="49">
        <f>IF(COUNTIF(AF450:AF452, "&lt;0")&gt;=2,0,IF(AE449=1, 1, -1))</f>
        <v>-1</v>
      </c>
      <c r="AN449" s="7">
        <v>22.99910941700168</v>
      </c>
      <c r="AO449" s="4">
        <f t="shared" si="235"/>
        <v>22.340000000000146</v>
      </c>
      <c r="AP449" s="4">
        <f t="shared" si="236"/>
        <v>-29.429999999999836</v>
      </c>
      <c r="AQ449" s="4">
        <f t="shared" si="237"/>
        <v>27.7800000000002</v>
      </c>
      <c r="AR449">
        <f t="shared" si="253"/>
        <v>29.429999999999836</v>
      </c>
      <c r="AS449" s="6">
        <f t="shared" si="238"/>
        <v>0</v>
      </c>
      <c r="AT449" s="4">
        <f t="shared" si="239"/>
        <v>5.0686641255026856</v>
      </c>
      <c r="AU449" s="4">
        <f t="shared" si="254"/>
        <v>2.21910941700148</v>
      </c>
      <c r="AV449">
        <f t="shared" si="255"/>
        <v>0</v>
      </c>
      <c r="AW449">
        <f t="shared" si="256"/>
        <v>0</v>
      </c>
      <c r="AX449">
        <f t="shared" si="257"/>
        <v>0</v>
      </c>
      <c r="AY449" s="4">
        <f t="shared" si="240"/>
        <v>6.94</v>
      </c>
      <c r="AZ449" s="4">
        <f t="shared" si="241"/>
        <v>922.15500000000895</v>
      </c>
      <c r="BA449" s="4">
        <f>(C449-$C$1240)*10/100*4</f>
        <v>438.87600000000003</v>
      </c>
      <c r="BC449"/>
      <c r="BE449" s="6"/>
      <c r="BK449">
        <f t="shared" si="258"/>
        <v>1</v>
      </c>
    </row>
    <row r="450" spans="1:63" x14ac:dyDescent="0.25">
      <c r="A450">
        <v>809</v>
      </c>
      <c r="B450" s="1">
        <v>44176</v>
      </c>
      <c r="C450" s="2">
        <v>3656.08</v>
      </c>
      <c r="D450" s="2">
        <v>3665.91</v>
      </c>
      <c r="E450" s="2">
        <v>3633.4</v>
      </c>
      <c r="F450" s="2">
        <v>3663.46</v>
      </c>
      <c r="G450" s="2">
        <v>4367150000</v>
      </c>
      <c r="H450" s="2">
        <f t="shared" si="242"/>
        <v>22.216937382696763</v>
      </c>
      <c r="I450" s="2">
        <f t="shared" si="243"/>
        <v>3631.0629999999996</v>
      </c>
      <c r="J450" s="2">
        <f t="shared" si="244"/>
        <v>28.648665345049327</v>
      </c>
      <c r="K450" s="2">
        <f t="shared" si="245"/>
        <v>-12.019999999999982</v>
      </c>
      <c r="L450" s="20">
        <f>VLOOKUP(B450,'IV Calls'!A:B,2, FALSE)</f>
        <v>0.13139999999999999</v>
      </c>
      <c r="M450" s="2">
        <f t="shared" si="246"/>
        <v>15.801099913805473</v>
      </c>
      <c r="N450" s="2">
        <f>VLOOKUP(B450,'IV Puts'!A:B,2, FALSE)</f>
        <v>0.18379999999999999</v>
      </c>
      <c r="O450" s="21">
        <f t="shared" si="247"/>
        <v>22.936640239270094</v>
      </c>
      <c r="P450" s="4">
        <f t="shared" si="248"/>
        <v>34.699999999999818</v>
      </c>
      <c r="Q450" s="4">
        <f t="shared" si="249"/>
        <v>35.465999999999894</v>
      </c>
      <c r="R450" s="4">
        <f t="shared" si="250"/>
        <v>6.1986842105263156</v>
      </c>
      <c r="S450" s="4">
        <f t="shared" si="251"/>
        <v>4.2269407265774355</v>
      </c>
      <c r="T450" s="20">
        <f t="shared" ref="T450:T513" si="259">F451+R451</f>
        <v>3675.2902406015037</v>
      </c>
      <c r="U450" s="2">
        <f t="shared" ref="U450:U513" si="260">ABS(T450-F450)</f>
        <v>11.830240601503647</v>
      </c>
      <c r="V450" s="24">
        <f t="shared" ref="V450:V513" si="261">IF(U450&gt;O451, 0, 1)</f>
        <v>1</v>
      </c>
      <c r="W450" s="32">
        <f t="shared" ref="W450:W513" si="262">C450+S451*$BI$6</f>
        <v>3659.4912393633745</v>
      </c>
      <c r="X450" s="33">
        <f t="shared" ref="X450:X513" si="263">ABS(W450-F450)</f>
        <v>3.968760636625575</v>
      </c>
      <c r="Y450" s="34">
        <f t="shared" ref="Y450:Y513" si="264">IF(X450&gt;O451, 0, 1)</f>
        <v>1</v>
      </c>
      <c r="Z450" s="39">
        <f t="shared" si="252"/>
        <v>3655.7749999999996</v>
      </c>
      <c r="AA450" s="33">
        <f t="shared" ref="AA450:AA513" si="265">ABS(Z450-F450)</f>
        <v>7.6850000000004002</v>
      </c>
      <c r="AB450" s="34">
        <f t="shared" ref="AB450:AB513" si="266">IF(AA450&gt;O451, 0, 1)</f>
        <v>1</v>
      </c>
      <c r="AC450" s="32">
        <f t="shared" ref="AC450:AC513" si="267">$BI$8*Z450+(1-$BI$8)*W450</f>
        <v>3656.5554102663082</v>
      </c>
      <c r="AD450" s="33">
        <f t="shared" ref="AD450:AD513" si="268">ABS(AC450-F450)</f>
        <v>6.9045897336918642</v>
      </c>
      <c r="AE450" s="34">
        <f t="shared" ref="AE450:AE513" si="269">IF(AD450&gt;O451, 0, 1)</f>
        <v>1</v>
      </c>
      <c r="AF450" s="36">
        <f t="shared" ref="AF450:AF513" si="270">IF(AE450=1, 1, -1)</f>
        <v>1</v>
      </c>
      <c r="AG450" s="37">
        <f t="shared" ref="AG450:AG513" si="271">IF(AE451=0,0,IF(0=AE450,-1,AE450))</f>
        <v>1</v>
      </c>
      <c r="AH450" s="37">
        <f>IF(COUNTIF(AF451:AF454, "&lt;0")&gt;=2,0,IF(AE450=1, 1, -1))</f>
        <v>1</v>
      </c>
      <c r="AI450" s="37">
        <f>IF(COUNTIF(AF451:AF453, "&lt;0")&gt;=1,0,IF(AE450=1, 1, -1))</f>
        <v>0</v>
      </c>
      <c r="AJ450" s="42">
        <f>IF(SUM(AE451:AE453)=0,0,IF(AE450=1, 1, -1))</f>
        <v>1</v>
      </c>
      <c r="AK450" s="37">
        <f>IF(COUNTIF(AF451:AF452, "&lt;0")&gt;=2,0,IF(AE450=1, 1, -1))</f>
        <v>1</v>
      </c>
      <c r="AL450" s="44">
        <f>IF(COUNTIF(AF451:AF454, "&lt;0")&gt;=3,0,IF(AE450=1, 1, -1))</f>
        <v>1</v>
      </c>
      <c r="AM450" s="49">
        <f>IF(COUNTIF(AF451:AF453, "&lt;0")&gt;=2,0,IF(AE450=1, 1, -1))</f>
        <v>1</v>
      </c>
      <c r="AN450" s="7">
        <v>22.102299575018616</v>
      </c>
      <c r="AO450" s="4">
        <f t="shared" ref="AO450:AO513" si="272">D450-C450</f>
        <v>9.8299999999999272</v>
      </c>
      <c r="AP450" s="4">
        <f t="shared" ref="AP450:AP513" si="273">E450-C450</f>
        <v>-22.679999999999836</v>
      </c>
      <c r="AQ450" s="4">
        <f t="shared" ref="AQ450:AQ513" si="274">ABS(C450-F450)</f>
        <v>7.3800000000001091</v>
      </c>
      <c r="AR450">
        <f t="shared" si="253"/>
        <v>22.679999999999836</v>
      </c>
      <c r="AS450" s="6">
        <f t="shared" ref="AS450:AS513" si="275">IF(AO450&gt;AN450*$BI$4,1,0)+IF(-AP450&gt;AN450*$BI$4,1,0)</f>
        <v>0</v>
      </c>
      <c r="AT450" s="4">
        <f t="shared" ref="AT450:AT513" si="276">$BI$4*AN450-AR450</f>
        <v>10.473449362528086</v>
      </c>
      <c r="AU450" s="4">
        <f t="shared" si="254"/>
        <v>21.722299575018507</v>
      </c>
      <c r="AV450">
        <f t="shared" si="255"/>
        <v>0</v>
      </c>
      <c r="AW450">
        <f t="shared" si="256"/>
        <v>0</v>
      </c>
      <c r="AX450">
        <f t="shared" si="257"/>
        <v>0</v>
      </c>
      <c r="AY450" s="4">
        <f t="shared" ref="AY450:AY513" si="277">IF(OR(AS450=1,AX450=1),$BF$25,IF(AS450=0,$BF$24,$BF$26))</f>
        <v>6.94</v>
      </c>
      <c r="AZ450" s="4">
        <f t="shared" ref="AZ450:AZ513" si="278">AY450+AZ451</f>
        <v>915.2150000000089</v>
      </c>
      <c r="BA450" s="4">
        <f>(C450-$C$1240)*10/100*4</f>
        <v>431.2</v>
      </c>
      <c r="BC450"/>
      <c r="BE450" s="6"/>
      <c r="BK450">
        <f t="shared" si="258"/>
        <v>1</v>
      </c>
    </row>
    <row r="451" spans="1:63" x14ac:dyDescent="0.25">
      <c r="A451">
        <v>808</v>
      </c>
      <c r="B451" s="1">
        <v>44175</v>
      </c>
      <c r="C451" s="2">
        <v>3659.13</v>
      </c>
      <c r="D451" s="2">
        <v>3678.49</v>
      </c>
      <c r="E451" s="2">
        <v>3645.18</v>
      </c>
      <c r="F451" s="2">
        <v>3668.1</v>
      </c>
      <c r="G451" s="2">
        <v>4618240000</v>
      </c>
      <c r="H451" s="2">
        <f t="shared" ref="H451:H514" si="279">_xlfn.STDEV.S(C451:C460)</f>
        <v>23.82538070116733</v>
      </c>
      <c r="I451" s="2">
        <f t="shared" ref="I451:I514" si="280">AVERAGE(C451:C470)</f>
        <v>3626.3924999999995</v>
      </c>
      <c r="J451" s="2">
        <f t="shared" ref="J451:J514" si="281">_xlfn.STDEV.S(D451:E460)</f>
        <v>29.344011332001468</v>
      </c>
      <c r="K451" s="2">
        <f t="shared" ref="K451:K514" si="282">C451-F452</f>
        <v>-13.690000000000055</v>
      </c>
      <c r="L451" s="20">
        <f>VLOOKUP(B451,'IV Calls'!A:B,2, FALSE)</f>
        <v>0.12570000000000001</v>
      </c>
      <c r="M451" s="2">
        <f t="shared" ref="M451:M514" si="283">L451*F452*SQRT((6.5/24)/252)</f>
        <v>15.135114451581288</v>
      </c>
      <c r="N451" s="2">
        <f>VLOOKUP(B451,'IV Puts'!A:B,2, FALSE)</f>
        <v>0.18579999999999999</v>
      </c>
      <c r="O451" s="21">
        <f t="shared" ref="O451:O514" si="284">N451*F452*SQRT((7/24)/252)</f>
        <v>23.216058161043332</v>
      </c>
      <c r="P451" s="4">
        <f t="shared" ref="P451:P514" si="285">MAX(D451-E451, ABS(D451-F452), ABS(E451-F452))</f>
        <v>33.309999999999945</v>
      </c>
      <c r="Q451" s="4">
        <f t="shared" ref="Q451:Q514" si="286">AVERAGE(P451:P460)</f>
        <v>33.493999999999915</v>
      </c>
      <c r="R451" s="4">
        <f t="shared" ref="R451:R514" si="287">SLOPE(F451:F470,A451:A470)</f>
        <v>7.1902406015037554</v>
      </c>
      <c r="S451" s="4">
        <f t="shared" ref="S451:S514" si="288">SLOPE(F451:F470,B451:B470)*1</f>
        <v>4.8045624836258796</v>
      </c>
      <c r="T451" s="20">
        <f t="shared" si="259"/>
        <v>3680.2290977443608</v>
      </c>
      <c r="U451" s="2">
        <f t="shared" si="260"/>
        <v>12.129097744360934</v>
      </c>
      <c r="V451" s="24">
        <f t="shared" si="261"/>
        <v>1</v>
      </c>
      <c r="W451" s="32">
        <f t="shared" si="262"/>
        <v>3662.6239146426365</v>
      </c>
      <c r="X451" s="33">
        <f t="shared" si="263"/>
        <v>5.4760853573634449</v>
      </c>
      <c r="Y451" s="34">
        <f t="shared" si="264"/>
        <v>1</v>
      </c>
      <c r="Z451" s="39">
        <f t="shared" ref="Z451:Z514" si="289">_xlfn.FORECAST.LINEAR(A451+$BI$7,C451:C452,A451:A452)</f>
        <v>3654.4449999999997</v>
      </c>
      <c r="AA451" s="33">
        <f t="shared" si="265"/>
        <v>13.6550000000002</v>
      </c>
      <c r="AB451" s="34">
        <f t="shared" si="266"/>
        <v>1</v>
      </c>
      <c r="AC451" s="32">
        <f t="shared" si="267"/>
        <v>3656.1625720749535</v>
      </c>
      <c r="AD451" s="33">
        <f t="shared" si="268"/>
        <v>11.93742792504645</v>
      </c>
      <c r="AE451" s="34">
        <f t="shared" si="269"/>
        <v>1</v>
      </c>
      <c r="AF451" s="36">
        <f t="shared" si="270"/>
        <v>1</v>
      </c>
      <c r="AG451" s="37">
        <f t="shared" si="271"/>
        <v>0</v>
      </c>
      <c r="AH451" s="37">
        <f>IF(COUNTIF(AF452:AF455, "&lt;0")&gt;=2,0,IF(AE451=1, 1, -1))</f>
        <v>0</v>
      </c>
      <c r="AI451" s="37">
        <f>IF(COUNTIF(AF452:AF454, "&lt;0")&gt;=1,0,IF(AE451=1, 1, -1))</f>
        <v>0</v>
      </c>
      <c r="AJ451" s="42">
        <f>IF(SUM(AE452:AE454)=0,0,IF(AE451=1, 1, -1))</f>
        <v>1</v>
      </c>
      <c r="AK451" s="37">
        <f>IF(COUNTIF(AF452:AF453, "&lt;0")&gt;=2,0,IF(AE451=1, 1, -1))</f>
        <v>1</v>
      </c>
      <c r="AL451" s="44">
        <f>IF(COUNTIF(AF452:AF455, "&lt;0")&gt;=3,0,IF(AE451=1, 1, -1))</f>
        <v>1</v>
      </c>
      <c r="AM451" s="49">
        <f>IF(COUNTIF(AF452:AF454, "&lt;0")&gt;=2,0,IF(AE451=1, 1, -1))</f>
        <v>1</v>
      </c>
      <c r="AN451" s="7">
        <v>22.371553421669073</v>
      </c>
      <c r="AO451" s="4">
        <f t="shared" si="272"/>
        <v>19.359999999999673</v>
      </c>
      <c r="AP451" s="4">
        <f t="shared" si="273"/>
        <v>-13.950000000000273</v>
      </c>
      <c r="AQ451" s="4">
        <f t="shared" si="274"/>
        <v>8.9699999999997999</v>
      </c>
      <c r="AR451">
        <f t="shared" ref="AR451:AR514" si="290">IF(AO451&gt;(-AP451), AO451, -AP451)</f>
        <v>19.359999999999673</v>
      </c>
      <c r="AS451" s="6">
        <f t="shared" si="275"/>
        <v>0</v>
      </c>
      <c r="AT451" s="4">
        <f t="shared" si="276"/>
        <v>14.197330132503936</v>
      </c>
      <c r="AU451" s="4">
        <f t="shared" ref="AU451:AU514" si="291">AN451-AQ451+7</f>
        <v>20.401553421669274</v>
      </c>
      <c r="AV451">
        <f t="shared" ref="AV451:AV514" si="292">IF(AND(AT451&lt;0,AU451&lt;0), 1, 0)</f>
        <v>0</v>
      </c>
      <c r="AW451">
        <f t="shared" ref="AW451:AW514" si="293">IF(AND(AT451&lt;0,AU451&gt;0), 1, 0)</f>
        <v>0</v>
      </c>
      <c r="AX451">
        <f t="shared" ref="AX451:AX514" si="294">IF(AND(AT451&gt;0,AU451&lt;0), 1, 0)</f>
        <v>0</v>
      </c>
      <c r="AY451" s="4">
        <f t="shared" si="277"/>
        <v>6.94</v>
      </c>
      <c r="AZ451" s="4">
        <f t="shared" si="278"/>
        <v>908.27500000000884</v>
      </c>
      <c r="BA451" s="4">
        <f>(C451-$C$1240)*10/100*4</f>
        <v>432.42000000000007</v>
      </c>
      <c r="BC451"/>
      <c r="BE451" s="6"/>
      <c r="BK451">
        <f t="shared" ref="BK451:BK514" si="295">IF(AND(AM451=0,AL451=0,AK451=0),0,1)</f>
        <v>1</v>
      </c>
    </row>
    <row r="452" spans="1:63" x14ac:dyDescent="0.25">
      <c r="A452">
        <v>807</v>
      </c>
      <c r="B452" s="1">
        <v>44174</v>
      </c>
      <c r="C452" s="2">
        <v>3705.98</v>
      </c>
      <c r="D452" s="2">
        <v>3712.39</v>
      </c>
      <c r="E452" s="2">
        <v>3660.54</v>
      </c>
      <c r="F452" s="2">
        <v>3672.82</v>
      </c>
      <c r="G452" s="2">
        <v>5209940000</v>
      </c>
      <c r="H452" s="2">
        <f t="shared" si="279"/>
        <v>25.625538563446195</v>
      </c>
      <c r="I452" s="2">
        <f t="shared" si="280"/>
        <v>3621.5970000000002</v>
      </c>
      <c r="J452" s="2">
        <f t="shared" si="281"/>
        <v>31.395457142881735</v>
      </c>
      <c r="K452" s="2">
        <f t="shared" si="282"/>
        <v>3.7300000000000182</v>
      </c>
      <c r="L452" s="20">
        <f>VLOOKUP(B452,'IV Calls'!A:B,2, FALSE)</f>
        <v>0.14849999999999999</v>
      </c>
      <c r="M452" s="2">
        <f t="shared" si="283"/>
        <v>18.023659846520601</v>
      </c>
      <c r="N452" s="2">
        <f>VLOOKUP(B452,'IV Puts'!A:B,2, FALSE)</f>
        <v>0.19189999999999999</v>
      </c>
      <c r="O452" s="21">
        <f t="shared" si="284"/>
        <v>24.170400423639308</v>
      </c>
      <c r="P452" s="4">
        <f t="shared" si="285"/>
        <v>51.849999999999909</v>
      </c>
      <c r="Q452" s="4">
        <f t="shared" si="286"/>
        <v>31.936999999999898</v>
      </c>
      <c r="R452" s="4">
        <f t="shared" si="287"/>
        <v>7.409097744360901</v>
      </c>
      <c r="S452" s="4">
        <f t="shared" si="288"/>
        <v>4.9210065389244928</v>
      </c>
      <c r="T452" s="20">
        <f t="shared" si="259"/>
        <v>3710.0474812030075</v>
      </c>
      <c r="U452" s="2">
        <f t="shared" si="260"/>
        <v>37.227481203007301</v>
      </c>
      <c r="V452" s="24">
        <f t="shared" si="261"/>
        <v>0</v>
      </c>
      <c r="W452" s="32">
        <f t="shared" si="262"/>
        <v>3709.6690288297173</v>
      </c>
      <c r="X452" s="33">
        <f t="shared" si="263"/>
        <v>36.849028829717099</v>
      </c>
      <c r="Y452" s="34">
        <f t="shared" si="264"/>
        <v>0</v>
      </c>
      <c r="Z452" s="39">
        <f t="shared" si="289"/>
        <v>3708.273000000001</v>
      </c>
      <c r="AA452" s="33">
        <f t="shared" si="265"/>
        <v>35.453000000000884</v>
      </c>
      <c r="AB452" s="34">
        <f t="shared" si="266"/>
        <v>0</v>
      </c>
      <c r="AC452" s="32">
        <f t="shared" si="267"/>
        <v>3708.5661660542419</v>
      </c>
      <c r="AD452" s="33">
        <f t="shared" si="268"/>
        <v>35.746166054241712</v>
      </c>
      <c r="AE452" s="34">
        <f t="shared" si="269"/>
        <v>0</v>
      </c>
      <c r="AF452" s="36">
        <f t="shared" si="270"/>
        <v>-1</v>
      </c>
      <c r="AG452" s="37">
        <f t="shared" si="271"/>
        <v>-1</v>
      </c>
      <c r="AH452" s="37">
        <f>IF(COUNTIF(AF453:AF456, "&lt;0")&gt;=2,0,IF(AE452=1, 1, -1))</f>
        <v>-1</v>
      </c>
      <c r="AI452" s="37">
        <f>IF(COUNTIF(AF453:AF455, "&lt;0")&gt;=1,0,IF(AE452=1, 1, -1))</f>
        <v>0</v>
      </c>
      <c r="AJ452" s="42">
        <f>IF(SUM(AE453:AE455)=0,0,IF(AE452=1, 1, -1))</f>
        <v>-1</v>
      </c>
      <c r="AK452" s="37">
        <f>IF(COUNTIF(AF453:AF454, "&lt;0")&gt;=2,0,IF(AE452=1, 1, -1))</f>
        <v>-1</v>
      </c>
      <c r="AL452" s="44">
        <f>IF(COUNTIF(AF453:AF456, "&lt;0")&gt;=3,0,IF(AE452=1, 1, -1))</f>
        <v>-1</v>
      </c>
      <c r="AM452" s="49">
        <f>IF(COUNTIF(AF453:AF455, "&lt;0")&gt;=2,0,IF(AE452=1, 1, -1))</f>
        <v>-1</v>
      </c>
      <c r="AN452" s="7">
        <v>23.291180636682174</v>
      </c>
      <c r="AO452" s="4">
        <f t="shared" si="272"/>
        <v>6.4099999999998545</v>
      </c>
      <c r="AP452" s="4">
        <f t="shared" si="273"/>
        <v>-45.440000000000055</v>
      </c>
      <c r="AQ452" s="4">
        <f t="shared" si="274"/>
        <v>33.159999999999854</v>
      </c>
      <c r="AR452">
        <f t="shared" si="290"/>
        <v>45.440000000000055</v>
      </c>
      <c r="AS452" s="6">
        <f t="shared" si="275"/>
        <v>1</v>
      </c>
      <c r="AT452" s="4">
        <f t="shared" si="276"/>
        <v>-10.503229044976791</v>
      </c>
      <c r="AU452" s="4">
        <f t="shared" si="291"/>
        <v>-2.8688193633176802</v>
      </c>
      <c r="AV452">
        <f t="shared" si="292"/>
        <v>1</v>
      </c>
      <c r="AW452">
        <f t="shared" si="293"/>
        <v>0</v>
      </c>
      <c r="AX452">
        <f t="shared" si="294"/>
        <v>0</v>
      </c>
      <c r="AY452" s="4">
        <f t="shared" si="277"/>
        <v>-3.9100000000000006</v>
      </c>
      <c r="AZ452" s="4">
        <f t="shared" si="278"/>
        <v>901.33500000000879</v>
      </c>
      <c r="BA452" s="4">
        <f>(C452-$C$1240)*10/100*4</f>
        <v>451.16</v>
      </c>
      <c r="BC452"/>
      <c r="BE452" s="6"/>
      <c r="BK452">
        <f t="shared" si="295"/>
        <v>1</v>
      </c>
    </row>
    <row r="453" spans="1:63" x14ac:dyDescent="0.25">
      <c r="A453">
        <v>806</v>
      </c>
      <c r="B453" s="1">
        <v>44173</v>
      </c>
      <c r="C453" s="2">
        <v>3683.05</v>
      </c>
      <c r="D453" s="2">
        <v>3708.45</v>
      </c>
      <c r="E453" s="2">
        <v>3678.83</v>
      </c>
      <c r="F453" s="2">
        <v>3702.25</v>
      </c>
      <c r="G453" s="2">
        <v>4549670000</v>
      </c>
      <c r="H453" s="2">
        <f t="shared" si="279"/>
        <v>28.923427643809259</v>
      </c>
      <c r="I453" s="2">
        <f t="shared" si="280"/>
        <v>3613.4609999999993</v>
      </c>
      <c r="J453" s="2">
        <f t="shared" si="281"/>
        <v>32.630798702259284</v>
      </c>
      <c r="K453" s="2">
        <f t="shared" si="282"/>
        <v>-8.9099999999998545</v>
      </c>
      <c r="L453" s="20">
        <f>VLOOKUP(B453,'IV Calls'!A:B,2, FALSE)</f>
        <v>0.13</v>
      </c>
      <c r="M453" s="2">
        <f t="shared" si="283"/>
        <v>15.73443405064638</v>
      </c>
      <c r="N453" s="2">
        <f>VLOOKUP(B453,'IV Puts'!A:B,2, FALSE)</f>
        <v>0.17380000000000001</v>
      </c>
      <c r="O453" s="21">
        <f t="shared" si="284"/>
        <v>21.829806591709623</v>
      </c>
      <c r="P453" s="4">
        <f t="shared" si="285"/>
        <v>29.619999999999891</v>
      </c>
      <c r="Q453" s="4">
        <f t="shared" si="286"/>
        <v>33.22399999999989</v>
      </c>
      <c r="R453" s="4">
        <f t="shared" si="287"/>
        <v>7.7974812030075134</v>
      </c>
      <c r="S453" s="4">
        <f t="shared" si="288"/>
        <v>5.1958152531229427</v>
      </c>
      <c r="T453" s="20">
        <f t="shared" si="259"/>
        <v>3699.4187669172934</v>
      </c>
      <c r="U453" s="2">
        <f t="shared" si="260"/>
        <v>2.8312330827066035</v>
      </c>
      <c r="V453" s="24">
        <f t="shared" si="261"/>
        <v>1</v>
      </c>
      <c r="W453" s="32">
        <f t="shared" si="262"/>
        <v>3686.634306305149</v>
      </c>
      <c r="X453" s="33">
        <f t="shared" si="263"/>
        <v>15.615693694850961</v>
      </c>
      <c r="Y453" s="34">
        <f t="shared" si="264"/>
        <v>1</v>
      </c>
      <c r="Z453" s="39">
        <f t="shared" si="289"/>
        <v>3681.8820000000014</v>
      </c>
      <c r="AA453" s="33">
        <f t="shared" si="265"/>
        <v>20.367999999998574</v>
      </c>
      <c r="AB453" s="34">
        <f t="shared" si="266"/>
        <v>1</v>
      </c>
      <c r="AC453" s="32">
        <f t="shared" si="267"/>
        <v>3682.8799843240827</v>
      </c>
      <c r="AD453" s="33">
        <f t="shared" si="268"/>
        <v>19.37001567591733</v>
      </c>
      <c r="AE453" s="34">
        <f t="shared" si="269"/>
        <v>1</v>
      </c>
      <c r="AF453" s="36">
        <f t="shared" si="270"/>
        <v>1</v>
      </c>
      <c r="AG453" s="37">
        <f t="shared" si="271"/>
        <v>1</v>
      </c>
      <c r="AH453" s="37">
        <f>IF(COUNTIF(AF454:AF457, "&lt;0")&gt;=2,0,IF(AE453=1, 1, -1))</f>
        <v>1</v>
      </c>
      <c r="AI453" s="37">
        <f>IF(COUNTIF(AF454:AF456, "&lt;0")&gt;=1,0,IF(AE453=1, 1, -1))</f>
        <v>0</v>
      </c>
      <c r="AJ453" s="42">
        <f>IF(SUM(AE454:AE456)=0,0,IF(AE453=1, 1, -1))</f>
        <v>1</v>
      </c>
      <c r="AK453" s="37">
        <f>IF(COUNTIF(AF454:AF455, "&lt;0")&gt;=2,0,IF(AE453=1, 1, -1))</f>
        <v>1</v>
      </c>
      <c r="AL453" s="44">
        <f>IF(COUNTIF(AF454:AF457, "&lt;0")&gt;=3,0,IF(AE453=1, 1, -1))</f>
        <v>1</v>
      </c>
      <c r="AM453" s="49">
        <f>IF(COUNTIF(AF454:AF456, "&lt;0")&gt;=2,0,IF(AE453=1, 1, -1))</f>
        <v>1</v>
      </c>
      <c r="AN453" s="7">
        <v>21.03572798463339</v>
      </c>
      <c r="AO453" s="4">
        <f t="shared" si="272"/>
        <v>25.399999999999636</v>
      </c>
      <c r="AP453" s="4">
        <f t="shared" si="273"/>
        <v>-4.2200000000002547</v>
      </c>
      <c r="AQ453" s="4">
        <f t="shared" si="274"/>
        <v>19.199999999999818</v>
      </c>
      <c r="AR453">
        <f t="shared" si="290"/>
        <v>25.399999999999636</v>
      </c>
      <c r="AS453" s="6">
        <f t="shared" si="275"/>
        <v>0</v>
      </c>
      <c r="AT453" s="4">
        <f t="shared" si="276"/>
        <v>6.1535919769504481</v>
      </c>
      <c r="AU453" s="4">
        <f t="shared" si="291"/>
        <v>8.8357279846335715</v>
      </c>
      <c r="AV453">
        <f t="shared" si="292"/>
        <v>0</v>
      </c>
      <c r="AW453">
        <f t="shared" si="293"/>
        <v>0</v>
      </c>
      <c r="AX453">
        <f t="shared" si="294"/>
        <v>0</v>
      </c>
      <c r="AY453" s="4">
        <f t="shared" si="277"/>
        <v>6.94</v>
      </c>
      <c r="AZ453" s="4">
        <f t="shared" si="278"/>
        <v>905.24500000000876</v>
      </c>
      <c r="BA453" s="4">
        <f>(C453-$C$1240)*10/100*4</f>
        <v>441.98800000000011</v>
      </c>
      <c r="BC453"/>
      <c r="BE453" s="6"/>
      <c r="BK453">
        <f t="shared" si="295"/>
        <v>1</v>
      </c>
    </row>
    <row r="454" spans="1:63" x14ac:dyDescent="0.25">
      <c r="A454">
        <v>805</v>
      </c>
      <c r="B454" s="1">
        <v>44172</v>
      </c>
      <c r="C454" s="2">
        <v>3694.73</v>
      </c>
      <c r="D454" s="2">
        <v>3697.41</v>
      </c>
      <c r="E454" s="2">
        <v>3678.88</v>
      </c>
      <c r="F454" s="2">
        <v>3691.96</v>
      </c>
      <c r="G454" s="2">
        <v>4788560000</v>
      </c>
      <c r="H454" s="2">
        <f t="shared" si="279"/>
        <v>37.201736832214337</v>
      </c>
      <c r="I454" s="2">
        <f t="shared" si="280"/>
        <v>3608.4604999999997</v>
      </c>
      <c r="J454" s="2">
        <f t="shared" si="281"/>
        <v>38.838531230697868</v>
      </c>
      <c r="K454" s="2">
        <f t="shared" si="282"/>
        <v>-4.3899999999998727</v>
      </c>
      <c r="L454" s="20">
        <f>VLOOKUP(B454,'IV Calls'!A:B,2, FALSE)</f>
        <v>0.14199999999999999</v>
      </c>
      <c r="M454" s="2">
        <f t="shared" si="283"/>
        <v>17.220174640050768</v>
      </c>
      <c r="N454" s="2">
        <f>VLOOKUP(B454,'IV Puts'!A:B,2, FALSE)</f>
        <v>0.182</v>
      </c>
      <c r="O454" s="21">
        <f t="shared" si="284"/>
        <v>22.904084479347055</v>
      </c>
      <c r="P454" s="4">
        <f t="shared" si="285"/>
        <v>20.239999999999782</v>
      </c>
      <c r="Q454" s="4">
        <f t="shared" si="286"/>
        <v>33.965999999999894</v>
      </c>
      <c r="R454" s="4">
        <f t="shared" si="287"/>
        <v>7.4587669172932278</v>
      </c>
      <c r="S454" s="4">
        <f t="shared" si="288"/>
        <v>5.0483187396463665</v>
      </c>
      <c r="T454" s="20">
        <f t="shared" si="259"/>
        <v>3706.7609022556389</v>
      </c>
      <c r="U454" s="2">
        <f t="shared" si="260"/>
        <v>14.800902255638903</v>
      </c>
      <c r="V454" s="24">
        <f t="shared" si="261"/>
        <v>1</v>
      </c>
      <c r="W454" s="32">
        <f t="shared" si="262"/>
        <v>3698.4195186348124</v>
      </c>
      <c r="X454" s="33">
        <f t="shared" si="263"/>
        <v>6.4595186348124116</v>
      </c>
      <c r="Y454" s="34">
        <f t="shared" si="264"/>
        <v>1</v>
      </c>
      <c r="Z454" s="39">
        <f t="shared" si="289"/>
        <v>3697.1090000000004</v>
      </c>
      <c r="AA454" s="33">
        <f t="shared" si="265"/>
        <v>5.149000000000342</v>
      </c>
      <c r="AB454" s="34">
        <f t="shared" si="266"/>
        <v>1</v>
      </c>
      <c r="AC454" s="32">
        <f t="shared" si="267"/>
        <v>3697.3842089133109</v>
      </c>
      <c r="AD454" s="33">
        <f t="shared" si="268"/>
        <v>5.4242089133108493</v>
      </c>
      <c r="AE454" s="34">
        <f t="shared" si="269"/>
        <v>1</v>
      </c>
      <c r="AF454" s="36">
        <f t="shared" si="270"/>
        <v>1</v>
      </c>
      <c r="AG454" s="37">
        <f t="shared" si="271"/>
        <v>0</v>
      </c>
      <c r="AH454" s="37">
        <f>IF(COUNTIF(AF455:AF458, "&lt;0")&gt;=2,0,IF(AE454=1, 1, -1))</f>
        <v>1</v>
      </c>
      <c r="AI454" s="37">
        <f>IF(COUNTIF(AF455:AF457, "&lt;0")&gt;=1,0,IF(AE454=1, 1, -1))</f>
        <v>0</v>
      </c>
      <c r="AJ454" s="42">
        <f>IF(SUM(AE455:AE457)=0,0,IF(AE454=1, 1, -1))</f>
        <v>1</v>
      </c>
      <c r="AK454" s="37">
        <f>IF(COUNTIF(AF455:AF456, "&lt;0")&gt;=2,0,IF(AE454=1, 1, -1))</f>
        <v>1</v>
      </c>
      <c r="AL454" s="44">
        <f>IF(COUNTIF(AF455:AF458, "&lt;0")&gt;=3,0,IF(AE454=1, 1, -1))</f>
        <v>1</v>
      </c>
      <c r="AM454" s="49">
        <f>IF(COUNTIF(AF455:AF457, "&lt;0")&gt;=2,0,IF(AE454=1, 1, -1))</f>
        <v>1</v>
      </c>
      <c r="AN454" s="7">
        <v>22.070928059783377</v>
      </c>
      <c r="AO454" s="4">
        <f t="shared" si="272"/>
        <v>2.6799999999998363</v>
      </c>
      <c r="AP454" s="4">
        <f t="shared" si="273"/>
        <v>-15.849999999999909</v>
      </c>
      <c r="AQ454" s="4">
        <f t="shared" si="274"/>
        <v>2.7699999999999818</v>
      </c>
      <c r="AR454">
        <f t="shared" si="290"/>
        <v>15.849999999999909</v>
      </c>
      <c r="AS454" s="6">
        <f t="shared" si="275"/>
        <v>0</v>
      </c>
      <c r="AT454" s="4">
        <f t="shared" si="276"/>
        <v>17.25639208967516</v>
      </c>
      <c r="AU454" s="4">
        <f t="shared" si="291"/>
        <v>26.300928059783395</v>
      </c>
      <c r="AV454">
        <f t="shared" si="292"/>
        <v>0</v>
      </c>
      <c r="AW454">
        <f t="shared" si="293"/>
        <v>0</v>
      </c>
      <c r="AX454">
        <f t="shared" si="294"/>
        <v>0</v>
      </c>
      <c r="AY454" s="4">
        <f t="shared" si="277"/>
        <v>6.94</v>
      </c>
      <c r="AZ454" s="4">
        <f t="shared" si="278"/>
        <v>898.3050000000087</v>
      </c>
      <c r="BA454" s="4">
        <f>(C454-$C$1240)*10/100*4</f>
        <v>446.66</v>
      </c>
      <c r="BC454"/>
      <c r="BE454" s="6"/>
      <c r="BK454">
        <f t="shared" si="295"/>
        <v>1</v>
      </c>
    </row>
    <row r="455" spans="1:63" x14ac:dyDescent="0.25">
      <c r="A455">
        <v>804</v>
      </c>
      <c r="B455" s="1">
        <v>44169</v>
      </c>
      <c r="C455" s="2">
        <v>3670.94</v>
      </c>
      <c r="D455" s="2">
        <v>3699.2</v>
      </c>
      <c r="E455" s="2">
        <v>3670.94</v>
      </c>
      <c r="F455" s="2">
        <v>3699.12</v>
      </c>
      <c r="G455" s="2">
        <v>5086370000</v>
      </c>
      <c r="H455" s="2">
        <f t="shared" si="279"/>
        <v>36.338875494740122</v>
      </c>
      <c r="I455" s="2">
        <f t="shared" si="280"/>
        <v>3599.1409999999996</v>
      </c>
      <c r="J455" s="2">
        <f t="shared" si="281"/>
        <v>41.576950395748433</v>
      </c>
      <c r="K455" s="2">
        <f t="shared" si="282"/>
        <v>4.2200000000002547</v>
      </c>
      <c r="L455" s="20">
        <f>VLOOKUP(B455,'IV Calls'!A:B,2, FALSE)</f>
        <v>0.123</v>
      </c>
      <c r="M455" s="2">
        <f t="shared" si="283"/>
        <v>14.785419324338227</v>
      </c>
      <c r="N455" s="2">
        <f>VLOOKUP(B455,'IV Puts'!A:B,2, FALSE)</f>
        <v>0.15190000000000001</v>
      </c>
      <c r="O455" s="21">
        <f t="shared" si="284"/>
        <v>18.948666405625563</v>
      </c>
      <c r="P455" s="4">
        <f t="shared" si="285"/>
        <v>32.480000000000018</v>
      </c>
      <c r="Q455" s="4">
        <f t="shared" si="286"/>
        <v>34.443999999999917</v>
      </c>
      <c r="R455" s="4">
        <f t="shared" si="287"/>
        <v>7.6409022556390918</v>
      </c>
      <c r="S455" s="4">
        <f t="shared" si="288"/>
        <v>5.1965051194539198</v>
      </c>
      <c r="T455" s="20">
        <f t="shared" si="259"/>
        <v>3674.1410902255639</v>
      </c>
      <c r="U455" s="2">
        <f t="shared" si="260"/>
        <v>24.978909774436033</v>
      </c>
      <c r="V455" s="24">
        <f t="shared" si="261"/>
        <v>0</v>
      </c>
      <c r="W455" s="32">
        <f t="shared" si="262"/>
        <v>3674.5130412606773</v>
      </c>
      <c r="X455" s="33">
        <f t="shared" si="263"/>
        <v>24.606958739322636</v>
      </c>
      <c r="Y455" s="34">
        <f t="shared" si="264"/>
        <v>0</v>
      </c>
      <c r="Z455" s="39">
        <f t="shared" si="289"/>
        <v>3671.2060000000001</v>
      </c>
      <c r="AA455" s="33">
        <f t="shared" si="265"/>
        <v>27.91399999999976</v>
      </c>
      <c r="AB455" s="34">
        <f t="shared" si="266"/>
        <v>0</v>
      </c>
      <c r="AC455" s="32">
        <f t="shared" si="267"/>
        <v>3671.9004786647424</v>
      </c>
      <c r="AD455" s="33">
        <f t="shared" si="268"/>
        <v>27.219521335257468</v>
      </c>
      <c r="AE455" s="34">
        <f t="shared" si="269"/>
        <v>0</v>
      </c>
      <c r="AF455" s="36">
        <f t="shared" si="270"/>
        <v>-1</v>
      </c>
      <c r="AG455" s="37">
        <f t="shared" si="271"/>
        <v>-1</v>
      </c>
      <c r="AH455" s="37">
        <f>IF(COUNTIF(AF456:AF459, "&lt;0")&gt;=2,0,IF(AE455=1, 1, -1))</f>
        <v>-1</v>
      </c>
      <c r="AI455" s="37">
        <f>IF(COUNTIF(AF456:AF458, "&lt;0")&gt;=1,0,IF(AE455=1, 1, -1))</f>
        <v>-1</v>
      </c>
      <c r="AJ455" s="42">
        <f>IF(SUM(AE456:AE458)=0,0,IF(AE455=1, 1, -1))</f>
        <v>-1</v>
      </c>
      <c r="AK455" s="37">
        <f>IF(COUNTIF(AF456:AF457, "&lt;0")&gt;=2,0,IF(AE455=1, 1, -1))</f>
        <v>-1</v>
      </c>
      <c r="AL455" s="44">
        <f>IF(COUNTIF(AF456:AF459, "&lt;0")&gt;=3,0,IF(AE455=1, 1, -1))</f>
        <v>-1</v>
      </c>
      <c r="AM455" s="49">
        <f>IF(COUNTIF(AF456:AF458, "&lt;0")&gt;=2,0,IF(AE455=1, 1, -1))</f>
        <v>-1</v>
      </c>
      <c r="AN455" s="7">
        <v>18.259391832251843</v>
      </c>
      <c r="AO455" s="4">
        <f t="shared" si="272"/>
        <v>28.259999999999764</v>
      </c>
      <c r="AP455" s="4">
        <f t="shared" si="273"/>
        <v>0</v>
      </c>
      <c r="AQ455" s="4">
        <f t="shared" si="274"/>
        <v>28.179999999999836</v>
      </c>
      <c r="AR455">
        <f t="shared" si="290"/>
        <v>28.259999999999764</v>
      </c>
      <c r="AS455" s="6">
        <f t="shared" si="275"/>
        <v>1</v>
      </c>
      <c r="AT455" s="4">
        <f t="shared" si="276"/>
        <v>-0.87091225162199848</v>
      </c>
      <c r="AU455" s="4">
        <f t="shared" si="291"/>
        <v>-2.9206081677479929</v>
      </c>
      <c r="AV455">
        <f t="shared" si="292"/>
        <v>1</v>
      </c>
      <c r="AW455">
        <f t="shared" si="293"/>
        <v>0</v>
      </c>
      <c r="AX455">
        <f t="shared" si="294"/>
        <v>0</v>
      </c>
      <c r="AY455" s="4">
        <f t="shared" si="277"/>
        <v>-3.9100000000000006</v>
      </c>
      <c r="AZ455" s="4">
        <f t="shared" si="278"/>
        <v>891.36500000000865</v>
      </c>
      <c r="BA455" s="4">
        <f>(C455-$C$1240)*10/100*4</f>
        <v>437.14400000000006</v>
      </c>
      <c r="BC455"/>
      <c r="BE455" s="6"/>
      <c r="BK455">
        <f t="shared" si="295"/>
        <v>1</v>
      </c>
    </row>
    <row r="456" spans="1:63" x14ac:dyDescent="0.25">
      <c r="A456">
        <v>803</v>
      </c>
      <c r="B456" s="1">
        <v>44168</v>
      </c>
      <c r="C456" s="2">
        <v>3668.28</v>
      </c>
      <c r="D456" s="2">
        <v>3682.73</v>
      </c>
      <c r="E456" s="2">
        <v>3657.17</v>
      </c>
      <c r="F456" s="2">
        <v>3666.72</v>
      </c>
      <c r="G456" s="2">
        <v>5091760000</v>
      </c>
      <c r="H456" s="2">
        <f t="shared" si="279"/>
        <v>38.979120849786057</v>
      </c>
      <c r="I456" s="2">
        <f t="shared" si="280"/>
        <v>3589.8810000000003</v>
      </c>
      <c r="J456" s="2">
        <f t="shared" si="281"/>
        <v>41.964698397330906</v>
      </c>
      <c r="K456" s="2">
        <f t="shared" si="282"/>
        <v>-0.73000000000001819</v>
      </c>
      <c r="L456" s="20">
        <f>VLOOKUP(B456,'IV Calls'!A:B,2, FALSE)</f>
        <v>0.15160000000000001</v>
      </c>
      <c r="M456" s="2">
        <f t="shared" si="283"/>
        <v>18.234710966170503</v>
      </c>
      <c r="N456" s="2">
        <f>VLOOKUP(B456,'IV Puts'!A:B,2, FALSE)</f>
        <v>0.1396</v>
      </c>
      <c r="O456" s="21">
        <f t="shared" si="284"/>
        <v>17.425186800266385</v>
      </c>
      <c r="P456" s="4">
        <f t="shared" si="285"/>
        <v>25.559999999999945</v>
      </c>
      <c r="Q456" s="4">
        <f t="shared" si="286"/>
        <v>35.333999999999875</v>
      </c>
      <c r="R456" s="4">
        <f t="shared" si="287"/>
        <v>7.4210902255639066</v>
      </c>
      <c r="S456" s="4">
        <f t="shared" si="288"/>
        <v>5.0324524798271373</v>
      </c>
      <c r="T456" s="20">
        <f t="shared" si="259"/>
        <v>3677.3964285714287</v>
      </c>
      <c r="U456" s="2">
        <f t="shared" si="260"/>
        <v>10.676428571428914</v>
      </c>
      <c r="V456" s="24">
        <f t="shared" si="261"/>
        <v>1</v>
      </c>
      <c r="W456" s="32">
        <f t="shared" si="262"/>
        <v>3672.3081754419368</v>
      </c>
      <c r="X456" s="33">
        <f t="shared" si="263"/>
        <v>5.5881754419369827</v>
      </c>
      <c r="Y456" s="34">
        <f t="shared" si="264"/>
        <v>1</v>
      </c>
      <c r="Z456" s="39">
        <f t="shared" si="289"/>
        <v>3669.7300000000014</v>
      </c>
      <c r="AA456" s="33">
        <f t="shared" si="265"/>
        <v>3.0100000000015825</v>
      </c>
      <c r="AB456" s="34">
        <f t="shared" si="266"/>
        <v>1</v>
      </c>
      <c r="AC456" s="32">
        <f t="shared" si="267"/>
        <v>3670.2714168428079</v>
      </c>
      <c r="AD456" s="33">
        <f t="shared" si="268"/>
        <v>3.5514168428080666</v>
      </c>
      <c r="AE456" s="34">
        <f t="shared" si="269"/>
        <v>1</v>
      </c>
      <c r="AF456" s="36">
        <f t="shared" si="270"/>
        <v>1</v>
      </c>
      <c r="AG456" s="37">
        <f t="shared" si="271"/>
        <v>1</v>
      </c>
      <c r="AH456" s="37">
        <f>IF(COUNTIF(AF457:AF460, "&lt;0")&gt;=2,0,IF(AE456=1, 1, -1))</f>
        <v>1</v>
      </c>
      <c r="AI456" s="37">
        <f>IF(COUNTIF(AF457:AF459, "&lt;0")&gt;=1,0,IF(AE456=1, 1, -1))</f>
        <v>1</v>
      </c>
      <c r="AJ456" s="42">
        <f>IF(SUM(AE457:AE459)=0,0,IF(AE456=1, 1, -1))</f>
        <v>1</v>
      </c>
      <c r="AK456" s="37">
        <f>IF(COUNTIF(AF457:AF458, "&lt;0")&gt;=2,0,IF(AE456=1, 1, -1))</f>
        <v>1</v>
      </c>
      <c r="AL456" s="44">
        <f>IF(COUNTIF(AF457:AF460, "&lt;0")&gt;=3,0,IF(AE456=1, 1, -1))</f>
        <v>1</v>
      </c>
      <c r="AM456" s="49">
        <f>IF(COUNTIF(AF457:AF459, "&lt;0")&gt;=2,0,IF(AE456=1, 1, -1))</f>
        <v>1</v>
      </c>
      <c r="AN456" s="7">
        <v>16.791330150906347</v>
      </c>
      <c r="AO456" s="4">
        <f t="shared" si="272"/>
        <v>14.449999999999818</v>
      </c>
      <c r="AP456" s="4">
        <f t="shared" si="273"/>
        <v>-11.110000000000127</v>
      </c>
      <c r="AQ456" s="4">
        <f t="shared" si="274"/>
        <v>1.5600000000004002</v>
      </c>
      <c r="AR456">
        <f t="shared" si="290"/>
        <v>14.449999999999818</v>
      </c>
      <c r="AS456" s="6">
        <f t="shared" si="275"/>
        <v>0</v>
      </c>
      <c r="AT456" s="4">
        <f t="shared" si="276"/>
        <v>10.736995226359703</v>
      </c>
      <c r="AU456" s="4">
        <f t="shared" si="291"/>
        <v>22.231330150905947</v>
      </c>
      <c r="AV456">
        <f t="shared" si="292"/>
        <v>0</v>
      </c>
      <c r="AW456">
        <f t="shared" si="293"/>
        <v>0</v>
      </c>
      <c r="AX456">
        <f t="shared" si="294"/>
        <v>0</v>
      </c>
      <c r="AY456" s="4">
        <f t="shared" si="277"/>
        <v>6.94</v>
      </c>
      <c r="AZ456" s="4">
        <f t="shared" si="278"/>
        <v>895.27500000000862</v>
      </c>
      <c r="BA456" s="4">
        <f>(C456-$C$1240)*10/100*4</f>
        <v>436.08000000000015</v>
      </c>
      <c r="BC456"/>
      <c r="BE456" s="6"/>
      <c r="BK456">
        <f t="shared" si="295"/>
        <v>1</v>
      </c>
    </row>
    <row r="457" spans="1:63" x14ac:dyDescent="0.25">
      <c r="A457">
        <v>802</v>
      </c>
      <c r="B457" s="1">
        <v>44167</v>
      </c>
      <c r="C457" s="2">
        <v>3653.78</v>
      </c>
      <c r="D457" s="2">
        <v>3670.96</v>
      </c>
      <c r="E457" s="2">
        <v>3644.84</v>
      </c>
      <c r="F457" s="2">
        <v>3669.01</v>
      </c>
      <c r="G457" s="2">
        <v>5029620000</v>
      </c>
      <c r="H457" s="2">
        <f t="shared" si="279"/>
        <v>34.677859106672436</v>
      </c>
      <c r="I457" s="2">
        <f t="shared" si="280"/>
        <v>3576.7900000000009</v>
      </c>
      <c r="J457" s="2">
        <f t="shared" si="281"/>
        <v>39.379744940501411</v>
      </c>
      <c r="K457" s="2">
        <f t="shared" si="282"/>
        <v>-8.669999999999618</v>
      </c>
      <c r="L457" s="20">
        <f>VLOOKUP(B457,'IV Calls'!A:B,2, FALSE)</f>
        <v>0.15590000000000001</v>
      </c>
      <c r="M457" s="2">
        <f t="shared" si="283"/>
        <v>18.718394958134255</v>
      </c>
      <c r="N457" s="2">
        <f>VLOOKUP(B457,'IV Puts'!A:B,2, FALSE)</f>
        <v>0.14729999999999999</v>
      </c>
      <c r="O457" s="21">
        <f t="shared" si="284"/>
        <v>18.353444378550076</v>
      </c>
      <c r="P457" s="4">
        <f t="shared" si="285"/>
        <v>26.119999999999891</v>
      </c>
      <c r="Q457" s="4">
        <f t="shared" si="286"/>
        <v>37.953999999999908</v>
      </c>
      <c r="R457" s="4">
        <f t="shared" si="287"/>
        <v>8.3864285714285725</v>
      </c>
      <c r="S457" s="4">
        <f t="shared" si="288"/>
        <v>5.6734865379385333</v>
      </c>
      <c r="T457" s="20">
        <f t="shared" si="259"/>
        <v>3672.4909924812027</v>
      </c>
      <c r="U457" s="2">
        <f t="shared" si="260"/>
        <v>3.4809924812025201</v>
      </c>
      <c r="V457" s="24">
        <f t="shared" si="261"/>
        <v>1</v>
      </c>
      <c r="W457" s="32">
        <f t="shared" si="262"/>
        <v>3658.6068275138546</v>
      </c>
      <c r="X457" s="33">
        <f t="shared" si="263"/>
        <v>10.40317248614565</v>
      </c>
      <c r="Y457" s="34">
        <f t="shared" si="264"/>
        <v>1</v>
      </c>
      <c r="Z457" s="39">
        <f t="shared" si="289"/>
        <v>3654.5709999999999</v>
      </c>
      <c r="AA457" s="33">
        <f t="shared" si="265"/>
        <v>14.439000000000306</v>
      </c>
      <c r="AB457" s="34">
        <f t="shared" si="266"/>
        <v>1</v>
      </c>
      <c r="AC457" s="32">
        <f t="shared" si="267"/>
        <v>3655.4185237779093</v>
      </c>
      <c r="AD457" s="33">
        <f t="shared" si="268"/>
        <v>13.591476222090932</v>
      </c>
      <c r="AE457" s="34">
        <f t="shared" si="269"/>
        <v>1</v>
      </c>
      <c r="AF457" s="36">
        <f t="shared" si="270"/>
        <v>1</v>
      </c>
      <c r="AG457" s="37">
        <f t="shared" si="271"/>
        <v>1</v>
      </c>
      <c r="AH457" s="37">
        <f>IF(COUNTIF(AF458:AF461, "&lt;0")&gt;=2,0,IF(AE457=1, 1, -1))</f>
        <v>1</v>
      </c>
      <c r="AI457" s="37">
        <f>IF(COUNTIF(AF458:AF460, "&lt;0")&gt;=1,0,IF(AE457=1, 1, -1))</f>
        <v>1</v>
      </c>
      <c r="AJ457" s="42">
        <f>IF(SUM(AE458:AE460)=0,0,IF(AE457=1, 1, -1))</f>
        <v>1</v>
      </c>
      <c r="AK457" s="37">
        <f>IF(COUNTIF(AF458:AF459, "&lt;0")&gt;=2,0,IF(AE457=1, 1, -1))</f>
        <v>1</v>
      </c>
      <c r="AL457" s="44">
        <f>IF(COUNTIF(AF458:AF461, "&lt;0")&gt;=3,0,IF(AE457=1, 1, -1))</f>
        <v>1</v>
      </c>
      <c r="AM457" s="49">
        <f>IF(COUNTIF(AF458:AF460, "&lt;0")&gt;=2,0,IF(AE457=1, 1, -1))</f>
        <v>1</v>
      </c>
      <c r="AN457" s="7">
        <v>17.685821535171105</v>
      </c>
      <c r="AO457" s="4">
        <f t="shared" si="272"/>
        <v>17.179999999999836</v>
      </c>
      <c r="AP457" s="4">
        <f t="shared" si="273"/>
        <v>-8.9400000000000546</v>
      </c>
      <c r="AQ457" s="4">
        <f t="shared" si="274"/>
        <v>15.230000000000018</v>
      </c>
      <c r="AR457">
        <f t="shared" si="290"/>
        <v>17.179999999999836</v>
      </c>
      <c r="AS457" s="6">
        <f t="shared" si="275"/>
        <v>0</v>
      </c>
      <c r="AT457" s="4">
        <f t="shared" si="276"/>
        <v>9.3487323027568223</v>
      </c>
      <c r="AU457" s="4">
        <f t="shared" si="291"/>
        <v>9.4558215351710864</v>
      </c>
      <c r="AV457">
        <f t="shared" si="292"/>
        <v>0</v>
      </c>
      <c r="AW457">
        <f t="shared" si="293"/>
        <v>0</v>
      </c>
      <c r="AX457">
        <f t="shared" si="294"/>
        <v>0</v>
      </c>
      <c r="AY457" s="4">
        <f t="shared" si="277"/>
        <v>6.94</v>
      </c>
      <c r="AZ457" s="4">
        <f t="shared" si="278"/>
        <v>888.33500000000856</v>
      </c>
      <c r="BA457" s="4">
        <f>(C457-$C$1240)*10/100*4</f>
        <v>430.28000000000014</v>
      </c>
      <c r="BC457"/>
      <c r="BE457" s="6"/>
      <c r="BK457">
        <f t="shared" si="295"/>
        <v>1</v>
      </c>
    </row>
    <row r="458" spans="1:63" x14ac:dyDescent="0.25">
      <c r="A458">
        <v>801</v>
      </c>
      <c r="B458" s="1">
        <v>44166</v>
      </c>
      <c r="C458" s="2">
        <v>3645.87</v>
      </c>
      <c r="D458" s="2">
        <v>3678.45</v>
      </c>
      <c r="E458" s="2">
        <v>3645.87</v>
      </c>
      <c r="F458" s="2">
        <v>3662.45</v>
      </c>
      <c r="G458" s="2">
        <v>5403660000</v>
      </c>
      <c r="H458" s="2">
        <f t="shared" si="279"/>
        <v>31.431706638714708</v>
      </c>
      <c r="I458" s="2">
        <f t="shared" si="280"/>
        <v>3560.9135000000001</v>
      </c>
      <c r="J458" s="2">
        <f t="shared" si="281"/>
        <v>36.21364803423382</v>
      </c>
      <c r="K458" s="2">
        <f t="shared" si="282"/>
        <v>24.239999999999782</v>
      </c>
      <c r="L458" s="20">
        <f>VLOOKUP(B458,'IV Calls'!A:B,2, FALSE)</f>
        <v>0.1686</v>
      </c>
      <c r="M458" s="2">
        <f t="shared" si="283"/>
        <v>20.017619802314794</v>
      </c>
      <c r="N458" s="2">
        <f>VLOOKUP(B458,'IV Puts'!A:B,2, FALSE)</f>
        <v>0.1729</v>
      </c>
      <c r="O458" s="21">
        <f t="shared" si="284"/>
        <v>21.303070324642292</v>
      </c>
      <c r="P458" s="4">
        <f t="shared" si="285"/>
        <v>56.819999999999709</v>
      </c>
      <c r="Q458" s="4">
        <f t="shared" si="286"/>
        <v>39.164999999999921</v>
      </c>
      <c r="R458" s="4">
        <f t="shared" si="287"/>
        <v>10.040992481203006</v>
      </c>
      <c r="S458" s="4">
        <f t="shared" si="288"/>
        <v>6.7983486110626981</v>
      </c>
      <c r="T458" s="20">
        <f t="shared" si="259"/>
        <v>3633.8199473684213</v>
      </c>
      <c r="U458" s="2">
        <f t="shared" si="260"/>
        <v>28.630052631578565</v>
      </c>
      <c r="V458" s="24">
        <f t="shared" si="261"/>
        <v>0</v>
      </c>
      <c r="W458" s="32">
        <f t="shared" si="262"/>
        <v>3651.79239706311</v>
      </c>
      <c r="X458" s="33">
        <f t="shared" si="263"/>
        <v>10.657602936889816</v>
      </c>
      <c r="Y458" s="34">
        <f t="shared" si="264"/>
        <v>1</v>
      </c>
      <c r="Z458" s="39">
        <f t="shared" si="289"/>
        <v>3647.0390000000007</v>
      </c>
      <c r="AA458" s="33">
        <f t="shared" si="265"/>
        <v>15.410999999999149</v>
      </c>
      <c r="AB458" s="34">
        <f t="shared" si="266"/>
        <v>1</v>
      </c>
      <c r="AC458" s="32">
        <f t="shared" si="267"/>
        <v>3648.0372133832539</v>
      </c>
      <c r="AD458" s="33">
        <f t="shared" si="268"/>
        <v>14.412786616745962</v>
      </c>
      <c r="AE458" s="34">
        <f t="shared" si="269"/>
        <v>1</v>
      </c>
      <c r="AF458" s="36">
        <f t="shared" si="270"/>
        <v>1</v>
      </c>
      <c r="AG458" s="37">
        <f t="shared" si="271"/>
        <v>1</v>
      </c>
      <c r="AH458" s="37">
        <f>IF(COUNTIF(AF459:AF462, "&lt;0")&gt;=2,0,IF(AE458=1, 1, -1))</f>
        <v>1</v>
      </c>
      <c r="AI458" s="37">
        <f>IF(COUNTIF(AF459:AF461, "&lt;0")&gt;=1,0,IF(AE458=1, 1, -1))</f>
        <v>1</v>
      </c>
      <c r="AJ458" s="42">
        <f>IF(SUM(AE459:AE461)=0,0,IF(AE458=1, 1, -1))</f>
        <v>1</v>
      </c>
      <c r="AK458" s="37">
        <f>IF(COUNTIF(AF459:AF460, "&lt;0")&gt;=2,0,IF(AE458=1, 1, -1))</f>
        <v>1</v>
      </c>
      <c r="AL458" s="44">
        <f>IF(COUNTIF(AF459:AF462, "&lt;0")&gt;=3,0,IF(AE458=1, 1, -1))</f>
        <v>1</v>
      </c>
      <c r="AM458" s="49">
        <f>IF(COUNTIF(AF459:AF461, "&lt;0")&gt;=2,0,IF(AE458=1, 1, -1))</f>
        <v>1</v>
      </c>
      <c r="AN458" s="7">
        <v>20.528152217201828</v>
      </c>
      <c r="AO458" s="4">
        <f t="shared" si="272"/>
        <v>32.579999999999927</v>
      </c>
      <c r="AP458" s="4">
        <f t="shared" si="273"/>
        <v>0</v>
      </c>
      <c r="AQ458" s="4">
        <f t="shared" si="274"/>
        <v>16.579999999999927</v>
      </c>
      <c r="AR458">
        <f t="shared" si="290"/>
        <v>32.579999999999927</v>
      </c>
      <c r="AS458" s="6">
        <f t="shared" si="275"/>
        <v>1</v>
      </c>
      <c r="AT458" s="4">
        <f t="shared" si="276"/>
        <v>-1.7877716741971845</v>
      </c>
      <c r="AU458" s="4">
        <f t="shared" si="291"/>
        <v>10.948152217201901</v>
      </c>
      <c r="AV458">
        <f t="shared" si="292"/>
        <v>0</v>
      </c>
      <c r="AW458">
        <f t="shared" si="293"/>
        <v>1</v>
      </c>
      <c r="AX458">
        <f t="shared" si="294"/>
        <v>0</v>
      </c>
      <c r="AY458" s="4">
        <f t="shared" si="277"/>
        <v>-3.9100000000000006</v>
      </c>
      <c r="AZ458" s="4">
        <f t="shared" si="278"/>
        <v>881.39500000000851</v>
      </c>
      <c r="BA458" s="4">
        <f>(C458-$C$1240)*10/100*4</f>
        <v>427.11599999999999</v>
      </c>
      <c r="BC458"/>
      <c r="BE458" s="6"/>
      <c r="BK458">
        <f t="shared" si="295"/>
        <v>1</v>
      </c>
    </row>
    <row r="459" spans="1:63" x14ac:dyDescent="0.25">
      <c r="A459">
        <v>800</v>
      </c>
      <c r="B459" s="1">
        <v>44165</v>
      </c>
      <c r="C459" s="2">
        <v>3634.18</v>
      </c>
      <c r="D459" s="2">
        <v>3634.18</v>
      </c>
      <c r="E459" s="2">
        <v>3594.39</v>
      </c>
      <c r="F459" s="2">
        <v>3621.63</v>
      </c>
      <c r="G459" s="2">
        <v>6291400000</v>
      </c>
      <c r="H459" s="2">
        <f t="shared" si="279"/>
        <v>28.438060275311031</v>
      </c>
      <c r="I459" s="2">
        <f t="shared" si="280"/>
        <v>3543.4300000000003</v>
      </c>
      <c r="J459" s="2">
        <f t="shared" si="281"/>
        <v>30.954464604437423</v>
      </c>
      <c r="K459" s="2">
        <f t="shared" si="282"/>
        <v>-4.1700000000000728</v>
      </c>
      <c r="L459" s="20">
        <f>VLOOKUP(B459,'IV Calls'!A:B,2, FALSE)</f>
        <v>0.13639999999999999</v>
      </c>
      <c r="M459" s="2">
        <f t="shared" si="283"/>
        <v>16.269328646535644</v>
      </c>
      <c r="N459" s="2">
        <f>VLOOKUP(B459,'IV Puts'!A:B,2, FALSE)</f>
        <v>0.17</v>
      </c>
      <c r="O459" s="21">
        <f t="shared" si="284"/>
        <v>21.042460707796945</v>
      </c>
      <c r="P459" s="4">
        <f t="shared" si="285"/>
        <v>43.960000000000036</v>
      </c>
      <c r="Q459" s="4">
        <f t="shared" si="286"/>
        <v>37.81899999999996</v>
      </c>
      <c r="R459" s="4">
        <f t="shared" si="287"/>
        <v>12.189947368421059</v>
      </c>
      <c r="S459" s="4">
        <f t="shared" si="288"/>
        <v>8.3414043142399112</v>
      </c>
      <c r="T459" s="20">
        <f t="shared" si="259"/>
        <v>3653.3792180451128</v>
      </c>
      <c r="U459" s="2">
        <f t="shared" si="260"/>
        <v>31.749218045112684</v>
      </c>
      <c r="V459" s="24">
        <f t="shared" si="261"/>
        <v>0</v>
      </c>
      <c r="W459" s="32">
        <f t="shared" si="262"/>
        <v>3641.7076005611461</v>
      </c>
      <c r="X459" s="33">
        <f t="shared" si="263"/>
        <v>20.077600561146028</v>
      </c>
      <c r="Y459" s="34">
        <f t="shared" si="264"/>
        <v>0</v>
      </c>
      <c r="Z459" s="39">
        <f t="shared" si="289"/>
        <v>3633.742999999999</v>
      </c>
      <c r="AA459" s="33">
        <f t="shared" si="265"/>
        <v>12.11299999999892</v>
      </c>
      <c r="AB459" s="34">
        <f t="shared" si="266"/>
        <v>1</v>
      </c>
      <c r="AC459" s="32">
        <f t="shared" si="267"/>
        <v>3635.4155661178402</v>
      </c>
      <c r="AD459" s="33">
        <f t="shared" si="268"/>
        <v>13.785566117840062</v>
      </c>
      <c r="AE459" s="34">
        <f t="shared" si="269"/>
        <v>1</v>
      </c>
      <c r="AF459" s="36">
        <f t="shared" si="270"/>
        <v>1</v>
      </c>
      <c r="AG459" s="37">
        <f t="shared" si="271"/>
        <v>1</v>
      </c>
      <c r="AH459" s="37">
        <f>IF(COUNTIF(AF460:AF463, "&lt;0")&gt;=2,0,IF(AE459=1, 1, -1))</f>
        <v>1</v>
      </c>
      <c r="AI459" s="37">
        <f>IF(COUNTIF(AF460:AF462, "&lt;0")&gt;=1,0,IF(AE459=1, 1, -1))</f>
        <v>0</v>
      </c>
      <c r="AJ459" s="42">
        <f>IF(SUM(AE460:AE462)=0,0,IF(AE459=1, 1, -1))</f>
        <v>1</v>
      </c>
      <c r="AK459" s="37">
        <f>IF(COUNTIF(AF460:AF461, "&lt;0")&gt;=2,0,IF(AE459=1, 1, -1))</f>
        <v>1</v>
      </c>
      <c r="AL459" s="44">
        <f>IF(COUNTIF(AF460:AF463, "&lt;0")&gt;=3,0,IF(AE459=1, 1, -1))</f>
        <v>1</v>
      </c>
      <c r="AM459" s="49">
        <f>IF(COUNTIF(AF460:AF462, "&lt;0")&gt;=2,0,IF(AE459=1, 1, -1))</f>
        <v>1</v>
      </c>
      <c r="AN459" s="7">
        <v>20.277022506679323</v>
      </c>
      <c r="AO459" s="4">
        <f t="shared" si="272"/>
        <v>0</v>
      </c>
      <c r="AP459" s="4">
        <f t="shared" si="273"/>
        <v>-39.789999999999964</v>
      </c>
      <c r="AQ459" s="4">
        <f t="shared" si="274"/>
        <v>12.549999999999727</v>
      </c>
      <c r="AR459">
        <f t="shared" si="290"/>
        <v>39.789999999999964</v>
      </c>
      <c r="AS459" s="6">
        <f t="shared" si="275"/>
        <v>1</v>
      </c>
      <c r="AT459" s="4">
        <f t="shared" si="276"/>
        <v>-9.3744662399809791</v>
      </c>
      <c r="AU459" s="4">
        <f t="shared" si="291"/>
        <v>14.727022506679596</v>
      </c>
      <c r="AV459">
        <f t="shared" si="292"/>
        <v>0</v>
      </c>
      <c r="AW459">
        <f t="shared" si="293"/>
        <v>1</v>
      </c>
      <c r="AX459">
        <f t="shared" si="294"/>
        <v>0</v>
      </c>
      <c r="AY459" s="4">
        <f t="shared" si="277"/>
        <v>-3.9100000000000006</v>
      </c>
      <c r="AZ459" s="4">
        <f t="shared" si="278"/>
        <v>885.30500000000848</v>
      </c>
      <c r="BA459" s="4">
        <f>(C459-$C$1240)*10/100*4</f>
        <v>422.44</v>
      </c>
      <c r="BC459"/>
      <c r="BE459" s="6"/>
      <c r="BK459">
        <f t="shared" si="295"/>
        <v>1</v>
      </c>
    </row>
    <row r="460" spans="1:63" x14ac:dyDescent="0.25">
      <c r="A460">
        <v>799</v>
      </c>
      <c r="B460" s="1">
        <v>44162</v>
      </c>
      <c r="C460" s="2">
        <v>3638.55</v>
      </c>
      <c r="D460" s="2">
        <v>3644.31</v>
      </c>
      <c r="E460" s="2">
        <v>3629.33</v>
      </c>
      <c r="F460" s="2">
        <v>3638.35</v>
      </c>
      <c r="G460" s="2">
        <v>2778450000</v>
      </c>
      <c r="H460" s="2">
        <f t="shared" si="279"/>
        <v>30.179751195498994</v>
      </c>
      <c r="I460" s="2">
        <f t="shared" si="280"/>
        <v>3526.4004999999997</v>
      </c>
      <c r="J460" s="2">
        <f t="shared" si="281"/>
        <v>31.784159841690105</v>
      </c>
      <c r="K460" s="2">
        <f t="shared" si="282"/>
        <v>8.9000000000000909</v>
      </c>
      <c r="L460" s="20">
        <f>VLOOKUP(B460,'IV Calls'!A:B,2, FALSE)</f>
        <v>0.14410000000000001</v>
      </c>
      <c r="M460" s="2">
        <f t="shared" si="283"/>
        <v>17.146659227770858</v>
      </c>
      <c r="N460" s="2">
        <f>VLOOKUP(B460,'IV Puts'!A:B,2, FALSE)</f>
        <v>0.14380000000000001</v>
      </c>
      <c r="O460" s="21">
        <f t="shared" si="284"/>
        <v>17.756884249661223</v>
      </c>
      <c r="P460" s="4">
        <f t="shared" si="285"/>
        <v>14.980000000000018</v>
      </c>
      <c r="Q460" s="4">
        <f t="shared" si="286"/>
        <v>39.087999999999923</v>
      </c>
      <c r="R460" s="4">
        <f t="shared" si="287"/>
        <v>15.029218045112783</v>
      </c>
      <c r="S460" s="4">
        <f t="shared" si="288"/>
        <v>10.602254311473565</v>
      </c>
      <c r="T460" s="20">
        <f t="shared" si="259"/>
        <v>3646.1520902255638</v>
      </c>
      <c r="U460" s="2">
        <f t="shared" si="260"/>
        <v>7.8020902255639157</v>
      </c>
      <c r="V460" s="24">
        <f t="shared" si="261"/>
        <v>1</v>
      </c>
      <c r="W460" s="32">
        <f t="shared" si="262"/>
        <v>3646.8459689385982</v>
      </c>
      <c r="X460" s="33">
        <f t="shared" si="263"/>
        <v>8.4959689385982529</v>
      </c>
      <c r="Y460" s="34">
        <f t="shared" si="264"/>
        <v>1</v>
      </c>
      <c r="Z460" s="39">
        <f t="shared" si="289"/>
        <v>3638.8550000000005</v>
      </c>
      <c r="AA460" s="33">
        <f t="shared" si="265"/>
        <v>0.50500000000056389</v>
      </c>
      <c r="AB460" s="34">
        <f t="shared" si="266"/>
        <v>1</v>
      </c>
      <c r="AC460" s="32">
        <f t="shared" si="267"/>
        <v>3640.5331034771061</v>
      </c>
      <c r="AD460" s="33">
        <f t="shared" si="268"/>
        <v>2.183103477106215</v>
      </c>
      <c r="AE460" s="34">
        <f t="shared" si="269"/>
        <v>1</v>
      </c>
      <c r="AF460" s="36">
        <f t="shared" si="270"/>
        <v>1</v>
      </c>
      <c r="AG460" s="37">
        <f t="shared" si="271"/>
        <v>1</v>
      </c>
      <c r="AH460" s="37">
        <f>IF(COUNTIF(AF461:AF464, "&lt;0")&gt;=2,0,IF(AE460=1, 1, -1))</f>
        <v>0</v>
      </c>
      <c r="AI460" s="37">
        <f>IF(COUNTIF(AF461:AF463, "&lt;0")&gt;=1,0,IF(AE460=1, 1, -1))</f>
        <v>0</v>
      </c>
      <c r="AJ460" s="42">
        <f>IF(SUM(AE461:AE463)=0,0,IF(AE460=1, 1, -1))</f>
        <v>1</v>
      </c>
      <c r="AK460" s="37">
        <f>IF(COUNTIF(AF461:AF462, "&lt;0")&gt;=2,0,IF(AE460=1, 1, -1))</f>
        <v>1</v>
      </c>
      <c r="AL460" s="44">
        <f>IF(COUNTIF(AF461:AF464, "&lt;0")&gt;=3,0,IF(AE460=1, 1, -1))</f>
        <v>1</v>
      </c>
      <c r="AM460" s="49">
        <f>IF(COUNTIF(AF461:AF463, "&lt;0")&gt;=2,0,IF(AE460=1, 1, -1))</f>
        <v>1</v>
      </c>
      <c r="AN460" s="7">
        <v>17.110961810919147</v>
      </c>
      <c r="AO460" s="4">
        <f t="shared" si="272"/>
        <v>5.7599999999997635</v>
      </c>
      <c r="AP460" s="4">
        <f t="shared" si="273"/>
        <v>-9.2200000000002547</v>
      </c>
      <c r="AQ460" s="4">
        <f t="shared" si="274"/>
        <v>0.20000000000027285</v>
      </c>
      <c r="AR460">
        <f t="shared" si="290"/>
        <v>9.2200000000002547</v>
      </c>
      <c r="AS460" s="6">
        <f t="shared" si="275"/>
        <v>0</v>
      </c>
      <c r="AT460" s="4">
        <f t="shared" si="276"/>
        <v>16.446442716378463</v>
      </c>
      <c r="AU460" s="4">
        <f t="shared" si="291"/>
        <v>23.910961810918874</v>
      </c>
      <c r="AV460">
        <f t="shared" si="292"/>
        <v>0</v>
      </c>
      <c r="AW460">
        <f t="shared" si="293"/>
        <v>0</v>
      </c>
      <c r="AX460">
        <f t="shared" si="294"/>
        <v>0</v>
      </c>
      <c r="AY460" s="4">
        <f t="shared" si="277"/>
        <v>6.94</v>
      </c>
      <c r="AZ460" s="4">
        <f t="shared" si="278"/>
        <v>889.21500000000844</v>
      </c>
      <c r="BA460" s="4">
        <f>(C460-$C$1240)*10/100*4</f>
        <v>424.1880000000001</v>
      </c>
      <c r="BC460"/>
      <c r="BE460" s="6"/>
      <c r="BK460">
        <f t="shared" si="295"/>
        <v>1</v>
      </c>
    </row>
    <row r="461" spans="1:63" x14ac:dyDescent="0.25">
      <c r="A461">
        <v>798</v>
      </c>
      <c r="B461" s="1">
        <v>44160</v>
      </c>
      <c r="C461" s="2">
        <v>3635.5</v>
      </c>
      <c r="D461" s="2">
        <v>3635.5</v>
      </c>
      <c r="E461" s="2">
        <v>3617.76</v>
      </c>
      <c r="F461" s="2">
        <v>3629.65</v>
      </c>
      <c r="G461" s="2">
        <v>4902560000</v>
      </c>
      <c r="H461" s="2">
        <f t="shared" si="279"/>
        <v>27.403713535861417</v>
      </c>
      <c r="I461" s="2">
        <f t="shared" si="280"/>
        <v>3508.3314999999993</v>
      </c>
      <c r="J461" s="2">
        <f t="shared" si="281"/>
        <v>33.431023631540711</v>
      </c>
      <c r="K461" s="2">
        <f t="shared" si="282"/>
        <v>9.0000000000145519E-2</v>
      </c>
      <c r="L461" s="20">
        <f>VLOOKUP(B461,'IV Calls'!A:B,2, FALSE)</f>
        <v>0.1414</v>
      </c>
      <c r="M461" s="2">
        <f t="shared" si="283"/>
        <v>16.852083178118718</v>
      </c>
      <c r="N461" s="2">
        <f>VLOOKUP(B461,'IV Puts'!A:B,2, FALSE)</f>
        <v>0.13439999999999999</v>
      </c>
      <c r="O461" s="21">
        <f t="shared" si="284"/>
        <v>16.622479077514601</v>
      </c>
      <c r="P461" s="4">
        <f t="shared" si="285"/>
        <v>17.739999999999782</v>
      </c>
      <c r="Q461" s="4">
        <f t="shared" si="286"/>
        <v>42.997999999999912</v>
      </c>
      <c r="R461" s="4">
        <f t="shared" si="287"/>
        <v>16.502090225563908</v>
      </c>
      <c r="S461" s="4">
        <f t="shared" si="288"/>
        <v>11.684463293799736</v>
      </c>
      <c r="T461" s="20">
        <f t="shared" si="259"/>
        <v>3653.5870225563908</v>
      </c>
      <c r="U461" s="2">
        <f t="shared" si="260"/>
        <v>23.93702255639073</v>
      </c>
      <c r="V461" s="24">
        <f t="shared" si="261"/>
        <v>0</v>
      </c>
      <c r="W461" s="32">
        <f t="shared" si="262"/>
        <v>3644.6270356102686</v>
      </c>
      <c r="X461" s="33">
        <f t="shared" si="263"/>
        <v>14.977035610268558</v>
      </c>
      <c r="Y461" s="34">
        <f t="shared" si="264"/>
        <v>1</v>
      </c>
      <c r="Z461" s="39">
        <f t="shared" si="289"/>
        <v>3639.5980000000018</v>
      </c>
      <c r="AA461" s="33">
        <f t="shared" si="265"/>
        <v>9.9480000000016844</v>
      </c>
      <c r="AB461" s="34">
        <f t="shared" si="266"/>
        <v>1</v>
      </c>
      <c r="AC461" s="32">
        <f t="shared" si="267"/>
        <v>3640.6540974781574</v>
      </c>
      <c r="AD461" s="33">
        <f t="shared" si="268"/>
        <v>11.004097478157291</v>
      </c>
      <c r="AE461" s="34">
        <f t="shared" si="269"/>
        <v>1</v>
      </c>
      <c r="AF461" s="36">
        <f t="shared" si="270"/>
        <v>1</v>
      </c>
      <c r="AG461" s="37">
        <f t="shared" si="271"/>
        <v>0</v>
      </c>
      <c r="AH461" s="37">
        <f>IF(COUNTIF(AF462:AF465, "&lt;0")&gt;=2,0,IF(AE461=1, 1, -1))</f>
        <v>0</v>
      </c>
      <c r="AI461" s="37">
        <f>IF(COUNTIF(AF462:AF464, "&lt;0")&gt;=1,0,IF(AE461=1, 1, -1))</f>
        <v>0</v>
      </c>
      <c r="AJ461" s="42">
        <f>IF(SUM(AE462:AE464)=0,0,IF(AE461=1, 1, -1))</f>
        <v>1</v>
      </c>
      <c r="AK461" s="37">
        <f>IF(COUNTIF(AF462:AF463, "&lt;0")&gt;=2,0,IF(AE461=1, 1, -1))</f>
        <v>1</v>
      </c>
      <c r="AL461" s="44">
        <f>IF(COUNTIF(AF462:AF465, "&lt;0")&gt;=3,0,IF(AE461=1, 1, -1))</f>
        <v>0</v>
      </c>
      <c r="AM461" s="49">
        <f>IF(COUNTIF(AF462:AF464, "&lt;0")&gt;=2,0,IF(AE461=1, 1, -1))</f>
        <v>0</v>
      </c>
      <c r="AN461" s="7">
        <v>16.017821634647493</v>
      </c>
      <c r="AO461" s="4">
        <f t="shared" si="272"/>
        <v>0</v>
      </c>
      <c r="AP461" s="4">
        <f t="shared" si="273"/>
        <v>-17.739999999999782</v>
      </c>
      <c r="AQ461" s="4">
        <f t="shared" si="274"/>
        <v>5.8499999999999091</v>
      </c>
      <c r="AR461">
        <f t="shared" si="290"/>
        <v>17.739999999999782</v>
      </c>
      <c r="AS461" s="6">
        <f t="shared" si="275"/>
        <v>0</v>
      </c>
      <c r="AT461" s="4">
        <f t="shared" si="276"/>
        <v>6.28673245197146</v>
      </c>
      <c r="AU461" s="4">
        <f t="shared" si="291"/>
        <v>17.167821634647584</v>
      </c>
      <c r="AV461">
        <f t="shared" si="292"/>
        <v>0</v>
      </c>
      <c r="AW461">
        <f t="shared" si="293"/>
        <v>0</v>
      </c>
      <c r="AX461">
        <f t="shared" si="294"/>
        <v>0</v>
      </c>
      <c r="AY461" s="4">
        <f t="shared" si="277"/>
        <v>6.94</v>
      </c>
      <c r="AZ461" s="4">
        <f t="shared" si="278"/>
        <v>882.27500000000839</v>
      </c>
      <c r="BA461" s="4">
        <f>(C461-$C$1240)*10/100*4</f>
        <v>422.96800000000002</v>
      </c>
      <c r="BC461"/>
      <c r="BE461" s="6"/>
      <c r="BK461">
        <f t="shared" si="295"/>
        <v>1</v>
      </c>
    </row>
    <row r="462" spans="1:63" x14ac:dyDescent="0.25">
      <c r="A462">
        <v>797</v>
      </c>
      <c r="B462" s="1">
        <v>44159</v>
      </c>
      <c r="C462" s="2">
        <v>3594.52</v>
      </c>
      <c r="D462" s="2">
        <v>3642.31</v>
      </c>
      <c r="E462" s="2">
        <v>3594.52</v>
      </c>
      <c r="F462" s="2">
        <v>3635.41</v>
      </c>
      <c r="G462" s="2">
        <v>6267570000</v>
      </c>
      <c r="H462" s="2">
        <f t="shared" si="279"/>
        <v>22.355815450223329</v>
      </c>
      <c r="I462" s="2">
        <f t="shared" si="280"/>
        <v>3493.6804999999995</v>
      </c>
      <c r="J462" s="2">
        <f t="shared" si="281"/>
        <v>31.157069131131482</v>
      </c>
      <c r="K462" s="2">
        <f t="shared" si="282"/>
        <v>16.929999999999836</v>
      </c>
      <c r="L462" s="20">
        <f>VLOOKUP(B462,'IV Calls'!A:B,2, FALSE)</f>
        <v>0.1532</v>
      </c>
      <c r="M462" s="2">
        <f t="shared" si="283"/>
        <v>17.968015779437156</v>
      </c>
      <c r="N462" s="2">
        <f>VLOOKUP(B462,'IV Puts'!A:B,2, FALSE)</f>
        <v>0.14879999999999999</v>
      </c>
      <c r="O462" s="21">
        <f t="shared" si="284"/>
        <v>18.110758018359583</v>
      </c>
      <c r="P462" s="4">
        <f t="shared" si="285"/>
        <v>64.7199999999998</v>
      </c>
      <c r="Q462" s="4">
        <f t="shared" si="286"/>
        <v>44.7869999999999</v>
      </c>
      <c r="R462" s="4">
        <f t="shared" si="287"/>
        <v>18.177022556390973</v>
      </c>
      <c r="S462" s="4">
        <f t="shared" si="288"/>
        <v>12.854979732772854</v>
      </c>
      <c r="T462" s="20">
        <f t="shared" si="259"/>
        <v>3595.1024436090229</v>
      </c>
      <c r="U462" s="2">
        <f t="shared" si="260"/>
        <v>40.30755639097697</v>
      </c>
      <c r="V462" s="24">
        <f t="shared" si="261"/>
        <v>0</v>
      </c>
      <c r="W462" s="32">
        <f t="shared" si="262"/>
        <v>3603.4146710871887</v>
      </c>
      <c r="X462" s="33">
        <f t="shared" si="263"/>
        <v>31.995328912811146</v>
      </c>
      <c r="Y462" s="34">
        <f t="shared" si="264"/>
        <v>0</v>
      </c>
      <c r="Z462" s="39">
        <f t="shared" si="289"/>
        <v>3597.2900000000045</v>
      </c>
      <c r="AA462" s="33">
        <f t="shared" si="265"/>
        <v>38.119999999995343</v>
      </c>
      <c r="AB462" s="34">
        <f t="shared" si="266"/>
        <v>0</v>
      </c>
      <c r="AC462" s="32">
        <f t="shared" si="267"/>
        <v>3598.5761809283131</v>
      </c>
      <c r="AD462" s="33">
        <f t="shared" si="268"/>
        <v>36.833819071686776</v>
      </c>
      <c r="AE462" s="34">
        <f t="shared" si="269"/>
        <v>0</v>
      </c>
      <c r="AF462" s="36">
        <f t="shared" si="270"/>
        <v>-1</v>
      </c>
      <c r="AG462" s="37">
        <f t="shared" si="271"/>
        <v>-1</v>
      </c>
      <c r="AH462" s="37">
        <f>IF(COUNTIF(AF463:AF466, "&lt;0")&gt;=2,0,IF(AE462=1, 1, -1))</f>
        <v>0</v>
      </c>
      <c r="AI462" s="37">
        <f>IF(COUNTIF(AF463:AF465, "&lt;0")&gt;=1,0,IF(AE462=1, 1, -1))</f>
        <v>0</v>
      </c>
      <c r="AJ462" s="42">
        <f>IF(SUM(AE463:AE465)=0,0,IF(AE462=1, 1, -1))</f>
        <v>-1</v>
      </c>
      <c r="AK462" s="37">
        <f>IF(COUNTIF(AF463:AF464, "&lt;0")&gt;=2,0,IF(AE462=1, 1, -1))</f>
        <v>-1</v>
      </c>
      <c r="AL462" s="44">
        <f>IF(COUNTIF(AF463:AF466, "&lt;0")&gt;=3,0,IF(AE462=1, 1, -1))</f>
        <v>0</v>
      </c>
      <c r="AM462" s="49">
        <f>IF(COUNTIF(AF463:AF465, "&lt;0")&gt;=2,0,IF(AE462=1, 1, -1))</f>
        <v>0</v>
      </c>
      <c r="AN462" s="7">
        <v>17.45196310692068</v>
      </c>
      <c r="AO462" s="4">
        <f t="shared" si="272"/>
        <v>47.789999999999964</v>
      </c>
      <c r="AP462" s="4">
        <f t="shared" si="273"/>
        <v>0</v>
      </c>
      <c r="AQ462" s="4">
        <f t="shared" si="274"/>
        <v>40.889999999999873</v>
      </c>
      <c r="AR462">
        <f t="shared" si="290"/>
        <v>47.789999999999964</v>
      </c>
      <c r="AS462" s="6">
        <f t="shared" si="275"/>
        <v>1</v>
      </c>
      <c r="AT462" s="4">
        <f t="shared" si="276"/>
        <v>-21.612055339618944</v>
      </c>
      <c r="AU462" s="4">
        <f t="shared" si="291"/>
        <v>-16.438036893079193</v>
      </c>
      <c r="AV462">
        <f t="shared" si="292"/>
        <v>1</v>
      </c>
      <c r="AW462">
        <f t="shared" si="293"/>
        <v>0</v>
      </c>
      <c r="AX462">
        <f t="shared" si="294"/>
        <v>0</v>
      </c>
      <c r="AY462" s="4">
        <f t="shared" si="277"/>
        <v>-3.9100000000000006</v>
      </c>
      <c r="AZ462" s="4">
        <f t="shared" si="278"/>
        <v>875.33500000000834</v>
      </c>
      <c r="BA462" s="4">
        <f>(C462-$C$1240)*10/100*4</f>
        <v>406.57600000000008</v>
      </c>
      <c r="BC462"/>
      <c r="BE462" s="6"/>
      <c r="BK462">
        <f t="shared" si="295"/>
        <v>1</v>
      </c>
    </row>
    <row r="463" spans="1:63" x14ac:dyDescent="0.25">
      <c r="A463">
        <v>796</v>
      </c>
      <c r="B463" s="1">
        <v>44158</v>
      </c>
      <c r="C463" s="2">
        <v>3566.82</v>
      </c>
      <c r="D463" s="2">
        <v>3589.81</v>
      </c>
      <c r="E463" s="2">
        <v>3552.77</v>
      </c>
      <c r="F463" s="2">
        <v>3577.59</v>
      </c>
      <c r="G463" s="2">
        <v>5036290000</v>
      </c>
      <c r="H463" s="2">
        <f t="shared" si="279"/>
        <v>24.461654709179207</v>
      </c>
      <c r="I463" s="2">
        <f t="shared" si="280"/>
        <v>3484.1119999999996</v>
      </c>
      <c r="J463" s="2">
        <f t="shared" si="281"/>
        <v>31.507588960522916</v>
      </c>
      <c r="K463" s="2">
        <f t="shared" si="282"/>
        <v>9.2800000000002001</v>
      </c>
      <c r="L463" s="20">
        <f>VLOOKUP(B463,'IV Calls'!A:B,2, FALSE)</f>
        <v>0.1658</v>
      </c>
      <c r="M463" s="2">
        <f t="shared" si="283"/>
        <v>19.336822253634207</v>
      </c>
      <c r="N463" s="2">
        <f>VLOOKUP(B463,'IV Puts'!A:B,2, FALSE)</f>
        <v>0.16089999999999999</v>
      </c>
      <c r="O463" s="21">
        <f t="shared" si="284"/>
        <v>19.473721948501744</v>
      </c>
      <c r="P463" s="4">
        <f t="shared" si="285"/>
        <v>37.039999999999964</v>
      </c>
      <c r="Q463" s="4">
        <f t="shared" si="286"/>
        <v>42.845999999999911</v>
      </c>
      <c r="R463" s="4">
        <f t="shared" si="287"/>
        <v>17.512443609022561</v>
      </c>
      <c r="S463" s="4">
        <f t="shared" si="288"/>
        <v>12.527705756604053</v>
      </c>
      <c r="T463" s="20">
        <f t="shared" si="259"/>
        <v>3574.7857969924812</v>
      </c>
      <c r="U463" s="2">
        <f t="shared" si="260"/>
        <v>2.8042030075189359</v>
      </c>
      <c r="V463" s="24">
        <f t="shared" si="261"/>
        <v>1</v>
      </c>
      <c r="W463" s="32">
        <f t="shared" si="262"/>
        <v>3575.8110386956523</v>
      </c>
      <c r="X463" s="33">
        <f t="shared" si="263"/>
        <v>1.7789613043478312</v>
      </c>
      <c r="Y463" s="34">
        <f t="shared" si="264"/>
        <v>1</v>
      </c>
      <c r="Z463" s="39">
        <f t="shared" si="289"/>
        <v>3565.5710000000017</v>
      </c>
      <c r="AA463" s="33">
        <f t="shared" si="265"/>
        <v>12.018999999998414</v>
      </c>
      <c r="AB463" s="34">
        <f t="shared" si="266"/>
        <v>1</v>
      </c>
      <c r="AC463" s="32">
        <f t="shared" si="267"/>
        <v>3567.7214081260881</v>
      </c>
      <c r="AD463" s="33">
        <f t="shared" si="268"/>
        <v>9.8685918739120098</v>
      </c>
      <c r="AE463" s="34">
        <f t="shared" si="269"/>
        <v>1</v>
      </c>
      <c r="AF463" s="36">
        <f t="shared" si="270"/>
        <v>1</v>
      </c>
      <c r="AG463" s="37">
        <f t="shared" si="271"/>
        <v>0</v>
      </c>
      <c r="AH463" s="37">
        <f>IF(COUNTIF(AF464:AF467, "&lt;0")&gt;=2,0,IF(AE463=1, 1, -1))</f>
        <v>0</v>
      </c>
      <c r="AI463" s="37">
        <f>IF(COUNTIF(AF464:AF466, "&lt;0")&gt;=1,0,IF(AE463=1, 1, -1))</f>
        <v>0</v>
      </c>
      <c r="AJ463" s="42">
        <f>IF(SUM(AE464:AE466)=0,0,IF(AE463=1, 1, -1))</f>
        <v>0</v>
      </c>
      <c r="AK463" s="37">
        <f>IF(COUNTIF(AF464:AF465, "&lt;0")&gt;=2,0,IF(AE463=1, 1, -1))</f>
        <v>0</v>
      </c>
      <c r="AL463" s="44">
        <f>IF(COUNTIF(AF464:AF467, "&lt;0")&gt;=3,0,IF(AE463=1, 1, -1))</f>
        <v>0</v>
      </c>
      <c r="AM463" s="49">
        <f>IF(COUNTIF(AF464:AF466, "&lt;0")&gt;=2,0,IF(AE463=1, 1, -1))</f>
        <v>0</v>
      </c>
      <c r="AN463" s="7">
        <v>18.765348013327767</v>
      </c>
      <c r="AO463" s="4">
        <f t="shared" si="272"/>
        <v>22.989999999999782</v>
      </c>
      <c r="AP463" s="4">
        <f t="shared" si="273"/>
        <v>-14.050000000000182</v>
      </c>
      <c r="AQ463" s="4">
        <f t="shared" si="274"/>
        <v>10.769999999999982</v>
      </c>
      <c r="AR463">
        <f t="shared" si="290"/>
        <v>22.989999999999782</v>
      </c>
      <c r="AS463" s="6">
        <f t="shared" si="275"/>
        <v>0</v>
      </c>
      <c r="AT463" s="4">
        <f t="shared" si="276"/>
        <v>5.1580220199918685</v>
      </c>
      <c r="AU463" s="4">
        <f t="shared" si="291"/>
        <v>14.995348013327785</v>
      </c>
      <c r="AV463">
        <f t="shared" si="292"/>
        <v>0</v>
      </c>
      <c r="AW463">
        <f t="shared" si="293"/>
        <v>0</v>
      </c>
      <c r="AX463">
        <f t="shared" si="294"/>
        <v>0</v>
      </c>
      <c r="AY463" s="4">
        <f t="shared" si="277"/>
        <v>6.94</v>
      </c>
      <c r="AZ463" s="4">
        <f t="shared" si="278"/>
        <v>879.2450000000083</v>
      </c>
      <c r="BA463" s="4">
        <f>(C463-$C$1240)*10/100*4</f>
        <v>395.49600000000004</v>
      </c>
      <c r="BC463"/>
      <c r="BE463" s="6"/>
      <c r="BK463">
        <f t="shared" si="295"/>
        <v>0</v>
      </c>
    </row>
    <row r="464" spans="1:63" x14ac:dyDescent="0.25">
      <c r="A464">
        <v>795</v>
      </c>
      <c r="B464" s="1">
        <v>44155</v>
      </c>
      <c r="C464" s="2">
        <v>3579.31</v>
      </c>
      <c r="D464" s="2">
        <v>3581.23</v>
      </c>
      <c r="E464" s="2">
        <v>3556.85</v>
      </c>
      <c r="F464" s="2">
        <v>3557.54</v>
      </c>
      <c r="G464" s="2">
        <v>4218970000</v>
      </c>
      <c r="H464" s="2">
        <f t="shared" si="279"/>
        <v>24.397989990069956</v>
      </c>
      <c r="I464" s="2">
        <f t="shared" si="280"/>
        <v>3477.8419999999996</v>
      </c>
      <c r="J464" s="2">
        <f>_xlfn.STDEV.S(D464:E473)</f>
        <v>35.48843391644813</v>
      </c>
      <c r="K464" s="2">
        <f t="shared" si="282"/>
        <v>-2.5599999999999454</v>
      </c>
      <c r="L464" s="20">
        <f>VLOOKUP(B464,'IV Calls'!A:B,2, FALSE)</f>
        <v>0.14419999999999999</v>
      </c>
      <c r="M464" s="2">
        <f t="shared" si="283"/>
        <v>16.932686473078249</v>
      </c>
      <c r="N464" s="2">
        <f>VLOOKUP(B464,'IV Puts'!A:B,2, FALSE)</f>
        <v>0.18099999999999999</v>
      </c>
      <c r="O464" s="21">
        <f t="shared" si="284"/>
        <v>22.056242254470604</v>
      </c>
      <c r="P464" s="4">
        <f t="shared" si="285"/>
        <v>25.019999999999982</v>
      </c>
      <c r="Q464" s="4">
        <f t="shared" si="286"/>
        <v>52.79699999999989</v>
      </c>
      <c r="R464" s="4">
        <f t="shared" si="287"/>
        <v>17.245796992481207</v>
      </c>
      <c r="S464" s="4">
        <f t="shared" si="288"/>
        <v>12.663434782608697</v>
      </c>
      <c r="T464" s="20">
        <f t="shared" si="259"/>
        <v>3597.9798496240601</v>
      </c>
      <c r="U464" s="2">
        <f t="shared" si="260"/>
        <v>40.439849624060116</v>
      </c>
      <c r="V464" s="24">
        <f t="shared" si="261"/>
        <v>0</v>
      </c>
      <c r="W464" s="32">
        <f t="shared" si="262"/>
        <v>3587.4602004733547</v>
      </c>
      <c r="X464" s="33">
        <f t="shared" si="263"/>
        <v>29.920200473354726</v>
      </c>
      <c r="Y464" s="34">
        <f t="shared" si="264"/>
        <v>0</v>
      </c>
      <c r="Z464" s="39">
        <f t="shared" si="289"/>
        <v>3581.3000000000011</v>
      </c>
      <c r="AA464" s="33">
        <f t="shared" si="265"/>
        <v>23.760000000001128</v>
      </c>
      <c r="AB464" s="34">
        <f t="shared" si="266"/>
        <v>0</v>
      </c>
      <c r="AC464" s="32">
        <f t="shared" si="267"/>
        <v>3582.5936420994049</v>
      </c>
      <c r="AD464" s="33">
        <f t="shared" si="268"/>
        <v>25.053642099404897</v>
      </c>
      <c r="AE464" s="34">
        <f t="shared" si="269"/>
        <v>0</v>
      </c>
      <c r="AF464" s="36">
        <f t="shared" si="270"/>
        <v>-1</v>
      </c>
      <c r="AG464" s="37">
        <f t="shared" si="271"/>
        <v>0</v>
      </c>
      <c r="AH464" s="37">
        <f>IF(COUNTIF(AF465:AF468, "&lt;0")&gt;=2,0,IF(AE464=1, 1, -1))</f>
        <v>0</v>
      </c>
      <c r="AI464" s="37">
        <f>IF(COUNTIF(AF465:AF467, "&lt;0")&gt;=1,0,IF(AE464=1, 1, -1))</f>
        <v>0</v>
      </c>
      <c r="AJ464" s="42">
        <f>IF(SUM(AE465:AE467)=0,0,IF(AE464=1, 1, -1))</f>
        <v>-1</v>
      </c>
      <c r="AK464" s="37">
        <f>IF(COUNTIF(AF465:AF466, "&lt;0")&gt;=2,0,IF(AE464=1, 1, -1))</f>
        <v>0</v>
      </c>
      <c r="AL464" s="44">
        <f>IF(COUNTIF(AF465:AF468, "&lt;0")&gt;=3,0,IF(AE464=1, 1, -1))</f>
        <v>0</v>
      </c>
      <c r="AM464" s="49">
        <f>IF(COUNTIF(AF465:AF467, "&lt;0")&gt;=2,0,IF(AE464=1, 1, -1))</f>
        <v>0</v>
      </c>
      <c r="AN464" s="7">
        <v>21.253926849009453</v>
      </c>
      <c r="AO464" s="4">
        <f t="shared" si="272"/>
        <v>1.9200000000000728</v>
      </c>
      <c r="AP464" s="4">
        <f t="shared" si="273"/>
        <v>-22.460000000000036</v>
      </c>
      <c r="AQ464" s="4">
        <f t="shared" si="274"/>
        <v>21.769999999999982</v>
      </c>
      <c r="AR464">
        <f t="shared" si="290"/>
        <v>22.460000000000036</v>
      </c>
      <c r="AS464" s="6">
        <f t="shared" si="275"/>
        <v>0</v>
      </c>
      <c r="AT464" s="4">
        <f t="shared" si="276"/>
        <v>9.4208902735141429</v>
      </c>
      <c r="AU464" s="4">
        <f t="shared" si="291"/>
        <v>6.483926849009471</v>
      </c>
      <c r="AV464">
        <f t="shared" si="292"/>
        <v>0</v>
      </c>
      <c r="AW464">
        <f t="shared" si="293"/>
        <v>0</v>
      </c>
      <c r="AX464">
        <f t="shared" si="294"/>
        <v>0</v>
      </c>
      <c r="AY464" s="4">
        <f t="shared" si="277"/>
        <v>6.94</v>
      </c>
      <c r="AZ464" s="4">
        <f t="shared" si="278"/>
        <v>872.30500000000825</v>
      </c>
      <c r="BA464" s="4">
        <f>(C464-$C$1240)*10/100*4</f>
        <v>400.49199999999996</v>
      </c>
      <c r="BC464"/>
      <c r="BE464" s="6"/>
      <c r="BK464">
        <f t="shared" si="295"/>
        <v>0</v>
      </c>
    </row>
    <row r="465" spans="1:63" x14ac:dyDescent="0.25">
      <c r="A465">
        <v>794</v>
      </c>
      <c r="B465" s="1">
        <v>44154</v>
      </c>
      <c r="C465" s="2">
        <v>3559.41</v>
      </c>
      <c r="D465" s="2">
        <v>3585.22</v>
      </c>
      <c r="E465" s="2">
        <v>3543.84</v>
      </c>
      <c r="F465" s="2">
        <v>3581.87</v>
      </c>
      <c r="G465" s="2">
        <v>4347200000</v>
      </c>
      <c r="H465" s="2">
        <f t="shared" si="279"/>
        <v>32.50014429027793</v>
      </c>
      <c r="I465" s="2">
        <f t="shared" si="280"/>
        <v>3472.1214999999997</v>
      </c>
      <c r="J465" s="2">
        <f t="shared" si="281"/>
        <v>42.388331919229095</v>
      </c>
      <c r="K465" s="2">
        <f t="shared" si="282"/>
        <v>-8.3800000000001091</v>
      </c>
      <c r="L465" s="20">
        <f>VLOOKUP(B465,'IV Calls'!A:B,2, FALSE)</f>
        <v>0.1469</v>
      </c>
      <c r="M465" s="2">
        <f t="shared" si="283"/>
        <v>17.181926890204085</v>
      </c>
      <c r="N465" s="2">
        <f>VLOOKUP(B465,'IV Puts'!A:B,2, FALSE)</f>
        <v>0.15920000000000001</v>
      </c>
      <c r="O465" s="21">
        <f t="shared" si="284"/>
        <v>19.323485965238607</v>
      </c>
      <c r="P465" s="4">
        <f t="shared" si="285"/>
        <v>41.379999999999654</v>
      </c>
      <c r="Q465" s="4">
        <f t="shared" si="286"/>
        <v>54.01899999999987</v>
      </c>
      <c r="R465" s="4">
        <f t="shared" si="287"/>
        <v>16.109849624060157</v>
      </c>
      <c r="S465" s="4">
        <f t="shared" si="288"/>
        <v>11.479155596274236</v>
      </c>
      <c r="T465" s="20">
        <f t="shared" si="259"/>
        <v>3582.4111729323308</v>
      </c>
      <c r="U465" s="2">
        <f t="shared" si="260"/>
        <v>0.54117293233093733</v>
      </c>
      <c r="V465" s="24">
        <f t="shared" si="261"/>
        <v>1</v>
      </c>
      <c r="W465" s="32">
        <f t="shared" si="262"/>
        <v>3566.7118783365859</v>
      </c>
      <c r="X465" s="33">
        <f t="shared" si="263"/>
        <v>15.158121663414022</v>
      </c>
      <c r="Y465" s="34">
        <f t="shared" si="264"/>
        <v>1</v>
      </c>
      <c r="Z465" s="39">
        <f t="shared" si="289"/>
        <v>3554.1419999999998</v>
      </c>
      <c r="AA465" s="33">
        <f t="shared" si="265"/>
        <v>27.728000000000065</v>
      </c>
      <c r="AB465" s="34">
        <f t="shared" si="266"/>
        <v>0</v>
      </c>
      <c r="AC465" s="32">
        <f t="shared" si="267"/>
        <v>3556.7816744506827</v>
      </c>
      <c r="AD465" s="33">
        <f t="shared" si="268"/>
        <v>25.088325549317233</v>
      </c>
      <c r="AE465" s="34">
        <f t="shared" si="269"/>
        <v>0</v>
      </c>
      <c r="AF465" s="36">
        <f t="shared" si="270"/>
        <v>-1</v>
      </c>
      <c r="AG465" s="37">
        <f t="shared" si="271"/>
        <v>0</v>
      </c>
      <c r="AH465" s="37">
        <f>IF(COUNTIF(AF466:AF469, "&lt;0")&gt;=2,0,IF(AE465=1, 1, -1))</f>
        <v>0</v>
      </c>
      <c r="AI465" s="37">
        <f>IF(COUNTIF(AF466:AF468, "&lt;0")&gt;=1,0,IF(AE465=1, 1, -1))</f>
        <v>0</v>
      </c>
      <c r="AJ465" s="42">
        <f>IF(SUM(AE466:AE468)=0,0,IF(AE465=1, 1, -1))</f>
        <v>-1</v>
      </c>
      <c r="AK465" s="37">
        <f>IF(COUNTIF(AF466:AF467, "&lt;0")&gt;=2,0,IF(AE465=1, 1, -1))</f>
        <v>-1</v>
      </c>
      <c r="AL465" s="44">
        <f>IF(COUNTIF(AF466:AF469, "&lt;0")&gt;=3,0,IF(AE465=1, 1, -1))</f>
        <v>0</v>
      </c>
      <c r="AM465" s="49">
        <f>IF(COUNTIF(AF466:AF468, "&lt;0")&gt;=2,0,IF(AE465=1, 1, -1))</f>
        <v>0</v>
      </c>
      <c r="AN465" s="7">
        <v>18.620576997416546</v>
      </c>
      <c r="AO465" s="4">
        <f t="shared" si="272"/>
        <v>25.809999999999945</v>
      </c>
      <c r="AP465" s="4">
        <f t="shared" si="273"/>
        <v>-15.569999999999709</v>
      </c>
      <c r="AQ465" s="4">
        <f t="shared" si="274"/>
        <v>22.460000000000036</v>
      </c>
      <c r="AR465">
        <f t="shared" si="290"/>
        <v>25.809999999999945</v>
      </c>
      <c r="AS465" s="6">
        <f t="shared" si="275"/>
        <v>0</v>
      </c>
      <c r="AT465" s="4">
        <f t="shared" si="276"/>
        <v>2.1208654961248712</v>
      </c>
      <c r="AU465" s="4">
        <f t="shared" si="291"/>
        <v>3.1605769974165092</v>
      </c>
      <c r="AV465">
        <f t="shared" si="292"/>
        <v>0</v>
      </c>
      <c r="AW465">
        <f t="shared" si="293"/>
        <v>0</v>
      </c>
      <c r="AX465">
        <f t="shared" si="294"/>
        <v>0</v>
      </c>
      <c r="AY465" s="4">
        <f t="shared" si="277"/>
        <v>6.94</v>
      </c>
      <c r="AZ465" s="4">
        <f t="shared" si="278"/>
        <v>865.36500000000819</v>
      </c>
      <c r="BA465" s="4">
        <f>(C465-$C$1240)*10/100*4</f>
        <v>392.53199999999998</v>
      </c>
      <c r="BC465"/>
      <c r="BE465" s="6"/>
      <c r="BK465">
        <f t="shared" si="295"/>
        <v>1</v>
      </c>
    </row>
    <row r="466" spans="1:63" x14ac:dyDescent="0.25">
      <c r="A466">
        <v>793</v>
      </c>
      <c r="B466" s="1">
        <v>44153</v>
      </c>
      <c r="C466" s="2">
        <v>3612.09</v>
      </c>
      <c r="D466" s="2">
        <v>3619.09</v>
      </c>
      <c r="E466" s="2">
        <v>3567.33</v>
      </c>
      <c r="F466" s="2">
        <v>3567.79</v>
      </c>
      <c r="G466" s="2">
        <v>5274450000</v>
      </c>
      <c r="H466" s="2">
        <f t="shared" si="279"/>
        <v>42.003397217103505</v>
      </c>
      <c r="I466" s="2">
        <f t="shared" si="280"/>
        <v>3466.0759999999996</v>
      </c>
      <c r="J466" s="2">
        <f t="shared" si="281"/>
        <v>46.62608913924749</v>
      </c>
      <c r="K466" s="2">
        <f t="shared" si="282"/>
        <v>2.5599999999999454</v>
      </c>
      <c r="L466" s="20">
        <f>VLOOKUP(B466,'IV Calls'!A:B,2, FALSE)</f>
        <v>0.1618</v>
      </c>
      <c r="M466" s="2">
        <f t="shared" si="283"/>
        <v>19.146084004874279</v>
      </c>
      <c r="N466" s="2">
        <f>VLOOKUP(B466,'IV Puts'!A:B,2, FALSE)</f>
        <v>0.1666</v>
      </c>
      <c r="O466" s="21">
        <f t="shared" si="284"/>
        <v>20.458264140239951</v>
      </c>
      <c r="P466" s="4">
        <f t="shared" si="285"/>
        <v>51.760000000000218</v>
      </c>
      <c r="Q466" s="4">
        <f t="shared" si="286"/>
        <v>58.441999999999915</v>
      </c>
      <c r="R466" s="4">
        <f t="shared" si="287"/>
        <v>14.621172932330838</v>
      </c>
      <c r="S466" s="4">
        <f t="shared" si="288"/>
        <v>10.284335685332541</v>
      </c>
      <c r="T466" s="20">
        <f t="shared" si="259"/>
        <v>3622.9479022556393</v>
      </c>
      <c r="U466" s="2">
        <f t="shared" si="260"/>
        <v>55.157902255639328</v>
      </c>
      <c r="V466" s="24">
        <f t="shared" si="261"/>
        <v>0</v>
      </c>
      <c r="W466" s="32">
        <f t="shared" si="262"/>
        <v>3618.7948403918331</v>
      </c>
      <c r="X466" s="33">
        <f t="shared" si="263"/>
        <v>51.004840391833113</v>
      </c>
      <c r="Y466" s="34">
        <f t="shared" si="264"/>
        <v>0</v>
      </c>
      <c r="Z466" s="39">
        <f t="shared" si="289"/>
        <v>3612.268</v>
      </c>
      <c r="AA466" s="33">
        <f t="shared" si="265"/>
        <v>44.478000000000065</v>
      </c>
      <c r="AB466" s="34">
        <f t="shared" si="266"/>
        <v>0</v>
      </c>
      <c r="AC466" s="32">
        <f t="shared" si="267"/>
        <v>3613.6386364822852</v>
      </c>
      <c r="AD466" s="33">
        <f t="shared" si="268"/>
        <v>45.848636482285201</v>
      </c>
      <c r="AE466" s="34">
        <f t="shared" si="269"/>
        <v>0</v>
      </c>
      <c r="AF466" s="36">
        <f t="shared" si="270"/>
        <v>-1</v>
      </c>
      <c r="AG466" s="37">
        <f t="shared" si="271"/>
        <v>-1</v>
      </c>
      <c r="AH466" s="37">
        <f>IF(COUNTIF(AF467:AF470, "&lt;0")&gt;=2,0,IF(AE466=1, 1, -1))</f>
        <v>0</v>
      </c>
      <c r="AI466" s="37">
        <f>IF(COUNTIF(AF467:AF469, "&lt;0")&gt;=1,0,IF(AE466=1, 1, -1))</f>
        <v>0</v>
      </c>
      <c r="AJ466" s="42">
        <f>IF(SUM(AE467:AE469)=0,0,IF(AE466=1, 1, -1))</f>
        <v>-1</v>
      </c>
      <c r="AK466" s="37">
        <f>IF(COUNTIF(AF467:AF468, "&lt;0")&gt;=2,0,IF(AE466=1, 1, -1))</f>
        <v>-1</v>
      </c>
      <c r="AL466" s="44">
        <f>IF(COUNTIF(AF467:AF470, "&lt;0")&gt;=3,0,IF(AE466=1, 1, -1))</f>
        <v>0</v>
      </c>
      <c r="AM466" s="49">
        <f>IF(COUNTIF(AF467:AF469, "&lt;0")&gt;=2,0,IF(AE466=1, 1, -1))</f>
        <v>0</v>
      </c>
      <c r="AN466" s="7">
        <v>19.714076608232723</v>
      </c>
      <c r="AO466" s="4">
        <f t="shared" si="272"/>
        <v>7</v>
      </c>
      <c r="AP466" s="4">
        <f t="shared" si="273"/>
        <v>-44.760000000000218</v>
      </c>
      <c r="AQ466" s="4">
        <f t="shared" si="274"/>
        <v>44.300000000000182</v>
      </c>
      <c r="AR466">
        <f t="shared" si="290"/>
        <v>44.760000000000218</v>
      </c>
      <c r="AS466" s="6">
        <f t="shared" si="275"/>
        <v>1</v>
      </c>
      <c r="AT466" s="4">
        <f t="shared" si="276"/>
        <v>-15.188885087651133</v>
      </c>
      <c r="AU466" s="4">
        <f t="shared" si="291"/>
        <v>-17.585923391767459</v>
      </c>
      <c r="AV466">
        <f t="shared" si="292"/>
        <v>1</v>
      </c>
      <c r="AW466">
        <f t="shared" si="293"/>
        <v>0</v>
      </c>
      <c r="AX466">
        <f t="shared" si="294"/>
        <v>0</v>
      </c>
      <c r="AY466" s="4">
        <f t="shared" si="277"/>
        <v>-3.9100000000000006</v>
      </c>
      <c r="AZ466" s="4">
        <f t="shared" si="278"/>
        <v>858.42500000000814</v>
      </c>
      <c r="BA466" s="4">
        <f>(C466-$C$1240)*10/100*4</f>
        <v>413.6040000000001</v>
      </c>
      <c r="BC466"/>
      <c r="BE466" s="6"/>
      <c r="BK466">
        <f t="shared" si="295"/>
        <v>1</v>
      </c>
    </row>
    <row r="467" spans="1:63" x14ac:dyDescent="0.25">
      <c r="A467">
        <v>792</v>
      </c>
      <c r="B467" s="1">
        <v>44152</v>
      </c>
      <c r="C467" s="2">
        <v>3610.31</v>
      </c>
      <c r="D467" s="2">
        <v>3623.11</v>
      </c>
      <c r="E467" s="2">
        <v>3588.68</v>
      </c>
      <c r="F467" s="2">
        <v>3609.53</v>
      </c>
      <c r="G467" s="2">
        <v>4799570000</v>
      </c>
      <c r="H467" s="2">
        <f t="shared" si="279"/>
        <v>60.91109970914804</v>
      </c>
      <c r="I467" s="2">
        <f t="shared" si="280"/>
        <v>3457.4669999999996</v>
      </c>
      <c r="J467" s="2">
        <f t="shared" si="281"/>
        <v>58.599867962847455</v>
      </c>
      <c r="K467" s="2">
        <f t="shared" si="282"/>
        <v>-16.599999999999909</v>
      </c>
      <c r="L467" s="20">
        <f>VLOOKUP(B467,'IV Calls'!A:B,2, FALSE)</f>
        <v>0.1192</v>
      </c>
      <c r="M467" s="2">
        <f t="shared" si="283"/>
        <v>14.173066387404562</v>
      </c>
      <c r="N467" s="2">
        <f>VLOOKUP(B467,'IV Puts'!A:B,2, FALSE)</f>
        <v>0.1855</v>
      </c>
      <c r="O467" s="21">
        <f t="shared" si="284"/>
        <v>22.888842019112221</v>
      </c>
      <c r="P467" s="4">
        <f t="shared" si="285"/>
        <v>38.230000000000018</v>
      </c>
      <c r="Q467" s="4">
        <f t="shared" si="286"/>
        <v>64.974999999999909</v>
      </c>
      <c r="R467" s="4">
        <f t="shared" si="287"/>
        <v>13.417902255639106</v>
      </c>
      <c r="S467" s="4">
        <f t="shared" si="288"/>
        <v>9.4434371715958676</v>
      </c>
      <c r="T467" s="20">
        <f t="shared" si="259"/>
        <v>3638.1587368421051</v>
      </c>
      <c r="U467" s="2">
        <f t="shared" si="260"/>
        <v>28.6287368421049</v>
      </c>
      <c r="V467" s="24">
        <f t="shared" si="261"/>
        <v>0</v>
      </c>
      <c r="W467" s="32">
        <f t="shared" si="262"/>
        <v>3615.9987218659335</v>
      </c>
      <c r="X467" s="33">
        <f t="shared" si="263"/>
        <v>6.4687218659332757</v>
      </c>
      <c r="Y467" s="34">
        <f t="shared" si="264"/>
        <v>1</v>
      </c>
      <c r="Z467" s="39">
        <f t="shared" si="289"/>
        <v>3611.3249999999998</v>
      </c>
      <c r="AA467" s="33">
        <f t="shared" si="265"/>
        <v>1.794999999999618</v>
      </c>
      <c r="AB467" s="34">
        <f t="shared" si="266"/>
        <v>1</v>
      </c>
      <c r="AC467" s="32">
        <f t="shared" si="267"/>
        <v>3612.306481591846</v>
      </c>
      <c r="AD467" s="33">
        <f t="shared" si="268"/>
        <v>2.7764815918458225</v>
      </c>
      <c r="AE467" s="34">
        <f t="shared" si="269"/>
        <v>1</v>
      </c>
      <c r="AF467" s="36">
        <f t="shared" si="270"/>
        <v>1</v>
      </c>
      <c r="AG467" s="37">
        <f t="shared" si="271"/>
        <v>0</v>
      </c>
      <c r="AH467" s="37">
        <f>IF(COUNTIF(AF468:AF471, "&lt;0")&gt;=2,0,IF(AE467=1, 1, -1))</f>
        <v>0</v>
      </c>
      <c r="AI467" s="37">
        <f>IF(COUNTIF(AF468:AF470, "&lt;0")&gt;=1,0,IF(AE467=1, 1, -1))</f>
        <v>0</v>
      </c>
      <c r="AJ467" s="42">
        <f>IF(SUM(AE468:AE470)=0,0,IF(AE467=1, 1, -1))</f>
        <v>0</v>
      </c>
      <c r="AK467" s="37">
        <f>IF(COUNTIF(AF468:AF469, "&lt;0")&gt;=2,0,IF(AE467=1, 1, -1))</f>
        <v>0</v>
      </c>
      <c r="AL467" s="44">
        <f>IF(COUNTIF(AF468:AF471, "&lt;0")&gt;=3,0,IF(AE467=1, 1, -1))</f>
        <v>0</v>
      </c>
      <c r="AM467" s="49">
        <f>IF(COUNTIF(AF468:AF470, "&lt;0")&gt;=2,0,IF(AE467=1, 1, -1))</f>
        <v>0</v>
      </c>
      <c r="AN467" s="7">
        <v>22.056240057580084</v>
      </c>
      <c r="AO467" s="4">
        <f t="shared" si="272"/>
        <v>12.800000000000182</v>
      </c>
      <c r="AP467" s="4">
        <f t="shared" si="273"/>
        <v>-21.630000000000109</v>
      </c>
      <c r="AQ467" s="4">
        <f t="shared" si="274"/>
        <v>0.77999999999974534</v>
      </c>
      <c r="AR467">
        <f t="shared" si="290"/>
        <v>21.630000000000109</v>
      </c>
      <c r="AS467" s="6">
        <f t="shared" si="275"/>
        <v>0</v>
      </c>
      <c r="AT467" s="4">
        <f t="shared" si="276"/>
        <v>11.454360086370016</v>
      </c>
      <c r="AU467" s="4">
        <f t="shared" si="291"/>
        <v>28.276240057580338</v>
      </c>
      <c r="AV467">
        <f t="shared" si="292"/>
        <v>0</v>
      </c>
      <c r="AW467">
        <f t="shared" si="293"/>
        <v>0</v>
      </c>
      <c r="AX467">
        <f t="shared" si="294"/>
        <v>0</v>
      </c>
      <c r="AY467" s="4">
        <f t="shared" si="277"/>
        <v>6.94</v>
      </c>
      <c r="AZ467" s="4">
        <f t="shared" si="278"/>
        <v>862.33500000000811</v>
      </c>
      <c r="BA467" s="4">
        <f>(C467-$C$1240)*10/100*4</f>
        <v>412.892</v>
      </c>
      <c r="BC467"/>
      <c r="BE467" s="6"/>
      <c r="BK467">
        <f t="shared" si="295"/>
        <v>0</v>
      </c>
    </row>
    <row r="468" spans="1:63" x14ac:dyDescent="0.25">
      <c r="A468">
        <v>791</v>
      </c>
      <c r="B468" s="1">
        <v>44151</v>
      </c>
      <c r="C468" s="2">
        <v>3600.16</v>
      </c>
      <c r="D468" s="2">
        <v>3628.51</v>
      </c>
      <c r="E468" s="2">
        <v>3600.16</v>
      </c>
      <c r="F468" s="2">
        <v>3626.91</v>
      </c>
      <c r="G468" s="2">
        <v>5281980000</v>
      </c>
      <c r="H468" s="2">
        <f t="shared" si="279"/>
        <v>83.875252534807771</v>
      </c>
      <c r="I468" s="2">
        <f t="shared" si="280"/>
        <v>3448.9205000000002</v>
      </c>
      <c r="J468" s="2">
        <f t="shared" si="281"/>
        <v>78.613279933113745</v>
      </c>
      <c r="K468" s="2">
        <f t="shared" si="282"/>
        <v>15.009999999999764</v>
      </c>
      <c r="L468" s="20">
        <f>VLOOKUP(B468,'IV Calls'!A:B,2, FALSE)</f>
        <v>0.2868</v>
      </c>
      <c r="M468" s="2">
        <f t="shared" si="283"/>
        <v>33.708332177693293</v>
      </c>
      <c r="N468" s="2">
        <f>VLOOKUP(B468,'IV Puts'!A:B,2, FALSE)</f>
        <v>9.6799999999999997E-2</v>
      </c>
      <c r="O468" s="21">
        <f t="shared" si="284"/>
        <v>11.806626292355917</v>
      </c>
      <c r="P468" s="4">
        <f t="shared" si="285"/>
        <v>43.360000000000127</v>
      </c>
      <c r="Q468" s="4">
        <f t="shared" si="286"/>
        <v>69.076999999999913</v>
      </c>
      <c r="R468" s="4">
        <f t="shared" si="287"/>
        <v>11.248736842105272</v>
      </c>
      <c r="S468" s="4">
        <f t="shared" si="288"/>
        <v>8.0122843182165209</v>
      </c>
      <c r="T468" s="20">
        <f t="shared" si="259"/>
        <v>3593.9363383458649</v>
      </c>
      <c r="U468" s="2">
        <f t="shared" si="260"/>
        <v>32.973661654134958</v>
      </c>
      <c r="V468" s="24">
        <f t="shared" si="261"/>
        <v>0</v>
      </c>
      <c r="W468" s="32">
        <f t="shared" si="262"/>
        <v>3604.6736945059288</v>
      </c>
      <c r="X468" s="33">
        <f t="shared" si="263"/>
        <v>22.236305494071075</v>
      </c>
      <c r="Y468" s="34">
        <f t="shared" si="264"/>
        <v>0</v>
      </c>
      <c r="Z468" s="39">
        <f t="shared" si="289"/>
        <v>3604.9189999999944</v>
      </c>
      <c r="AA468" s="33">
        <f t="shared" si="265"/>
        <v>21.991000000005442</v>
      </c>
      <c r="AB468" s="34">
        <f t="shared" si="266"/>
        <v>0</v>
      </c>
      <c r="AC468" s="32">
        <f t="shared" si="267"/>
        <v>3604.8674858462405</v>
      </c>
      <c r="AD468" s="33">
        <f t="shared" si="268"/>
        <v>22.042514153759384</v>
      </c>
      <c r="AE468" s="34">
        <f t="shared" si="269"/>
        <v>0</v>
      </c>
      <c r="AF468" s="36">
        <f t="shared" si="270"/>
        <v>-1</v>
      </c>
      <c r="AG468" s="37">
        <f t="shared" si="271"/>
        <v>0</v>
      </c>
      <c r="AH468" s="37">
        <f>IF(COUNTIF(AF469:AF472, "&lt;0")&gt;=2,0,IF(AE468=1, 1, -1))</f>
        <v>0</v>
      </c>
      <c r="AI468" s="37">
        <f>IF(COUNTIF(AF469:AF471, "&lt;0")&gt;=1,0,IF(AE468=1, 1, -1))</f>
        <v>0</v>
      </c>
      <c r="AJ468" s="42">
        <f>IF(SUM(AE469:AE471)=0,0,IF(AE468=1, 1, -1))</f>
        <v>-1</v>
      </c>
      <c r="AK468" s="37">
        <f>IF(COUNTIF(AF469:AF470, "&lt;0")&gt;=2,0,IF(AE468=1, 1, -1))</f>
        <v>0</v>
      </c>
      <c r="AL468" s="44">
        <f>IF(COUNTIF(AF469:AF472, "&lt;0")&gt;=3,0,IF(AE468=1, 1, -1))</f>
        <v>-1</v>
      </c>
      <c r="AM468" s="49">
        <f>IF(COUNTIF(AF469:AF471, "&lt;0")&gt;=2,0,IF(AE468=1, 1, -1))</f>
        <v>0</v>
      </c>
      <c r="AN468" s="7">
        <v>11.377149772666359</v>
      </c>
      <c r="AO468" s="4">
        <f t="shared" si="272"/>
        <v>28.350000000000364</v>
      </c>
      <c r="AP468" s="4">
        <f t="shared" si="273"/>
        <v>0</v>
      </c>
      <c r="AQ468" s="4">
        <f t="shared" si="274"/>
        <v>26.75</v>
      </c>
      <c r="AR468">
        <f t="shared" si="290"/>
        <v>28.350000000000364</v>
      </c>
      <c r="AS468" s="6">
        <f t="shared" si="275"/>
        <v>1</v>
      </c>
      <c r="AT468" s="4">
        <f t="shared" si="276"/>
        <v>-11.284275341000825</v>
      </c>
      <c r="AU468" s="4">
        <f t="shared" si="291"/>
        <v>-8.3728502273336414</v>
      </c>
      <c r="AV468">
        <f t="shared" si="292"/>
        <v>1</v>
      </c>
      <c r="AW468">
        <f t="shared" si="293"/>
        <v>0</v>
      </c>
      <c r="AX468">
        <f t="shared" si="294"/>
        <v>0</v>
      </c>
      <c r="AY468" s="4">
        <f t="shared" si="277"/>
        <v>-3.9100000000000006</v>
      </c>
      <c r="AZ468" s="4">
        <f t="shared" si="278"/>
        <v>855.39500000000805</v>
      </c>
      <c r="BA468" s="4">
        <f>(C468-$C$1240)*10/100*4</f>
        <v>408.83199999999999</v>
      </c>
      <c r="BC468"/>
      <c r="BE468" s="6"/>
      <c r="BK468">
        <f t="shared" si="295"/>
        <v>1</v>
      </c>
    </row>
    <row r="469" spans="1:63" x14ac:dyDescent="0.25">
      <c r="A469">
        <v>790</v>
      </c>
      <c r="B469" s="1">
        <v>44148</v>
      </c>
      <c r="C469" s="2">
        <v>3552.57</v>
      </c>
      <c r="D469" s="2">
        <v>3593.66</v>
      </c>
      <c r="E469" s="2">
        <v>3552.57</v>
      </c>
      <c r="F469" s="2">
        <v>3585.15</v>
      </c>
      <c r="G469" s="2">
        <v>4709670000</v>
      </c>
      <c r="H469" s="2">
        <f t="shared" si="279"/>
        <v>102.30325423845414</v>
      </c>
      <c r="I469" s="2">
        <f t="shared" si="280"/>
        <v>3443.5954999999994</v>
      </c>
      <c r="J469" s="2">
        <f t="shared" si="281"/>
        <v>97.361323624397883</v>
      </c>
      <c r="K469" s="2">
        <f t="shared" si="282"/>
        <v>15.559999999999945</v>
      </c>
      <c r="L469" s="20">
        <f>VLOOKUP(B469,'IV Calls'!A:B,2, FALSE)</f>
        <v>0.31230000000000002</v>
      </c>
      <c r="M469" s="2">
        <f t="shared" si="283"/>
        <v>36.212545924314519</v>
      </c>
      <c r="N469" s="2">
        <f>VLOOKUP(B469,'IV Puts'!A:B,2, FALSE)</f>
        <v>0.1022</v>
      </c>
      <c r="O469" s="21">
        <f t="shared" si="284"/>
        <v>12.297881734519727</v>
      </c>
      <c r="P469" s="4">
        <f t="shared" si="285"/>
        <v>56.649999999999636</v>
      </c>
      <c r="Q469" s="4">
        <f t="shared" si="286"/>
        <v>70.758999999999872</v>
      </c>
      <c r="R469" s="4">
        <f t="shared" si="287"/>
        <v>8.7863383458646709</v>
      </c>
      <c r="S469" s="4">
        <f t="shared" si="288"/>
        <v>6.3573162055336034</v>
      </c>
      <c r="T469" s="20">
        <f t="shared" si="259"/>
        <v>3542.8798571428574</v>
      </c>
      <c r="U469" s="2">
        <f t="shared" si="260"/>
        <v>42.270142857142673</v>
      </c>
      <c r="V469" s="24">
        <f t="shared" si="261"/>
        <v>0</v>
      </c>
      <c r="W469" s="32">
        <f t="shared" si="262"/>
        <v>3555.5014104672473</v>
      </c>
      <c r="X469" s="33">
        <f t="shared" si="263"/>
        <v>29.648589532752794</v>
      </c>
      <c r="Y469" s="34">
        <f t="shared" si="264"/>
        <v>0</v>
      </c>
      <c r="Z469" s="39">
        <f t="shared" si="289"/>
        <v>3551.5599999999986</v>
      </c>
      <c r="AA469" s="33">
        <f t="shared" si="265"/>
        <v>33.59000000000151</v>
      </c>
      <c r="AB469" s="34">
        <f t="shared" si="266"/>
        <v>0</v>
      </c>
      <c r="AC469" s="32">
        <f t="shared" si="267"/>
        <v>3552.3876961981209</v>
      </c>
      <c r="AD469" s="33">
        <f t="shared" si="268"/>
        <v>32.76230380187917</v>
      </c>
      <c r="AE469" s="34">
        <f t="shared" si="269"/>
        <v>0</v>
      </c>
      <c r="AF469" s="36">
        <f t="shared" si="270"/>
        <v>-1</v>
      </c>
      <c r="AG469" s="37">
        <f t="shared" si="271"/>
        <v>0</v>
      </c>
      <c r="AH469" s="37">
        <f>IF(COUNTIF(AF470:AF473, "&lt;0")&gt;=2,0,IF(AE469=1, 1, -1))</f>
        <v>0</v>
      </c>
      <c r="AI469" s="37">
        <f>IF(COUNTIF(AF470:AF472, "&lt;0")&gt;=1,0,IF(AE469=1, 1, -1))</f>
        <v>0</v>
      </c>
      <c r="AJ469" s="42">
        <f>IF(SUM(AE470:AE472)=0,0,IF(AE469=1, 1, -1))</f>
        <v>-1</v>
      </c>
      <c r="AK469" s="37">
        <f>IF(COUNTIF(AF470:AF471, "&lt;0")&gt;=2,0,IF(AE469=1, 1, -1))</f>
        <v>-1</v>
      </c>
      <c r="AL469" s="44">
        <f>IF(COUNTIF(AF470:AF473, "&lt;0")&gt;=3,0,IF(AE469=1, 1, -1))</f>
        <v>-1</v>
      </c>
      <c r="AM469" s="49">
        <f>IF(COUNTIF(AF470:AF472, "&lt;0")&gt;=2,0,IF(AE469=1, 1, -1))</f>
        <v>-1</v>
      </c>
      <c r="AN469" s="7">
        <v>11.85053536171932</v>
      </c>
      <c r="AO469" s="4">
        <f t="shared" si="272"/>
        <v>41.089999999999691</v>
      </c>
      <c r="AP469" s="4">
        <f t="shared" si="273"/>
        <v>0</v>
      </c>
      <c r="AQ469" s="4">
        <f t="shared" si="274"/>
        <v>32.579999999999927</v>
      </c>
      <c r="AR469">
        <f t="shared" si="290"/>
        <v>41.089999999999691</v>
      </c>
      <c r="AS469" s="6">
        <f t="shared" si="275"/>
        <v>1</v>
      </c>
      <c r="AT469" s="4">
        <f t="shared" si="276"/>
        <v>-23.314196957420712</v>
      </c>
      <c r="AU469" s="4">
        <f t="shared" si="291"/>
        <v>-13.729464638280607</v>
      </c>
      <c r="AV469">
        <f t="shared" si="292"/>
        <v>1</v>
      </c>
      <c r="AW469">
        <f t="shared" si="293"/>
        <v>0</v>
      </c>
      <c r="AX469">
        <f t="shared" si="294"/>
        <v>0</v>
      </c>
      <c r="AY469" s="4">
        <f t="shared" si="277"/>
        <v>-3.9100000000000006</v>
      </c>
      <c r="AZ469" s="4">
        <f t="shared" si="278"/>
        <v>859.30500000000802</v>
      </c>
      <c r="BA469" s="4">
        <f>(C469-$C$1240)*10/100*4</f>
        <v>389.79600000000005</v>
      </c>
      <c r="BC469"/>
      <c r="BE469" s="6"/>
      <c r="BK469">
        <f t="shared" si="295"/>
        <v>1</v>
      </c>
    </row>
    <row r="470" spans="1:63" x14ac:dyDescent="0.25">
      <c r="A470">
        <v>789</v>
      </c>
      <c r="B470" s="1">
        <v>44147</v>
      </c>
      <c r="C470" s="2">
        <v>3562.67</v>
      </c>
      <c r="D470" s="2">
        <v>3569.02</v>
      </c>
      <c r="E470" s="2">
        <v>3518.58</v>
      </c>
      <c r="F470" s="2">
        <v>3537.01</v>
      </c>
      <c r="G470" s="2">
        <v>4890120000</v>
      </c>
      <c r="H470" s="2">
        <f t="shared" si="279"/>
        <v>114.95125566468985</v>
      </c>
      <c r="I470" s="2">
        <f t="shared" si="280"/>
        <v>3440.6419999999998</v>
      </c>
      <c r="J470" s="2">
        <f t="shared" si="281"/>
        <v>115.12447295267665</v>
      </c>
      <c r="K470" s="2">
        <f t="shared" si="282"/>
        <v>-9.9899999999997817</v>
      </c>
      <c r="L470" s="20">
        <f>VLOOKUP(B470,'IV Calls'!A:B,2, FALSE)</f>
        <v>0.20419999999999999</v>
      </c>
      <c r="M470" s="2">
        <f t="shared" si="283"/>
        <v>23.916532390819018</v>
      </c>
      <c r="N470" s="2">
        <f>VLOOKUP(B470,'IV Puts'!A:B,2, FALSE)</f>
        <v>0.17960000000000001</v>
      </c>
      <c r="O470" s="21">
        <f t="shared" si="284"/>
        <v>21.829367316549085</v>
      </c>
      <c r="P470" s="4">
        <f t="shared" si="285"/>
        <v>54.079999999999927</v>
      </c>
      <c r="Q470" s="4">
        <f t="shared" si="286"/>
        <v>72.710999999999927</v>
      </c>
      <c r="R470" s="4">
        <f t="shared" si="287"/>
        <v>5.8698571428571498</v>
      </c>
      <c r="S470" s="4">
        <f t="shared" si="288"/>
        <v>4.1287471369674789</v>
      </c>
      <c r="T470" s="20">
        <f t="shared" si="259"/>
        <v>3576.227804511278</v>
      </c>
      <c r="U470" s="2">
        <f t="shared" si="260"/>
        <v>39.217804511277791</v>
      </c>
      <c r="V470" s="24">
        <f t="shared" si="261"/>
        <v>0</v>
      </c>
      <c r="W470" s="32">
        <f t="shared" si="262"/>
        <v>3564.4213315568236</v>
      </c>
      <c r="X470" s="33">
        <f t="shared" si="263"/>
        <v>27.41133155682337</v>
      </c>
      <c r="Y470" s="34">
        <f t="shared" si="264"/>
        <v>0</v>
      </c>
      <c r="Z470" s="39">
        <f t="shared" si="289"/>
        <v>3562.6149999999998</v>
      </c>
      <c r="AA470" s="33">
        <f t="shared" si="265"/>
        <v>25.604999999999563</v>
      </c>
      <c r="AB470" s="34">
        <f t="shared" si="266"/>
        <v>0</v>
      </c>
      <c r="AC470" s="32">
        <f t="shared" si="267"/>
        <v>3562.994329626933</v>
      </c>
      <c r="AD470" s="33">
        <f t="shared" si="268"/>
        <v>25.984329626932777</v>
      </c>
      <c r="AE470" s="34">
        <f t="shared" si="269"/>
        <v>0</v>
      </c>
      <c r="AF470" s="36">
        <f t="shared" si="270"/>
        <v>-1</v>
      </c>
      <c r="AG470" s="37">
        <f t="shared" si="271"/>
        <v>-1</v>
      </c>
      <c r="AH470" s="37">
        <f>IF(COUNTIF(AF471:AF474, "&lt;0")&gt;=2,0,IF(AE470=1, 1, -1))</f>
        <v>-1</v>
      </c>
      <c r="AI470" s="37">
        <f>IF(COUNTIF(AF471:AF473, "&lt;0")&gt;=1,0,IF(AE470=1, 1, -1))</f>
        <v>0</v>
      </c>
      <c r="AJ470" s="42">
        <f>IF(SUM(AE471:AE473)=0,0,IF(AE470=1, 1, -1))</f>
        <v>-1</v>
      </c>
      <c r="AK470" s="37">
        <f>IF(COUNTIF(AF471:AF472, "&lt;0")&gt;=2,0,IF(AE470=1, 1, -1))</f>
        <v>-1</v>
      </c>
      <c r="AL470" s="44">
        <f>IF(COUNTIF(AF471:AF474, "&lt;0")&gt;=3,0,IF(AE470=1, 1, -1))</f>
        <v>-1</v>
      </c>
      <c r="AM470" s="49">
        <f>IF(COUNTIF(AF471:AF473, "&lt;0")&gt;=2,0,IF(AE470=1, 1, -1))</f>
        <v>-1</v>
      </c>
      <c r="AN470" s="7">
        <v>21.035304688497039</v>
      </c>
      <c r="AO470" s="4">
        <f t="shared" si="272"/>
        <v>6.3499999999999091</v>
      </c>
      <c r="AP470" s="4">
        <f t="shared" si="273"/>
        <v>-44.090000000000146</v>
      </c>
      <c r="AQ470" s="4">
        <f t="shared" si="274"/>
        <v>25.659999999999854</v>
      </c>
      <c r="AR470">
        <f t="shared" si="290"/>
        <v>44.090000000000146</v>
      </c>
      <c r="AS470" s="6">
        <f t="shared" si="275"/>
        <v>1</v>
      </c>
      <c r="AT470" s="4">
        <f t="shared" si="276"/>
        <v>-12.537042967254585</v>
      </c>
      <c r="AU470" s="4">
        <f t="shared" si="291"/>
        <v>2.3753046884971845</v>
      </c>
      <c r="AV470">
        <f t="shared" si="292"/>
        <v>0</v>
      </c>
      <c r="AW470">
        <f t="shared" si="293"/>
        <v>1</v>
      </c>
      <c r="AX470">
        <f t="shared" si="294"/>
        <v>0</v>
      </c>
      <c r="AY470" s="4">
        <f t="shared" si="277"/>
        <v>-3.9100000000000006</v>
      </c>
      <c r="AZ470" s="4">
        <f t="shared" si="278"/>
        <v>863.21500000000799</v>
      </c>
      <c r="BA470" s="4">
        <f>(C470-$C$1240)*10/100*4</f>
        <v>393.83600000000007</v>
      </c>
      <c r="BC470"/>
      <c r="BE470" s="6"/>
      <c r="BK470">
        <f t="shared" si="295"/>
        <v>1</v>
      </c>
    </row>
    <row r="471" spans="1:63" x14ac:dyDescent="0.25">
      <c r="A471">
        <v>788</v>
      </c>
      <c r="B471" s="1">
        <v>44146</v>
      </c>
      <c r="C471" s="2">
        <v>3563.22</v>
      </c>
      <c r="D471" s="2">
        <v>3581.16</v>
      </c>
      <c r="E471" s="2">
        <v>3557</v>
      </c>
      <c r="F471" s="2">
        <v>3572.66</v>
      </c>
      <c r="G471" s="2">
        <v>4609970000</v>
      </c>
      <c r="H471" s="2">
        <f t="shared" si="279"/>
        <v>121.31068589461614</v>
      </c>
      <c r="I471" s="2">
        <f t="shared" si="280"/>
        <v>3435.1945000000001</v>
      </c>
      <c r="J471" s="2">
        <f t="shared" si="281"/>
        <v>121.94209069429115</v>
      </c>
      <c r="K471" s="2">
        <f t="shared" si="282"/>
        <v>17.6899999999996</v>
      </c>
      <c r="L471" s="20">
        <f>VLOOKUP(B471,'IV Calls'!A:B,2, FALSE)</f>
        <v>0.18809999999999999</v>
      </c>
      <c r="M471" s="2">
        <f t="shared" si="283"/>
        <v>21.863553374606422</v>
      </c>
      <c r="N471" s="2">
        <f>VLOOKUP(B471,'IV Puts'!A:B,2, FALSE)</f>
        <v>0.1663</v>
      </c>
      <c r="O471" s="21">
        <f t="shared" si="284"/>
        <v>20.05933551185425</v>
      </c>
      <c r="P471" s="4">
        <f t="shared" si="285"/>
        <v>35.629999999999654</v>
      </c>
      <c r="Q471" s="4">
        <f t="shared" si="286"/>
        <v>75.425999999999931</v>
      </c>
      <c r="R471" s="4">
        <f t="shared" si="287"/>
        <v>3.5678045112781969</v>
      </c>
      <c r="S471" s="4">
        <f t="shared" si="288"/>
        <v>2.4666641645398606</v>
      </c>
      <c r="T471" s="20">
        <f t="shared" si="259"/>
        <v>3546.0760075187973</v>
      </c>
      <c r="U471" s="2">
        <f t="shared" si="260"/>
        <v>26.583992481202586</v>
      </c>
      <c r="V471" s="24">
        <f t="shared" si="261"/>
        <v>0</v>
      </c>
      <c r="W471" s="32">
        <f t="shared" si="262"/>
        <v>3563.4719785842963</v>
      </c>
      <c r="X471" s="33">
        <f t="shared" si="263"/>
        <v>9.188021415703588</v>
      </c>
      <c r="Y471" s="34">
        <f t="shared" si="264"/>
        <v>1</v>
      </c>
      <c r="Z471" s="39">
        <f t="shared" si="289"/>
        <v>3565.2160000000003</v>
      </c>
      <c r="AA471" s="33">
        <f t="shared" si="265"/>
        <v>7.4439999999995052</v>
      </c>
      <c r="AB471" s="34">
        <f t="shared" si="266"/>
        <v>1</v>
      </c>
      <c r="AC471" s="32">
        <f t="shared" si="267"/>
        <v>3564.8497555027025</v>
      </c>
      <c r="AD471" s="33">
        <f t="shared" si="268"/>
        <v>7.8102444972973899</v>
      </c>
      <c r="AE471" s="34">
        <f t="shared" si="269"/>
        <v>1</v>
      </c>
      <c r="AF471" s="36">
        <f t="shared" si="270"/>
        <v>1</v>
      </c>
      <c r="AG471" s="37">
        <f t="shared" si="271"/>
        <v>1</v>
      </c>
      <c r="AH471" s="37">
        <f>IF(COUNTIF(AF472:AF475, "&lt;0")&gt;=2,0,IF(AE471=1, 1, -1))</f>
        <v>1</v>
      </c>
      <c r="AI471" s="37">
        <f>IF(COUNTIF(AF472:AF474, "&lt;0")&gt;=1,0,IF(AE471=1, 1, -1))</f>
        <v>0</v>
      </c>
      <c r="AJ471" s="42">
        <f>IF(SUM(AE472:AE474)=0,0,IF(AE471=1, 1, -1))</f>
        <v>1</v>
      </c>
      <c r="AK471" s="37">
        <f>IF(COUNTIF(AF472:AF473, "&lt;0")&gt;=2,0,IF(AE471=1, 1, -1))</f>
        <v>1</v>
      </c>
      <c r="AL471" s="44">
        <f>IF(COUNTIF(AF472:AF475, "&lt;0")&gt;=3,0,IF(AE471=1, 1, -1))</f>
        <v>1</v>
      </c>
      <c r="AM471" s="49">
        <f>IF(COUNTIF(AF472:AF474, "&lt;0")&gt;=2,0,IF(AE471=1, 1, -1))</f>
        <v>1</v>
      </c>
      <c r="AN471" s="7">
        <v>19.329659363089039</v>
      </c>
      <c r="AO471" s="4">
        <f t="shared" si="272"/>
        <v>17.940000000000055</v>
      </c>
      <c r="AP471" s="4">
        <f t="shared" si="273"/>
        <v>-6.2199999999997999</v>
      </c>
      <c r="AQ471" s="4">
        <f t="shared" si="274"/>
        <v>9.4400000000000546</v>
      </c>
      <c r="AR471">
        <f t="shared" si="290"/>
        <v>17.940000000000055</v>
      </c>
      <c r="AS471" s="6">
        <f t="shared" si="275"/>
        <v>0</v>
      </c>
      <c r="AT471" s="4">
        <f t="shared" si="276"/>
        <v>11.054489044633506</v>
      </c>
      <c r="AU471" s="4">
        <f t="shared" si="291"/>
        <v>16.889659363088985</v>
      </c>
      <c r="AV471">
        <f t="shared" si="292"/>
        <v>0</v>
      </c>
      <c r="AW471">
        <f t="shared" si="293"/>
        <v>0</v>
      </c>
      <c r="AX471">
        <f t="shared" si="294"/>
        <v>0</v>
      </c>
      <c r="AY471" s="4">
        <f t="shared" si="277"/>
        <v>6.94</v>
      </c>
      <c r="AZ471" s="4">
        <f t="shared" si="278"/>
        <v>867.12500000000796</v>
      </c>
      <c r="BA471" s="4">
        <f>(C471-$C$1240)*10/100*4</f>
        <v>394.05599999999993</v>
      </c>
      <c r="BC471"/>
      <c r="BE471" s="6"/>
      <c r="BK471">
        <f t="shared" si="295"/>
        <v>1</v>
      </c>
    </row>
    <row r="472" spans="1:63" x14ac:dyDescent="0.25">
      <c r="A472">
        <v>787</v>
      </c>
      <c r="B472" s="1">
        <v>44145</v>
      </c>
      <c r="C472" s="2">
        <v>3543.26</v>
      </c>
      <c r="D472" s="2">
        <v>3557.22</v>
      </c>
      <c r="E472" s="2">
        <v>3511.91</v>
      </c>
      <c r="F472" s="2">
        <v>3545.53</v>
      </c>
      <c r="G472" s="2">
        <v>6024230000</v>
      </c>
      <c r="H472" s="2">
        <f t="shared" si="279"/>
        <v>114.10959342764404</v>
      </c>
      <c r="I472" s="2">
        <f t="shared" si="280"/>
        <v>3432.8069999999998</v>
      </c>
      <c r="J472" s="2">
        <f t="shared" si="281"/>
        <v>119.91375620573484</v>
      </c>
      <c r="K472" s="2">
        <f t="shared" si="282"/>
        <v>-7.2399999999997817</v>
      </c>
      <c r="L472" s="20">
        <f>VLOOKUP(B472,'IV Calls'!A:B,2, FALSE)</f>
        <v>0.21510000000000001</v>
      </c>
      <c r="M472" s="2">
        <f t="shared" si="283"/>
        <v>25.03690920817122</v>
      </c>
      <c r="N472" s="2">
        <f>VLOOKUP(B472,'IV Puts'!A:B,2, FALSE)</f>
        <v>0.19600000000000001</v>
      </c>
      <c r="O472" s="21">
        <f t="shared" si="284"/>
        <v>23.674930736435112</v>
      </c>
      <c r="P472" s="4">
        <f t="shared" si="285"/>
        <v>45.309999999999945</v>
      </c>
      <c r="Q472" s="4">
        <f t="shared" si="286"/>
        <v>84.041999999999959</v>
      </c>
      <c r="R472" s="4">
        <f t="shared" si="287"/>
        <v>0.54600751879699394</v>
      </c>
      <c r="S472" s="4">
        <f t="shared" si="288"/>
        <v>0.35489941450232704</v>
      </c>
      <c r="T472" s="20">
        <f t="shared" si="259"/>
        <v>3547.9939924812029</v>
      </c>
      <c r="U472" s="2">
        <f t="shared" si="260"/>
        <v>2.4639924812026948</v>
      </c>
      <c r="V472" s="24">
        <f t="shared" si="261"/>
        <v>1</v>
      </c>
      <c r="W472" s="32">
        <f t="shared" si="262"/>
        <v>3541.9687578332573</v>
      </c>
      <c r="X472" s="33">
        <f t="shared" si="263"/>
        <v>3.5612421667428862</v>
      </c>
      <c r="Y472" s="34">
        <f t="shared" si="264"/>
        <v>1</v>
      </c>
      <c r="Z472" s="39">
        <f t="shared" si="289"/>
        <v>3539.2819999999992</v>
      </c>
      <c r="AA472" s="33">
        <f t="shared" si="265"/>
        <v>6.2480000000009568</v>
      </c>
      <c r="AB472" s="34">
        <f t="shared" si="266"/>
        <v>1</v>
      </c>
      <c r="AC472" s="32">
        <f t="shared" si="267"/>
        <v>3539.8462191449835</v>
      </c>
      <c r="AD472" s="33">
        <f t="shared" si="268"/>
        <v>5.683780855016721</v>
      </c>
      <c r="AE472" s="34">
        <f t="shared" si="269"/>
        <v>1</v>
      </c>
      <c r="AF472" s="36">
        <f t="shared" si="270"/>
        <v>1</v>
      </c>
      <c r="AG472" s="37">
        <f t="shared" si="271"/>
        <v>0</v>
      </c>
      <c r="AH472" s="37">
        <f>IF(COUNTIF(AF473:AF476, "&lt;0")&gt;=2,0,IF(AE472=1, 1, -1))</f>
        <v>1</v>
      </c>
      <c r="AI472" s="37">
        <f>IF(COUNTIF(AF473:AF475, "&lt;0")&gt;=1,0,IF(AE472=1, 1, -1))</f>
        <v>0</v>
      </c>
      <c r="AJ472" s="42">
        <f>IF(SUM(AE473:AE475)=0,0,IF(AE472=1, 1, -1))</f>
        <v>1</v>
      </c>
      <c r="AK472" s="37">
        <f>IF(COUNTIF(AF473:AF474, "&lt;0")&gt;=2,0,IF(AE472=1, 1, -1))</f>
        <v>1</v>
      </c>
      <c r="AL472" s="44">
        <f>IF(COUNTIF(AF473:AF476, "&lt;0")&gt;=3,0,IF(AE472=1, 1, -1))</f>
        <v>1</v>
      </c>
      <c r="AM472" s="49">
        <f>IF(COUNTIF(AF473:AF475, "&lt;0")&gt;=2,0,IF(AE472=1, 1, -1))</f>
        <v>1</v>
      </c>
      <c r="AN472" s="7">
        <v>22.813734099495857</v>
      </c>
      <c r="AO472" s="4">
        <f t="shared" si="272"/>
        <v>13.959999999999582</v>
      </c>
      <c r="AP472" s="4">
        <f t="shared" si="273"/>
        <v>-31.350000000000364</v>
      </c>
      <c r="AQ472" s="4">
        <f t="shared" si="274"/>
        <v>2.2699999999999818</v>
      </c>
      <c r="AR472">
        <f t="shared" si="290"/>
        <v>31.350000000000364</v>
      </c>
      <c r="AS472" s="6">
        <f t="shared" si="275"/>
        <v>0</v>
      </c>
      <c r="AT472" s="4">
        <f t="shared" si="276"/>
        <v>2.87060114924342</v>
      </c>
      <c r="AU472" s="4">
        <f t="shared" si="291"/>
        <v>27.543734099495875</v>
      </c>
      <c r="AV472">
        <f t="shared" si="292"/>
        <v>0</v>
      </c>
      <c r="AW472">
        <f t="shared" si="293"/>
        <v>0</v>
      </c>
      <c r="AX472">
        <f t="shared" si="294"/>
        <v>0</v>
      </c>
      <c r="AY472" s="4">
        <f t="shared" si="277"/>
        <v>6.94</v>
      </c>
      <c r="AZ472" s="4">
        <f t="shared" si="278"/>
        <v>860.1850000000079</v>
      </c>
      <c r="BA472" s="4">
        <f>(C472-$C$1240)*10/100*4</f>
        <v>386.07200000000012</v>
      </c>
      <c r="BC472"/>
      <c r="BE472" s="6"/>
      <c r="BK472">
        <f t="shared" si="295"/>
        <v>1</v>
      </c>
    </row>
    <row r="473" spans="1:63" x14ac:dyDescent="0.25">
      <c r="A473">
        <v>786</v>
      </c>
      <c r="B473" s="1">
        <v>44144</v>
      </c>
      <c r="C473" s="2">
        <v>3583.04</v>
      </c>
      <c r="D473" s="2">
        <v>3645.99</v>
      </c>
      <c r="E473" s="2">
        <v>3547.48</v>
      </c>
      <c r="F473" s="2">
        <v>3550.5</v>
      </c>
      <c r="G473" s="2">
        <v>8556610000</v>
      </c>
      <c r="H473" s="2">
        <f t="shared" si="279"/>
        <v>103.67944356417897</v>
      </c>
      <c r="I473" s="2">
        <f t="shared" si="280"/>
        <v>3432.3444999999992</v>
      </c>
      <c r="J473" s="2">
        <f t="shared" si="281"/>
        <v>112.29575583089317</v>
      </c>
      <c r="K473" s="2">
        <f t="shared" si="282"/>
        <v>73.599999999999909</v>
      </c>
      <c r="L473" s="20">
        <f>VLOOKUP(B473,'IV Calls'!A:B,2, FALSE)</f>
        <v>0.20280000000000001</v>
      </c>
      <c r="M473" s="2">
        <f t="shared" si="283"/>
        <v>23.332246689057484</v>
      </c>
      <c r="N473" s="2">
        <f>VLOOKUP(B473,'IV Puts'!A:B,2, FALSE)</f>
        <v>0.20280000000000001</v>
      </c>
      <c r="O473" s="21">
        <f t="shared" si="284"/>
        <v>24.213016680204941</v>
      </c>
      <c r="P473" s="4">
        <f t="shared" si="285"/>
        <v>136.54999999999973</v>
      </c>
      <c r="Q473" s="4">
        <f t="shared" si="286"/>
        <v>81.59099999999998</v>
      </c>
      <c r="R473" s="4">
        <f t="shared" si="287"/>
        <v>-2.5060075187969928</v>
      </c>
      <c r="S473" s="4">
        <f t="shared" si="288"/>
        <v>-1.818650939074667</v>
      </c>
      <c r="T473" s="20">
        <f t="shared" si="259"/>
        <v>3503.4345488721806</v>
      </c>
      <c r="U473" s="2">
        <f t="shared" si="260"/>
        <v>47.065451127819415</v>
      </c>
      <c r="V473" s="24">
        <f t="shared" si="261"/>
        <v>0</v>
      </c>
      <c r="W473" s="32">
        <f t="shared" si="262"/>
        <v>3579.8671278656125</v>
      </c>
      <c r="X473" s="33">
        <f t="shared" si="263"/>
        <v>29.367127865612474</v>
      </c>
      <c r="Y473" s="34">
        <f t="shared" si="264"/>
        <v>0</v>
      </c>
      <c r="Z473" s="39">
        <f t="shared" si="289"/>
        <v>3590.510000000002</v>
      </c>
      <c r="AA473" s="33">
        <f t="shared" si="265"/>
        <v>40.010000000002037</v>
      </c>
      <c r="AB473" s="34">
        <f t="shared" si="266"/>
        <v>0</v>
      </c>
      <c r="AC473" s="32">
        <f t="shared" si="267"/>
        <v>3588.2749968517801</v>
      </c>
      <c r="AD473" s="33">
        <f t="shared" si="268"/>
        <v>37.774996851780088</v>
      </c>
      <c r="AE473" s="34">
        <f t="shared" si="269"/>
        <v>0</v>
      </c>
      <c r="AF473" s="36">
        <f t="shared" si="270"/>
        <v>-1</v>
      </c>
      <c r="AG473" s="37">
        <f t="shared" si="271"/>
        <v>-1</v>
      </c>
      <c r="AH473" s="37">
        <f>IF(COUNTIF(AF474:AF477, "&lt;0")&gt;=2,0,IF(AE473=1, 1, -1))</f>
        <v>-1</v>
      </c>
      <c r="AI473" s="37">
        <f>IF(COUNTIF(AF474:AF476, "&lt;0")&gt;=1,0,IF(AE473=1, 1, -1))</f>
        <v>-1</v>
      </c>
      <c r="AJ473" s="42">
        <f>IF(SUM(AE474:AE476)=0,0,IF(AE473=1, 1, -1))</f>
        <v>-1</v>
      </c>
      <c r="AK473" s="37">
        <f>IF(COUNTIF(AF474:AF475, "&lt;0")&gt;=2,0,IF(AE473=1, 1, -1))</f>
        <v>-1</v>
      </c>
      <c r="AL473" s="44">
        <f>IF(COUNTIF(AF474:AF477, "&lt;0")&gt;=3,0,IF(AE473=1, 1, -1))</f>
        <v>-1</v>
      </c>
      <c r="AM473" s="49">
        <f>IF(COUNTIF(AF474:AF476, "&lt;0")&gt;=2,0,IF(AE473=1, 1, -1))</f>
        <v>-1</v>
      </c>
      <c r="AN473" s="7">
        <v>23.332246689057484</v>
      </c>
      <c r="AO473" s="4">
        <f t="shared" si="272"/>
        <v>62.949999999999818</v>
      </c>
      <c r="AP473" s="4">
        <f t="shared" si="273"/>
        <v>-35.559999999999945</v>
      </c>
      <c r="AQ473" s="4">
        <f t="shared" si="274"/>
        <v>32.539999999999964</v>
      </c>
      <c r="AR473">
        <f t="shared" si="290"/>
        <v>62.949999999999818</v>
      </c>
      <c r="AS473" s="6">
        <f t="shared" si="275"/>
        <v>2</v>
      </c>
      <c r="AT473" s="4">
        <f t="shared" si="276"/>
        <v>-27.951629966413591</v>
      </c>
      <c r="AU473" s="4">
        <f t="shared" si="291"/>
        <v>-2.2077533109424792</v>
      </c>
      <c r="AV473">
        <f t="shared" si="292"/>
        <v>1</v>
      </c>
      <c r="AW473">
        <f t="shared" si="293"/>
        <v>0</v>
      </c>
      <c r="AX473">
        <f t="shared" si="294"/>
        <v>0</v>
      </c>
      <c r="AY473" s="4">
        <f t="shared" si="277"/>
        <v>-11.085000000000001</v>
      </c>
      <c r="AZ473" s="4">
        <f t="shared" si="278"/>
        <v>853.24500000000785</v>
      </c>
      <c r="BA473" s="4">
        <f>(C473-$C$1240)*10/100*4</f>
        <v>401.98400000000004</v>
      </c>
      <c r="BC473"/>
      <c r="BE473" s="6"/>
      <c r="BK473">
        <f t="shared" si="295"/>
        <v>1</v>
      </c>
    </row>
    <row r="474" spans="1:63" x14ac:dyDescent="0.25">
      <c r="A474">
        <v>785</v>
      </c>
      <c r="B474" s="1">
        <v>44141</v>
      </c>
      <c r="C474" s="2">
        <v>3508.34</v>
      </c>
      <c r="D474" s="2">
        <v>3521.58</v>
      </c>
      <c r="E474" s="2">
        <v>3484.34</v>
      </c>
      <c r="F474" s="2">
        <v>3509.44</v>
      </c>
      <c r="G474" s="2">
        <v>4833950000</v>
      </c>
      <c r="H474" s="2">
        <f t="shared" si="279"/>
        <v>82.35226476006055</v>
      </c>
      <c r="I474" s="2">
        <f t="shared" si="280"/>
        <v>3428.1934999999999</v>
      </c>
      <c r="J474" s="2">
        <f t="shared" si="281"/>
        <v>89.567294583164511</v>
      </c>
      <c r="K474" s="2">
        <f t="shared" si="282"/>
        <v>-2.1099999999996726</v>
      </c>
      <c r="L474" s="20">
        <f>VLOOKUP(B474,'IV Calls'!A:B,2, FALSE)</f>
        <v>0.20100000000000001</v>
      </c>
      <c r="M474" s="2">
        <f t="shared" si="283"/>
        <v>23.131811051022737</v>
      </c>
      <c r="N474" s="2">
        <f>VLOOKUP(B474,'IV Puts'!A:B,2, FALSE)</f>
        <v>0.20219999999999999</v>
      </c>
      <c r="O474" s="21">
        <f t="shared" si="284"/>
        <v>24.148328309711921</v>
      </c>
      <c r="P474" s="4">
        <f t="shared" si="285"/>
        <v>37.239999999999782</v>
      </c>
      <c r="Q474" s="4">
        <f t="shared" si="286"/>
        <v>77.98899999999999</v>
      </c>
      <c r="R474" s="4">
        <f t="shared" si="287"/>
        <v>-6.0054511278195477</v>
      </c>
      <c r="S474" s="4">
        <f t="shared" si="288"/>
        <v>-4.4688339920948614</v>
      </c>
      <c r="T474" s="20">
        <f t="shared" si="259"/>
        <v>3502.3843684210524</v>
      </c>
      <c r="U474" s="2">
        <f t="shared" si="260"/>
        <v>7.0556315789476685</v>
      </c>
      <c r="V474" s="24">
        <f t="shared" si="261"/>
        <v>1</v>
      </c>
      <c r="W474" s="32">
        <f t="shared" si="262"/>
        <v>3504.2499582149949</v>
      </c>
      <c r="X474" s="33">
        <f t="shared" si="263"/>
        <v>5.1900417850051781</v>
      </c>
      <c r="Y474" s="34">
        <f t="shared" si="264"/>
        <v>1</v>
      </c>
      <c r="Z474" s="39">
        <f t="shared" si="289"/>
        <v>3510.6000000000022</v>
      </c>
      <c r="AA474" s="33">
        <f t="shared" si="265"/>
        <v>1.1600000000021282</v>
      </c>
      <c r="AB474" s="34">
        <f t="shared" si="266"/>
        <v>1</v>
      </c>
      <c r="AC474" s="32">
        <f t="shared" si="267"/>
        <v>3509.2664912251507</v>
      </c>
      <c r="AD474" s="33">
        <f t="shared" si="268"/>
        <v>0.17350877484932425</v>
      </c>
      <c r="AE474" s="34">
        <f t="shared" si="269"/>
        <v>1</v>
      </c>
      <c r="AF474" s="36">
        <f t="shared" si="270"/>
        <v>1</v>
      </c>
      <c r="AG474" s="37">
        <f t="shared" si="271"/>
        <v>1</v>
      </c>
      <c r="AH474" s="37">
        <f>IF(COUNTIF(AF475:AF478, "&lt;0")&gt;=2,0,IF(AE474=1, 1, -1))</f>
        <v>1</v>
      </c>
      <c r="AI474" s="37">
        <f>IF(COUNTIF(AF475:AF477, "&lt;0")&gt;=1,0,IF(AE474=1, 1, -1))</f>
        <v>1</v>
      </c>
      <c r="AJ474" s="42">
        <f>IF(SUM(AE475:AE477)=0,0,IF(AE474=1, 1, -1))</f>
        <v>1</v>
      </c>
      <c r="AK474" s="37">
        <f>IF(COUNTIF(AF475:AF476, "&lt;0")&gt;=2,0,IF(AE474=1, 1, -1))</f>
        <v>1</v>
      </c>
      <c r="AL474" s="44">
        <f>IF(COUNTIF(AF475:AF478, "&lt;0")&gt;=3,0,IF(AE474=1, 1, -1))</f>
        <v>1</v>
      </c>
      <c r="AM474" s="49">
        <f>IF(COUNTIF(AF475:AF477, "&lt;0")&gt;=2,0,IF(AE474=1, 1, -1))</f>
        <v>1</v>
      </c>
      <c r="AN474" s="7">
        <v>23.269911415506453</v>
      </c>
      <c r="AO474" s="4">
        <f t="shared" si="272"/>
        <v>13.239999999999782</v>
      </c>
      <c r="AP474" s="4">
        <f t="shared" si="273"/>
        <v>-24</v>
      </c>
      <c r="AQ474" s="4">
        <f t="shared" si="274"/>
        <v>1.0999999999999091</v>
      </c>
      <c r="AR474">
        <f t="shared" si="290"/>
        <v>24</v>
      </c>
      <c r="AS474" s="6">
        <f t="shared" si="275"/>
        <v>0</v>
      </c>
      <c r="AT474" s="4">
        <f t="shared" si="276"/>
        <v>10.904867123259677</v>
      </c>
      <c r="AU474" s="4">
        <f t="shared" si="291"/>
        <v>29.169911415506544</v>
      </c>
      <c r="AV474">
        <f t="shared" si="292"/>
        <v>0</v>
      </c>
      <c r="AW474">
        <f t="shared" si="293"/>
        <v>0</v>
      </c>
      <c r="AX474">
        <f t="shared" si="294"/>
        <v>0</v>
      </c>
      <c r="AY474" s="4">
        <f t="shared" si="277"/>
        <v>6.94</v>
      </c>
      <c r="AZ474" s="4">
        <f t="shared" si="278"/>
        <v>864.33000000000789</v>
      </c>
      <c r="BA474" s="4">
        <f>(C474-$C$1240)*10/100*4</f>
        <v>372.1040000000001</v>
      </c>
      <c r="BC474"/>
      <c r="BE474" s="6"/>
      <c r="BK474">
        <f t="shared" si="295"/>
        <v>1</v>
      </c>
    </row>
    <row r="475" spans="1:63" x14ac:dyDescent="0.25">
      <c r="A475">
        <v>784</v>
      </c>
      <c r="B475" s="1">
        <v>44140</v>
      </c>
      <c r="C475" s="2">
        <v>3485.74</v>
      </c>
      <c r="D475" s="2">
        <v>3529.05</v>
      </c>
      <c r="E475" s="2">
        <v>3485.74</v>
      </c>
      <c r="F475" s="2">
        <v>3510.45</v>
      </c>
      <c r="G475" s="2">
        <v>4841190000</v>
      </c>
      <c r="H475" s="2">
        <f t="shared" si="279"/>
        <v>75.649249860421236</v>
      </c>
      <c r="I475" s="2">
        <f t="shared" si="280"/>
        <v>3425.7599999999998</v>
      </c>
      <c r="J475" s="2">
        <f t="shared" si="281"/>
        <v>83.402835170476592</v>
      </c>
      <c r="K475" s="2">
        <f t="shared" si="282"/>
        <v>42.299999999999727</v>
      </c>
      <c r="L475" s="20">
        <f>VLOOKUP(B475,'IV Calls'!A:B,2, FALSE)</f>
        <v>0.2238</v>
      </c>
      <c r="M475" s="2">
        <f t="shared" si="283"/>
        <v>25.264074266265634</v>
      </c>
      <c r="N475" s="2">
        <f>VLOOKUP(B475,'IV Puts'!A:B,2, FALSE)</f>
        <v>0.2243</v>
      </c>
      <c r="O475" s="21">
        <f t="shared" si="284"/>
        <v>26.276343004210716</v>
      </c>
      <c r="P475" s="4">
        <f t="shared" si="285"/>
        <v>85.610000000000127</v>
      </c>
      <c r="Q475" s="4">
        <f t="shared" si="286"/>
        <v>76.866000000000028</v>
      </c>
      <c r="R475" s="4">
        <f t="shared" si="287"/>
        <v>-8.065631578947368</v>
      </c>
      <c r="S475" s="4">
        <f t="shared" si="288"/>
        <v>-5.7606222324018894</v>
      </c>
      <c r="T475" s="20">
        <f t="shared" si="259"/>
        <v>3433.6826691729325</v>
      </c>
      <c r="U475" s="2">
        <f t="shared" si="260"/>
        <v>76.767330827067326</v>
      </c>
      <c r="V475" s="24">
        <f t="shared" si="261"/>
        <v>0</v>
      </c>
      <c r="W475" s="32">
        <f t="shared" si="262"/>
        <v>3480.8929058925082</v>
      </c>
      <c r="X475" s="33">
        <f t="shared" si="263"/>
        <v>29.557094107491594</v>
      </c>
      <c r="Y475" s="34">
        <f t="shared" si="264"/>
        <v>0</v>
      </c>
      <c r="Z475" s="39">
        <f t="shared" si="289"/>
        <v>3493.6679999999978</v>
      </c>
      <c r="AA475" s="33">
        <f t="shared" si="265"/>
        <v>16.782000000001972</v>
      </c>
      <c r="AB475" s="34">
        <f t="shared" si="266"/>
        <v>1</v>
      </c>
      <c r="AC475" s="32">
        <f t="shared" si="267"/>
        <v>3490.9852302374252</v>
      </c>
      <c r="AD475" s="33">
        <f t="shared" si="268"/>
        <v>19.464769762574633</v>
      </c>
      <c r="AE475" s="34">
        <f t="shared" si="269"/>
        <v>1</v>
      </c>
      <c r="AF475" s="36">
        <f t="shared" si="270"/>
        <v>1</v>
      </c>
      <c r="AG475" s="37">
        <f t="shared" si="271"/>
        <v>1</v>
      </c>
      <c r="AH475" s="37">
        <f>IF(COUNTIF(AF476:AF479, "&lt;0")&gt;=2,0,IF(AE475=1, 1, -1))</f>
        <v>1</v>
      </c>
      <c r="AI475" s="37">
        <f>IF(COUNTIF(AF476:AF478, "&lt;0")&gt;=1,0,IF(AE475=1, 1, -1))</f>
        <v>1</v>
      </c>
      <c r="AJ475" s="42">
        <f>IF(SUM(AE476:AE478)=0,0,IF(AE475=1, 1, -1))</f>
        <v>1</v>
      </c>
      <c r="AK475" s="37">
        <f>IF(COUNTIF(AF476:AF477, "&lt;0")&gt;=2,0,IF(AE475=1, 1, -1))</f>
        <v>1</v>
      </c>
      <c r="AL475" s="44">
        <f>IF(COUNTIF(AF476:AF479, "&lt;0")&gt;=3,0,IF(AE475=1, 1, -1))</f>
        <v>1</v>
      </c>
      <c r="AM475" s="49">
        <f>IF(COUNTIF(AF476:AF478, "&lt;0")&gt;=2,0,IF(AE475=1, 1, -1))</f>
        <v>1</v>
      </c>
      <c r="AN475" s="7">
        <v>25.320517685091069</v>
      </c>
      <c r="AO475" s="4">
        <f t="shared" si="272"/>
        <v>43.3100000000004</v>
      </c>
      <c r="AP475" s="4">
        <f t="shared" si="273"/>
        <v>0</v>
      </c>
      <c r="AQ475" s="4">
        <f t="shared" si="274"/>
        <v>24.710000000000036</v>
      </c>
      <c r="AR475">
        <f t="shared" si="290"/>
        <v>43.3100000000004</v>
      </c>
      <c r="AS475" s="6">
        <f t="shared" si="275"/>
        <v>1</v>
      </c>
      <c r="AT475" s="4">
        <f t="shared" si="276"/>
        <v>-5.3292234723637932</v>
      </c>
      <c r="AU475" s="4">
        <f t="shared" si="291"/>
        <v>7.6105176850910325</v>
      </c>
      <c r="AV475">
        <f t="shared" si="292"/>
        <v>0</v>
      </c>
      <c r="AW475">
        <f t="shared" si="293"/>
        <v>1</v>
      </c>
      <c r="AX475">
        <f t="shared" si="294"/>
        <v>0</v>
      </c>
      <c r="AY475" s="4">
        <f t="shared" si="277"/>
        <v>-3.9100000000000006</v>
      </c>
      <c r="AZ475" s="4">
        <f t="shared" si="278"/>
        <v>857.39000000000783</v>
      </c>
      <c r="BA475" s="4">
        <f>(C475-$C$1240)*10/100*4</f>
        <v>363.06399999999996</v>
      </c>
      <c r="BC475"/>
      <c r="BE475" s="6"/>
      <c r="BK475">
        <f t="shared" si="295"/>
        <v>1</v>
      </c>
    </row>
    <row r="476" spans="1:63" x14ac:dyDescent="0.25">
      <c r="A476">
        <v>783</v>
      </c>
      <c r="B476" s="1">
        <v>44139</v>
      </c>
      <c r="C476" s="2">
        <v>3406.46</v>
      </c>
      <c r="D476" s="2">
        <v>3486.25</v>
      </c>
      <c r="E476" s="2">
        <v>3405.17</v>
      </c>
      <c r="F476" s="2">
        <v>3443.44</v>
      </c>
      <c r="G476" s="2">
        <v>4783040000</v>
      </c>
      <c r="H476" s="2">
        <f t="shared" si="279"/>
        <v>69.142428652745508</v>
      </c>
      <c r="I476" s="2">
        <f t="shared" si="280"/>
        <v>3423.1869999999994</v>
      </c>
      <c r="J476" s="2">
        <f t="shared" si="281"/>
        <v>74.058321134161091</v>
      </c>
      <c r="K476" s="2">
        <f t="shared" si="282"/>
        <v>37.300000000000182</v>
      </c>
      <c r="L476" s="20">
        <f>VLOOKUP(B476,'IV Calls'!A:B,2, FALSE)</f>
        <v>0.25979999999999998</v>
      </c>
      <c r="M476" s="2">
        <f t="shared" si="283"/>
        <v>28.695352874092475</v>
      </c>
      <c r="N476" s="2">
        <f>VLOOKUP(B476,'IV Puts'!A:B,2, FALSE)</f>
        <v>0.25540000000000002</v>
      </c>
      <c r="O476" s="21">
        <f t="shared" si="284"/>
        <v>29.274241929201917</v>
      </c>
      <c r="P476" s="4">
        <f t="shared" si="285"/>
        <v>117.09000000000015</v>
      </c>
      <c r="Q476" s="4">
        <f t="shared" si="286"/>
        <v>72.824000000000026</v>
      </c>
      <c r="R476" s="4">
        <f t="shared" si="287"/>
        <v>-9.7573308270676673</v>
      </c>
      <c r="S476" s="4">
        <f t="shared" si="288"/>
        <v>-6.8268931091427714</v>
      </c>
      <c r="T476" s="20">
        <f t="shared" si="259"/>
        <v>3359.064639097744</v>
      </c>
      <c r="U476" s="2">
        <f t="shared" si="260"/>
        <v>84.375360902256034</v>
      </c>
      <c r="V476" s="24">
        <f t="shared" si="261"/>
        <v>0</v>
      </c>
      <c r="W476" s="32">
        <f t="shared" si="262"/>
        <v>3401.4451823825252</v>
      </c>
      <c r="X476" s="33">
        <f t="shared" si="263"/>
        <v>41.994817617474837</v>
      </c>
      <c r="Y476" s="34">
        <f t="shared" si="264"/>
        <v>0</v>
      </c>
      <c r="Z476" s="39">
        <f t="shared" si="289"/>
        <v>3413.481000000007</v>
      </c>
      <c r="AA476" s="33">
        <f t="shared" si="265"/>
        <v>29.958999999993011</v>
      </c>
      <c r="AB476" s="34">
        <f t="shared" si="266"/>
        <v>1</v>
      </c>
      <c r="AC476" s="32">
        <f t="shared" si="267"/>
        <v>3410.953478300336</v>
      </c>
      <c r="AD476" s="33">
        <f t="shared" si="268"/>
        <v>32.486521699664081</v>
      </c>
      <c r="AE476" s="34">
        <f t="shared" si="269"/>
        <v>1</v>
      </c>
      <c r="AF476" s="36">
        <f t="shared" si="270"/>
        <v>1</v>
      </c>
      <c r="AG476" s="37">
        <f t="shared" si="271"/>
        <v>1</v>
      </c>
      <c r="AH476" s="37">
        <f>IF(COUNTIF(AF477:AF480, "&lt;0")&gt;=2,0,IF(AE476=1, 1, -1))</f>
        <v>1</v>
      </c>
      <c r="AI476" s="37">
        <f>IF(COUNTIF(AF477:AF479, "&lt;0")&gt;=1,0,IF(AE476=1, 1, -1))</f>
        <v>1</v>
      </c>
      <c r="AJ476" s="42">
        <f>IF(SUM(AE477:AE479)=0,0,IF(AE476=1, 1, -1))</f>
        <v>1</v>
      </c>
      <c r="AK476" s="37">
        <f>IF(COUNTIF(AF477:AF478, "&lt;0")&gt;=2,0,IF(AE476=1, 1, -1))</f>
        <v>1</v>
      </c>
      <c r="AL476" s="44">
        <f>IF(COUNTIF(AF477:AF480, "&lt;0")&gt;=3,0,IF(AE476=1, 1, -1))</f>
        <v>1</v>
      </c>
      <c r="AM476" s="49">
        <f>IF(COUNTIF(AF477:AF479, "&lt;0")&gt;=2,0,IF(AE476=1, 1, -1))</f>
        <v>1</v>
      </c>
      <c r="AN476" s="7">
        <v>28.209365373530481</v>
      </c>
      <c r="AO476" s="4">
        <f t="shared" si="272"/>
        <v>79.789999999999964</v>
      </c>
      <c r="AP476" s="4">
        <f t="shared" si="273"/>
        <v>-1.2899999999999636</v>
      </c>
      <c r="AQ476" s="4">
        <f t="shared" si="274"/>
        <v>36.980000000000018</v>
      </c>
      <c r="AR476">
        <f t="shared" si="290"/>
        <v>79.789999999999964</v>
      </c>
      <c r="AS476" s="6">
        <f t="shared" si="275"/>
        <v>1</v>
      </c>
      <c r="AT476" s="4">
        <f t="shared" si="276"/>
        <v>-37.475951939704245</v>
      </c>
      <c r="AU476" s="4">
        <f t="shared" si="291"/>
        <v>-1.770634626469537</v>
      </c>
      <c r="AV476">
        <f t="shared" si="292"/>
        <v>1</v>
      </c>
      <c r="AW476">
        <f t="shared" si="293"/>
        <v>0</v>
      </c>
      <c r="AX476">
        <f t="shared" si="294"/>
        <v>0</v>
      </c>
      <c r="AY476" s="4">
        <f t="shared" si="277"/>
        <v>-3.9100000000000006</v>
      </c>
      <c r="AZ476" s="4">
        <f t="shared" si="278"/>
        <v>861.3000000000078</v>
      </c>
      <c r="BA476" s="4">
        <f>(C476-$C$1240)*10/100*4</f>
        <v>331.35200000000003</v>
      </c>
      <c r="BC476"/>
      <c r="BE476" s="6"/>
      <c r="BK476">
        <f t="shared" si="295"/>
        <v>1</v>
      </c>
    </row>
    <row r="477" spans="1:63" x14ac:dyDescent="0.25">
      <c r="A477">
        <v>782</v>
      </c>
      <c r="B477" s="1">
        <v>44138</v>
      </c>
      <c r="C477" s="2">
        <v>3336.25</v>
      </c>
      <c r="D477" s="2">
        <v>3389.49</v>
      </c>
      <c r="E477" s="2">
        <v>3336.25</v>
      </c>
      <c r="F477" s="2">
        <v>3369.16</v>
      </c>
      <c r="G477" s="2">
        <v>4220070000</v>
      </c>
      <c r="H477" s="2">
        <f t="shared" si="279"/>
        <v>71.857468806891148</v>
      </c>
      <c r="I477" s="2">
        <f t="shared" si="280"/>
        <v>3422.0919999999996</v>
      </c>
      <c r="J477" s="2">
        <f t="shared" si="281"/>
        <v>73.431820671322527</v>
      </c>
      <c r="K477" s="2">
        <f t="shared" si="282"/>
        <v>26.010000000000218</v>
      </c>
      <c r="L477" s="20">
        <f>VLOOKUP(B477,'IV Calls'!A:B,2, FALSE)</f>
        <v>0.3327</v>
      </c>
      <c r="M477" s="2">
        <f t="shared" si="283"/>
        <v>36.104644257587886</v>
      </c>
      <c r="N477" s="2">
        <f>VLOOKUP(B477,'IV Puts'!A:B,2, FALSE)</f>
        <v>0.33279999999999998</v>
      </c>
      <c r="O477" s="21">
        <f t="shared" si="284"/>
        <v>37.478821703096038</v>
      </c>
      <c r="P477" s="4">
        <f t="shared" si="285"/>
        <v>79.25</v>
      </c>
      <c r="Q477" s="4">
        <f t="shared" si="286"/>
        <v>64.29500000000003</v>
      </c>
      <c r="R477" s="4">
        <f t="shared" si="287"/>
        <v>-10.09536090225564</v>
      </c>
      <c r="S477" s="4">
        <f t="shared" si="288"/>
        <v>-7.0631234048941627</v>
      </c>
      <c r="T477" s="20">
        <f t="shared" si="259"/>
        <v>3301.7786466165412</v>
      </c>
      <c r="U477" s="2">
        <f t="shared" si="260"/>
        <v>67.381353383458645</v>
      </c>
      <c r="V477" s="24">
        <f t="shared" si="261"/>
        <v>0</v>
      </c>
      <c r="W477" s="32">
        <f t="shared" si="262"/>
        <v>3331.9722700564971</v>
      </c>
      <c r="X477" s="33">
        <f t="shared" si="263"/>
        <v>37.187729943502745</v>
      </c>
      <c r="Y477" s="34">
        <f t="shared" si="264"/>
        <v>1</v>
      </c>
      <c r="Z477" s="39">
        <f t="shared" si="289"/>
        <v>3340.2549999999974</v>
      </c>
      <c r="AA477" s="33">
        <f t="shared" si="265"/>
        <v>28.905000000002474</v>
      </c>
      <c r="AB477" s="34">
        <f t="shared" si="266"/>
        <v>1</v>
      </c>
      <c r="AC477" s="32">
        <f t="shared" si="267"/>
        <v>3338.5156267118623</v>
      </c>
      <c r="AD477" s="33">
        <f t="shared" si="268"/>
        <v>30.644373288137558</v>
      </c>
      <c r="AE477" s="34">
        <f t="shared" si="269"/>
        <v>1</v>
      </c>
      <c r="AF477" s="36">
        <f t="shared" si="270"/>
        <v>1</v>
      </c>
      <c r="AG477" s="37">
        <f t="shared" si="271"/>
        <v>1</v>
      </c>
      <c r="AH477" s="37">
        <f>IF(COUNTIF(AF478:AF481, "&lt;0")&gt;=2,0,IF(AE477=1, 1, -1))</f>
        <v>1</v>
      </c>
      <c r="AI477" s="37">
        <f>IF(COUNTIF(AF478:AF480, "&lt;0")&gt;=1,0,IF(AE477=1, 1, -1))</f>
        <v>1</v>
      </c>
      <c r="AJ477" s="42">
        <f>IF(SUM(AE478:AE480)=0,0,IF(AE477=1, 1, -1))</f>
        <v>1</v>
      </c>
      <c r="AK477" s="37">
        <f>IF(COUNTIF(AF478:AF479, "&lt;0")&gt;=2,0,IF(AE477=1, 1, -1))</f>
        <v>1</v>
      </c>
      <c r="AL477" s="44">
        <f>IF(COUNTIF(AF478:AF481, "&lt;0")&gt;=3,0,IF(AE477=1, 1, -1))</f>
        <v>1</v>
      </c>
      <c r="AM477" s="49">
        <f>IF(COUNTIF(AF478:AF480, "&lt;0")&gt;=2,0,IF(AE477=1, 1, -1))</f>
        <v>1</v>
      </c>
      <c r="AN477" s="7">
        <v>36.115496269688144</v>
      </c>
      <c r="AO477" s="4">
        <f t="shared" si="272"/>
        <v>53.239999999999782</v>
      </c>
      <c r="AP477" s="4">
        <f t="shared" si="273"/>
        <v>0</v>
      </c>
      <c r="AQ477" s="4">
        <f t="shared" si="274"/>
        <v>32.909999999999854</v>
      </c>
      <c r="AR477">
        <f t="shared" si="290"/>
        <v>53.239999999999782</v>
      </c>
      <c r="AS477" s="6">
        <f t="shared" si="275"/>
        <v>0</v>
      </c>
      <c r="AT477" s="4">
        <f t="shared" si="276"/>
        <v>0.93324440453243085</v>
      </c>
      <c r="AU477" s="4">
        <f t="shared" si="291"/>
        <v>10.20549626968829</v>
      </c>
      <c r="AV477">
        <f t="shared" si="292"/>
        <v>0</v>
      </c>
      <c r="AW477">
        <f t="shared" si="293"/>
        <v>0</v>
      </c>
      <c r="AX477">
        <f t="shared" si="294"/>
        <v>0</v>
      </c>
      <c r="AY477" s="4">
        <f t="shared" si="277"/>
        <v>6.94</v>
      </c>
      <c r="AZ477" s="4">
        <f t="shared" si="278"/>
        <v>865.21000000000777</v>
      </c>
      <c r="BA477" s="4">
        <f>(C477-$C$1240)*10/100*4</f>
        <v>303.26800000000003</v>
      </c>
      <c r="BC477"/>
      <c r="BE477" s="6"/>
      <c r="BK477">
        <f t="shared" si="295"/>
        <v>1</v>
      </c>
    </row>
    <row r="478" spans="1:63" x14ac:dyDescent="0.25">
      <c r="A478">
        <v>781</v>
      </c>
      <c r="B478" s="1">
        <v>44137</v>
      </c>
      <c r="C478" s="2">
        <v>3296.2</v>
      </c>
      <c r="D478" s="2">
        <v>3330.14</v>
      </c>
      <c r="E478" s="2">
        <v>3279.74</v>
      </c>
      <c r="F478" s="2">
        <v>3310.24</v>
      </c>
      <c r="G478" s="2">
        <v>4310590000</v>
      </c>
      <c r="H478" s="2">
        <f t="shared" si="279"/>
        <v>73.325749456335842</v>
      </c>
      <c r="I478" s="2">
        <f t="shared" si="280"/>
        <v>3425.7165</v>
      </c>
      <c r="J478" s="2">
        <f t="shared" si="281"/>
        <v>77.952900373103176</v>
      </c>
      <c r="K478" s="2">
        <f t="shared" si="282"/>
        <v>26.239999999999782</v>
      </c>
      <c r="L478" s="20">
        <f>VLOOKUP(B478,'IV Calls'!A:B,2, FALSE)</f>
        <v>0.3629</v>
      </c>
      <c r="M478" s="2">
        <f t="shared" si="283"/>
        <v>38.902740427803863</v>
      </c>
      <c r="N478" s="2">
        <f>VLOOKUP(B478,'IV Puts'!A:B,2, FALSE)</f>
        <v>0.37809999999999999</v>
      </c>
      <c r="O478" s="21">
        <f t="shared" si="284"/>
        <v>42.062225396216597</v>
      </c>
      <c r="P478" s="4">
        <f t="shared" si="285"/>
        <v>60.179999999999836</v>
      </c>
      <c r="Q478" s="4">
        <f t="shared" si="286"/>
        <v>61.371000000000002</v>
      </c>
      <c r="R478" s="4">
        <f t="shared" si="287"/>
        <v>-8.4613533834586452</v>
      </c>
      <c r="S478" s="4">
        <f t="shared" si="288"/>
        <v>-6.0249717514124246</v>
      </c>
      <c r="T478" s="20">
        <f t="shared" si="259"/>
        <v>3263.37022556391</v>
      </c>
      <c r="U478" s="2">
        <f t="shared" si="260"/>
        <v>46.869774436089756</v>
      </c>
      <c r="V478" s="24">
        <f t="shared" si="261"/>
        <v>0</v>
      </c>
      <c r="W478" s="32">
        <f t="shared" si="262"/>
        <v>3292.7929092490117</v>
      </c>
      <c r="X478" s="33">
        <f t="shared" si="263"/>
        <v>17.447090750988082</v>
      </c>
      <c r="Y478" s="34">
        <f t="shared" si="264"/>
        <v>1</v>
      </c>
      <c r="Z478" s="39">
        <f t="shared" si="289"/>
        <v>3296.4609999999998</v>
      </c>
      <c r="AA478" s="33">
        <f t="shared" si="265"/>
        <v>13.778999999999996</v>
      </c>
      <c r="AB478" s="34">
        <f t="shared" si="266"/>
        <v>1</v>
      </c>
      <c r="AC478" s="32">
        <f t="shared" si="267"/>
        <v>3295.6907009422921</v>
      </c>
      <c r="AD478" s="33">
        <f t="shared" si="268"/>
        <v>14.549299057707685</v>
      </c>
      <c r="AE478" s="34">
        <f t="shared" si="269"/>
        <v>1</v>
      </c>
      <c r="AF478" s="36">
        <f t="shared" si="270"/>
        <v>1</v>
      </c>
      <c r="AG478" s="37">
        <f t="shared" si="271"/>
        <v>1</v>
      </c>
      <c r="AH478" s="37">
        <f>IF(COUNTIF(AF479:AF482, "&lt;0")&gt;=2,0,IF(AE478=1, 1, -1))</f>
        <v>1</v>
      </c>
      <c r="AI478" s="37">
        <f>IF(COUNTIF(AF479:AF481, "&lt;0")&gt;=1,0,IF(AE478=1, 1, -1))</f>
        <v>0</v>
      </c>
      <c r="AJ478" s="42">
        <f>IF(SUM(AE479:AE481)=0,0,IF(AE478=1, 1, -1))</f>
        <v>1</v>
      </c>
      <c r="AK478" s="37">
        <f>IF(COUNTIF(AF479:AF480, "&lt;0")&gt;=2,0,IF(AE478=1, 1, -1))</f>
        <v>1</v>
      </c>
      <c r="AL478" s="44">
        <f>IF(COUNTIF(AF479:AF482, "&lt;0")&gt;=3,0,IF(AE478=1, 1, -1))</f>
        <v>1</v>
      </c>
      <c r="AM478" s="49">
        <f>IF(COUNTIF(AF479:AF481, "&lt;0")&gt;=2,0,IF(AE478=1, 1, -1))</f>
        <v>1</v>
      </c>
      <c r="AN478" s="7">
        <v>40.532174581848004</v>
      </c>
      <c r="AO478" s="4">
        <f t="shared" si="272"/>
        <v>33.940000000000055</v>
      </c>
      <c r="AP478" s="4">
        <f t="shared" si="273"/>
        <v>-16.460000000000036</v>
      </c>
      <c r="AQ478" s="4">
        <f t="shared" si="274"/>
        <v>14.039999999999964</v>
      </c>
      <c r="AR478">
        <f t="shared" si="290"/>
        <v>33.940000000000055</v>
      </c>
      <c r="AS478" s="6">
        <f t="shared" si="275"/>
        <v>0</v>
      </c>
      <c r="AT478" s="4">
        <f t="shared" si="276"/>
        <v>26.858261872771948</v>
      </c>
      <c r="AU478" s="4">
        <f t="shared" si="291"/>
        <v>33.49217458184804</v>
      </c>
      <c r="AV478">
        <f t="shared" si="292"/>
        <v>0</v>
      </c>
      <c r="AW478">
        <f t="shared" si="293"/>
        <v>0</v>
      </c>
      <c r="AX478">
        <f t="shared" si="294"/>
        <v>0</v>
      </c>
      <c r="AY478" s="4">
        <f t="shared" si="277"/>
        <v>6.94</v>
      </c>
      <c r="AZ478" s="4">
        <f t="shared" si="278"/>
        <v>858.27000000000771</v>
      </c>
      <c r="BA478" s="4">
        <f>(C478-$C$1240)*10/100*4</f>
        <v>287.24799999999993</v>
      </c>
      <c r="BC478"/>
      <c r="BE478" s="6"/>
      <c r="BK478">
        <f t="shared" si="295"/>
        <v>1</v>
      </c>
    </row>
    <row r="479" spans="1:63" x14ac:dyDescent="0.25">
      <c r="A479">
        <v>780</v>
      </c>
      <c r="B479" s="1">
        <v>44134</v>
      </c>
      <c r="C479" s="2">
        <v>3293.59</v>
      </c>
      <c r="D479" s="2">
        <v>3304.93</v>
      </c>
      <c r="E479" s="2">
        <v>3233.94</v>
      </c>
      <c r="F479" s="2">
        <v>3269.96</v>
      </c>
      <c r="G479" s="2">
        <v>4840450000</v>
      </c>
      <c r="H479" s="2">
        <f t="shared" si="279"/>
        <v>73.739589728539485</v>
      </c>
      <c r="I479" s="2">
        <f t="shared" si="280"/>
        <v>3429.2699999999995</v>
      </c>
      <c r="J479" s="2">
        <f t="shared" si="281"/>
        <v>78.104468407788019</v>
      </c>
      <c r="K479" s="2">
        <f t="shared" si="282"/>
        <v>-16.519999999999982</v>
      </c>
      <c r="L479" s="20">
        <f>VLOOKUP(B479,'IV Calls'!A:B,2, FALSE)</f>
        <v>0.37919999999999998</v>
      </c>
      <c r="M479" s="2">
        <f t="shared" si="283"/>
        <v>41.149213805654249</v>
      </c>
      <c r="N479" s="2">
        <f>VLOOKUP(B479,'IV Puts'!A:B,2, FALSE)</f>
        <v>0.37990000000000002</v>
      </c>
      <c r="O479" s="21">
        <f t="shared" si="284"/>
        <v>42.781385820759468</v>
      </c>
      <c r="P479" s="4">
        <f t="shared" si="285"/>
        <v>76.170000000000073</v>
      </c>
      <c r="Q479" s="4">
        <f t="shared" si="286"/>
        <v>63.602000000000046</v>
      </c>
      <c r="R479" s="4">
        <f t="shared" si="287"/>
        <v>-6.5897744360902228</v>
      </c>
      <c r="S479" s="4">
        <f t="shared" si="288"/>
        <v>-4.7987193675889275</v>
      </c>
      <c r="T479" s="20">
        <f t="shared" si="259"/>
        <v>3307.0354285714288</v>
      </c>
      <c r="U479" s="2">
        <f t="shared" si="260"/>
        <v>37.075428571428802</v>
      </c>
      <c r="V479" s="24">
        <f t="shared" si="261"/>
        <v>1</v>
      </c>
      <c r="W479" s="32">
        <f t="shared" si="262"/>
        <v>3292.0394191937703</v>
      </c>
      <c r="X479" s="33">
        <f t="shared" si="263"/>
        <v>22.079419193770264</v>
      </c>
      <c r="Y479" s="34">
        <f t="shared" si="264"/>
        <v>1</v>
      </c>
      <c r="Z479" s="39">
        <f t="shared" si="289"/>
        <v>3295.232</v>
      </c>
      <c r="AA479" s="33">
        <f t="shared" si="265"/>
        <v>25.271999999999935</v>
      </c>
      <c r="AB479" s="34">
        <f t="shared" si="266"/>
        <v>1</v>
      </c>
      <c r="AC479" s="32">
        <f t="shared" si="267"/>
        <v>3294.5615580306917</v>
      </c>
      <c r="AD479" s="33">
        <f t="shared" si="268"/>
        <v>24.601558030691649</v>
      </c>
      <c r="AE479" s="34">
        <f t="shared" si="269"/>
        <v>1</v>
      </c>
      <c r="AF479" s="36">
        <f t="shared" si="270"/>
        <v>1</v>
      </c>
      <c r="AG479" s="37">
        <f t="shared" si="271"/>
        <v>1</v>
      </c>
      <c r="AH479" s="37">
        <f>IF(COUNTIF(AF480:AF483, "&lt;0")&gt;=2,0,IF(AE479=1, 1, -1))</f>
        <v>0</v>
      </c>
      <c r="AI479" s="37">
        <f>IF(COUNTIF(AF480:AF482, "&lt;0")&gt;=1,0,IF(AE479=1, 1, -1))</f>
        <v>0</v>
      </c>
      <c r="AJ479" s="42">
        <f>IF(SUM(AE480:AE482)=0,0,IF(AE479=1, 1, -1))</f>
        <v>1</v>
      </c>
      <c r="AK479" s="37">
        <f>IF(COUNTIF(AF480:AF481, "&lt;0")&gt;=2,0,IF(AE479=1, 1, -1))</f>
        <v>1</v>
      </c>
      <c r="AL479" s="44">
        <f>IF(COUNTIF(AF480:AF483, "&lt;0")&gt;=3,0,IF(AE479=1, 1, -1))</f>
        <v>1</v>
      </c>
      <c r="AM479" s="49">
        <f>IF(COUNTIF(AF480:AF482, "&lt;0")&gt;=2,0,IF(AE479=1, 1, -1))</f>
        <v>1</v>
      </c>
      <c r="AN479" s="7">
        <v>41.225174907088743</v>
      </c>
      <c r="AO479" s="4">
        <f t="shared" si="272"/>
        <v>11.339999999999691</v>
      </c>
      <c r="AP479" s="4">
        <f t="shared" si="273"/>
        <v>-59.650000000000091</v>
      </c>
      <c r="AQ479" s="4">
        <f t="shared" si="274"/>
        <v>23.630000000000109</v>
      </c>
      <c r="AR479">
        <f t="shared" si="290"/>
        <v>59.650000000000091</v>
      </c>
      <c r="AS479" s="6">
        <f t="shared" si="275"/>
        <v>0</v>
      </c>
      <c r="AT479" s="4">
        <f t="shared" si="276"/>
        <v>2.1877623606330232</v>
      </c>
      <c r="AU479" s="4">
        <f t="shared" si="291"/>
        <v>24.595174907088634</v>
      </c>
      <c r="AV479">
        <f t="shared" si="292"/>
        <v>0</v>
      </c>
      <c r="AW479">
        <f t="shared" si="293"/>
        <v>0</v>
      </c>
      <c r="AX479">
        <f t="shared" si="294"/>
        <v>0</v>
      </c>
      <c r="AY479" s="4">
        <f t="shared" si="277"/>
        <v>6.94</v>
      </c>
      <c r="AZ479" s="4">
        <f t="shared" si="278"/>
        <v>851.33000000000766</v>
      </c>
      <c r="BA479" s="4">
        <f>(C479-$C$1240)*10/100*4</f>
        <v>286.20400000000006</v>
      </c>
      <c r="BC479"/>
      <c r="BE479" s="6"/>
      <c r="BK479">
        <f t="shared" si="295"/>
        <v>1</v>
      </c>
    </row>
    <row r="480" spans="1:63" x14ac:dyDescent="0.25">
      <c r="A480">
        <v>779</v>
      </c>
      <c r="B480" s="1">
        <v>44133</v>
      </c>
      <c r="C480" s="2">
        <v>3277.17</v>
      </c>
      <c r="D480" s="2">
        <v>3341.05</v>
      </c>
      <c r="E480" s="2">
        <v>3259.82</v>
      </c>
      <c r="F480" s="2">
        <v>3310.11</v>
      </c>
      <c r="G480" s="2">
        <v>4903070000</v>
      </c>
      <c r="H480" s="2">
        <f t="shared" si="279"/>
        <v>67.490509464500064</v>
      </c>
      <c r="I480" s="2">
        <f t="shared" si="280"/>
        <v>3431.5374999999995</v>
      </c>
      <c r="J480" s="2">
        <f t="shared" si="281"/>
        <v>70.559761673126559</v>
      </c>
      <c r="K480" s="2">
        <f t="shared" si="282"/>
        <v>6.1399999999998727</v>
      </c>
      <c r="L480" s="20">
        <f>VLOOKUP(B480,'IV Calls'!A:B,2, FALSE)</f>
        <v>0.36059999999999998</v>
      </c>
      <c r="M480" s="2">
        <f t="shared" si="283"/>
        <v>38.668830431645873</v>
      </c>
      <c r="N480" s="2">
        <f>VLOOKUP(B480,'IV Puts'!A:B,2, FALSE)</f>
        <v>0.3604</v>
      </c>
      <c r="O480" s="21">
        <f t="shared" si="284"/>
        <v>40.106285246865497</v>
      </c>
      <c r="P480" s="4">
        <f t="shared" si="285"/>
        <v>81.230000000000018</v>
      </c>
      <c r="Q480" s="4">
        <f t="shared" si="286"/>
        <v>59.516000000000076</v>
      </c>
      <c r="R480" s="4">
        <f t="shared" si="287"/>
        <v>-3.0745714285714252</v>
      </c>
      <c r="S480" s="4">
        <f t="shared" si="288"/>
        <v>-2.1839166284928968</v>
      </c>
      <c r="T480" s="20">
        <f t="shared" si="259"/>
        <v>3270.4920977443612</v>
      </c>
      <c r="U480" s="2">
        <f t="shared" si="260"/>
        <v>39.61790225563891</v>
      </c>
      <c r="V480" s="24">
        <f t="shared" si="261"/>
        <v>1</v>
      </c>
      <c r="W480" s="32">
        <f t="shared" si="262"/>
        <v>3276.889063946855</v>
      </c>
      <c r="X480" s="33">
        <f t="shared" si="263"/>
        <v>33.220936053145124</v>
      </c>
      <c r="Y480" s="34">
        <f t="shared" si="264"/>
        <v>1</v>
      </c>
      <c r="Z480" s="39">
        <f t="shared" si="289"/>
        <v>3270.6389999999956</v>
      </c>
      <c r="AA480" s="33">
        <f t="shared" si="265"/>
        <v>39.471000000004551</v>
      </c>
      <c r="AB480" s="34">
        <f t="shared" si="266"/>
        <v>1</v>
      </c>
      <c r="AC480" s="32">
        <f t="shared" si="267"/>
        <v>3271.9515134288358</v>
      </c>
      <c r="AD480" s="33">
        <f t="shared" si="268"/>
        <v>38.158486571164303</v>
      </c>
      <c r="AE480" s="34">
        <f t="shared" si="269"/>
        <v>1</v>
      </c>
      <c r="AF480" s="36">
        <f t="shared" si="270"/>
        <v>1</v>
      </c>
      <c r="AG480" s="37">
        <f t="shared" si="271"/>
        <v>0</v>
      </c>
      <c r="AH480" s="37">
        <f>IF(COUNTIF(AF481:AF484, "&lt;0")&gt;=2,0,IF(AE480=1, 1, -1))</f>
        <v>0</v>
      </c>
      <c r="AI480" s="37">
        <f>IF(COUNTIF(AF481:AF483, "&lt;0")&gt;=1,0,IF(AE480=1, 1, -1))</f>
        <v>0</v>
      </c>
      <c r="AJ480" s="42">
        <f>IF(SUM(AE481:AE483)=0,0,IF(AE480=1, 1, -1))</f>
        <v>1</v>
      </c>
      <c r="AK480" s="37">
        <f>IF(COUNTIF(AF481:AF482, "&lt;0")&gt;=2,0,IF(AE480=1, 1, -1))</f>
        <v>1</v>
      </c>
      <c r="AL480" s="44">
        <f>IF(COUNTIF(AF481:AF484, "&lt;0")&gt;=3,0,IF(AE480=1, 1, -1))</f>
        <v>1</v>
      </c>
      <c r="AM480" s="49">
        <f>IF(COUNTIF(AF481:AF483, "&lt;0")&gt;=2,0,IF(AE480=1, 1, -1))</f>
        <v>0</v>
      </c>
      <c r="AN480" s="7">
        <v>38.647383492970526</v>
      </c>
      <c r="AO480" s="4">
        <f t="shared" si="272"/>
        <v>63.880000000000109</v>
      </c>
      <c r="AP480" s="4">
        <f t="shared" si="273"/>
        <v>-17.349999999999909</v>
      </c>
      <c r="AQ480" s="4">
        <f t="shared" si="274"/>
        <v>32.940000000000055</v>
      </c>
      <c r="AR480">
        <f t="shared" si="290"/>
        <v>63.880000000000109</v>
      </c>
      <c r="AS480" s="6">
        <f t="shared" si="275"/>
        <v>1</v>
      </c>
      <c r="AT480" s="4">
        <f t="shared" si="276"/>
        <v>-5.9089247605443234</v>
      </c>
      <c r="AU480" s="4">
        <f t="shared" si="291"/>
        <v>12.707383492970472</v>
      </c>
      <c r="AV480">
        <f t="shared" si="292"/>
        <v>0</v>
      </c>
      <c r="AW480">
        <f t="shared" si="293"/>
        <v>1</v>
      </c>
      <c r="AX480">
        <f t="shared" si="294"/>
        <v>0</v>
      </c>
      <c r="AY480" s="4">
        <f t="shared" si="277"/>
        <v>-3.9100000000000006</v>
      </c>
      <c r="AZ480" s="4">
        <f t="shared" si="278"/>
        <v>844.3900000000076</v>
      </c>
      <c r="BA480" s="4">
        <f>(C480-$C$1240)*10/100*4</f>
        <v>279.63600000000008</v>
      </c>
      <c r="BC480"/>
      <c r="BE480" s="6"/>
      <c r="BK480">
        <f t="shared" si="295"/>
        <v>1</v>
      </c>
    </row>
    <row r="481" spans="1:63" x14ac:dyDescent="0.25">
      <c r="A481">
        <v>778</v>
      </c>
      <c r="B481" s="1">
        <v>44132</v>
      </c>
      <c r="C481" s="2">
        <v>3342.48</v>
      </c>
      <c r="D481" s="2">
        <v>3342.48</v>
      </c>
      <c r="E481" s="2">
        <v>3268.89</v>
      </c>
      <c r="F481" s="2">
        <v>3271.03</v>
      </c>
      <c r="G481" s="2">
        <v>5129860000</v>
      </c>
      <c r="H481" s="2">
        <f t="shared" si="279"/>
        <v>43.984021543182109</v>
      </c>
      <c r="I481" s="2">
        <f t="shared" si="280"/>
        <v>3436.9724999999989</v>
      </c>
      <c r="J481" s="2">
        <f t="shared" si="281"/>
        <v>58.421208603869566</v>
      </c>
      <c r="K481" s="2">
        <f t="shared" si="282"/>
        <v>-48.199999999999818</v>
      </c>
      <c r="L481" s="20">
        <f>VLOOKUP(B481,'IV Calls'!A:B,2, FALSE)</f>
        <v>0.38819999999999999</v>
      </c>
      <c r="M481" s="2">
        <f t="shared" si="283"/>
        <v>43.151224354346468</v>
      </c>
      <c r="N481" s="2">
        <f>VLOOKUP(B481,'IV Puts'!A:B,2, FALSE)</f>
        <v>0.38750000000000001</v>
      </c>
      <c r="O481" s="21">
        <f t="shared" si="284"/>
        <v>44.699394498760775</v>
      </c>
      <c r="P481" s="4">
        <f t="shared" si="285"/>
        <v>121.78999999999996</v>
      </c>
      <c r="Q481" s="4">
        <f t="shared" si="286"/>
        <v>56.212000000000081</v>
      </c>
      <c r="R481" s="4">
        <f t="shared" si="287"/>
        <v>-0.53790225563910177</v>
      </c>
      <c r="S481" s="4">
        <f t="shared" si="288"/>
        <v>-0.39568458189461397</v>
      </c>
      <c r="T481" s="20">
        <f t="shared" si="259"/>
        <v>3393.6564060150376</v>
      </c>
      <c r="U481" s="2">
        <f t="shared" si="260"/>
        <v>122.62640601503745</v>
      </c>
      <c r="V481" s="24">
        <f t="shared" si="261"/>
        <v>0</v>
      </c>
      <c r="W481" s="32">
        <f t="shared" si="262"/>
        <v>3343.9427907971776</v>
      </c>
      <c r="X481" s="33">
        <f t="shared" si="263"/>
        <v>72.912790797177422</v>
      </c>
      <c r="Y481" s="34">
        <f t="shared" si="264"/>
        <v>0</v>
      </c>
      <c r="Z481" s="39">
        <f t="shared" si="289"/>
        <v>3336.4130000000005</v>
      </c>
      <c r="AA481" s="33">
        <f t="shared" si="265"/>
        <v>65.383000000000266</v>
      </c>
      <c r="AB481" s="34">
        <f t="shared" si="266"/>
        <v>0</v>
      </c>
      <c r="AC481" s="32">
        <f t="shared" si="267"/>
        <v>3337.9942560674076</v>
      </c>
      <c r="AD481" s="33">
        <f t="shared" si="268"/>
        <v>66.964256067407405</v>
      </c>
      <c r="AE481" s="34">
        <f t="shared" si="269"/>
        <v>0</v>
      </c>
      <c r="AF481" s="36">
        <f t="shared" si="270"/>
        <v>-1</v>
      </c>
      <c r="AG481" s="37">
        <f t="shared" si="271"/>
        <v>-1</v>
      </c>
      <c r="AH481" s="37">
        <f>IF(COUNTIF(AF482:AF485, "&lt;0")&gt;=2,0,IF(AE481=1, 1, -1))</f>
        <v>-1</v>
      </c>
      <c r="AI481" s="37">
        <f>IF(COUNTIF(AF482:AF484, "&lt;0")&gt;=1,0,IF(AE481=1, 1, -1))</f>
        <v>0</v>
      </c>
      <c r="AJ481" s="42">
        <f>IF(SUM(AE482:AE484)=0,0,IF(AE481=1, 1, -1))</f>
        <v>-1</v>
      </c>
      <c r="AK481" s="37">
        <f>IF(COUNTIF(AF482:AF483, "&lt;0")&gt;=2,0,IF(AE481=1, 1, -1))</f>
        <v>-1</v>
      </c>
      <c r="AL481" s="44">
        <f>IF(COUNTIF(AF482:AF485, "&lt;0")&gt;=3,0,IF(AE481=1, 1, -1))</f>
        <v>-1</v>
      </c>
      <c r="AM481" s="49">
        <f>IF(COUNTIF(AF482:AF484, "&lt;0")&gt;=2,0,IF(AE481=1, 1, -1))</f>
        <v>-1</v>
      </c>
      <c r="AN481" s="7">
        <v>43.073414315582831</v>
      </c>
      <c r="AO481" s="4">
        <f t="shared" si="272"/>
        <v>0</v>
      </c>
      <c r="AP481" s="4">
        <f t="shared" si="273"/>
        <v>-73.590000000000146</v>
      </c>
      <c r="AQ481" s="4">
        <f t="shared" si="274"/>
        <v>71.449999999999818</v>
      </c>
      <c r="AR481">
        <f t="shared" si="290"/>
        <v>73.590000000000146</v>
      </c>
      <c r="AS481" s="6">
        <f t="shared" si="275"/>
        <v>1</v>
      </c>
      <c r="AT481" s="4">
        <f t="shared" si="276"/>
        <v>-8.979878526625896</v>
      </c>
      <c r="AU481" s="4">
        <f t="shared" si="291"/>
        <v>-21.376585684416987</v>
      </c>
      <c r="AV481">
        <f t="shared" si="292"/>
        <v>1</v>
      </c>
      <c r="AW481">
        <f t="shared" si="293"/>
        <v>0</v>
      </c>
      <c r="AX481">
        <f t="shared" si="294"/>
        <v>0</v>
      </c>
      <c r="AY481" s="4">
        <f t="shared" si="277"/>
        <v>-3.9100000000000006</v>
      </c>
      <c r="AZ481" s="4">
        <f t="shared" si="278"/>
        <v>848.30000000000757</v>
      </c>
      <c r="BA481" s="4">
        <f>(C481-$C$1240)*10/100*4</f>
        <v>305.76000000000005</v>
      </c>
      <c r="BC481"/>
      <c r="BE481" s="6"/>
      <c r="BK481">
        <f t="shared" si="295"/>
        <v>1</v>
      </c>
    </row>
    <row r="482" spans="1:63" x14ac:dyDescent="0.25">
      <c r="A482">
        <v>777</v>
      </c>
      <c r="B482" s="1">
        <v>44131</v>
      </c>
      <c r="C482" s="2">
        <v>3403.15</v>
      </c>
      <c r="D482" s="2">
        <v>3409.51</v>
      </c>
      <c r="E482" s="2">
        <v>3388.71</v>
      </c>
      <c r="F482" s="2">
        <v>3390.68</v>
      </c>
      <c r="G482" s="2">
        <v>3946990000</v>
      </c>
      <c r="H482" s="2">
        <f t="shared" si="279"/>
        <v>33.725910069262703</v>
      </c>
      <c r="I482" s="2">
        <f t="shared" si="280"/>
        <v>3436.9089999999997</v>
      </c>
      <c r="J482" s="2">
        <f t="shared" si="281"/>
        <v>41.803598057180622</v>
      </c>
      <c r="K482" s="2">
        <f t="shared" si="282"/>
        <v>2.180000000000291</v>
      </c>
      <c r="L482" s="20">
        <f>VLOOKUP(B482,'IV Calls'!A:B,2, FALSE)</f>
        <v>0.31830000000000003</v>
      </c>
      <c r="M482" s="2">
        <f t="shared" si="283"/>
        <v>35.488711104750067</v>
      </c>
      <c r="N482" s="2">
        <f>VLOOKUP(B482,'IV Puts'!A:B,2, FALSE)</f>
        <v>0.31719999999999998</v>
      </c>
      <c r="O482" s="21">
        <f t="shared" si="284"/>
        <v>36.701102313872504</v>
      </c>
      <c r="P482" s="4">
        <f t="shared" si="285"/>
        <v>20.800000000000182</v>
      </c>
      <c r="Q482" s="4">
        <f t="shared" si="286"/>
        <v>48.77200000000007</v>
      </c>
      <c r="R482" s="4">
        <f t="shared" si="287"/>
        <v>2.9764060150375853</v>
      </c>
      <c r="S482" s="4">
        <f t="shared" si="288"/>
        <v>2.0602687284191505</v>
      </c>
      <c r="T482" s="20">
        <f t="shared" si="259"/>
        <v>3406.1030902255638</v>
      </c>
      <c r="U482" s="2">
        <f t="shared" si="260"/>
        <v>15.42309022556401</v>
      </c>
      <c r="V482" s="24">
        <f t="shared" si="261"/>
        <v>1</v>
      </c>
      <c r="W482" s="32">
        <f t="shared" si="262"/>
        <v>3405.7142388837992</v>
      </c>
      <c r="X482" s="33">
        <f t="shared" si="263"/>
        <v>15.034238883799389</v>
      </c>
      <c r="Y482" s="34">
        <f t="shared" si="264"/>
        <v>1</v>
      </c>
      <c r="Z482" s="39">
        <f t="shared" si="289"/>
        <v>3399.3230000000003</v>
      </c>
      <c r="AA482" s="33">
        <f t="shared" si="265"/>
        <v>8.6430000000004839</v>
      </c>
      <c r="AB482" s="34">
        <f t="shared" si="266"/>
        <v>1</v>
      </c>
      <c r="AC482" s="32">
        <f t="shared" si="267"/>
        <v>3400.6651601655981</v>
      </c>
      <c r="AD482" s="33">
        <f t="shared" si="268"/>
        <v>9.9851601655982449</v>
      </c>
      <c r="AE482" s="34">
        <f t="shared" si="269"/>
        <v>1</v>
      </c>
      <c r="AF482" s="36">
        <f t="shared" si="270"/>
        <v>1</v>
      </c>
      <c r="AG482" s="37">
        <f t="shared" si="271"/>
        <v>0</v>
      </c>
      <c r="AH482" s="37">
        <f>IF(COUNTIF(AF483:AF486, "&lt;0")&gt;=2,0,IF(AE482=1, 1, -1))</f>
        <v>1</v>
      </c>
      <c r="AI482" s="37">
        <f>IF(COUNTIF(AF483:AF485, "&lt;0")&gt;=1,0,IF(AE482=1, 1, -1))</f>
        <v>0</v>
      </c>
      <c r="AJ482" s="42">
        <f>IF(SUM(AE483:AE485)=0,0,IF(AE482=1, 1, -1))</f>
        <v>1</v>
      </c>
      <c r="AK482" s="37">
        <f>IF(COUNTIF(AF483:AF484, "&lt;0")&gt;=2,0,IF(AE482=1, 1, -1))</f>
        <v>1</v>
      </c>
      <c r="AL482" s="44">
        <f>IF(COUNTIF(AF483:AF486, "&lt;0")&gt;=3,0,IF(AE482=1, 1, -1))</f>
        <v>1</v>
      </c>
      <c r="AM482" s="49">
        <f>IF(COUNTIF(AF483:AF485, "&lt;0")&gt;=2,0,IF(AE482=1, 1, -1))</f>
        <v>1</v>
      </c>
      <c r="AN482" s="7">
        <v>35.366067114127297</v>
      </c>
      <c r="AO482" s="4">
        <f t="shared" si="272"/>
        <v>6.3600000000001273</v>
      </c>
      <c r="AP482" s="4">
        <f t="shared" si="273"/>
        <v>-14.440000000000055</v>
      </c>
      <c r="AQ482" s="4">
        <f t="shared" si="274"/>
        <v>12.470000000000255</v>
      </c>
      <c r="AR482">
        <f t="shared" si="290"/>
        <v>14.440000000000055</v>
      </c>
      <c r="AS482" s="6">
        <f t="shared" si="275"/>
        <v>0</v>
      </c>
      <c r="AT482" s="4">
        <f t="shared" si="276"/>
        <v>38.609100671190888</v>
      </c>
      <c r="AU482" s="4">
        <f t="shared" si="291"/>
        <v>29.896067114127042</v>
      </c>
      <c r="AV482">
        <f t="shared" si="292"/>
        <v>0</v>
      </c>
      <c r="AW482">
        <f t="shared" si="293"/>
        <v>0</v>
      </c>
      <c r="AX482">
        <f t="shared" si="294"/>
        <v>0</v>
      </c>
      <c r="AY482" s="4">
        <f t="shared" si="277"/>
        <v>6.94</v>
      </c>
      <c r="AZ482" s="4">
        <f t="shared" si="278"/>
        <v>852.21000000000754</v>
      </c>
      <c r="BA482" s="4">
        <f>(C482-$C$1240)*10/100*4</f>
        <v>330.02800000000002</v>
      </c>
      <c r="BC482"/>
      <c r="BE482" s="6"/>
      <c r="BK482">
        <f t="shared" si="295"/>
        <v>1</v>
      </c>
    </row>
    <row r="483" spans="1:63" x14ac:dyDescent="0.25">
      <c r="A483">
        <v>776</v>
      </c>
      <c r="B483" s="1">
        <v>44130</v>
      </c>
      <c r="C483" s="2">
        <v>3441.42</v>
      </c>
      <c r="D483" s="2">
        <v>3441.42</v>
      </c>
      <c r="E483" s="2">
        <v>3364.86</v>
      </c>
      <c r="F483" s="2">
        <v>3400.97</v>
      </c>
      <c r="G483" s="2">
        <v>3988080000</v>
      </c>
      <c r="H483" s="2">
        <f t="shared" si="279"/>
        <v>35.275134159914977</v>
      </c>
      <c r="I483" s="2">
        <f t="shared" si="280"/>
        <v>3434.2974999999997</v>
      </c>
      <c r="J483" s="2">
        <f t="shared" si="281"/>
        <v>41.898868076030816</v>
      </c>
      <c r="K483" s="2">
        <f t="shared" si="282"/>
        <v>-23.9699999999998</v>
      </c>
      <c r="L483" s="20">
        <f>VLOOKUP(B483,'IV Calls'!A:B,2, FALSE)</f>
        <v>0.33279999999999998</v>
      </c>
      <c r="M483" s="2">
        <f t="shared" si="283"/>
        <v>37.808219228217482</v>
      </c>
      <c r="N483" s="2">
        <f>VLOOKUP(B483,'IV Puts'!A:B,2, FALSE)</f>
        <v>0.33210000000000001</v>
      </c>
      <c r="O483" s="21">
        <f t="shared" si="284"/>
        <v>39.152916860566421</v>
      </c>
      <c r="P483" s="4">
        <f t="shared" si="285"/>
        <v>100.52999999999975</v>
      </c>
      <c r="Q483" s="4">
        <f t="shared" si="286"/>
        <v>50.02800000000002</v>
      </c>
      <c r="R483" s="4">
        <f t="shared" si="287"/>
        <v>5.1330902255639046</v>
      </c>
      <c r="S483" s="4">
        <f t="shared" si="288"/>
        <v>3.611604061688801</v>
      </c>
      <c r="T483" s="20">
        <f t="shared" si="259"/>
        <v>3472.2038496240602</v>
      </c>
      <c r="U483" s="2">
        <f t="shared" si="260"/>
        <v>71.23384962406044</v>
      </c>
      <c r="V483" s="24">
        <f t="shared" si="261"/>
        <v>0</v>
      </c>
      <c r="W483" s="32">
        <f t="shared" si="262"/>
        <v>3444.9311436363637</v>
      </c>
      <c r="X483" s="33">
        <f t="shared" si="263"/>
        <v>43.961143636363886</v>
      </c>
      <c r="Y483" s="34">
        <f t="shared" si="264"/>
        <v>0</v>
      </c>
      <c r="Z483" s="39">
        <f t="shared" si="289"/>
        <v>3439.0719999999965</v>
      </c>
      <c r="AA483" s="33">
        <f t="shared" si="265"/>
        <v>38.101999999996679</v>
      </c>
      <c r="AB483" s="34">
        <f t="shared" si="266"/>
        <v>0</v>
      </c>
      <c r="AC483" s="32">
        <f t="shared" si="267"/>
        <v>3440.3024201636335</v>
      </c>
      <c r="AD483" s="33">
        <f t="shared" si="268"/>
        <v>39.332420163633742</v>
      </c>
      <c r="AE483" s="34">
        <f t="shared" si="269"/>
        <v>0</v>
      </c>
      <c r="AF483" s="36">
        <f t="shared" si="270"/>
        <v>-1</v>
      </c>
      <c r="AG483" s="37">
        <f t="shared" si="271"/>
        <v>-1</v>
      </c>
      <c r="AH483" s="37">
        <f>IF(COUNTIF(AF484:AF487, "&lt;0")&gt;=2,0,IF(AE483=1, 1, -1))</f>
        <v>-1</v>
      </c>
      <c r="AI483" s="37">
        <f>IF(COUNTIF(AF484:AF486, "&lt;0")&gt;=1,0,IF(AE483=1, 1, -1))</f>
        <v>-1</v>
      </c>
      <c r="AJ483" s="42">
        <f>IF(SUM(AE484:AE486)=0,0,IF(AE483=1, 1, -1))</f>
        <v>-1</v>
      </c>
      <c r="AK483" s="37">
        <f>IF(COUNTIF(AF484:AF485, "&lt;0")&gt;=2,0,IF(AE483=1, 1, -1))</f>
        <v>-1</v>
      </c>
      <c r="AL483" s="44">
        <f>IF(COUNTIF(AF484:AF487, "&lt;0")&gt;=3,0,IF(AE483=1, 1, -1))</f>
        <v>-1</v>
      </c>
      <c r="AM483" s="49">
        <f>IF(COUNTIF(AF484:AF486, "&lt;0")&gt;=2,0,IF(AE483=1, 1, -1))</f>
        <v>-1</v>
      </c>
      <c r="AN483" s="7">
        <v>37.728694728638899</v>
      </c>
      <c r="AO483" s="4">
        <f t="shared" si="272"/>
        <v>0</v>
      </c>
      <c r="AP483" s="4">
        <f t="shared" si="273"/>
        <v>-76.559999999999945</v>
      </c>
      <c r="AQ483" s="4">
        <f t="shared" si="274"/>
        <v>40.450000000000273</v>
      </c>
      <c r="AR483">
        <f t="shared" si="290"/>
        <v>76.559999999999945</v>
      </c>
      <c r="AS483" s="6">
        <f t="shared" si="275"/>
        <v>1</v>
      </c>
      <c r="AT483" s="4">
        <f t="shared" si="276"/>
        <v>-19.966957907041596</v>
      </c>
      <c r="AU483" s="4">
        <f t="shared" si="291"/>
        <v>4.2786947286386265</v>
      </c>
      <c r="AV483">
        <f t="shared" si="292"/>
        <v>0</v>
      </c>
      <c r="AW483">
        <f t="shared" si="293"/>
        <v>1</v>
      </c>
      <c r="AX483">
        <f t="shared" si="294"/>
        <v>0</v>
      </c>
      <c r="AY483" s="4">
        <f t="shared" si="277"/>
        <v>-3.9100000000000006</v>
      </c>
      <c r="AZ483" s="4">
        <f t="shared" si="278"/>
        <v>845.27000000000749</v>
      </c>
      <c r="BA483" s="4">
        <f>(C483-$C$1240)*10/100*4</f>
        <v>345.33600000000007</v>
      </c>
      <c r="BC483"/>
      <c r="BE483" s="6"/>
      <c r="BK483">
        <f t="shared" si="295"/>
        <v>1</v>
      </c>
    </row>
    <row r="484" spans="1:63" x14ac:dyDescent="0.25">
      <c r="A484">
        <v>775</v>
      </c>
      <c r="B484" s="1">
        <v>44127</v>
      </c>
      <c r="C484" s="2">
        <v>3464.9</v>
      </c>
      <c r="D484" s="2">
        <v>3466.46</v>
      </c>
      <c r="E484" s="2">
        <v>3440.45</v>
      </c>
      <c r="F484" s="2">
        <v>3465.39</v>
      </c>
      <c r="G484" s="2">
        <v>3646570000</v>
      </c>
      <c r="H484" s="2">
        <f t="shared" si="279"/>
        <v>34.593537305880339</v>
      </c>
      <c r="I484" s="2">
        <f t="shared" si="280"/>
        <v>3428.9214999999995</v>
      </c>
      <c r="J484" s="2">
        <f t="shared" si="281"/>
        <v>38.674906630717807</v>
      </c>
      <c r="K484" s="2">
        <f t="shared" si="282"/>
        <v>11.410000000000309</v>
      </c>
      <c r="L484" s="20">
        <f>VLOOKUP(B484,'IV Calls'!A:B,2, FALSE)</f>
        <v>0.20710000000000001</v>
      </c>
      <c r="M484" s="2">
        <f t="shared" si="283"/>
        <v>23.447097467355835</v>
      </c>
      <c r="N484" s="2">
        <f>VLOOKUP(B484,'IV Puts'!A:B,2, FALSE)</f>
        <v>0.20669999999999999</v>
      </c>
      <c r="O484" s="21">
        <f t="shared" si="284"/>
        <v>24.285206919221444</v>
      </c>
      <c r="P484" s="4">
        <f t="shared" si="285"/>
        <v>26.010000000000218</v>
      </c>
      <c r="Q484" s="4">
        <f t="shared" si="286"/>
        <v>47.246000000000052</v>
      </c>
      <c r="R484" s="4">
        <f t="shared" si="287"/>
        <v>6.8138496240601487</v>
      </c>
      <c r="S484" s="4">
        <f t="shared" si="288"/>
        <v>4.9452727272727248</v>
      </c>
      <c r="T484" s="20">
        <f t="shared" si="259"/>
        <v>3461.6523533834584</v>
      </c>
      <c r="U484" s="2">
        <f t="shared" si="260"/>
        <v>3.7376466165414968</v>
      </c>
      <c r="V484" s="24">
        <f t="shared" si="261"/>
        <v>1</v>
      </c>
      <c r="W484" s="32">
        <f t="shared" si="262"/>
        <v>3469.0439818369218</v>
      </c>
      <c r="X484" s="33">
        <f t="shared" si="263"/>
        <v>3.6539818369219574</v>
      </c>
      <c r="Y484" s="34">
        <f t="shared" si="264"/>
        <v>1</v>
      </c>
      <c r="Z484" s="39">
        <f t="shared" si="289"/>
        <v>3467.5400000000009</v>
      </c>
      <c r="AA484" s="33">
        <f t="shared" si="265"/>
        <v>2.1500000000010004</v>
      </c>
      <c r="AB484" s="34">
        <f t="shared" si="266"/>
        <v>1</v>
      </c>
      <c r="AC484" s="32">
        <f t="shared" si="267"/>
        <v>3467.8558361857545</v>
      </c>
      <c r="AD484" s="33">
        <f t="shared" si="268"/>
        <v>2.465836185754597</v>
      </c>
      <c r="AE484" s="34">
        <f t="shared" si="269"/>
        <v>1</v>
      </c>
      <c r="AF484" s="36">
        <f t="shared" si="270"/>
        <v>1</v>
      </c>
      <c r="AG484" s="37">
        <f t="shared" si="271"/>
        <v>1</v>
      </c>
      <c r="AH484" s="37">
        <f>IF(COUNTIF(AF485:AF488, "&lt;0")&gt;=2,0,IF(AE484=1, 1, -1))</f>
        <v>1</v>
      </c>
      <c r="AI484" s="37">
        <f>IF(COUNTIF(AF485:AF487, "&lt;0")&gt;=1,0,IF(AE484=1, 1, -1))</f>
        <v>1</v>
      </c>
      <c r="AJ484" s="42">
        <f>IF(SUM(AE485:AE487)=0,0,IF(AE484=1, 1, -1))</f>
        <v>1</v>
      </c>
      <c r="AK484" s="37">
        <f>IF(COUNTIF(AF485:AF486, "&lt;0")&gt;=2,0,IF(AE484=1, 1, -1))</f>
        <v>1</v>
      </c>
      <c r="AL484" s="44">
        <f>IF(COUNTIF(AF485:AF488, "&lt;0")&gt;=3,0,IF(AE484=1, 1, -1))</f>
        <v>1</v>
      </c>
      <c r="AM484" s="49">
        <f>IF(COUNTIF(AF485:AF487, "&lt;0")&gt;=2,0,IF(AE484=1, 1, -1))</f>
        <v>1</v>
      </c>
      <c r="AN484" s="7">
        <v>23.401810944000246</v>
      </c>
      <c r="AO484" s="4">
        <f t="shared" si="272"/>
        <v>1.5599999999999454</v>
      </c>
      <c r="AP484" s="4">
        <f t="shared" si="273"/>
        <v>-24.450000000000273</v>
      </c>
      <c r="AQ484" s="4">
        <f t="shared" si="274"/>
        <v>0.48999999999978172</v>
      </c>
      <c r="AR484">
        <f t="shared" si="290"/>
        <v>24.450000000000273</v>
      </c>
      <c r="AS484" s="6">
        <f t="shared" si="275"/>
        <v>0</v>
      </c>
      <c r="AT484" s="4">
        <f t="shared" si="276"/>
        <v>10.652716416000096</v>
      </c>
      <c r="AU484" s="4">
        <f t="shared" si="291"/>
        <v>29.911810944000464</v>
      </c>
      <c r="AV484">
        <f t="shared" si="292"/>
        <v>0</v>
      </c>
      <c r="AW484">
        <f t="shared" si="293"/>
        <v>0</v>
      </c>
      <c r="AX484">
        <f t="shared" si="294"/>
        <v>0</v>
      </c>
      <c r="AY484" s="4">
        <f t="shared" si="277"/>
        <v>6.94</v>
      </c>
      <c r="AZ484" s="4">
        <f t="shared" si="278"/>
        <v>849.18000000000745</v>
      </c>
      <c r="BA484" s="4">
        <f>(C484-$C$1240)*10/100*4</f>
        <v>354.72800000000001</v>
      </c>
      <c r="BC484"/>
      <c r="BE484" s="6"/>
      <c r="BK484">
        <f t="shared" si="295"/>
        <v>1</v>
      </c>
    </row>
    <row r="485" spans="1:63" x14ac:dyDescent="0.25">
      <c r="A485">
        <v>774</v>
      </c>
      <c r="B485" s="1">
        <v>44126</v>
      </c>
      <c r="C485" s="2">
        <v>3438.5</v>
      </c>
      <c r="D485" s="2">
        <v>3460.53</v>
      </c>
      <c r="E485" s="2">
        <v>3415.34</v>
      </c>
      <c r="F485" s="2">
        <v>3453.49</v>
      </c>
      <c r="G485" s="2">
        <v>4163630000</v>
      </c>
      <c r="H485" s="2">
        <f t="shared" si="279"/>
        <v>34.840605684236401</v>
      </c>
      <c r="I485" s="2">
        <f t="shared" si="280"/>
        <v>3417.5095000000001</v>
      </c>
      <c r="J485" s="2">
        <f t="shared" si="281"/>
        <v>37.920250842358236</v>
      </c>
      <c r="K485" s="2">
        <f t="shared" si="282"/>
        <v>2.9400000000000546</v>
      </c>
      <c r="L485" s="20">
        <f>VLOOKUP(B485,'IV Calls'!A:B,2, FALSE)</f>
        <v>0.19209999999999999</v>
      </c>
      <c r="M485" s="2">
        <f t="shared" si="283"/>
        <v>21.635936072847127</v>
      </c>
      <c r="N485" s="2">
        <f>VLOOKUP(B485,'IV Puts'!A:B,2, FALSE)</f>
        <v>0.1928</v>
      </c>
      <c r="O485" s="21">
        <f t="shared" si="284"/>
        <v>22.534488048362203</v>
      </c>
      <c r="P485" s="4">
        <f t="shared" si="285"/>
        <v>45.190000000000055</v>
      </c>
      <c r="Q485" s="4">
        <f t="shared" si="286"/>
        <v>48.196000000000048</v>
      </c>
      <c r="R485" s="4">
        <f t="shared" si="287"/>
        <v>8.1623533834586439</v>
      </c>
      <c r="S485" s="4">
        <f t="shared" si="288"/>
        <v>5.836594136509385</v>
      </c>
      <c r="T485" s="20">
        <f t="shared" si="259"/>
        <v>3445.748729323308</v>
      </c>
      <c r="U485" s="2">
        <f t="shared" si="260"/>
        <v>7.7412706766917836</v>
      </c>
      <c r="V485" s="24">
        <f t="shared" si="261"/>
        <v>1</v>
      </c>
      <c r="W485" s="32">
        <f t="shared" si="262"/>
        <v>3443.6238566056149</v>
      </c>
      <c r="X485" s="33">
        <f t="shared" si="263"/>
        <v>9.8661433943848351</v>
      </c>
      <c r="Y485" s="34">
        <f t="shared" si="264"/>
        <v>1</v>
      </c>
      <c r="Z485" s="39">
        <f t="shared" si="289"/>
        <v>3438.3589999999999</v>
      </c>
      <c r="AA485" s="33">
        <f t="shared" si="265"/>
        <v>15.130999999999858</v>
      </c>
      <c r="AB485" s="34">
        <f t="shared" si="266"/>
        <v>1</v>
      </c>
      <c r="AC485" s="32">
        <f t="shared" si="267"/>
        <v>3439.4646198871787</v>
      </c>
      <c r="AD485" s="33">
        <f t="shared" si="268"/>
        <v>14.02538011282104</v>
      </c>
      <c r="AE485" s="34">
        <f t="shared" si="269"/>
        <v>1</v>
      </c>
      <c r="AF485" s="36">
        <f t="shared" si="270"/>
        <v>1</v>
      </c>
      <c r="AG485" s="37">
        <f t="shared" si="271"/>
        <v>1</v>
      </c>
      <c r="AH485" s="37">
        <f>IF(COUNTIF(AF486:AF489, "&lt;0")&gt;=2,0,IF(AE485=1, 1, -1))</f>
        <v>1</v>
      </c>
      <c r="AI485" s="37">
        <f>IF(COUNTIF(AF486:AF488, "&lt;0")&gt;=1,0,IF(AE485=1, 1, -1))</f>
        <v>0</v>
      </c>
      <c r="AJ485" s="42">
        <f>IF(SUM(AE486:AE488)=0,0,IF(AE485=1, 1, -1))</f>
        <v>1</v>
      </c>
      <c r="AK485" s="37">
        <f>IF(COUNTIF(AF486:AF487, "&lt;0")&gt;=2,0,IF(AE485=1, 1, -1))</f>
        <v>1</v>
      </c>
      <c r="AL485" s="44">
        <f>IF(COUNTIF(AF486:AF489, "&lt;0")&gt;=3,0,IF(AE485=1, 1, -1))</f>
        <v>1</v>
      </c>
      <c r="AM485" s="49">
        <f>IF(COUNTIF(AF486:AF488, "&lt;0")&gt;=2,0,IF(AE485=1, 1, -1))</f>
        <v>1</v>
      </c>
      <c r="AN485" s="7">
        <v>21.714776027303103</v>
      </c>
      <c r="AO485" s="4">
        <f t="shared" si="272"/>
        <v>22.0300000000002</v>
      </c>
      <c r="AP485" s="4">
        <f t="shared" si="273"/>
        <v>-23.159999999999854</v>
      </c>
      <c r="AQ485" s="4">
        <f t="shared" si="274"/>
        <v>14.989999999999782</v>
      </c>
      <c r="AR485">
        <f t="shared" si="290"/>
        <v>23.159999999999854</v>
      </c>
      <c r="AS485" s="6">
        <f t="shared" si="275"/>
        <v>0</v>
      </c>
      <c r="AT485" s="4">
        <f t="shared" si="276"/>
        <v>9.4121640409547993</v>
      </c>
      <c r="AU485" s="4">
        <f t="shared" si="291"/>
        <v>13.724776027303321</v>
      </c>
      <c r="AV485">
        <f t="shared" si="292"/>
        <v>0</v>
      </c>
      <c r="AW485">
        <f t="shared" si="293"/>
        <v>0</v>
      </c>
      <c r="AX485">
        <f t="shared" si="294"/>
        <v>0</v>
      </c>
      <c r="AY485" s="4">
        <f t="shared" si="277"/>
        <v>6.94</v>
      </c>
      <c r="AZ485" s="4">
        <f t="shared" si="278"/>
        <v>842.2400000000074</v>
      </c>
      <c r="BA485" s="4">
        <f>(C485-$C$1240)*10/100*4</f>
        <v>344.16800000000001</v>
      </c>
      <c r="BC485"/>
      <c r="BE485" s="6"/>
      <c r="BK485">
        <f t="shared" si="295"/>
        <v>1</v>
      </c>
    </row>
    <row r="486" spans="1:63" x14ac:dyDescent="0.25">
      <c r="A486">
        <v>773</v>
      </c>
      <c r="B486" s="1">
        <v>44125</v>
      </c>
      <c r="C486" s="2">
        <v>3439.91</v>
      </c>
      <c r="D486" s="2">
        <v>3464.86</v>
      </c>
      <c r="E486" s="2">
        <v>3433.06</v>
      </c>
      <c r="F486" s="2">
        <v>3435.56</v>
      </c>
      <c r="G486" s="2">
        <v>4097750000</v>
      </c>
      <c r="H486" s="2">
        <f t="shared" si="279"/>
        <v>35.377260053442363</v>
      </c>
      <c r="I486" s="2">
        <f t="shared" si="280"/>
        <v>3406.8915000000002</v>
      </c>
      <c r="J486" s="2">
        <f t="shared" si="281"/>
        <v>37.359262569500011</v>
      </c>
      <c r="K486" s="2">
        <f t="shared" si="282"/>
        <v>-3.2100000000000364</v>
      </c>
      <c r="L486" s="20">
        <f>VLOOKUP(B486,'IV Calls'!A:B,2, FALSE)</f>
        <v>0.21609999999999999</v>
      </c>
      <c r="M486" s="2">
        <f t="shared" si="283"/>
        <v>24.39257859541053</v>
      </c>
      <c r="N486" s="2">
        <f>VLOOKUP(B486,'IV Puts'!A:B,2, FALSE)</f>
        <v>0.19289999999999999</v>
      </c>
      <c r="O486" s="21">
        <f t="shared" si="284"/>
        <v>22.59578925083062</v>
      </c>
      <c r="P486" s="4">
        <f t="shared" si="285"/>
        <v>31.800000000000182</v>
      </c>
      <c r="Q486" s="4">
        <f t="shared" si="286"/>
        <v>46.461000000000055</v>
      </c>
      <c r="R486" s="4">
        <f t="shared" si="287"/>
        <v>10.188729323308266</v>
      </c>
      <c r="S486" s="4">
        <f t="shared" si="288"/>
        <v>7.2166994445278476</v>
      </c>
      <c r="T486" s="20">
        <f t="shared" si="259"/>
        <v>3455.4452255639098</v>
      </c>
      <c r="U486" s="2">
        <f t="shared" si="260"/>
        <v>19.885225563909898</v>
      </c>
      <c r="V486" s="24">
        <f t="shared" si="261"/>
        <v>1</v>
      </c>
      <c r="W486" s="32">
        <f t="shared" si="262"/>
        <v>3446.0939417129557</v>
      </c>
      <c r="X486" s="33">
        <f t="shared" si="263"/>
        <v>10.533941712955766</v>
      </c>
      <c r="Y486" s="34">
        <f t="shared" si="264"/>
        <v>1</v>
      </c>
      <c r="Z486" s="39">
        <f t="shared" si="289"/>
        <v>3439.9629999999997</v>
      </c>
      <c r="AA486" s="33">
        <f t="shared" si="265"/>
        <v>4.4029999999997926</v>
      </c>
      <c r="AB486" s="34">
        <f t="shared" si="266"/>
        <v>1</v>
      </c>
      <c r="AC486" s="32">
        <f t="shared" si="267"/>
        <v>3441.2504977597205</v>
      </c>
      <c r="AD486" s="33">
        <f t="shared" si="268"/>
        <v>5.6904977597205288</v>
      </c>
      <c r="AE486" s="34">
        <f t="shared" si="269"/>
        <v>1</v>
      </c>
      <c r="AF486" s="36">
        <f t="shared" si="270"/>
        <v>1</v>
      </c>
      <c r="AG486" s="37">
        <f t="shared" si="271"/>
        <v>1</v>
      </c>
      <c r="AH486" s="37">
        <f>IF(COUNTIF(AF487:AF490, "&lt;0")&gt;=2,0,IF(AE486=1, 1, -1))</f>
        <v>0</v>
      </c>
      <c r="AI486" s="37">
        <f>IF(COUNTIF(AF487:AF489, "&lt;0")&gt;=1,0,IF(AE486=1, 1, -1))</f>
        <v>0</v>
      </c>
      <c r="AJ486" s="42">
        <f>IF(SUM(AE487:AE489)=0,0,IF(AE486=1, 1, -1))</f>
        <v>1</v>
      </c>
      <c r="AK486" s="37">
        <f>IF(COUNTIF(AF487:AF488, "&lt;0")&gt;=2,0,IF(AE486=1, 1, -1))</f>
        <v>1</v>
      </c>
      <c r="AL486" s="44">
        <f>IF(COUNTIF(AF487:AF490, "&lt;0")&gt;=3,0,IF(AE486=1, 1, -1))</f>
        <v>1</v>
      </c>
      <c r="AM486" s="49">
        <f>IF(COUNTIF(AF487:AF489, "&lt;0")&gt;=2,0,IF(AE486=1, 1, -1))</f>
        <v>1</v>
      </c>
      <c r="AN486" s="7">
        <v>21.773847344075389</v>
      </c>
      <c r="AO486" s="4">
        <f t="shared" si="272"/>
        <v>24.950000000000273</v>
      </c>
      <c r="AP486" s="4">
        <f t="shared" si="273"/>
        <v>-6.8499999999999091</v>
      </c>
      <c r="AQ486" s="4">
        <f t="shared" si="274"/>
        <v>4.3499999999999091</v>
      </c>
      <c r="AR486">
        <f t="shared" si="290"/>
        <v>24.950000000000273</v>
      </c>
      <c r="AS486" s="6">
        <f t="shared" si="275"/>
        <v>0</v>
      </c>
      <c r="AT486" s="4">
        <f t="shared" si="276"/>
        <v>7.7107710161128082</v>
      </c>
      <c r="AU486" s="4">
        <f t="shared" si="291"/>
        <v>24.42384734407548</v>
      </c>
      <c r="AV486">
        <f t="shared" si="292"/>
        <v>0</v>
      </c>
      <c r="AW486">
        <f t="shared" si="293"/>
        <v>0</v>
      </c>
      <c r="AX486">
        <f t="shared" si="294"/>
        <v>0</v>
      </c>
      <c r="AY486" s="4">
        <f t="shared" si="277"/>
        <v>6.94</v>
      </c>
      <c r="AZ486" s="4">
        <f t="shared" si="278"/>
        <v>835.30000000000734</v>
      </c>
      <c r="BA486" s="4">
        <f>(C486-$C$1240)*10/100*4</f>
        <v>344.73199999999997</v>
      </c>
      <c r="BC486"/>
      <c r="BE486" s="6"/>
      <c r="BK486">
        <f t="shared" si="295"/>
        <v>1</v>
      </c>
    </row>
    <row r="487" spans="1:63" x14ac:dyDescent="0.25">
      <c r="A487">
        <v>772</v>
      </c>
      <c r="B487" s="1">
        <v>44124</v>
      </c>
      <c r="C487" s="2">
        <v>3439.38</v>
      </c>
      <c r="D487" s="2">
        <v>3476.93</v>
      </c>
      <c r="E487" s="2">
        <v>3435.65</v>
      </c>
      <c r="F487" s="2">
        <v>3443.12</v>
      </c>
      <c r="G487" s="2">
        <v>3901260000</v>
      </c>
      <c r="H487" s="2">
        <f t="shared" si="279"/>
        <v>44.791431980780523</v>
      </c>
      <c r="I487" s="2">
        <f t="shared" si="280"/>
        <v>3400.9014999999999</v>
      </c>
      <c r="J487" s="2">
        <f t="shared" si="281"/>
        <v>43.177743349895856</v>
      </c>
      <c r="K487" s="2">
        <f t="shared" si="282"/>
        <v>12.460000000000036</v>
      </c>
      <c r="L487" s="20">
        <f>VLOOKUP(B487,'IV Calls'!A:B,2, FALSE)</f>
        <v>0.214</v>
      </c>
      <c r="M487" s="2">
        <f t="shared" si="283"/>
        <v>24.041885614403672</v>
      </c>
      <c r="N487" s="2">
        <f>VLOOKUP(B487,'IV Puts'!A:B,2, FALSE)</f>
        <v>0.21260000000000001</v>
      </c>
      <c r="O487" s="21">
        <f t="shared" si="284"/>
        <v>24.78622313574127</v>
      </c>
      <c r="P487" s="4">
        <f t="shared" si="285"/>
        <v>50.009999999999764</v>
      </c>
      <c r="Q487" s="4">
        <f t="shared" si="286"/>
        <v>49.81000000000008</v>
      </c>
      <c r="R487" s="4">
        <f t="shared" si="287"/>
        <v>12.325225563909772</v>
      </c>
      <c r="S487" s="4">
        <f t="shared" si="288"/>
        <v>8.7097770605014233</v>
      </c>
      <c r="T487" s="20">
        <f t="shared" si="259"/>
        <v>3439.8400751879699</v>
      </c>
      <c r="U487" s="2">
        <f t="shared" si="260"/>
        <v>3.2799248120300035</v>
      </c>
      <c r="V487" s="24">
        <f t="shared" si="261"/>
        <v>1</v>
      </c>
      <c r="W487" s="32">
        <f t="shared" si="262"/>
        <v>3445.9422419453354</v>
      </c>
      <c r="X487" s="33">
        <f t="shared" si="263"/>
        <v>2.8222419453354632</v>
      </c>
      <c r="Y487" s="34">
        <f t="shared" si="264"/>
        <v>1</v>
      </c>
      <c r="Z487" s="39">
        <f t="shared" si="289"/>
        <v>3433.9519999999902</v>
      </c>
      <c r="AA487" s="33">
        <f t="shared" si="265"/>
        <v>9.1680000000096697</v>
      </c>
      <c r="AB487" s="34">
        <f t="shared" si="266"/>
        <v>1</v>
      </c>
      <c r="AC487" s="32">
        <f t="shared" si="267"/>
        <v>3436.4699508085123</v>
      </c>
      <c r="AD487" s="33">
        <f t="shared" si="268"/>
        <v>6.6500491914875965</v>
      </c>
      <c r="AE487" s="34">
        <f t="shared" si="269"/>
        <v>1</v>
      </c>
      <c r="AF487" s="36">
        <f t="shared" si="270"/>
        <v>1</v>
      </c>
      <c r="AG487" s="37">
        <f t="shared" si="271"/>
        <v>0</v>
      </c>
      <c r="AH487" s="37">
        <f>IF(COUNTIF(AF488:AF491, "&lt;0")&gt;=2,0,IF(AE487=1, 1, -1))</f>
        <v>0</v>
      </c>
      <c r="AI487" s="37">
        <f>IF(COUNTIF(AF488:AF490, "&lt;0")&gt;=1,0,IF(AE487=1, 1, -1))</f>
        <v>0</v>
      </c>
      <c r="AJ487" s="42">
        <f>IF(SUM(AE488:AE490)=0,0,IF(AE487=1, 1, -1))</f>
        <v>1</v>
      </c>
      <c r="AK487" s="37">
        <f>IF(COUNTIF(AF488:AF489, "&lt;0")&gt;=2,0,IF(AE487=1, 1, -1))</f>
        <v>1</v>
      </c>
      <c r="AL487" s="44">
        <f>IF(COUNTIF(AF488:AF491, "&lt;0")&gt;=3,0,IF(AE487=1, 1, -1))</f>
        <v>0</v>
      </c>
      <c r="AM487" s="49">
        <f>IF(COUNTIF(AF488:AF490, "&lt;0")&gt;=2,0,IF(AE487=1, 1, -1))</f>
        <v>0</v>
      </c>
      <c r="AN487" s="7">
        <v>23.884602250571131</v>
      </c>
      <c r="AO487" s="4">
        <f t="shared" si="272"/>
        <v>37.549999999999727</v>
      </c>
      <c r="AP487" s="4">
        <f t="shared" si="273"/>
        <v>-3.7300000000000182</v>
      </c>
      <c r="AQ487" s="4">
        <f t="shared" si="274"/>
        <v>3.7399999999997817</v>
      </c>
      <c r="AR487">
        <f t="shared" si="290"/>
        <v>37.549999999999727</v>
      </c>
      <c r="AS487" s="6">
        <f t="shared" si="275"/>
        <v>1</v>
      </c>
      <c r="AT487" s="4">
        <f t="shared" si="276"/>
        <v>-1.7230966241430323</v>
      </c>
      <c r="AU487" s="4">
        <f t="shared" si="291"/>
        <v>27.144602250571349</v>
      </c>
      <c r="AV487">
        <f t="shared" si="292"/>
        <v>0</v>
      </c>
      <c r="AW487">
        <f t="shared" si="293"/>
        <v>1</v>
      </c>
      <c r="AX487">
        <f t="shared" si="294"/>
        <v>0</v>
      </c>
      <c r="AY487" s="4">
        <f t="shared" si="277"/>
        <v>-3.9100000000000006</v>
      </c>
      <c r="AZ487" s="4">
        <f t="shared" si="278"/>
        <v>828.36000000000729</v>
      </c>
      <c r="BA487" s="4">
        <f>(C487-$C$1240)*10/100*4</f>
        <v>344.5200000000001</v>
      </c>
      <c r="BC487"/>
      <c r="BE487" s="6"/>
      <c r="BK487">
        <f t="shared" si="295"/>
        <v>1</v>
      </c>
    </row>
    <row r="488" spans="1:63" x14ac:dyDescent="0.25">
      <c r="A488">
        <v>771</v>
      </c>
      <c r="B488" s="1">
        <v>44123</v>
      </c>
      <c r="C488" s="2">
        <v>3493.66</v>
      </c>
      <c r="D488" s="2">
        <v>3502.42</v>
      </c>
      <c r="E488" s="2">
        <v>3419.93</v>
      </c>
      <c r="F488" s="2">
        <v>3426.92</v>
      </c>
      <c r="G488" s="2">
        <v>4086200000</v>
      </c>
      <c r="H488" s="2">
        <f t="shared" si="279"/>
        <v>48.106885866555324</v>
      </c>
      <c r="I488" s="2">
        <f t="shared" si="280"/>
        <v>3393.7200000000003</v>
      </c>
      <c r="J488" s="2">
        <f t="shared" si="281"/>
        <v>50.898337008817506</v>
      </c>
      <c r="K488" s="2">
        <f t="shared" si="282"/>
        <v>9.8499999999999091</v>
      </c>
      <c r="L488" s="20">
        <f>VLOOKUP(B488,'IV Calls'!A:B,2, FALSE)</f>
        <v>0.223</v>
      </c>
      <c r="M488" s="2">
        <f t="shared" si="283"/>
        <v>25.468895504047602</v>
      </c>
      <c r="N488" s="2">
        <f>VLOOKUP(B488,'IV Puts'!A:B,2, FALSE)</f>
        <v>0.2122</v>
      </c>
      <c r="O488" s="21">
        <f t="shared" si="284"/>
        <v>25.15028841476277</v>
      </c>
      <c r="P488" s="4">
        <f t="shared" si="285"/>
        <v>82.490000000000236</v>
      </c>
      <c r="Q488" s="4">
        <f t="shared" si="286"/>
        <v>52.511000000000102</v>
      </c>
      <c r="R488" s="4">
        <f t="shared" si="287"/>
        <v>12.920075187969919</v>
      </c>
      <c r="S488" s="4">
        <f t="shared" si="288"/>
        <v>9.2425942892044475</v>
      </c>
      <c r="T488" s="20">
        <f t="shared" si="259"/>
        <v>3497.8819097744358</v>
      </c>
      <c r="U488" s="2">
        <f t="shared" si="260"/>
        <v>70.961909774435753</v>
      </c>
      <c r="V488" s="24">
        <f t="shared" si="261"/>
        <v>0</v>
      </c>
      <c r="W488" s="32">
        <f t="shared" si="262"/>
        <v>3500.9910278260868</v>
      </c>
      <c r="X488" s="33">
        <f t="shared" si="263"/>
        <v>74.07102782608672</v>
      </c>
      <c r="Y488" s="34">
        <f t="shared" si="264"/>
        <v>0</v>
      </c>
      <c r="Z488" s="39">
        <f t="shared" si="289"/>
        <v>3493.6759999999999</v>
      </c>
      <c r="AA488" s="33">
        <f t="shared" si="265"/>
        <v>66.755999999999858</v>
      </c>
      <c r="AB488" s="34">
        <f t="shared" si="266"/>
        <v>0</v>
      </c>
      <c r="AC488" s="32">
        <f t="shared" si="267"/>
        <v>3495.2121558434783</v>
      </c>
      <c r="AD488" s="33">
        <f t="shared" si="268"/>
        <v>68.292155843478213</v>
      </c>
      <c r="AE488" s="34">
        <f t="shared" si="269"/>
        <v>0</v>
      </c>
      <c r="AF488" s="36">
        <f t="shared" si="270"/>
        <v>-1</v>
      </c>
      <c r="AG488" s="37">
        <f t="shared" si="271"/>
        <v>-1</v>
      </c>
      <c r="AH488" s="37">
        <f>IF(COUNTIF(AF489:AF492, "&lt;0")&gt;=2,0,IF(AE488=1, 1, -1))</f>
        <v>0</v>
      </c>
      <c r="AI488" s="37">
        <f>IF(COUNTIF(AF489:AF491, "&lt;0")&gt;=1,0,IF(AE488=1, 1, -1))</f>
        <v>0</v>
      </c>
      <c r="AJ488" s="42">
        <f>IF(SUM(AE489:AE491)=0,0,IF(AE488=1, 1, -1))</f>
        <v>-1</v>
      </c>
      <c r="AK488" s="37">
        <f>IF(COUNTIF(AF489:AF490, "&lt;0")&gt;=2,0,IF(AE488=1, 1, -1))</f>
        <v>-1</v>
      </c>
      <c r="AL488" s="44">
        <f>IF(COUNTIF(AF489:AF492, "&lt;0")&gt;=3,0,IF(AE488=1, 1, -1))</f>
        <v>0</v>
      </c>
      <c r="AM488" s="49">
        <f>IF(COUNTIF(AF489:AF491, "&lt;0")&gt;=2,0,IF(AE488=1, 1, -1))</f>
        <v>0</v>
      </c>
      <c r="AN488" s="7">
        <v>24.235424331654269</v>
      </c>
      <c r="AO488" s="4">
        <f t="shared" si="272"/>
        <v>8.7600000000002183</v>
      </c>
      <c r="AP488" s="4">
        <f t="shared" si="273"/>
        <v>-73.730000000000018</v>
      </c>
      <c r="AQ488" s="4">
        <f t="shared" si="274"/>
        <v>66.739999999999782</v>
      </c>
      <c r="AR488">
        <f t="shared" si="290"/>
        <v>73.730000000000018</v>
      </c>
      <c r="AS488" s="6">
        <f t="shared" si="275"/>
        <v>1</v>
      </c>
      <c r="AT488" s="4">
        <f t="shared" si="276"/>
        <v>-37.376863502518617</v>
      </c>
      <c r="AU488" s="4">
        <f t="shared" si="291"/>
        <v>-35.50457566834551</v>
      </c>
      <c r="AV488">
        <f t="shared" si="292"/>
        <v>1</v>
      </c>
      <c r="AW488">
        <f t="shared" si="293"/>
        <v>0</v>
      </c>
      <c r="AX488">
        <f t="shared" si="294"/>
        <v>0</v>
      </c>
      <c r="AY488" s="4">
        <f t="shared" si="277"/>
        <v>-3.9100000000000006</v>
      </c>
      <c r="AZ488" s="4">
        <f t="shared" si="278"/>
        <v>832.27000000000726</v>
      </c>
      <c r="BA488" s="4">
        <f>(C488-$C$1240)*10/100*4</f>
        <v>366.23199999999997</v>
      </c>
      <c r="BC488"/>
      <c r="BE488" s="6"/>
      <c r="BK488">
        <f t="shared" si="295"/>
        <v>1</v>
      </c>
    </row>
    <row r="489" spans="1:63" x14ac:dyDescent="0.25">
      <c r="A489">
        <v>770</v>
      </c>
      <c r="B489" s="1">
        <v>44120</v>
      </c>
      <c r="C489" s="2">
        <v>3493.5</v>
      </c>
      <c r="D489" s="2">
        <v>3515.76</v>
      </c>
      <c r="E489" s="2">
        <v>3480.45</v>
      </c>
      <c r="F489" s="2">
        <v>3483.81</v>
      </c>
      <c r="G489" s="2">
        <v>4675890000</v>
      </c>
      <c r="H489" s="2">
        <f t="shared" si="279"/>
        <v>56.430091893520029</v>
      </c>
      <c r="I489" s="2">
        <f t="shared" si="280"/>
        <v>3383.3155000000006</v>
      </c>
      <c r="J489" s="2">
        <f t="shared" si="281"/>
        <v>55.31866849636323</v>
      </c>
      <c r="K489" s="2">
        <f t="shared" si="282"/>
        <v>10.159999999999854</v>
      </c>
      <c r="L489" s="20">
        <f>VLOOKUP(B489,'IV Calls'!A:B,2, FALSE)</f>
        <v>0.15920000000000001</v>
      </c>
      <c r="M489" s="2">
        <f t="shared" si="283"/>
        <v>18.17982579641205</v>
      </c>
      <c r="N489" s="2">
        <f>VLOOKUP(B489,'IV Puts'!A:B,2, FALSE)</f>
        <v>0.20480000000000001</v>
      </c>
      <c r="O489" s="21">
        <f t="shared" si="284"/>
        <v>24.269953708448302</v>
      </c>
      <c r="P489" s="4">
        <f t="shared" si="285"/>
        <v>35.3100000000004</v>
      </c>
      <c r="Q489" s="4">
        <f t="shared" si="286"/>
        <v>50.377000000000088</v>
      </c>
      <c r="R489" s="4">
        <f t="shared" si="287"/>
        <v>14.071909774436081</v>
      </c>
      <c r="S489" s="4">
        <f t="shared" si="288"/>
        <v>10.325391304347823</v>
      </c>
      <c r="T489" s="20">
        <f t="shared" si="259"/>
        <v>3496.8974285714289</v>
      </c>
      <c r="U489" s="2">
        <f t="shared" si="260"/>
        <v>13.087428571428973</v>
      </c>
      <c r="V489" s="24">
        <f t="shared" si="261"/>
        <v>1</v>
      </c>
      <c r="W489" s="32">
        <f t="shared" si="262"/>
        <v>3500.3919057107955</v>
      </c>
      <c r="X489" s="33">
        <f t="shared" si="263"/>
        <v>16.581905710795581</v>
      </c>
      <c r="Y489" s="34">
        <f t="shared" si="264"/>
        <v>1</v>
      </c>
      <c r="Z489" s="39">
        <f t="shared" si="289"/>
        <v>3497.4779999999992</v>
      </c>
      <c r="AA489" s="33">
        <f t="shared" si="265"/>
        <v>13.667999999999211</v>
      </c>
      <c r="AB489" s="34">
        <f t="shared" si="266"/>
        <v>1</v>
      </c>
      <c r="AC489" s="32">
        <f t="shared" si="267"/>
        <v>3498.0899201992661</v>
      </c>
      <c r="AD489" s="33">
        <f t="shared" si="268"/>
        <v>14.279920199266144</v>
      </c>
      <c r="AE489" s="34">
        <f t="shared" si="269"/>
        <v>1</v>
      </c>
      <c r="AF489" s="36">
        <f t="shared" si="270"/>
        <v>1</v>
      </c>
      <c r="AG489" s="37">
        <f t="shared" si="271"/>
        <v>0</v>
      </c>
      <c r="AH489" s="37">
        <f>IF(COUNTIF(AF490:AF493, "&lt;0")&gt;=2,0,IF(AE489=1, 1, -1))</f>
        <v>0</v>
      </c>
      <c r="AI489" s="37">
        <f>IF(COUNTIF(AF490:AF492, "&lt;0")&gt;=1,0,IF(AE489=1, 1, -1))</f>
        <v>0</v>
      </c>
      <c r="AJ489" s="42">
        <f>IF(SUM(AE490:AE492)=0,0,IF(AE489=1, 1, -1))</f>
        <v>0</v>
      </c>
      <c r="AK489" s="37">
        <f>IF(COUNTIF(AF490:AF491, "&lt;0")&gt;=2,0,IF(AE489=1, 1, -1))</f>
        <v>0</v>
      </c>
      <c r="AL489" s="44">
        <f>IF(COUNTIF(AF490:AF493, "&lt;0")&gt;=3,0,IF(AE489=1, 1, -1))</f>
        <v>0</v>
      </c>
      <c r="AM489" s="49">
        <f>IF(COUNTIF(AF490:AF492, "&lt;0")&gt;=2,0,IF(AE489=1, 1, -1))</f>
        <v>0</v>
      </c>
      <c r="AN489" s="7">
        <v>23.38711258231902</v>
      </c>
      <c r="AO489" s="4">
        <f t="shared" si="272"/>
        <v>22.260000000000218</v>
      </c>
      <c r="AP489" s="4">
        <f t="shared" si="273"/>
        <v>-13.050000000000182</v>
      </c>
      <c r="AQ489" s="4">
        <f t="shared" si="274"/>
        <v>9.6900000000000546</v>
      </c>
      <c r="AR489">
        <f t="shared" si="290"/>
        <v>22.260000000000218</v>
      </c>
      <c r="AS489" s="6">
        <f t="shared" si="275"/>
        <v>0</v>
      </c>
      <c r="AT489" s="4">
        <f t="shared" si="276"/>
        <v>12.820668873478311</v>
      </c>
      <c r="AU489" s="4">
        <f t="shared" si="291"/>
        <v>20.697112582318965</v>
      </c>
      <c r="AV489">
        <f t="shared" si="292"/>
        <v>0</v>
      </c>
      <c r="AW489">
        <f t="shared" si="293"/>
        <v>0</v>
      </c>
      <c r="AX489">
        <f t="shared" si="294"/>
        <v>0</v>
      </c>
      <c r="AY489" s="4">
        <f t="shared" si="277"/>
        <v>6.94</v>
      </c>
      <c r="AZ489" s="4">
        <f t="shared" si="278"/>
        <v>836.18000000000723</v>
      </c>
      <c r="BA489" s="4">
        <f>(C489-$C$1240)*10/100*4</f>
        <v>366.16800000000001</v>
      </c>
      <c r="BC489"/>
      <c r="BE489" s="6"/>
      <c r="BK489">
        <f t="shared" si="295"/>
        <v>0</v>
      </c>
    </row>
    <row r="490" spans="1:63" x14ac:dyDescent="0.25">
      <c r="A490">
        <v>769</v>
      </c>
      <c r="B490" s="1">
        <v>44119</v>
      </c>
      <c r="C490" s="2">
        <v>3453.72</v>
      </c>
      <c r="D490" s="2">
        <v>3489.08</v>
      </c>
      <c r="E490" s="2">
        <v>3440.89</v>
      </c>
      <c r="F490" s="2">
        <v>3483.34</v>
      </c>
      <c r="G490" s="2">
        <v>3717640000</v>
      </c>
      <c r="H490" s="2">
        <f t="shared" si="279"/>
        <v>65.231487420655313</v>
      </c>
      <c r="I490" s="2">
        <f t="shared" si="280"/>
        <v>3376.5095000000001</v>
      </c>
      <c r="J490" s="2">
        <f t="shared" si="281"/>
        <v>63.708443206450099</v>
      </c>
      <c r="K490" s="2">
        <f t="shared" si="282"/>
        <v>-34.950000000000273</v>
      </c>
      <c r="L490" s="20">
        <f>VLOOKUP(B490,'IV Calls'!A:B,2, FALSE)</f>
        <v>0.17630000000000001</v>
      </c>
      <c r="M490" s="2">
        <f t="shared" si="283"/>
        <v>20.163363986271829</v>
      </c>
      <c r="N490" s="2">
        <f>VLOOKUP(B490,'IV Puts'!A:B,2, FALSE)</f>
        <v>0.1774</v>
      </c>
      <c r="O490" s="21">
        <f t="shared" si="284"/>
        <v>21.055067346965089</v>
      </c>
      <c r="P490" s="4">
        <f t="shared" si="285"/>
        <v>48.190000000000055</v>
      </c>
      <c r="Q490" s="4">
        <f t="shared" si="286"/>
        <v>52.557000000000059</v>
      </c>
      <c r="R490" s="4">
        <f t="shared" si="287"/>
        <v>13.557428571428566</v>
      </c>
      <c r="S490" s="4">
        <f t="shared" si="288"/>
        <v>9.7069094518246981</v>
      </c>
      <c r="T490" s="20">
        <f t="shared" si="259"/>
        <v>3500.9369548872182</v>
      </c>
      <c r="U490" s="2">
        <f t="shared" si="260"/>
        <v>17.596954887218089</v>
      </c>
      <c r="V490" s="24">
        <f t="shared" si="261"/>
        <v>1</v>
      </c>
      <c r="W490" s="32">
        <f t="shared" si="262"/>
        <v>3459.882648108392</v>
      </c>
      <c r="X490" s="33">
        <f t="shared" si="263"/>
        <v>23.457351891608141</v>
      </c>
      <c r="Y490" s="34">
        <f t="shared" si="264"/>
        <v>0</v>
      </c>
      <c r="Z490" s="39">
        <f t="shared" si="289"/>
        <v>3447.5449999999983</v>
      </c>
      <c r="AA490" s="33">
        <f t="shared" si="265"/>
        <v>35.795000000001892</v>
      </c>
      <c r="AB490" s="34">
        <f t="shared" si="266"/>
        <v>0</v>
      </c>
      <c r="AC490" s="32">
        <f t="shared" si="267"/>
        <v>3450.1359061027611</v>
      </c>
      <c r="AD490" s="33">
        <f t="shared" si="268"/>
        <v>33.20409389723909</v>
      </c>
      <c r="AE490" s="34">
        <f t="shared" si="269"/>
        <v>0</v>
      </c>
      <c r="AF490" s="36">
        <f t="shared" si="270"/>
        <v>-1</v>
      </c>
      <c r="AG490" s="37">
        <f t="shared" si="271"/>
        <v>0</v>
      </c>
      <c r="AH490" s="37">
        <f>IF(COUNTIF(AF491:AF494, "&lt;0")&gt;=2,0,IF(AE490=1, 1, -1))</f>
        <v>0</v>
      </c>
      <c r="AI490" s="37">
        <f>IF(COUNTIF(AF491:AF493, "&lt;0")&gt;=1,0,IF(AE490=1, 1, -1))</f>
        <v>0</v>
      </c>
      <c r="AJ490" s="42">
        <f>IF(SUM(AE491:AE493)=0,0,IF(AE490=1, 1, -1))</f>
        <v>0</v>
      </c>
      <c r="AK490" s="37">
        <f>IF(COUNTIF(AF491:AF492, "&lt;0")&gt;=2,0,IF(AE490=1, 1, -1))</f>
        <v>0</v>
      </c>
      <c r="AL490" s="44">
        <f>IF(COUNTIF(AF491:AF494, "&lt;0")&gt;=3,0,IF(AE490=1, 1, -1))</f>
        <v>0</v>
      </c>
      <c r="AM490" s="49">
        <f>IF(COUNTIF(AF491:AF493, "&lt;0")&gt;=2,0,IF(AE490=1, 1, -1))</f>
        <v>0</v>
      </c>
      <c r="AN490" s="7">
        <v>20.289170568148737</v>
      </c>
      <c r="AO490" s="4">
        <f t="shared" si="272"/>
        <v>35.360000000000127</v>
      </c>
      <c r="AP490" s="4">
        <f t="shared" si="273"/>
        <v>-12.829999999999927</v>
      </c>
      <c r="AQ490" s="4">
        <f t="shared" si="274"/>
        <v>29.620000000000346</v>
      </c>
      <c r="AR490">
        <f t="shared" si="290"/>
        <v>35.360000000000127</v>
      </c>
      <c r="AS490" s="6">
        <f t="shared" si="275"/>
        <v>1</v>
      </c>
      <c r="AT490" s="4">
        <f t="shared" si="276"/>
        <v>-4.9262441477770196</v>
      </c>
      <c r="AU490" s="4">
        <f t="shared" si="291"/>
        <v>-2.3308294318516083</v>
      </c>
      <c r="AV490">
        <f t="shared" si="292"/>
        <v>1</v>
      </c>
      <c r="AW490">
        <f t="shared" si="293"/>
        <v>0</v>
      </c>
      <c r="AX490">
        <f t="shared" si="294"/>
        <v>0</v>
      </c>
      <c r="AY490" s="4">
        <f t="shared" si="277"/>
        <v>-3.9100000000000006</v>
      </c>
      <c r="AZ490" s="4">
        <f t="shared" si="278"/>
        <v>829.24000000000717</v>
      </c>
      <c r="BA490" s="4">
        <f>(C490-$C$1240)*10/100*4</f>
        <v>350.25599999999991</v>
      </c>
      <c r="BC490"/>
      <c r="BE490" s="6"/>
      <c r="BK490">
        <f t="shared" si="295"/>
        <v>0</v>
      </c>
    </row>
    <row r="491" spans="1:63" x14ac:dyDescent="0.25">
      <c r="A491">
        <v>768</v>
      </c>
      <c r="B491" s="1">
        <v>44118</v>
      </c>
      <c r="C491" s="2">
        <v>3515.47</v>
      </c>
      <c r="D491" s="2">
        <v>3527.94</v>
      </c>
      <c r="E491" s="2">
        <v>3480.55</v>
      </c>
      <c r="F491" s="2">
        <v>3488.67</v>
      </c>
      <c r="G491" s="2">
        <v>3840630000</v>
      </c>
      <c r="H491" s="2">
        <f t="shared" si="279"/>
        <v>67.109136991752337</v>
      </c>
      <c r="I491" s="2">
        <f t="shared" si="280"/>
        <v>3371.1665000000003</v>
      </c>
      <c r="J491" s="2">
        <f t="shared" si="281"/>
        <v>66.115481975420195</v>
      </c>
      <c r="K491" s="2">
        <f t="shared" si="282"/>
        <v>3.5399999999999636</v>
      </c>
      <c r="L491" s="20">
        <f>VLOOKUP(B491,'IV Calls'!A:B,2, FALSE)</f>
        <v>0.18440000000000001</v>
      </c>
      <c r="M491" s="2">
        <f t="shared" si="283"/>
        <v>21.230369592886074</v>
      </c>
      <c r="N491" s="2">
        <f>VLOOKUP(B491,'IV Puts'!A:B,2, FALSE)</f>
        <v>0.18179999999999999</v>
      </c>
      <c r="O491" s="21">
        <f t="shared" si="284"/>
        <v>21.721152193740625</v>
      </c>
      <c r="P491" s="4">
        <f t="shared" si="285"/>
        <v>47.389999999999873</v>
      </c>
      <c r="Q491" s="4">
        <f t="shared" si="286"/>
        <v>51.31700000000005</v>
      </c>
      <c r="R491" s="4">
        <f t="shared" si="287"/>
        <v>12.266954887218038</v>
      </c>
      <c r="S491" s="4">
        <f t="shared" si="288"/>
        <v>8.6797860681579273</v>
      </c>
      <c r="T491" s="20">
        <f t="shared" si="259"/>
        <v>3522.2254962406014</v>
      </c>
      <c r="U491" s="2">
        <f t="shared" si="260"/>
        <v>33.555496240601315</v>
      </c>
      <c r="V491" s="24">
        <f t="shared" si="261"/>
        <v>0</v>
      </c>
      <c r="W491" s="32">
        <f t="shared" si="262"/>
        <v>3520.6544512310461</v>
      </c>
      <c r="X491" s="33">
        <f t="shared" si="263"/>
        <v>31.984451231046023</v>
      </c>
      <c r="Y491" s="34">
        <f t="shared" si="264"/>
        <v>0</v>
      </c>
      <c r="Z491" s="39">
        <f t="shared" si="289"/>
        <v>3513.616</v>
      </c>
      <c r="AA491" s="33">
        <f t="shared" si="265"/>
        <v>24.945999999999913</v>
      </c>
      <c r="AB491" s="34">
        <f t="shared" si="266"/>
        <v>0</v>
      </c>
      <c r="AC491" s="32">
        <f t="shared" si="267"/>
        <v>3515.0940747585196</v>
      </c>
      <c r="AD491" s="33">
        <f t="shared" si="268"/>
        <v>26.424074758519509</v>
      </c>
      <c r="AE491" s="34">
        <f t="shared" si="269"/>
        <v>0</v>
      </c>
      <c r="AF491" s="36">
        <f t="shared" si="270"/>
        <v>-1</v>
      </c>
      <c r="AG491" s="37">
        <f t="shared" si="271"/>
        <v>0</v>
      </c>
      <c r="AH491" s="37">
        <f>IF(COUNTIF(AF492:AF495, "&lt;0")&gt;=2,0,IF(AE491=1, 1, -1))</f>
        <v>0</v>
      </c>
      <c r="AI491" s="37">
        <f>IF(COUNTIF(AF492:AF494, "&lt;0")&gt;=1,0,IF(AE491=1, 1, -1))</f>
        <v>0</v>
      </c>
      <c r="AJ491" s="42">
        <f>IF(SUM(AE492:AE494)=0,0,IF(AE491=1, 1, -1))</f>
        <v>-1</v>
      </c>
      <c r="AK491" s="37">
        <f>IF(COUNTIF(AF492:AF493, "&lt;0")&gt;=2,0,IF(AE491=1, 1, -1))</f>
        <v>0</v>
      </c>
      <c r="AL491" s="44">
        <f>IF(COUNTIF(AF492:AF495, "&lt;0")&gt;=3,0,IF(AE491=1, 1, -1))</f>
        <v>-1</v>
      </c>
      <c r="AM491" s="49">
        <f>IF(COUNTIF(AF492:AF494, "&lt;0")&gt;=2,0,IF(AE491=1, 1, -1))</f>
        <v>0</v>
      </c>
      <c r="AN491" s="7">
        <v>20.931025986912623</v>
      </c>
      <c r="AO491" s="4">
        <f t="shared" si="272"/>
        <v>12.470000000000255</v>
      </c>
      <c r="AP491" s="4">
        <f t="shared" si="273"/>
        <v>-34.919999999999618</v>
      </c>
      <c r="AQ491" s="4">
        <f t="shared" si="274"/>
        <v>26.799999999999727</v>
      </c>
      <c r="AR491">
        <f t="shared" si="290"/>
        <v>34.919999999999618</v>
      </c>
      <c r="AS491" s="6">
        <f t="shared" si="275"/>
        <v>1</v>
      </c>
      <c r="AT491" s="4">
        <f t="shared" si="276"/>
        <v>-3.5234610196306839</v>
      </c>
      <c r="AU491" s="4">
        <f t="shared" si="291"/>
        <v>1.1310259869128956</v>
      </c>
      <c r="AV491">
        <f t="shared" si="292"/>
        <v>0</v>
      </c>
      <c r="AW491">
        <f t="shared" si="293"/>
        <v>1</v>
      </c>
      <c r="AX491">
        <f t="shared" si="294"/>
        <v>0</v>
      </c>
      <c r="AY491" s="4">
        <f t="shared" si="277"/>
        <v>-3.9100000000000006</v>
      </c>
      <c r="AZ491" s="4">
        <f t="shared" si="278"/>
        <v>833.15000000000714</v>
      </c>
      <c r="BA491" s="4">
        <f>(C491-$C$1240)*10/100*4</f>
        <v>374.9559999999999</v>
      </c>
      <c r="BC491"/>
      <c r="BE491" s="6"/>
      <c r="BK491">
        <f t="shared" si="295"/>
        <v>1</v>
      </c>
    </row>
    <row r="492" spans="1:63" x14ac:dyDescent="0.25">
      <c r="A492">
        <v>767</v>
      </c>
      <c r="B492" s="1">
        <v>44117</v>
      </c>
      <c r="C492" s="2">
        <v>3534.01</v>
      </c>
      <c r="D492" s="2">
        <v>3534.01</v>
      </c>
      <c r="E492" s="2">
        <v>3500.86</v>
      </c>
      <c r="F492" s="2">
        <v>3511.93</v>
      </c>
      <c r="G492" s="2">
        <v>3605150000</v>
      </c>
      <c r="H492" s="2">
        <f t="shared" si="279"/>
        <v>65.895032699319998</v>
      </c>
      <c r="I492" s="2">
        <f t="shared" si="280"/>
        <v>3365.9544999999998</v>
      </c>
      <c r="J492" s="2">
        <f t="shared" si="281"/>
        <v>64.951456318505635</v>
      </c>
      <c r="K492" s="2">
        <f t="shared" si="282"/>
        <v>-0.20999999999958163</v>
      </c>
      <c r="L492" s="20">
        <f>VLOOKUP(B492,'IV Calls'!A:B,2, FALSE)</f>
        <v>0.19189999999999999</v>
      </c>
      <c r="M492" s="2">
        <f t="shared" si="283"/>
        <v>22.234089116017248</v>
      </c>
      <c r="N492" s="2">
        <f>VLOOKUP(B492,'IV Puts'!A:B,2, FALSE)</f>
        <v>0.17849999999999999</v>
      </c>
      <c r="O492" s="21">
        <f t="shared" si="284"/>
        <v>21.462234187707509</v>
      </c>
      <c r="P492" s="4">
        <f t="shared" si="285"/>
        <v>33.359999999999673</v>
      </c>
      <c r="Q492" s="4">
        <f t="shared" si="286"/>
        <v>52.387000000000079</v>
      </c>
      <c r="R492" s="4">
        <f t="shared" si="287"/>
        <v>10.2954962406015</v>
      </c>
      <c r="S492" s="4">
        <f t="shared" si="288"/>
        <v>7.3020439873892764</v>
      </c>
      <c r="T492" s="20">
        <f t="shared" si="259"/>
        <v>3541.7971879699248</v>
      </c>
      <c r="U492" s="2">
        <f t="shared" si="260"/>
        <v>29.867187969924998</v>
      </c>
      <c r="V492" s="24">
        <f t="shared" si="261"/>
        <v>0</v>
      </c>
      <c r="W492" s="32">
        <f t="shared" si="262"/>
        <v>3537.8872710795545</v>
      </c>
      <c r="X492" s="33">
        <f t="shared" si="263"/>
        <v>25.95727107955463</v>
      </c>
      <c r="Y492" s="34">
        <f t="shared" si="264"/>
        <v>0</v>
      </c>
      <c r="Z492" s="39">
        <f t="shared" si="289"/>
        <v>3537.4089999999997</v>
      </c>
      <c r="AA492" s="33">
        <f t="shared" si="265"/>
        <v>25.478999999999814</v>
      </c>
      <c r="AB492" s="34">
        <f t="shared" si="266"/>
        <v>0</v>
      </c>
      <c r="AC492" s="32">
        <f t="shared" si="267"/>
        <v>3537.5094369267063</v>
      </c>
      <c r="AD492" s="33">
        <f t="shared" si="268"/>
        <v>25.579436926706421</v>
      </c>
      <c r="AE492" s="34">
        <f t="shared" si="269"/>
        <v>0</v>
      </c>
      <c r="AF492" s="36">
        <f t="shared" si="270"/>
        <v>-1</v>
      </c>
      <c r="AG492" s="37">
        <f t="shared" si="271"/>
        <v>0</v>
      </c>
      <c r="AH492" s="37">
        <f>IF(COUNTIF(AF493:AF496, "&lt;0")&gt;=2,0,IF(AE492=1, 1, -1))</f>
        <v>0</v>
      </c>
      <c r="AI492" s="37">
        <f>IF(COUNTIF(AF493:AF495, "&lt;0")&gt;=1,0,IF(AE492=1, 1, -1))</f>
        <v>0</v>
      </c>
      <c r="AJ492" s="42">
        <f>IF(SUM(AE493:AE495)=0,0,IF(AE492=1, 1, -1))</f>
        <v>-1</v>
      </c>
      <c r="AK492" s="37">
        <f>IF(COUNTIF(AF493:AF494, "&lt;0")&gt;=2,0,IF(AE492=1, 1, -1))</f>
        <v>-1</v>
      </c>
      <c r="AL492" s="44">
        <f>IF(COUNTIF(AF493:AF496, "&lt;0")&gt;=3,0,IF(AE492=1, 1, -1))</f>
        <v>-1</v>
      </c>
      <c r="AM492" s="49">
        <f>IF(COUNTIF(AF493:AF495, "&lt;0")&gt;=2,0,IF(AE492=1, 1, -1))</f>
        <v>-1</v>
      </c>
      <c r="AN492" s="7">
        <v>20.681526353356329</v>
      </c>
      <c r="AO492" s="4">
        <f t="shared" si="272"/>
        <v>0</v>
      </c>
      <c r="AP492" s="4">
        <f t="shared" si="273"/>
        <v>-33.150000000000091</v>
      </c>
      <c r="AQ492" s="4">
        <f t="shared" si="274"/>
        <v>22.080000000000382</v>
      </c>
      <c r="AR492">
        <f t="shared" si="290"/>
        <v>33.150000000000091</v>
      </c>
      <c r="AS492" s="6">
        <f t="shared" si="275"/>
        <v>1</v>
      </c>
      <c r="AT492" s="4">
        <f t="shared" si="276"/>
        <v>-2.1277104699655993</v>
      </c>
      <c r="AU492" s="4">
        <f t="shared" si="291"/>
        <v>5.601526353355947</v>
      </c>
      <c r="AV492">
        <f t="shared" si="292"/>
        <v>0</v>
      </c>
      <c r="AW492">
        <f t="shared" si="293"/>
        <v>1</v>
      </c>
      <c r="AX492">
        <f t="shared" si="294"/>
        <v>0</v>
      </c>
      <c r="AY492" s="4">
        <f t="shared" si="277"/>
        <v>-3.9100000000000006</v>
      </c>
      <c r="AZ492" s="4">
        <f t="shared" si="278"/>
        <v>837.06000000000711</v>
      </c>
      <c r="BA492" s="4">
        <f>(C492-$C$1240)*10/100*4</f>
        <v>382.37200000000013</v>
      </c>
      <c r="BC492"/>
      <c r="BE492" s="6"/>
      <c r="BK492">
        <f t="shared" si="295"/>
        <v>1</v>
      </c>
    </row>
    <row r="493" spans="1:63" x14ac:dyDescent="0.25">
      <c r="A493">
        <v>766</v>
      </c>
      <c r="B493" s="1">
        <v>44116</v>
      </c>
      <c r="C493" s="2">
        <v>3500.02</v>
      </c>
      <c r="D493" s="2">
        <v>3549.85</v>
      </c>
      <c r="E493" s="2">
        <v>3499.61</v>
      </c>
      <c r="F493" s="2">
        <v>3534.22</v>
      </c>
      <c r="G493" s="2">
        <v>3428970000</v>
      </c>
      <c r="H493" s="2">
        <f t="shared" si="279"/>
        <v>53.580068599350554</v>
      </c>
      <c r="I493" s="2">
        <f t="shared" si="280"/>
        <v>3359.6405</v>
      </c>
      <c r="J493" s="2">
        <f t="shared" si="281"/>
        <v>60.258055978127636</v>
      </c>
      <c r="K493" s="2">
        <f t="shared" si="282"/>
        <v>22.880000000000109</v>
      </c>
      <c r="L493" s="20">
        <f>VLOOKUP(B493,'IV Calls'!A:B,2, FALSE)</f>
        <v>0.192</v>
      </c>
      <c r="M493" s="2">
        <f t="shared" si="283"/>
        <v>21.886392974617596</v>
      </c>
      <c r="N493" s="2">
        <f>VLOOKUP(B493,'IV Puts'!A:B,2, FALSE)</f>
        <v>0.15890000000000001</v>
      </c>
      <c r="O493" s="21">
        <f t="shared" si="284"/>
        <v>18.797028633815735</v>
      </c>
      <c r="P493" s="4">
        <f t="shared" si="285"/>
        <v>72.710000000000036</v>
      </c>
      <c r="Q493" s="4">
        <f t="shared" si="286"/>
        <v>52.089000000000127</v>
      </c>
      <c r="R493" s="4">
        <f t="shared" si="287"/>
        <v>7.5771879699248093</v>
      </c>
      <c r="S493" s="4">
        <f t="shared" si="288"/>
        <v>5.460945182470601</v>
      </c>
      <c r="T493" s="20">
        <f t="shared" si="259"/>
        <v>3481.7327067669171</v>
      </c>
      <c r="U493" s="2">
        <f t="shared" si="260"/>
        <v>52.48729323308271</v>
      </c>
      <c r="V493" s="24">
        <f t="shared" si="261"/>
        <v>0</v>
      </c>
      <c r="W493" s="32">
        <f t="shared" si="262"/>
        <v>3502.4074241106719</v>
      </c>
      <c r="X493" s="33">
        <f t="shared" si="263"/>
        <v>31.812575889327945</v>
      </c>
      <c r="Y493" s="34">
        <f t="shared" si="264"/>
        <v>0</v>
      </c>
      <c r="Z493" s="39">
        <f t="shared" si="289"/>
        <v>3504.0550000000039</v>
      </c>
      <c r="AA493" s="33">
        <f t="shared" si="265"/>
        <v>30.164999999995871</v>
      </c>
      <c r="AB493" s="34">
        <f t="shared" si="266"/>
        <v>0</v>
      </c>
      <c r="AC493" s="32">
        <f t="shared" si="267"/>
        <v>3503.7090090632441</v>
      </c>
      <c r="AD493" s="33">
        <f t="shared" si="268"/>
        <v>30.510990936755661</v>
      </c>
      <c r="AE493" s="34">
        <f t="shared" si="269"/>
        <v>0</v>
      </c>
      <c r="AF493" s="36">
        <f t="shared" si="270"/>
        <v>-1</v>
      </c>
      <c r="AG493" s="37">
        <f t="shared" si="271"/>
        <v>-1</v>
      </c>
      <c r="AH493" s="37">
        <f>IF(COUNTIF(AF494:AF497, "&lt;0")&gt;=2,0,IF(AE493=1, 1, -1))</f>
        <v>0</v>
      </c>
      <c r="AI493" s="37">
        <f>IF(COUNTIF(AF494:AF496, "&lt;0")&gt;=1,0,IF(AE493=1, 1, -1))</f>
        <v>0</v>
      </c>
      <c r="AJ493" s="42">
        <f>IF(SUM(AE494:AE496)=0,0,IF(AE493=1, 1, -1))</f>
        <v>-1</v>
      </c>
      <c r="AK493" s="37">
        <f>IF(COUNTIF(AF494:AF495, "&lt;0")&gt;=2,0,IF(AE493=1, 1, -1))</f>
        <v>-1</v>
      </c>
      <c r="AL493" s="44">
        <f>IF(COUNTIF(AF494:AF497, "&lt;0")&gt;=3,0,IF(AE493=1, 1, -1))</f>
        <v>-1</v>
      </c>
      <c r="AM493" s="49">
        <f>IF(COUNTIF(AF494:AF496, "&lt;0")&gt;=2,0,IF(AE493=1, 1, -1))</f>
        <v>-1</v>
      </c>
      <c r="AN493" s="7">
        <v>18.113270019097584</v>
      </c>
      <c r="AO493" s="4">
        <f t="shared" si="272"/>
        <v>49.829999999999927</v>
      </c>
      <c r="AP493" s="4">
        <f t="shared" si="273"/>
        <v>-0.40999999999985448</v>
      </c>
      <c r="AQ493" s="4">
        <f t="shared" si="274"/>
        <v>34.199999999999818</v>
      </c>
      <c r="AR493">
        <f t="shared" si="290"/>
        <v>49.829999999999927</v>
      </c>
      <c r="AS493" s="6">
        <f t="shared" si="275"/>
        <v>1</v>
      </c>
      <c r="AT493" s="4">
        <f t="shared" si="276"/>
        <v>-22.660094971353551</v>
      </c>
      <c r="AU493" s="4">
        <f t="shared" si="291"/>
        <v>-9.0867299809022342</v>
      </c>
      <c r="AV493">
        <f t="shared" si="292"/>
        <v>1</v>
      </c>
      <c r="AW493">
        <f t="shared" si="293"/>
        <v>0</v>
      </c>
      <c r="AX493">
        <f t="shared" si="294"/>
        <v>0</v>
      </c>
      <c r="AY493" s="4">
        <f t="shared" si="277"/>
        <v>-3.9100000000000006</v>
      </c>
      <c r="AZ493" s="4">
        <f t="shared" si="278"/>
        <v>840.97000000000708</v>
      </c>
      <c r="BA493" s="4">
        <f>(C493-$C$1240)*10/100*4</f>
        <v>368.77600000000007</v>
      </c>
      <c r="BC493"/>
      <c r="BE493" s="6"/>
      <c r="BK493">
        <f t="shared" si="295"/>
        <v>1</v>
      </c>
    </row>
    <row r="494" spans="1:63" x14ac:dyDescent="0.25">
      <c r="A494">
        <v>765</v>
      </c>
      <c r="B494" s="1">
        <v>44113</v>
      </c>
      <c r="C494" s="2">
        <v>3459.67</v>
      </c>
      <c r="D494" s="2">
        <v>3482.34</v>
      </c>
      <c r="E494" s="2">
        <v>3458.07</v>
      </c>
      <c r="F494" s="2">
        <v>3477.14</v>
      </c>
      <c r="G494" s="2">
        <v>3939060000</v>
      </c>
      <c r="H494" s="2">
        <f t="shared" si="279"/>
        <v>42.81158908519982</v>
      </c>
      <c r="I494" s="2">
        <f t="shared" si="280"/>
        <v>3352.8175000000001</v>
      </c>
      <c r="J494" s="2">
        <f t="shared" si="281"/>
        <v>46.018042171122033</v>
      </c>
      <c r="K494" s="2">
        <f t="shared" si="282"/>
        <v>12.840000000000146</v>
      </c>
      <c r="L494" s="20">
        <f>VLOOKUP(B494,'IV Calls'!A:B,2, FALSE)</f>
        <v>0.15870000000000001</v>
      </c>
      <c r="M494" s="2">
        <f t="shared" si="283"/>
        <v>17.932778244726144</v>
      </c>
      <c r="N494" s="2">
        <f>VLOOKUP(B494,'IV Puts'!A:B,2, FALSE)</f>
        <v>0.1588</v>
      </c>
      <c r="O494" s="21">
        <f t="shared" si="284"/>
        <v>18.621449821425468</v>
      </c>
      <c r="P494" s="4">
        <f t="shared" si="285"/>
        <v>35.510000000000218</v>
      </c>
      <c r="Q494" s="4">
        <f t="shared" si="286"/>
        <v>51.046000000000092</v>
      </c>
      <c r="R494" s="4">
        <f t="shared" si="287"/>
        <v>4.592706766917293</v>
      </c>
      <c r="S494" s="4">
        <f t="shared" si="288"/>
        <v>3.3625691699604738</v>
      </c>
      <c r="T494" s="20">
        <f t="shared" si="259"/>
        <v>3449.7210451127817</v>
      </c>
      <c r="U494" s="2">
        <f t="shared" si="260"/>
        <v>27.418954887218206</v>
      </c>
      <c r="V494" s="24">
        <f t="shared" si="261"/>
        <v>0</v>
      </c>
      <c r="W494" s="32">
        <f t="shared" si="262"/>
        <v>3461.1760472514889</v>
      </c>
      <c r="X494" s="33">
        <f t="shared" si="263"/>
        <v>15.963952748511019</v>
      </c>
      <c r="Y494" s="34">
        <f t="shared" si="264"/>
        <v>1</v>
      </c>
      <c r="Z494" s="39">
        <f t="shared" si="289"/>
        <v>3462.2090000000007</v>
      </c>
      <c r="AA494" s="33">
        <f t="shared" si="265"/>
        <v>14.930999999999131</v>
      </c>
      <c r="AB494" s="34">
        <f t="shared" si="266"/>
        <v>1</v>
      </c>
      <c r="AC494" s="32">
        <f t="shared" si="267"/>
        <v>3461.9920799228134</v>
      </c>
      <c r="AD494" s="33">
        <f t="shared" si="268"/>
        <v>15.147920077186427</v>
      </c>
      <c r="AE494" s="34">
        <f t="shared" si="269"/>
        <v>1</v>
      </c>
      <c r="AF494" s="36">
        <f t="shared" si="270"/>
        <v>1</v>
      </c>
      <c r="AG494" s="37">
        <f t="shared" si="271"/>
        <v>1</v>
      </c>
      <c r="AH494" s="37">
        <f>IF(COUNTIF(AF495:AF498, "&lt;0")&gt;=2,0,IF(AE494=1, 1, -1))</f>
        <v>0</v>
      </c>
      <c r="AI494" s="37">
        <f>IF(COUNTIF(AF495:AF497, "&lt;0")&gt;=1,0,IF(AE494=1, 1, -1))</f>
        <v>0</v>
      </c>
      <c r="AJ494" s="42">
        <f>IF(SUM(AE495:AE497)=0,0,IF(AE494=1, 1, -1))</f>
        <v>1</v>
      </c>
      <c r="AK494" s="37">
        <f>IF(COUNTIF(AF495:AF496, "&lt;0")&gt;=2,0,IF(AE494=1, 1, -1))</f>
        <v>1</v>
      </c>
      <c r="AL494" s="44">
        <f>IF(COUNTIF(AF495:AF498, "&lt;0")&gt;=3,0,IF(AE494=1, 1, -1))</f>
        <v>0</v>
      </c>
      <c r="AM494" s="49">
        <f>IF(COUNTIF(AF495:AF497, "&lt;0")&gt;=2,0,IF(AE494=1, 1, -1))</f>
        <v>0</v>
      </c>
      <c r="AN494" s="7">
        <v>17.944078041981797</v>
      </c>
      <c r="AO494" s="4">
        <f t="shared" si="272"/>
        <v>22.670000000000073</v>
      </c>
      <c r="AP494" s="4">
        <f t="shared" si="273"/>
        <v>-1.5999999999999091</v>
      </c>
      <c r="AQ494" s="4">
        <f t="shared" si="274"/>
        <v>17.4699999999998</v>
      </c>
      <c r="AR494">
        <f t="shared" si="290"/>
        <v>22.670000000000073</v>
      </c>
      <c r="AS494" s="6">
        <f t="shared" si="275"/>
        <v>0</v>
      </c>
      <c r="AT494" s="4">
        <f t="shared" si="276"/>
        <v>4.2461170629726226</v>
      </c>
      <c r="AU494" s="4">
        <f t="shared" si="291"/>
        <v>7.474078041981997</v>
      </c>
      <c r="AV494">
        <f t="shared" si="292"/>
        <v>0</v>
      </c>
      <c r="AW494">
        <f t="shared" si="293"/>
        <v>0</v>
      </c>
      <c r="AX494">
        <f t="shared" si="294"/>
        <v>0</v>
      </c>
      <c r="AY494" s="4">
        <f t="shared" si="277"/>
        <v>6.94</v>
      </c>
      <c r="AZ494" s="4">
        <f t="shared" si="278"/>
        <v>844.88000000000704</v>
      </c>
      <c r="BA494" s="4">
        <f>(C494-$C$1240)*10/100*4</f>
        <v>352.63600000000008</v>
      </c>
      <c r="BC494"/>
      <c r="BE494" s="6"/>
      <c r="BK494">
        <f t="shared" si="295"/>
        <v>1</v>
      </c>
    </row>
    <row r="495" spans="1:63" x14ac:dyDescent="0.25">
      <c r="A495">
        <v>764</v>
      </c>
      <c r="B495" s="1">
        <v>44112</v>
      </c>
      <c r="C495" s="2">
        <v>3434.28</v>
      </c>
      <c r="D495" s="2">
        <v>3447.28</v>
      </c>
      <c r="E495" s="2">
        <v>3428.15</v>
      </c>
      <c r="F495" s="2">
        <v>3446.83</v>
      </c>
      <c r="G495" s="2">
        <v>3856190000</v>
      </c>
      <c r="H495" s="2">
        <f t="shared" si="279"/>
        <v>53.70728985280617</v>
      </c>
      <c r="I495" s="2">
        <f t="shared" si="280"/>
        <v>3347.4690000000001</v>
      </c>
      <c r="J495" s="2">
        <f t="shared" si="281"/>
        <v>51.310024102713648</v>
      </c>
      <c r="K495" s="2">
        <f t="shared" si="282"/>
        <v>14.840000000000146</v>
      </c>
      <c r="L495" s="20">
        <f>VLOOKUP(B495,'IV Calls'!A:B,2, FALSE)</f>
        <v>0.16309999999999999</v>
      </c>
      <c r="M495" s="2">
        <f t="shared" si="283"/>
        <v>18.283516827105803</v>
      </c>
      <c r="N495" s="2">
        <f>VLOOKUP(B495,'IV Puts'!A:B,2, FALSE)</f>
        <v>0.1661</v>
      </c>
      <c r="O495" s="21">
        <f t="shared" si="284"/>
        <v>19.322697229541429</v>
      </c>
      <c r="P495" s="4">
        <f t="shared" si="285"/>
        <v>27.840000000000146</v>
      </c>
      <c r="Q495" s="4">
        <f t="shared" si="286"/>
        <v>55.339000000000077</v>
      </c>
      <c r="R495" s="4">
        <f t="shared" si="287"/>
        <v>2.891045112781959</v>
      </c>
      <c r="S495" s="4">
        <f t="shared" si="288"/>
        <v>2.1211933119560249</v>
      </c>
      <c r="T495" s="20">
        <f t="shared" si="259"/>
        <v>3420.9286240601505</v>
      </c>
      <c r="U495" s="2">
        <f t="shared" si="260"/>
        <v>25.901375939849459</v>
      </c>
      <c r="V495" s="24">
        <f t="shared" si="261"/>
        <v>0</v>
      </c>
      <c r="W495" s="32">
        <f t="shared" si="262"/>
        <v>3435.0878187284193</v>
      </c>
      <c r="X495" s="33">
        <f t="shared" si="263"/>
        <v>11.742181271580648</v>
      </c>
      <c r="Y495" s="34">
        <f t="shared" si="264"/>
        <v>1</v>
      </c>
      <c r="Z495" s="39">
        <f t="shared" si="289"/>
        <v>3439.2519999999931</v>
      </c>
      <c r="AA495" s="33">
        <f t="shared" si="265"/>
        <v>7.5780000000067957</v>
      </c>
      <c r="AB495" s="34">
        <f t="shared" si="266"/>
        <v>1</v>
      </c>
      <c r="AC495" s="32">
        <f t="shared" si="267"/>
        <v>3438.3775219329627</v>
      </c>
      <c r="AD495" s="33">
        <f t="shared" si="268"/>
        <v>8.4524780670371911</v>
      </c>
      <c r="AE495" s="34">
        <f t="shared" si="269"/>
        <v>1</v>
      </c>
      <c r="AF495" s="36">
        <f t="shared" si="270"/>
        <v>1</v>
      </c>
      <c r="AG495" s="37">
        <f t="shared" si="271"/>
        <v>0</v>
      </c>
      <c r="AH495" s="37">
        <f>IF(COUNTIF(AF496:AF499, "&lt;0")&gt;=2,0,IF(AE495=1, 1, -1))</f>
        <v>0</v>
      </c>
      <c r="AI495" s="37">
        <f>IF(COUNTIF(AF496:AF498, "&lt;0")&gt;=1,0,IF(AE495=1, 1, -1))</f>
        <v>0</v>
      </c>
      <c r="AJ495" s="42">
        <f>IF(SUM(AE496:AE498)=0,0,IF(AE495=1, 1, -1))</f>
        <v>0</v>
      </c>
      <c r="AK495" s="37">
        <f>IF(COUNTIF(AF496:AF497, "&lt;0")&gt;=2,0,IF(AE495=1, 1, -1))</f>
        <v>0</v>
      </c>
      <c r="AL495" s="44">
        <f>IF(COUNTIF(AF496:AF499, "&lt;0")&gt;=3,0,IF(AE495=1, 1, -1))</f>
        <v>0</v>
      </c>
      <c r="AM495" s="49">
        <f>IF(COUNTIF(AF496:AF498, "&lt;0")&gt;=2,0,IF(AE495=1, 1, -1))</f>
        <v>0</v>
      </c>
      <c r="AN495" s="7">
        <v>18.61981695268102</v>
      </c>
      <c r="AO495" s="4">
        <f t="shared" si="272"/>
        <v>13</v>
      </c>
      <c r="AP495" s="4">
        <f t="shared" si="273"/>
        <v>-6.1300000000001091</v>
      </c>
      <c r="AQ495" s="4">
        <f t="shared" si="274"/>
        <v>12.549999999999727</v>
      </c>
      <c r="AR495">
        <f t="shared" si="290"/>
        <v>13</v>
      </c>
      <c r="AS495" s="6">
        <f t="shared" si="275"/>
        <v>0</v>
      </c>
      <c r="AT495" s="4">
        <f t="shared" si="276"/>
        <v>14.929725429021531</v>
      </c>
      <c r="AU495" s="4">
        <f t="shared" si="291"/>
        <v>13.069816952681293</v>
      </c>
      <c r="AV495">
        <f t="shared" si="292"/>
        <v>0</v>
      </c>
      <c r="AW495">
        <f t="shared" si="293"/>
        <v>0</v>
      </c>
      <c r="AX495">
        <f t="shared" si="294"/>
        <v>0</v>
      </c>
      <c r="AY495" s="4">
        <f t="shared" si="277"/>
        <v>6.94</v>
      </c>
      <c r="AZ495" s="4">
        <f t="shared" si="278"/>
        <v>837.94000000000699</v>
      </c>
      <c r="BA495" s="4">
        <f>(C495-$C$1240)*10/100*4</f>
        <v>342.48000000000013</v>
      </c>
      <c r="BC495"/>
      <c r="BE495" s="6"/>
      <c r="BK495">
        <f t="shared" si="295"/>
        <v>0</v>
      </c>
    </row>
    <row r="496" spans="1:63" x14ac:dyDescent="0.25">
      <c r="A496">
        <v>763</v>
      </c>
      <c r="B496" s="1">
        <v>44111</v>
      </c>
      <c r="C496" s="2">
        <v>3384.56</v>
      </c>
      <c r="D496" s="2">
        <v>3426.26</v>
      </c>
      <c r="E496" s="2">
        <v>3384.56</v>
      </c>
      <c r="F496" s="2">
        <v>3419.44</v>
      </c>
      <c r="G496" s="2">
        <v>3807830000</v>
      </c>
      <c r="H496" s="2">
        <f t="shared" si="279"/>
        <v>60.822398916846431</v>
      </c>
      <c r="I496" s="2">
        <f t="shared" si="280"/>
        <v>3346.3830000000003</v>
      </c>
      <c r="J496" s="2">
        <f t="shared" si="281"/>
        <v>58.627276683432889</v>
      </c>
      <c r="K496" s="2">
        <f t="shared" si="282"/>
        <v>23.590000000000146</v>
      </c>
      <c r="L496" s="20">
        <f>VLOOKUP(B496,'IV Calls'!A:B,2, FALSE)</f>
        <v>0.1867</v>
      </c>
      <c r="M496" s="2">
        <f t="shared" si="283"/>
        <v>20.57120542070049</v>
      </c>
      <c r="N496" s="2">
        <f>VLOOKUP(B496,'IV Puts'!A:B,2, FALSE)</f>
        <v>0.19</v>
      </c>
      <c r="O496" s="21">
        <f t="shared" si="284"/>
        <v>21.725079066005218</v>
      </c>
      <c r="P496" s="4">
        <f t="shared" si="285"/>
        <v>65.290000000000418</v>
      </c>
      <c r="Q496" s="4">
        <f t="shared" si="286"/>
        <v>59.480000000000061</v>
      </c>
      <c r="R496" s="4">
        <f t="shared" si="287"/>
        <v>1.4886240601503793</v>
      </c>
      <c r="S496" s="4">
        <f t="shared" si="288"/>
        <v>1.1377728569283916</v>
      </c>
      <c r="T496" s="20">
        <f t="shared" si="259"/>
        <v>3360.4729548872178</v>
      </c>
      <c r="U496" s="2">
        <f t="shared" si="260"/>
        <v>58.967045112782216</v>
      </c>
      <c r="V496" s="24">
        <f t="shared" si="261"/>
        <v>0</v>
      </c>
      <c r="W496" s="32">
        <f t="shared" si="262"/>
        <v>3384.3825708827503</v>
      </c>
      <c r="X496" s="33">
        <f t="shared" si="263"/>
        <v>35.05742911724974</v>
      </c>
      <c r="Y496" s="34">
        <f t="shared" si="264"/>
        <v>0</v>
      </c>
      <c r="Z496" s="39">
        <f t="shared" si="289"/>
        <v>3382.1420000000035</v>
      </c>
      <c r="AA496" s="33">
        <f t="shared" si="265"/>
        <v>37.297999999996591</v>
      </c>
      <c r="AB496" s="34">
        <f t="shared" si="266"/>
        <v>0</v>
      </c>
      <c r="AC496" s="32">
        <f t="shared" si="267"/>
        <v>3382.6125198853806</v>
      </c>
      <c r="AD496" s="33">
        <f t="shared" si="268"/>
        <v>36.827480114619448</v>
      </c>
      <c r="AE496" s="34">
        <f t="shared" si="269"/>
        <v>0</v>
      </c>
      <c r="AF496" s="36">
        <f t="shared" si="270"/>
        <v>-1</v>
      </c>
      <c r="AG496" s="37">
        <f t="shared" si="271"/>
        <v>0</v>
      </c>
      <c r="AH496" s="37">
        <f>IF(COUNTIF(AF497:AF500, "&lt;0")&gt;=2,0,IF(AE496=1, 1, -1))</f>
        <v>0</v>
      </c>
      <c r="AI496" s="37">
        <f>IF(COUNTIF(AF497:AF499, "&lt;0")&gt;=1,0,IF(AE496=1, 1, -1))</f>
        <v>0</v>
      </c>
      <c r="AJ496" s="42">
        <f>IF(SUM(AE497:AE499)=0,0,IF(AE496=1, 1, -1))</f>
        <v>-1</v>
      </c>
      <c r="AK496" s="37">
        <f>IF(COUNTIF(AF497:AF498, "&lt;0")&gt;=2,0,IF(AE496=1, 1, -1))</f>
        <v>0</v>
      </c>
      <c r="AL496" s="44">
        <f>IF(COUNTIF(AF497:AF500, "&lt;0")&gt;=3,0,IF(AE496=1, 1, -1))</f>
        <v>-1</v>
      </c>
      <c r="AM496" s="49">
        <f>IF(COUNTIF(AF497:AF499, "&lt;0")&gt;=2,0,IF(AE496=1, 1, -1))</f>
        <v>0</v>
      </c>
      <c r="AN496" s="7">
        <v>20.934810015710191</v>
      </c>
      <c r="AO496" s="4">
        <f t="shared" si="272"/>
        <v>41.700000000000273</v>
      </c>
      <c r="AP496" s="4">
        <f t="shared" si="273"/>
        <v>0</v>
      </c>
      <c r="AQ496" s="4">
        <f t="shared" si="274"/>
        <v>34.880000000000109</v>
      </c>
      <c r="AR496">
        <f t="shared" si="290"/>
        <v>41.700000000000273</v>
      </c>
      <c r="AS496" s="6">
        <f t="shared" si="275"/>
        <v>1</v>
      </c>
      <c r="AT496" s="4">
        <f t="shared" si="276"/>
        <v>-10.297784976434986</v>
      </c>
      <c r="AU496" s="4">
        <f t="shared" si="291"/>
        <v>-6.9451899842899181</v>
      </c>
      <c r="AV496">
        <f t="shared" si="292"/>
        <v>1</v>
      </c>
      <c r="AW496">
        <f t="shared" si="293"/>
        <v>0</v>
      </c>
      <c r="AX496">
        <f t="shared" si="294"/>
        <v>0</v>
      </c>
      <c r="AY496" s="4">
        <f t="shared" si="277"/>
        <v>-3.9100000000000006</v>
      </c>
      <c r="AZ496" s="4">
        <f t="shared" si="278"/>
        <v>831.00000000000693</v>
      </c>
      <c r="BA496" s="4">
        <f>(C496-$C$1240)*10/100*4</f>
        <v>322.59199999999998</v>
      </c>
      <c r="BC496"/>
      <c r="BE496" s="6"/>
      <c r="BK496">
        <f t="shared" si="295"/>
        <v>1</v>
      </c>
    </row>
    <row r="497" spans="1:63" x14ac:dyDescent="0.25">
      <c r="A497">
        <v>762</v>
      </c>
      <c r="B497" s="1">
        <v>44110</v>
      </c>
      <c r="C497" s="2">
        <v>3408.74</v>
      </c>
      <c r="D497" s="2">
        <v>3431.56</v>
      </c>
      <c r="E497" s="2">
        <v>3354.54</v>
      </c>
      <c r="F497" s="2">
        <v>3360.97</v>
      </c>
      <c r="G497" s="2">
        <v>4443380000</v>
      </c>
      <c r="H497" s="2">
        <f t="shared" si="279"/>
        <v>58.648181784831728</v>
      </c>
      <c r="I497" s="2">
        <f t="shared" si="280"/>
        <v>3345.6459999999997</v>
      </c>
      <c r="J497" s="2">
        <f t="shared" si="281"/>
        <v>60.075319941325574</v>
      </c>
      <c r="K497" s="2">
        <f t="shared" si="282"/>
        <v>0.13999999999987267</v>
      </c>
      <c r="L497" s="20">
        <f>VLOOKUP(B497,'IV Calls'!A:B,2, FALSE)</f>
        <v>0.21740000000000001</v>
      </c>
      <c r="M497" s="2">
        <f t="shared" si="283"/>
        <v>24.293291785297757</v>
      </c>
      <c r="N497" s="2">
        <f>VLOOKUP(B497,'IV Puts'!A:B,2, FALSE)</f>
        <v>0.21890000000000001</v>
      </c>
      <c r="O497" s="21">
        <f t="shared" si="284"/>
        <v>25.38428469978038</v>
      </c>
      <c r="P497" s="4">
        <f t="shared" si="285"/>
        <v>77.019999999999982</v>
      </c>
      <c r="Q497" s="4">
        <f t="shared" si="286"/>
        <v>62.028999999999996</v>
      </c>
      <c r="R497" s="4">
        <f t="shared" si="287"/>
        <v>-0.49704511278195362</v>
      </c>
      <c r="S497" s="4">
        <f t="shared" si="288"/>
        <v>-0.24990016514036897</v>
      </c>
      <c r="T497" s="20">
        <f t="shared" si="259"/>
        <v>3407.9685563909775</v>
      </c>
      <c r="U497" s="2">
        <f t="shared" si="260"/>
        <v>46.998556390977683</v>
      </c>
      <c r="V497" s="24">
        <f t="shared" si="261"/>
        <v>0</v>
      </c>
      <c r="W497" s="32">
        <f t="shared" si="262"/>
        <v>3408.4853941517786</v>
      </c>
      <c r="X497" s="33">
        <f t="shared" si="263"/>
        <v>47.515394151778764</v>
      </c>
      <c r="Y497" s="34">
        <f t="shared" si="264"/>
        <v>0</v>
      </c>
      <c r="Z497" s="39">
        <f t="shared" si="289"/>
        <v>3412.8870000000024</v>
      </c>
      <c r="AA497" s="33">
        <f t="shared" si="265"/>
        <v>51.917000000002645</v>
      </c>
      <c r="AB497" s="34">
        <f t="shared" si="266"/>
        <v>0</v>
      </c>
      <c r="AC497" s="32">
        <f t="shared" si="267"/>
        <v>3411.9626627718753</v>
      </c>
      <c r="AD497" s="33">
        <f t="shared" si="268"/>
        <v>50.99266277187553</v>
      </c>
      <c r="AE497" s="34">
        <f t="shared" si="269"/>
        <v>0</v>
      </c>
      <c r="AF497" s="36">
        <f t="shared" si="270"/>
        <v>-1</v>
      </c>
      <c r="AG497" s="37">
        <f t="shared" si="271"/>
        <v>0</v>
      </c>
      <c r="AH497" s="37">
        <f>IF(COUNTIF(AF498:AF501, "&lt;0")&gt;=2,0,IF(AE497=1, 1, -1))</f>
        <v>-1</v>
      </c>
      <c r="AI497" s="37">
        <f>IF(COUNTIF(AF498:AF500, "&lt;0")&gt;=1,0,IF(AE497=1, 1, -1))</f>
        <v>0</v>
      </c>
      <c r="AJ497" s="42">
        <f>IF(SUM(AE498:AE500)=0,0,IF(AE497=1, 1, -1))</f>
        <v>-1</v>
      </c>
      <c r="AK497" s="37">
        <f>IF(COUNTIF(AF498:AF499, "&lt;0")&gt;=2,0,IF(AE497=1, 1, -1))</f>
        <v>-1</v>
      </c>
      <c r="AL497" s="44">
        <f>IF(COUNTIF(AF498:AF501, "&lt;0")&gt;=3,0,IF(AE497=1, 1, -1))</f>
        <v>-1</v>
      </c>
      <c r="AM497" s="49">
        <f>IF(COUNTIF(AF498:AF500, "&lt;0")&gt;=2,0,IF(AE497=1, 1, -1))</f>
        <v>-1</v>
      </c>
      <c r="AN497" s="7">
        <v>24.460908793935968</v>
      </c>
      <c r="AO497" s="4">
        <f t="shared" si="272"/>
        <v>22.820000000000164</v>
      </c>
      <c r="AP497" s="4">
        <f t="shared" si="273"/>
        <v>-54.199999999999818</v>
      </c>
      <c r="AQ497" s="4">
        <f t="shared" si="274"/>
        <v>47.769999999999982</v>
      </c>
      <c r="AR497">
        <f t="shared" si="290"/>
        <v>54.199999999999818</v>
      </c>
      <c r="AS497" s="6">
        <f t="shared" si="275"/>
        <v>1</v>
      </c>
      <c r="AT497" s="4">
        <f t="shared" si="276"/>
        <v>-17.508636809095869</v>
      </c>
      <c r="AU497" s="4">
        <f t="shared" si="291"/>
        <v>-16.309091206064014</v>
      </c>
      <c r="AV497">
        <f t="shared" si="292"/>
        <v>1</v>
      </c>
      <c r="AW497">
        <f t="shared" si="293"/>
        <v>0</v>
      </c>
      <c r="AX497">
        <f t="shared" si="294"/>
        <v>0</v>
      </c>
      <c r="AY497" s="4">
        <f t="shared" si="277"/>
        <v>-3.9100000000000006</v>
      </c>
      <c r="AZ497" s="4">
        <f t="shared" si="278"/>
        <v>834.9100000000069</v>
      </c>
      <c r="BA497" s="4">
        <f>(C497-$C$1240)*10/100*4</f>
        <v>332.26399999999995</v>
      </c>
      <c r="BC497"/>
      <c r="BE497" s="6"/>
      <c r="BK497">
        <f t="shared" si="295"/>
        <v>1</v>
      </c>
    </row>
    <row r="498" spans="1:63" x14ac:dyDescent="0.25">
      <c r="A498">
        <v>761</v>
      </c>
      <c r="B498" s="1">
        <v>44109</v>
      </c>
      <c r="C498" s="2">
        <v>3367.27</v>
      </c>
      <c r="D498" s="2">
        <v>3409.57</v>
      </c>
      <c r="E498" s="2">
        <v>3367.27</v>
      </c>
      <c r="F498" s="2">
        <v>3408.6</v>
      </c>
      <c r="G498" s="2">
        <v>3686920000</v>
      </c>
      <c r="H498" s="2">
        <f t="shared" si="279"/>
        <v>52.571052881896101</v>
      </c>
      <c r="I498" s="2">
        <f t="shared" si="280"/>
        <v>3343.8029999999999</v>
      </c>
      <c r="J498" s="2">
        <f t="shared" si="281"/>
        <v>56.855928309608736</v>
      </c>
      <c r="K498" s="2">
        <f t="shared" si="282"/>
        <v>18.849999999999909</v>
      </c>
      <c r="L498" s="20">
        <f>VLOOKUP(B498,'IV Calls'!A:B,2, FALSE)</f>
        <v>0.19950000000000001</v>
      </c>
      <c r="M498" s="2">
        <f t="shared" si="283"/>
        <v>21.899470504183181</v>
      </c>
      <c r="N498" s="2">
        <f>VLOOKUP(B498,'IV Puts'!A:B,2, FALSE)</f>
        <v>0.21970000000000001</v>
      </c>
      <c r="O498" s="21">
        <f t="shared" si="284"/>
        <v>25.027248911989609</v>
      </c>
      <c r="P498" s="4">
        <f t="shared" si="285"/>
        <v>61.150000000000091</v>
      </c>
      <c r="Q498" s="4">
        <f t="shared" si="286"/>
        <v>59.263000000000012</v>
      </c>
      <c r="R498" s="4">
        <f t="shared" si="287"/>
        <v>-0.63144360902255481</v>
      </c>
      <c r="S498" s="4">
        <f t="shared" si="288"/>
        <v>-0.35859978622690381</v>
      </c>
      <c r="T498" s="20">
        <f t="shared" si="259"/>
        <v>3345.4994436090228</v>
      </c>
      <c r="U498" s="2">
        <f t="shared" si="260"/>
        <v>63.10055639097709</v>
      </c>
      <c r="V498" s="24">
        <f t="shared" si="261"/>
        <v>0</v>
      </c>
      <c r="W498" s="32">
        <f t="shared" si="262"/>
        <v>3365.7744105743204</v>
      </c>
      <c r="X498" s="33">
        <f t="shared" si="263"/>
        <v>42.825589425679482</v>
      </c>
      <c r="Y498" s="34">
        <f t="shared" si="264"/>
        <v>0</v>
      </c>
      <c r="Z498" s="39">
        <f t="shared" si="289"/>
        <v>3370.1029999999992</v>
      </c>
      <c r="AA498" s="33">
        <f t="shared" si="265"/>
        <v>38.497000000000753</v>
      </c>
      <c r="AB498" s="34">
        <f t="shared" si="266"/>
        <v>0</v>
      </c>
      <c r="AC498" s="32">
        <f t="shared" si="267"/>
        <v>3369.193996220607</v>
      </c>
      <c r="AD498" s="33">
        <f t="shared" si="268"/>
        <v>39.406003779392904</v>
      </c>
      <c r="AE498" s="34">
        <f t="shared" si="269"/>
        <v>0</v>
      </c>
      <c r="AF498" s="36">
        <f t="shared" si="270"/>
        <v>-1</v>
      </c>
      <c r="AG498" s="37">
        <f t="shared" si="271"/>
        <v>-1</v>
      </c>
      <c r="AH498" s="37">
        <f>IF(COUNTIF(AF499:AF502, "&lt;0")&gt;=2,0,IF(AE498=1, 1, -1))</f>
        <v>-1</v>
      </c>
      <c r="AI498" s="37">
        <f>IF(COUNTIF(AF499:AF501, "&lt;0")&gt;=1,0,IF(AE498=1, 1, -1))</f>
        <v>-1</v>
      </c>
      <c r="AJ498" s="42">
        <f>IF(SUM(AE499:AE501)=0,0,IF(AE498=1, 1, -1))</f>
        <v>-1</v>
      </c>
      <c r="AK498" s="37">
        <f>IF(COUNTIF(AF499:AF500, "&lt;0")&gt;=2,0,IF(AE498=1, 1, -1))</f>
        <v>-1</v>
      </c>
      <c r="AL498" s="44">
        <f>IF(COUNTIF(AF499:AF502, "&lt;0")&gt;=3,0,IF(AE498=1, 1, -1))</f>
        <v>-1</v>
      </c>
      <c r="AM498" s="49">
        <f>IF(COUNTIF(AF499:AF501, "&lt;0")&gt;=2,0,IF(AE498=1, 1, -1))</f>
        <v>-1</v>
      </c>
      <c r="AN498" s="7">
        <v>24.116860500095459</v>
      </c>
      <c r="AO498" s="4">
        <f t="shared" si="272"/>
        <v>42.300000000000182</v>
      </c>
      <c r="AP498" s="4">
        <f t="shared" si="273"/>
        <v>0</v>
      </c>
      <c r="AQ498" s="4">
        <f t="shared" si="274"/>
        <v>41.329999999999927</v>
      </c>
      <c r="AR498">
        <f t="shared" si="290"/>
        <v>42.300000000000182</v>
      </c>
      <c r="AS498" s="6">
        <f t="shared" si="275"/>
        <v>1</v>
      </c>
      <c r="AT498" s="4">
        <f t="shared" si="276"/>
        <v>-6.1247092498569913</v>
      </c>
      <c r="AU498" s="4">
        <f t="shared" si="291"/>
        <v>-10.213139499904468</v>
      </c>
      <c r="AV498">
        <f t="shared" si="292"/>
        <v>1</v>
      </c>
      <c r="AW498">
        <f t="shared" si="293"/>
        <v>0</v>
      </c>
      <c r="AX498">
        <f t="shared" si="294"/>
        <v>0</v>
      </c>
      <c r="AY498" s="4">
        <f t="shared" si="277"/>
        <v>-3.9100000000000006</v>
      </c>
      <c r="AZ498" s="4">
        <f t="shared" si="278"/>
        <v>838.82000000000687</v>
      </c>
      <c r="BA498" s="4">
        <f>(C498-$C$1240)*10/100*4</f>
        <v>315.67600000000004</v>
      </c>
      <c r="BC498"/>
      <c r="BE498" s="6"/>
      <c r="BK498">
        <f t="shared" si="295"/>
        <v>1</v>
      </c>
    </row>
    <row r="499" spans="1:63" x14ac:dyDescent="0.25">
      <c r="A499">
        <v>760</v>
      </c>
      <c r="B499" s="1">
        <v>44106</v>
      </c>
      <c r="C499" s="2">
        <v>3338.94</v>
      </c>
      <c r="D499" s="2">
        <v>3369.1</v>
      </c>
      <c r="E499" s="2">
        <v>3323.69</v>
      </c>
      <c r="F499" s="2">
        <v>3348.42</v>
      </c>
      <c r="G499" s="2">
        <v>3961550000</v>
      </c>
      <c r="H499" s="2">
        <f t="shared" si="279"/>
        <v>50.666825887907763</v>
      </c>
      <c r="I499" s="2">
        <f t="shared" si="280"/>
        <v>3348.1194999999998</v>
      </c>
      <c r="J499" s="2">
        <f t="shared" si="281"/>
        <v>56.246505659884022</v>
      </c>
      <c r="K499" s="2">
        <f t="shared" si="282"/>
        <v>-41.860000000000127</v>
      </c>
      <c r="L499" s="20">
        <f>VLOOKUP(B499,'IV Calls'!A:B,2, FALSE)</f>
        <v>0.2132</v>
      </c>
      <c r="M499" s="2">
        <f t="shared" si="283"/>
        <v>23.62965969485516</v>
      </c>
      <c r="N499" s="2">
        <f>VLOOKUP(B499,'IV Puts'!A:B,2, FALSE)</f>
        <v>0.2021</v>
      </c>
      <c r="O499" s="21">
        <f t="shared" si="284"/>
        <v>23.244966358573841</v>
      </c>
      <c r="P499" s="4">
        <f t="shared" si="285"/>
        <v>57.110000000000127</v>
      </c>
      <c r="Q499" s="4">
        <f t="shared" si="286"/>
        <v>62.184999999999988</v>
      </c>
      <c r="R499" s="4">
        <f t="shared" si="287"/>
        <v>-2.9205563909774415</v>
      </c>
      <c r="S499" s="4">
        <f t="shared" si="288"/>
        <v>-2.1064639798301852</v>
      </c>
      <c r="T499" s="20">
        <f t="shared" si="259"/>
        <v>3376.1667218045113</v>
      </c>
      <c r="U499" s="2">
        <f t="shared" si="260"/>
        <v>27.746721804511253</v>
      </c>
      <c r="V499" s="24">
        <f t="shared" si="261"/>
        <v>0</v>
      </c>
      <c r="W499" s="32">
        <f t="shared" si="262"/>
        <v>3336.6238201018532</v>
      </c>
      <c r="X499" s="33">
        <f t="shared" si="263"/>
        <v>11.796179898146875</v>
      </c>
      <c r="Y499" s="34">
        <f t="shared" si="264"/>
        <v>1</v>
      </c>
      <c r="Z499" s="39">
        <f t="shared" si="289"/>
        <v>3334.2469999999958</v>
      </c>
      <c r="AA499" s="33">
        <f t="shared" si="265"/>
        <v>14.173000000004322</v>
      </c>
      <c r="AB499" s="34">
        <f t="shared" si="266"/>
        <v>1</v>
      </c>
      <c r="AC499" s="32">
        <f t="shared" si="267"/>
        <v>3334.7461322213858</v>
      </c>
      <c r="AD499" s="33">
        <f t="shared" si="268"/>
        <v>13.673867778614294</v>
      </c>
      <c r="AE499" s="34">
        <f t="shared" si="269"/>
        <v>1</v>
      </c>
      <c r="AF499" s="36">
        <f t="shared" si="270"/>
        <v>1</v>
      </c>
      <c r="AG499" s="37">
        <f t="shared" si="271"/>
        <v>1</v>
      </c>
      <c r="AH499" s="37">
        <f>IF(COUNTIF(AF500:AF503, "&lt;0")&gt;=2,0,IF(AE499=1, 1, -1))</f>
        <v>1</v>
      </c>
      <c r="AI499" s="37">
        <f>IF(COUNTIF(AF500:AF502, "&lt;0")&gt;=1,0,IF(AE499=1, 1, -1))</f>
        <v>1</v>
      </c>
      <c r="AJ499" s="42">
        <f>IF(SUM(AE500:AE502)=0,0,IF(AE499=1, 1, -1))</f>
        <v>1</v>
      </c>
      <c r="AK499" s="37">
        <f>IF(COUNTIF(AF500:AF501, "&lt;0")&gt;=2,0,IF(AE499=1, 1, -1))</f>
        <v>1</v>
      </c>
      <c r="AL499" s="44">
        <f>IF(COUNTIF(AF500:AF503, "&lt;0")&gt;=3,0,IF(AE499=1, 1, -1))</f>
        <v>1</v>
      </c>
      <c r="AM499" s="49">
        <f>IF(COUNTIF(AF500:AF502, "&lt;0")&gt;=2,0,IF(AE499=1, 1, -1))</f>
        <v>1</v>
      </c>
      <c r="AN499" s="7">
        <v>22.399410057834089</v>
      </c>
      <c r="AO499" s="4">
        <f t="shared" si="272"/>
        <v>30.159999999999854</v>
      </c>
      <c r="AP499" s="4">
        <f t="shared" si="273"/>
        <v>-15.25</v>
      </c>
      <c r="AQ499" s="4">
        <f t="shared" si="274"/>
        <v>9.4800000000000182</v>
      </c>
      <c r="AR499">
        <f t="shared" si="290"/>
        <v>30.159999999999854</v>
      </c>
      <c r="AS499" s="6">
        <f t="shared" si="275"/>
        <v>0</v>
      </c>
      <c r="AT499" s="4">
        <f t="shared" si="276"/>
        <v>3.4391150867512792</v>
      </c>
      <c r="AU499" s="4">
        <f t="shared" si="291"/>
        <v>19.919410057834071</v>
      </c>
      <c r="AV499">
        <f t="shared" si="292"/>
        <v>0</v>
      </c>
      <c r="AW499">
        <f t="shared" si="293"/>
        <v>0</v>
      </c>
      <c r="AX499">
        <f t="shared" si="294"/>
        <v>0</v>
      </c>
      <c r="AY499" s="4">
        <f t="shared" si="277"/>
        <v>6.94</v>
      </c>
      <c r="AZ499" s="4">
        <f t="shared" si="278"/>
        <v>842.73000000000684</v>
      </c>
      <c r="BA499" s="4">
        <f>(C499-$C$1240)*10/100*4</f>
        <v>304.34400000000005</v>
      </c>
      <c r="BC499"/>
      <c r="BE499" s="6"/>
      <c r="BK499">
        <f t="shared" si="295"/>
        <v>1</v>
      </c>
    </row>
    <row r="500" spans="1:63" x14ac:dyDescent="0.25">
      <c r="A500">
        <v>759</v>
      </c>
      <c r="B500" s="1">
        <v>44105</v>
      </c>
      <c r="C500" s="2">
        <v>3385.87</v>
      </c>
      <c r="D500" s="2">
        <v>3397.18</v>
      </c>
      <c r="E500" s="2">
        <v>3361.39</v>
      </c>
      <c r="F500" s="2">
        <v>3380.8</v>
      </c>
      <c r="G500" s="2">
        <v>4070530000</v>
      </c>
      <c r="H500" s="2">
        <f t="shared" si="279"/>
        <v>52.09169745106545</v>
      </c>
      <c r="I500" s="2">
        <f t="shared" si="280"/>
        <v>3359.4094999999993</v>
      </c>
      <c r="J500" s="2">
        <f t="shared" si="281"/>
        <v>56.002190981575339</v>
      </c>
      <c r="K500" s="2">
        <f t="shared" si="282"/>
        <v>22.869999999999891</v>
      </c>
      <c r="L500" s="20">
        <f>VLOOKUP(B500,'IV Calls'!A:B,2, FALSE)</f>
        <v>0.21010000000000001</v>
      </c>
      <c r="M500" s="2">
        <f t="shared" si="283"/>
        <v>23.163474664195931</v>
      </c>
      <c r="N500" s="2">
        <f>VLOOKUP(B500,'IV Puts'!A:B,2, FALSE)</f>
        <v>0.21049999999999999</v>
      </c>
      <c r="O500" s="21">
        <f t="shared" si="284"/>
        <v>24.083638306225744</v>
      </c>
      <c r="P500" s="4">
        <f t="shared" si="285"/>
        <v>35.789999999999964</v>
      </c>
      <c r="Q500" s="4">
        <f t="shared" si="286"/>
        <v>63.46099999999997</v>
      </c>
      <c r="R500" s="4">
        <f t="shared" si="287"/>
        <v>-4.6332781954887201</v>
      </c>
      <c r="S500" s="4">
        <f t="shared" si="288"/>
        <v>-3.2622252086575156</v>
      </c>
      <c r="T500" s="20">
        <f t="shared" si="259"/>
        <v>3354.5062406015036</v>
      </c>
      <c r="U500" s="2">
        <f t="shared" si="260"/>
        <v>26.293759398496604</v>
      </c>
      <c r="V500" s="24">
        <f t="shared" si="261"/>
        <v>0</v>
      </c>
      <c r="W500" s="32">
        <f t="shared" si="262"/>
        <v>3381.7312221342786</v>
      </c>
      <c r="X500" s="33">
        <f t="shared" si="263"/>
        <v>0.93122213427841416</v>
      </c>
      <c r="Y500" s="34">
        <f t="shared" si="264"/>
        <v>1</v>
      </c>
      <c r="Z500" s="39">
        <f t="shared" si="289"/>
        <v>3390.336000000003</v>
      </c>
      <c r="AA500" s="33">
        <f t="shared" si="265"/>
        <v>9.5360000000027867</v>
      </c>
      <c r="AB500" s="34">
        <f t="shared" si="266"/>
        <v>1</v>
      </c>
      <c r="AC500" s="32">
        <f t="shared" si="267"/>
        <v>3388.5289966482005</v>
      </c>
      <c r="AD500" s="33">
        <f t="shared" si="268"/>
        <v>7.7289966482003365</v>
      </c>
      <c r="AE500" s="34">
        <f t="shared" si="269"/>
        <v>1</v>
      </c>
      <c r="AF500" s="36">
        <f t="shared" si="270"/>
        <v>1</v>
      </c>
      <c r="AG500" s="37">
        <f t="shared" si="271"/>
        <v>1</v>
      </c>
      <c r="AH500" s="37">
        <f>IF(COUNTIF(AF501:AF504, "&lt;0")&gt;=2,0,IF(AE500=1, 1, -1))</f>
        <v>1</v>
      </c>
      <c r="AI500" s="37">
        <f>IF(COUNTIF(AF501:AF503, "&lt;0")&gt;=1,0,IF(AE500=1, 1, -1))</f>
        <v>1</v>
      </c>
      <c r="AJ500" s="42">
        <f>IF(SUM(AE501:AE503)=0,0,IF(AE500=1, 1, -1))</f>
        <v>1</v>
      </c>
      <c r="AK500" s="37">
        <f>IF(COUNTIF(AF501:AF502, "&lt;0")&gt;=2,0,IF(AE500=1, 1, -1))</f>
        <v>1</v>
      </c>
      <c r="AL500" s="44">
        <f>IF(COUNTIF(AF501:AF504, "&lt;0")&gt;=3,0,IF(AE500=1, 1, -1))</f>
        <v>1</v>
      </c>
      <c r="AM500" s="49">
        <f>IF(COUNTIF(AF501:AF503, "&lt;0")&gt;=2,0,IF(AE500=1, 1, -1))</f>
        <v>1</v>
      </c>
      <c r="AN500" s="7">
        <v>23.207574568363839</v>
      </c>
      <c r="AO500" s="4">
        <f t="shared" si="272"/>
        <v>11.309999999999945</v>
      </c>
      <c r="AP500" s="4">
        <f t="shared" si="273"/>
        <v>-24.480000000000018</v>
      </c>
      <c r="AQ500" s="4">
        <f t="shared" si="274"/>
        <v>5.069999999999709</v>
      </c>
      <c r="AR500">
        <f t="shared" si="290"/>
        <v>24.480000000000018</v>
      </c>
      <c r="AS500" s="6">
        <f t="shared" si="275"/>
        <v>0</v>
      </c>
      <c r="AT500" s="4">
        <f t="shared" si="276"/>
        <v>10.33136185254574</v>
      </c>
      <c r="AU500" s="4">
        <f t="shared" si="291"/>
        <v>25.13757456836413</v>
      </c>
      <c r="AV500">
        <f t="shared" si="292"/>
        <v>0</v>
      </c>
      <c r="AW500">
        <f t="shared" si="293"/>
        <v>0</v>
      </c>
      <c r="AX500">
        <f t="shared" si="294"/>
        <v>0</v>
      </c>
      <c r="AY500" s="4">
        <f t="shared" si="277"/>
        <v>6.94</v>
      </c>
      <c r="AZ500" s="4">
        <f t="shared" si="278"/>
        <v>835.79000000000678</v>
      </c>
      <c r="BA500" s="4">
        <f>(C500-$C$1240)*10/100*4</f>
        <v>323.11599999999999</v>
      </c>
      <c r="BC500"/>
      <c r="BE500" s="6"/>
      <c r="BK500">
        <f t="shared" si="295"/>
        <v>1</v>
      </c>
    </row>
    <row r="501" spans="1:63" x14ac:dyDescent="0.25">
      <c r="A501">
        <v>758</v>
      </c>
      <c r="B501" s="1">
        <v>44104</v>
      </c>
      <c r="C501" s="2">
        <v>3341.21</v>
      </c>
      <c r="D501" s="2">
        <v>3393.56</v>
      </c>
      <c r="E501" s="2">
        <v>3340.47</v>
      </c>
      <c r="F501" s="2">
        <v>3363</v>
      </c>
      <c r="G501" s="2">
        <v>4722530000</v>
      </c>
      <c r="H501" s="2">
        <f t="shared" si="279"/>
        <v>47.297608819051391</v>
      </c>
      <c r="I501" s="2">
        <f t="shared" si="280"/>
        <v>3367.3039999999992</v>
      </c>
      <c r="J501" s="2">
        <f t="shared" si="281"/>
        <v>53.244030592022327</v>
      </c>
      <c r="K501" s="2">
        <f t="shared" si="282"/>
        <v>5.7400000000002365</v>
      </c>
      <c r="L501" s="20">
        <f>VLOOKUP(B501,'IV Calls'!A:B,2, FALSE)</f>
        <v>0.2172</v>
      </c>
      <c r="M501" s="2">
        <f t="shared" si="283"/>
        <v>23.750220545267883</v>
      </c>
      <c r="N501" s="2">
        <f>VLOOKUP(B501,'IV Puts'!A:B,2, FALSE)</f>
        <v>0.21640000000000001</v>
      </c>
      <c r="O501" s="21">
        <f t="shared" si="284"/>
        <v>24.555988654596138</v>
      </c>
      <c r="P501" s="4">
        <f t="shared" si="285"/>
        <v>58.090000000000146</v>
      </c>
      <c r="Q501" s="4">
        <f t="shared" si="286"/>
        <v>65.548999999999936</v>
      </c>
      <c r="R501" s="4">
        <f t="shared" si="287"/>
        <v>-8.4937593984962447</v>
      </c>
      <c r="S501" s="4">
        <f t="shared" si="288"/>
        <v>-5.8292645996076971</v>
      </c>
      <c r="T501" s="20">
        <f t="shared" si="259"/>
        <v>3324.4717669172928</v>
      </c>
      <c r="U501" s="2">
        <f t="shared" si="260"/>
        <v>38.528233082707175</v>
      </c>
      <c r="V501" s="24">
        <f t="shared" si="261"/>
        <v>0</v>
      </c>
      <c r="W501" s="32">
        <f t="shared" si="262"/>
        <v>3335.9206501364256</v>
      </c>
      <c r="X501" s="33">
        <f t="shared" si="263"/>
        <v>27.079349863574407</v>
      </c>
      <c r="Y501" s="34">
        <f t="shared" si="264"/>
        <v>0</v>
      </c>
      <c r="Z501" s="39">
        <f t="shared" si="289"/>
        <v>3340.2390000000005</v>
      </c>
      <c r="AA501" s="33">
        <f t="shared" si="265"/>
        <v>22.760999999999513</v>
      </c>
      <c r="AB501" s="34">
        <f t="shared" si="266"/>
        <v>1</v>
      </c>
      <c r="AC501" s="32">
        <f t="shared" si="267"/>
        <v>3339.3321465286499</v>
      </c>
      <c r="AD501" s="33">
        <f t="shared" si="268"/>
        <v>23.667853471350099</v>
      </c>
      <c r="AE501" s="34">
        <f t="shared" si="269"/>
        <v>1</v>
      </c>
      <c r="AF501" s="36">
        <f t="shared" si="270"/>
        <v>1</v>
      </c>
      <c r="AG501" s="37">
        <f t="shared" si="271"/>
        <v>1</v>
      </c>
      <c r="AH501" s="37">
        <f>IF(COUNTIF(AF502:AF505, "&lt;0")&gt;=2,0,IF(AE501=1, 1, -1))</f>
        <v>0</v>
      </c>
      <c r="AI501" s="37">
        <f>IF(COUNTIF(AF502:AF504, "&lt;0")&gt;=1,0,IF(AE501=1, 1, -1))</f>
        <v>0</v>
      </c>
      <c r="AJ501" s="42">
        <f>IF(SUM(AE502:AE504)=0,0,IF(AE501=1, 1, -1))</f>
        <v>1</v>
      </c>
      <c r="AK501" s="37">
        <f>IF(COUNTIF(AF502:AF503, "&lt;0")&gt;=2,0,IF(AE501=1, 1, -1))</f>
        <v>1</v>
      </c>
      <c r="AL501" s="44">
        <f>IF(COUNTIF(AF502:AF505, "&lt;0")&gt;=3,0,IF(AE501=1, 1, -1))</f>
        <v>1</v>
      </c>
      <c r="AM501" s="49">
        <f>IF(COUNTIF(AF502:AF504, "&lt;0")&gt;=2,0,IF(AE501=1, 1, -1))</f>
        <v>1</v>
      </c>
      <c r="AN501" s="7">
        <v>23.662742753204281</v>
      </c>
      <c r="AO501" s="4">
        <f t="shared" si="272"/>
        <v>52.349999999999909</v>
      </c>
      <c r="AP501" s="4">
        <f t="shared" si="273"/>
        <v>-0.74000000000023647</v>
      </c>
      <c r="AQ501" s="4">
        <f t="shared" si="274"/>
        <v>21.789999999999964</v>
      </c>
      <c r="AR501">
        <f t="shared" si="290"/>
        <v>52.349999999999909</v>
      </c>
      <c r="AS501" s="6">
        <f t="shared" si="275"/>
        <v>1</v>
      </c>
      <c r="AT501" s="4">
        <f t="shared" si="276"/>
        <v>-16.855885870193489</v>
      </c>
      <c r="AU501" s="4">
        <f t="shared" si="291"/>
        <v>8.8727427532043173</v>
      </c>
      <c r="AV501">
        <f t="shared" si="292"/>
        <v>0</v>
      </c>
      <c r="AW501">
        <f t="shared" si="293"/>
        <v>1</v>
      </c>
      <c r="AX501">
        <f t="shared" si="294"/>
        <v>0</v>
      </c>
      <c r="AY501" s="4">
        <f t="shared" si="277"/>
        <v>-3.9100000000000006</v>
      </c>
      <c r="AZ501" s="4">
        <f t="shared" si="278"/>
        <v>828.85000000000673</v>
      </c>
      <c r="BA501" s="4">
        <f>(C501-$C$1240)*10/100*4</f>
        <v>305.25200000000007</v>
      </c>
      <c r="BC501"/>
      <c r="BE501" s="6"/>
      <c r="BK501">
        <f t="shared" si="295"/>
        <v>1</v>
      </c>
    </row>
    <row r="502" spans="1:63" x14ac:dyDescent="0.25">
      <c r="A502">
        <v>757</v>
      </c>
      <c r="B502" s="1">
        <v>44103</v>
      </c>
      <c r="C502" s="2">
        <v>3350.92</v>
      </c>
      <c r="D502" s="2">
        <v>3357.92</v>
      </c>
      <c r="E502" s="2">
        <v>3327.54</v>
      </c>
      <c r="F502" s="2">
        <v>3335.47</v>
      </c>
      <c r="G502" s="2">
        <v>3651880000</v>
      </c>
      <c r="H502" s="2">
        <f t="shared" si="279"/>
        <v>56.758518655793047</v>
      </c>
      <c r="I502" s="2">
        <f t="shared" si="280"/>
        <v>3375.6154999999999</v>
      </c>
      <c r="J502" s="2">
        <f t="shared" si="281"/>
        <v>58.787374056178543</v>
      </c>
      <c r="K502" s="2">
        <f t="shared" si="282"/>
        <v>-0.67999999999983629</v>
      </c>
      <c r="L502" s="20">
        <f>VLOOKUP(B502,'IV Calls'!A:B,2, FALSE)</f>
        <v>0.24779999999999999</v>
      </c>
      <c r="M502" s="2">
        <f t="shared" si="283"/>
        <v>27.227280833269045</v>
      </c>
      <c r="N502" s="2">
        <f>VLOOKUP(B502,'IV Puts'!A:B,2, FALSE)</f>
        <v>0.20760000000000001</v>
      </c>
      <c r="O502" s="21">
        <f t="shared" si="284"/>
        <v>23.671329986513221</v>
      </c>
      <c r="P502" s="4">
        <f t="shared" si="285"/>
        <v>30.380000000000109</v>
      </c>
      <c r="Q502" s="4">
        <f t="shared" si="286"/>
        <v>64.186999999999941</v>
      </c>
      <c r="R502" s="4">
        <f t="shared" si="287"/>
        <v>-10.998233082706774</v>
      </c>
      <c r="S502" s="4">
        <f t="shared" si="288"/>
        <v>-7.4497885402455699</v>
      </c>
      <c r="T502" s="20">
        <f t="shared" si="259"/>
        <v>3339.1543533834583</v>
      </c>
      <c r="U502" s="2">
        <f t="shared" si="260"/>
        <v>3.6843533834585287</v>
      </c>
      <c r="V502" s="24">
        <f t="shared" si="261"/>
        <v>1</v>
      </c>
      <c r="W502" s="32">
        <f t="shared" si="262"/>
        <v>3344.919257823738</v>
      </c>
      <c r="X502" s="33">
        <f t="shared" si="263"/>
        <v>9.4492578237382077</v>
      </c>
      <c r="Y502" s="34">
        <f t="shared" si="264"/>
        <v>1</v>
      </c>
      <c r="Z502" s="39">
        <f t="shared" si="289"/>
        <v>3352.6219999999994</v>
      </c>
      <c r="AA502" s="33">
        <f t="shared" si="265"/>
        <v>17.151999999999589</v>
      </c>
      <c r="AB502" s="34">
        <f t="shared" si="266"/>
        <v>1</v>
      </c>
      <c r="AC502" s="32">
        <f t="shared" si="267"/>
        <v>3351.0044241429846</v>
      </c>
      <c r="AD502" s="33">
        <f t="shared" si="268"/>
        <v>15.53442414298479</v>
      </c>
      <c r="AE502" s="34">
        <f t="shared" si="269"/>
        <v>1</v>
      </c>
      <c r="AF502" s="36">
        <f t="shared" si="270"/>
        <v>1</v>
      </c>
      <c r="AG502" s="37">
        <f t="shared" si="271"/>
        <v>1</v>
      </c>
      <c r="AH502" s="37">
        <f>IF(COUNTIF(AF503:AF506, "&lt;0")&gt;=2,0,IF(AE502=1, 1, -1))</f>
        <v>0</v>
      </c>
      <c r="AI502" s="37">
        <f>IF(COUNTIF(AF503:AF505, "&lt;0")&gt;=1,0,IF(AE502=1, 1, -1))</f>
        <v>0</v>
      </c>
      <c r="AJ502" s="42">
        <f>IF(SUM(AE503:AE505)=0,0,IF(AE502=1, 1, -1))</f>
        <v>1</v>
      </c>
      <c r="AK502" s="37">
        <f>IF(COUNTIF(AF503:AF504, "&lt;0")&gt;=2,0,IF(AE502=1, 1, -1))</f>
        <v>1</v>
      </c>
      <c r="AL502" s="44">
        <f>IF(COUNTIF(AF503:AF506, "&lt;0")&gt;=3,0,IF(AE502=1, 1, -1))</f>
        <v>0</v>
      </c>
      <c r="AM502" s="49">
        <f>IF(COUNTIF(AF503:AF505, "&lt;0")&gt;=2,0,IF(AE502=1, 1, -1))</f>
        <v>0</v>
      </c>
      <c r="AN502" s="7">
        <v>22.810264330051066</v>
      </c>
      <c r="AO502" s="4">
        <f t="shared" si="272"/>
        <v>7</v>
      </c>
      <c r="AP502" s="4">
        <f t="shared" si="273"/>
        <v>-23.380000000000109</v>
      </c>
      <c r="AQ502" s="4">
        <f t="shared" si="274"/>
        <v>15.450000000000273</v>
      </c>
      <c r="AR502">
        <f t="shared" si="290"/>
        <v>23.380000000000109</v>
      </c>
      <c r="AS502" s="6">
        <f t="shared" si="275"/>
        <v>0</v>
      </c>
      <c r="AT502" s="4">
        <f t="shared" si="276"/>
        <v>10.835396495076488</v>
      </c>
      <c r="AU502" s="4">
        <f t="shared" si="291"/>
        <v>14.360264330050793</v>
      </c>
      <c r="AV502">
        <f t="shared" si="292"/>
        <v>0</v>
      </c>
      <c r="AW502">
        <f t="shared" si="293"/>
        <v>0</v>
      </c>
      <c r="AX502">
        <f t="shared" si="294"/>
        <v>0</v>
      </c>
      <c r="AY502" s="4">
        <f t="shared" si="277"/>
        <v>6.94</v>
      </c>
      <c r="AZ502" s="4">
        <f t="shared" si="278"/>
        <v>832.7600000000067</v>
      </c>
      <c r="BA502" s="4">
        <f>(C502-$C$1240)*10/100*4</f>
        <v>309.13600000000008</v>
      </c>
      <c r="BC502"/>
      <c r="BE502" s="6"/>
      <c r="BK502">
        <f t="shared" si="295"/>
        <v>1</v>
      </c>
    </row>
    <row r="503" spans="1:63" x14ac:dyDescent="0.25">
      <c r="A503">
        <v>756</v>
      </c>
      <c r="B503" s="1">
        <v>44102</v>
      </c>
      <c r="C503" s="2">
        <v>3333.9</v>
      </c>
      <c r="D503" s="2">
        <v>3360.74</v>
      </c>
      <c r="E503" s="2">
        <v>3332.91</v>
      </c>
      <c r="F503" s="2">
        <v>3351.6</v>
      </c>
      <c r="G503" s="2">
        <v>3946060000</v>
      </c>
      <c r="H503" s="2">
        <f t="shared" si="279"/>
        <v>63.082536419449056</v>
      </c>
      <c r="I503" s="2">
        <f t="shared" si="280"/>
        <v>3383.5559999999996</v>
      </c>
      <c r="J503" s="2">
        <f t="shared" si="281"/>
        <v>64.93575345354013</v>
      </c>
      <c r="K503" s="2">
        <f t="shared" si="282"/>
        <v>35.440000000000055</v>
      </c>
      <c r="L503" s="20">
        <f>VLOOKUP(B503,'IV Calls'!A:B,2, FALSE)</f>
        <v>0.22650000000000001</v>
      </c>
      <c r="M503" s="2">
        <f t="shared" si="283"/>
        <v>24.492336368371415</v>
      </c>
      <c r="N503" s="2">
        <f>VLOOKUP(B503,'IV Puts'!A:B,2, FALSE)</f>
        <v>0.2117</v>
      </c>
      <c r="O503" s="21">
        <f t="shared" si="284"/>
        <v>23.756103492483241</v>
      </c>
      <c r="P503" s="4">
        <f t="shared" si="285"/>
        <v>62.279999999999745</v>
      </c>
      <c r="Q503" s="4">
        <f t="shared" si="286"/>
        <v>64.742999999999938</v>
      </c>
      <c r="R503" s="4">
        <f t="shared" si="287"/>
        <v>-12.445646616541353</v>
      </c>
      <c r="S503" s="4">
        <f t="shared" si="288"/>
        <v>-8.451749544031113</v>
      </c>
      <c r="T503" s="20">
        <f t="shared" si="259"/>
        <v>3284.4501353383457</v>
      </c>
      <c r="U503" s="2">
        <f t="shared" si="260"/>
        <v>67.149864661654192</v>
      </c>
      <c r="V503" s="24">
        <f t="shared" si="261"/>
        <v>0</v>
      </c>
      <c r="W503" s="32">
        <f t="shared" si="262"/>
        <v>3327.1693448979595</v>
      </c>
      <c r="X503" s="33">
        <f t="shared" si="263"/>
        <v>24.430655102040419</v>
      </c>
      <c r="Y503" s="34">
        <f t="shared" si="264"/>
        <v>0</v>
      </c>
      <c r="Z503" s="39">
        <f t="shared" si="289"/>
        <v>3343.6239999999962</v>
      </c>
      <c r="AA503" s="33">
        <f t="shared" si="265"/>
        <v>7.9760000000037508</v>
      </c>
      <c r="AB503" s="34">
        <f t="shared" si="266"/>
        <v>1</v>
      </c>
      <c r="AC503" s="32">
        <f t="shared" si="267"/>
        <v>3340.1685224285684</v>
      </c>
      <c r="AD503" s="33">
        <f t="shared" si="268"/>
        <v>11.431477571431515</v>
      </c>
      <c r="AE503" s="34">
        <f t="shared" si="269"/>
        <v>1</v>
      </c>
      <c r="AF503" s="36">
        <f t="shared" si="270"/>
        <v>1</v>
      </c>
      <c r="AG503" s="37">
        <f t="shared" si="271"/>
        <v>0</v>
      </c>
      <c r="AH503" s="37">
        <f>IF(COUNTIF(AF504:AF507, "&lt;0")&gt;=2,0,IF(AE503=1, 1, -1))</f>
        <v>0</v>
      </c>
      <c r="AI503" s="37">
        <f>IF(COUNTIF(AF504:AF506, "&lt;0")&gt;=1,0,IF(AE503=1, 1, -1))</f>
        <v>0</v>
      </c>
      <c r="AJ503" s="42">
        <f>IF(SUM(AE504:AE506)=0,0,IF(AE503=1, 1, -1))</f>
        <v>0</v>
      </c>
      <c r="AK503" s="37">
        <f>IF(COUNTIF(AF504:AF505, "&lt;0")&gt;=2,0,IF(AE503=1, 1, -1))</f>
        <v>0</v>
      </c>
      <c r="AL503" s="44">
        <f>IF(COUNTIF(AF504:AF507, "&lt;0")&gt;=3,0,IF(AE503=1, 1, -1))</f>
        <v>0</v>
      </c>
      <c r="AM503" s="49">
        <f>IF(COUNTIF(AF504:AF506, "&lt;0")&gt;=2,0,IF(AE503=1, 1, -1))</f>
        <v>0</v>
      </c>
      <c r="AN503" s="7">
        <v>22.891954124433685</v>
      </c>
      <c r="AO503" s="4">
        <f t="shared" si="272"/>
        <v>26.839999999999691</v>
      </c>
      <c r="AP503" s="4">
        <f t="shared" si="273"/>
        <v>-0.99000000000023647</v>
      </c>
      <c r="AQ503" s="4">
        <f t="shared" si="274"/>
        <v>17.699999999999818</v>
      </c>
      <c r="AR503">
        <f t="shared" si="290"/>
        <v>26.839999999999691</v>
      </c>
      <c r="AS503" s="6">
        <f t="shared" si="275"/>
        <v>0</v>
      </c>
      <c r="AT503" s="4">
        <f t="shared" si="276"/>
        <v>7.4979311866508382</v>
      </c>
      <c r="AU503" s="4">
        <f t="shared" si="291"/>
        <v>12.191954124433867</v>
      </c>
      <c r="AV503">
        <f t="shared" si="292"/>
        <v>0</v>
      </c>
      <c r="AW503">
        <f t="shared" si="293"/>
        <v>0</v>
      </c>
      <c r="AX503">
        <f t="shared" si="294"/>
        <v>0</v>
      </c>
      <c r="AY503" s="4">
        <f t="shared" si="277"/>
        <v>6.94</v>
      </c>
      <c r="AZ503" s="4">
        <f t="shared" si="278"/>
        <v>825.82000000000664</v>
      </c>
      <c r="BA503" s="4">
        <f>(C503-$C$1240)*10/100*4</f>
        <v>302.32800000000009</v>
      </c>
      <c r="BC503"/>
      <c r="BE503" s="6"/>
      <c r="BK503">
        <f t="shared" si="295"/>
        <v>0</v>
      </c>
    </row>
    <row r="504" spans="1:63" x14ac:dyDescent="0.25">
      <c r="A504">
        <v>755</v>
      </c>
      <c r="B504" s="1">
        <v>44099</v>
      </c>
      <c r="C504" s="2">
        <v>3236.66</v>
      </c>
      <c r="D504" s="2">
        <v>3306.88</v>
      </c>
      <c r="E504" s="2">
        <v>3228.44</v>
      </c>
      <c r="F504" s="2">
        <v>3298.46</v>
      </c>
      <c r="G504" s="2">
        <v>3792220000</v>
      </c>
      <c r="H504" s="2">
        <f t="shared" si="279"/>
        <v>64.381173999512939</v>
      </c>
      <c r="I504" s="2">
        <f t="shared" si="280"/>
        <v>3391.5954999999994</v>
      </c>
      <c r="J504" s="2">
        <f t="shared" si="281"/>
        <v>67.704029132611254</v>
      </c>
      <c r="K504" s="2">
        <f t="shared" si="282"/>
        <v>-9.930000000000291</v>
      </c>
      <c r="L504" s="20">
        <f>VLOOKUP(B504,'IV Calls'!A:B,2, FALSE)</f>
        <v>0.20569999999999999</v>
      </c>
      <c r="M504" s="2">
        <f t="shared" si="283"/>
        <v>21.893365395014673</v>
      </c>
      <c r="N504" s="2">
        <f>VLOOKUP(B504,'IV Puts'!A:B,2, FALSE)</f>
        <v>0.20630000000000001</v>
      </c>
      <c r="O504" s="21">
        <f t="shared" si="284"/>
        <v>22.786089734719848</v>
      </c>
      <c r="P504" s="4">
        <f t="shared" si="285"/>
        <v>78.440000000000055</v>
      </c>
      <c r="Q504" s="4">
        <f t="shared" si="286"/>
        <v>64.71099999999997</v>
      </c>
      <c r="R504" s="4">
        <f t="shared" si="287"/>
        <v>-14.009864661654138</v>
      </c>
      <c r="S504" s="4">
        <f t="shared" si="288"/>
        <v>-9.4797959183673495</v>
      </c>
      <c r="T504" s="20">
        <f t="shared" si="259"/>
        <v>3232.4253157894736</v>
      </c>
      <c r="U504" s="2">
        <f t="shared" si="260"/>
        <v>66.034684210526393</v>
      </c>
      <c r="V504" s="24">
        <f t="shared" si="261"/>
        <v>0</v>
      </c>
      <c r="W504" s="32">
        <f t="shared" si="262"/>
        <v>3229.9914953001748</v>
      </c>
      <c r="X504" s="33">
        <f t="shared" si="263"/>
        <v>68.468504699825189</v>
      </c>
      <c r="Y504" s="34">
        <f t="shared" si="264"/>
        <v>0</v>
      </c>
      <c r="Z504" s="39">
        <f t="shared" si="289"/>
        <v>3237.7119999999995</v>
      </c>
      <c r="AA504" s="33">
        <f t="shared" si="265"/>
        <v>60.748000000000502</v>
      </c>
      <c r="AB504" s="34">
        <f t="shared" si="266"/>
        <v>0</v>
      </c>
      <c r="AC504" s="32">
        <f t="shared" si="267"/>
        <v>3236.0906940130362</v>
      </c>
      <c r="AD504" s="33">
        <f t="shared" si="268"/>
        <v>62.369305986963809</v>
      </c>
      <c r="AE504" s="34">
        <f t="shared" si="269"/>
        <v>0</v>
      </c>
      <c r="AF504" s="36">
        <f t="shared" si="270"/>
        <v>-1</v>
      </c>
      <c r="AG504" s="37">
        <f t="shared" si="271"/>
        <v>0</v>
      </c>
      <c r="AH504" s="37">
        <f>IF(COUNTIF(AF505:AF508, "&lt;0")&gt;=2,0,IF(AE504=1, 1, -1))</f>
        <v>0</v>
      </c>
      <c r="AI504" s="37">
        <f>IF(COUNTIF(AF505:AF507, "&lt;0")&gt;=1,0,IF(AE504=1, 1, -1))</f>
        <v>0</v>
      </c>
      <c r="AJ504" s="42">
        <f>IF(SUM(AE505:AE507)=0,0,IF(AE504=1, 1, -1))</f>
        <v>-1</v>
      </c>
      <c r="AK504" s="37">
        <f>IF(COUNTIF(AF505:AF506, "&lt;0")&gt;=2,0,IF(AE504=1, 1, -1))</f>
        <v>0</v>
      </c>
      <c r="AL504" s="44">
        <f>IF(COUNTIF(AF505:AF508, "&lt;0")&gt;=3,0,IF(AE504=1, 1, -1))</f>
        <v>-1</v>
      </c>
      <c r="AM504" s="49">
        <f>IF(COUNTIF(AF505:AF507, "&lt;0")&gt;=2,0,IF(AE504=1, 1, -1))</f>
        <v>0</v>
      </c>
      <c r="AN504" s="7">
        <v>21.957225478811505</v>
      </c>
      <c r="AO504" s="4">
        <f t="shared" si="272"/>
        <v>70.220000000000255</v>
      </c>
      <c r="AP504" s="4">
        <f t="shared" si="273"/>
        <v>-8.2199999999997999</v>
      </c>
      <c r="AQ504" s="4">
        <f t="shared" si="274"/>
        <v>61.800000000000182</v>
      </c>
      <c r="AR504">
        <f t="shared" si="290"/>
        <v>70.220000000000255</v>
      </c>
      <c r="AS504" s="6">
        <f t="shared" si="275"/>
        <v>1</v>
      </c>
      <c r="AT504" s="4">
        <f t="shared" si="276"/>
        <v>-37.284161781782998</v>
      </c>
      <c r="AU504" s="4">
        <f t="shared" si="291"/>
        <v>-32.842774521188673</v>
      </c>
      <c r="AV504">
        <f t="shared" si="292"/>
        <v>1</v>
      </c>
      <c r="AW504">
        <f t="shared" si="293"/>
        <v>0</v>
      </c>
      <c r="AX504">
        <f t="shared" si="294"/>
        <v>0</v>
      </c>
      <c r="AY504" s="4">
        <f t="shared" si="277"/>
        <v>-3.9100000000000006</v>
      </c>
      <c r="AZ504" s="4">
        <f t="shared" si="278"/>
        <v>818.88000000000659</v>
      </c>
      <c r="BA504" s="4">
        <f>(C504-$C$1240)*10/100*4</f>
        <v>263.43199999999996</v>
      </c>
      <c r="BC504"/>
      <c r="BE504" s="6"/>
      <c r="BK504">
        <f t="shared" si="295"/>
        <v>1</v>
      </c>
    </row>
    <row r="505" spans="1:63" x14ac:dyDescent="0.25">
      <c r="A505">
        <v>754</v>
      </c>
      <c r="B505" s="1">
        <v>44098</v>
      </c>
      <c r="C505" s="2">
        <v>3226.14</v>
      </c>
      <c r="D505" s="2">
        <v>3278.7</v>
      </c>
      <c r="E505" s="2">
        <v>3209.45</v>
      </c>
      <c r="F505" s="2">
        <v>3246.59</v>
      </c>
      <c r="G505" s="2">
        <v>4599470000</v>
      </c>
      <c r="H505" s="2">
        <f t="shared" si="279"/>
        <v>56.664951356391569</v>
      </c>
      <c r="I505" s="2">
        <f t="shared" si="280"/>
        <v>3404.0194999999999</v>
      </c>
      <c r="J505" s="2">
        <f t="shared" si="281"/>
        <v>64.692331301403314</v>
      </c>
      <c r="K505" s="2">
        <f t="shared" si="282"/>
        <v>-10.7800000000002</v>
      </c>
      <c r="L505" s="20">
        <f>VLOOKUP(B505,'IV Calls'!A:B,2, FALSE)</f>
        <v>0.22919999999999999</v>
      </c>
      <c r="M505" s="2">
        <f t="shared" si="283"/>
        <v>24.321892599149812</v>
      </c>
      <c r="N505" s="2">
        <f>VLOOKUP(B505,'IV Puts'!A:B,2, FALSE)</f>
        <v>0.23019999999999999</v>
      </c>
      <c r="O505" s="21">
        <f t="shared" si="284"/>
        <v>25.350143031331648</v>
      </c>
      <c r="P505" s="4">
        <f t="shared" si="285"/>
        <v>69.25</v>
      </c>
      <c r="Q505" s="4">
        <f t="shared" si="286"/>
        <v>62.714999999999961</v>
      </c>
      <c r="R505" s="4">
        <f t="shared" si="287"/>
        <v>-14.164684210526326</v>
      </c>
      <c r="S505" s="4">
        <f t="shared" si="288"/>
        <v>-9.3922601405987045</v>
      </c>
      <c r="T505" s="20">
        <f t="shared" si="259"/>
        <v>3223.7824736842108</v>
      </c>
      <c r="U505" s="2">
        <f t="shared" si="260"/>
        <v>22.807526315789346</v>
      </c>
      <c r="V505" s="24">
        <f t="shared" si="261"/>
        <v>1</v>
      </c>
      <c r="W505" s="32">
        <f t="shared" si="262"/>
        <v>3219.9770014147866</v>
      </c>
      <c r="X505" s="33">
        <f t="shared" si="263"/>
        <v>26.612998585213518</v>
      </c>
      <c r="Y505" s="34">
        <f t="shared" si="264"/>
        <v>1</v>
      </c>
      <c r="Z505" s="39">
        <f t="shared" si="289"/>
        <v>3216.7430000000022</v>
      </c>
      <c r="AA505" s="33">
        <f t="shared" si="265"/>
        <v>29.846999999997934</v>
      </c>
      <c r="AB505" s="34">
        <f t="shared" si="266"/>
        <v>0</v>
      </c>
      <c r="AC505" s="32">
        <f t="shared" si="267"/>
        <v>3217.422140297107</v>
      </c>
      <c r="AD505" s="33">
        <f t="shared" si="268"/>
        <v>29.167859702893111</v>
      </c>
      <c r="AE505" s="34">
        <f t="shared" si="269"/>
        <v>0</v>
      </c>
      <c r="AF505" s="36">
        <f t="shared" si="270"/>
        <v>-1</v>
      </c>
      <c r="AG505" s="37">
        <f t="shared" si="271"/>
        <v>0</v>
      </c>
      <c r="AH505" s="37">
        <f>IF(COUNTIF(AF506:AF509, "&lt;0")&gt;=2,0,IF(AE505=1, 1, -1))</f>
        <v>0</v>
      </c>
      <c r="AI505" s="37">
        <f>IF(COUNTIF(AF506:AF508, "&lt;0")&gt;=1,0,IF(AE505=1, 1, -1))</f>
        <v>0</v>
      </c>
      <c r="AJ505" s="42">
        <f>IF(SUM(AE506:AE508)=0,0,IF(AE505=1, 1, -1))</f>
        <v>-1</v>
      </c>
      <c r="AK505" s="37">
        <f>IF(COUNTIF(AF506:AF507, "&lt;0")&gt;=2,0,IF(AE505=1, 1, -1))</f>
        <v>-1</v>
      </c>
      <c r="AL505" s="44">
        <f>IF(COUNTIF(AF506:AF509, "&lt;0")&gt;=3,0,IF(AE505=1, 1, -1))</f>
        <v>-1</v>
      </c>
      <c r="AM505" s="49">
        <f>IF(COUNTIF(AF506:AF508, "&lt;0")&gt;=2,0,IF(AE505=1, 1, -1))</f>
        <v>-1</v>
      </c>
      <c r="AN505" s="7">
        <v>24.428009059006484</v>
      </c>
      <c r="AO505" s="4">
        <f t="shared" si="272"/>
        <v>52.559999999999945</v>
      </c>
      <c r="AP505" s="4">
        <f t="shared" si="273"/>
        <v>-16.690000000000055</v>
      </c>
      <c r="AQ505" s="4">
        <f t="shared" si="274"/>
        <v>20.450000000000273</v>
      </c>
      <c r="AR505">
        <f t="shared" si="290"/>
        <v>52.559999999999945</v>
      </c>
      <c r="AS505" s="6">
        <f t="shared" si="275"/>
        <v>1</v>
      </c>
      <c r="AT505" s="4">
        <f t="shared" si="276"/>
        <v>-15.917986411490219</v>
      </c>
      <c r="AU505" s="4">
        <f t="shared" si="291"/>
        <v>10.978009059006212</v>
      </c>
      <c r="AV505">
        <f t="shared" si="292"/>
        <v>0</v>
      </c>
      <c r="AW505">
        <f t="shared" si="293"/>
        <v>1</v>
      </c>
      <c r="AX505">
        <f t="shared" si="294"/>
        <v>0</v>
      </c>
      <c r="AY505" s="4">
        <f t="shared" si="277"/>
        <v>-3.9100000000000006</v>
      </c>
      <c r="AZ505" s="4">
        <f t="shared" si="278"/>
        <v>822.79000000000656</v>
      </c>
      <c r="BA505" s="4">
        <f>(C505-$C$1240)*10/100*4</f>
        <v>259.22399999999999</v>
      </c>
      <c r="BC505"/>
      <c r="BE505" s="6"/>
      <c r="BK505">
        <f t="shared" si="295"/>
        <v>1</v>
      </c>
    </row>
    <row r="506" spans="1:63" x14ac:dyDescent="0.25">
      <c r="A506">
        <v>753</v>
      </c>
      <c r="B506" s="1">
        <v>44097</v>
      </c>
      <c r="C506" s="2">
        <v>3320.11</v>
      </c>
      <c r="D506" s="2">
        <v>3323.35</v>
      </c>
      <c r="E506" s="2">
        <v>3232.57</v>
      </c>
      <c r="F506" s="2">
        <v>3236.92</v>
      </c>
      <c r="G506" s="2">
        <v>4364500000</v>
      </c>
      <c r="H506" s="2">
        <f t="shared" si="279"/>
        <v>45.890105747922959</v>
      </c>
      <c r="I506" s="2">
        <f t="shared" si="280"/>
        <v>3415.2110000000002</v>
      </c>
      <c r="J506" s="2">
        <f t="shared" si="281"/>
        <v>60.065846622904729</v>
      </c>
      <c r="K506" s="2">
        <f t="shared" si="282"/>
        <v>4.5399999999999636</v>
      </c>
      <c r="L506" s="20">
        <f>VLOOKUP(B506,'IV Calls'!A:B,2, FALSE)</f>
        <v>0.2359</v>
      </c>
      <c r="M506" s="2">
        <f t="shared" si="283"/>
        <v>25.641116349915972</v>
      </c>
      <c r="N506" s="2">
        <f>VLOOKUP(B506,'IV Puts'!A:B,2, FALSE)</f>
        <v>0.23630000000000001</v>
      </c>
      <c r="O506" s="21">
        <f t="shared" si="284"/>
        <v>26.654163154737983</v>
      </c>
      <c r="P506" s="4">
        <f t="shared" si="285"/>
        <v>90.779999999999745</v>
      </c>
      <c r="Q506" s="4">
        <f t="shared" si="286"/>
        <v>65.419999999999987</v>
      </c>
      <c r="R506" s="4">
        <f t="shared" si="287"/>
        <v>-13.137526315789479</v>
      </c>
      <c r="S506" s="4">
        <f t="shared" si="288"/>
        <v>-8.6802796974833747</v>
      </c>
      <c r="T506" s="20">
        <f t="shared" si="259"/>
        <v>3304.4629699248121</v>
      </c>
      <c r="U506" s="2">
        <f t="shared" si="260"/>
        <v>67.542969924812041</v>
      </c>
      <c r="V506" s="24">
        <f t="shared" si="261"/>
        <v>0</v>
      </c>
      <c r="W506" s="32">
        <f t="shared" si="262"/>
        <v>3314.8403728374442</v>
      </c>
      <c r="X506" s="33">
        <f t="shared" si="263"/>
        <v>77.92037283744412</v>
      </c>
      <c r="Y506" s="34">
        <f t="shared" si="264"/>
        <v>0</v>
      </c>
      <c r="Z506" s="39">
        <f t="shared" si="289"/>
        <v>3322.5460000000021</v>
      </c>
      <c r="AA506" s="33">
        <f t="shared" si="265"/>
        <v>85.626000000002023</v>
      </c>
      <c r="AB506" s="34">
        <f t="shared" si="266"/>
        <v>0</v>
      </c>
      <c r="AC506" s="32">
        <f t="shared" si="267"/>
        <v>3320.9278182958647</v>
      </c>
      <c r="AD506" s="33">
        <f t="shared" si="268"/>
        <v>84.007818295864581</v>
      </c>
      <c r="AE506" s="34">
        <f t="shared" si="269"/>
        <v>0</v>
      </c>
      <c r="AF506" s="36">
        <f t="shared" si="270"/>
        <v>-1</v>
      </c>
      <c r="AG506" s="37">
        <f t="shared" si="271"/>
        <v>-1</v>
      </c>
      <c r="AH506" s="37">
        <f>IF(COUNTIF(AF507:AF510, "&lt;0")&gt;=2,0,IF(AE506=1, 1, -1))</f>
        <v>-1</v>
      </c>
      <c r="AI506" s="37">
        <f>IF(COUNTIF(AF507:AF509, "&lt;0")&gt;=1,0,IF(AE506=1, 1, -1))</f>
        <v>0</v>
      </c>
      <c r="AJ506" s="42">
        <f>IF(SUM(AE507:AE509)=0,0,IF(AE506=1, 1, -1))</f>
        <v>-1</v>
      </c>
      <c r="AK506" s="37">
        <f>IF(COUNTIF(AF507:AF508, "&lt;0")&gt;=2,0,IF(AE506=1, 1, -1))</f>
        <v>-1</v>
      </c>
      <c r="AL506" s="44">
        <f>IF(COUNTIF(AF507:AF510, "&lt;0")&gt;=3,0,IF(AE506=1, 1, -1))</f>
        <v>-1</v>
      </c>
      <c r="AM506" s="49">
        <f>IF(COUNTIF(AF507:AF509, "&lt;0")&gt;=2,0,IF(AE506=1, 1, -1))</f>
        <v>-1</v>
      </c>
      <c r="AN506" s="7">
        <v>25.68459429200994</v>
      </c>
      <c r="AO506" s="4">
        <f t="shared" si="272"/>
        <v>3.2399999999997817</v>
      </c>
      <c r="AP506" s="4">
        <f t="shared" si="273"/>
        <v>-87.539999999999964</v>
      </c>
      <c r="AQ506" s="4">
        <f t="shared" si="274"/>
        <v>83.190000000000055</v>
      </c>
      <c r="AR506">
        <f t="shared" si="290"/>
        <v>87.539999999999964</v>
      </c>
      <c r="AS506" s="6">
        <f t="shared" si="275"/>
        <v>1</v>
      </c>
      <c r="AT506" s="4">
        <f t="shared" si="276"/>
        <v>-49.01310856198505</v>
      </c>
      <c r="AU506" s="4">
        <f t="shared" si="291"/>
        <v>-50.505405707990114</v>
      </c>
      <c r="AV506">
        <f t="shared" si="292"/>
        <v>1</v>
      </c>
      <c r="AW506">
        <f t="shared" si="293"/>
        <v>0</v>
      </c>
      <c r="AX506">
        <f t="shared" si="294"/>
        <v>0</v>
      </c>
      <c r="AY506" s="4">
        <f t="shared" si="277"/>
        <v>-3.9100000000000006</v>
      </c>
      <c r="AZ506" s="4">
        <f t="shared" si="278"/>
        <v>826.70000000000653</v>
      </c>
      <c r="BA506" s="4">
        <f>(C506-$C$1240)*10/100*4</f>
        <v>296.81200000000007</v>
      </c>
      <c r="BC506"/>
      <c r="BE506" s="6"/>
      <c r="BK506">
        <f t="shared" si="295"/>
        <v>1</v>
      </c>
    </row>
    <row r="507" spans="1:63" x14ac:dyDescent="0.25">
      <c r="A507">
        <v>752</v>
      </c>
      <c r="B507" s="1">
        <v>44096</v>
      </c>
      <c r="C507" s="2">
        <v>3295.75</v>
      </c>
      <c r="D507" s="2">
        <v>3320.31</v>
      </c>
      <c r="E507" s="2">
        <v>3270.95</v>
      </c>
      <c r="F507" s="2">
        <v>3315.57</v>
      </c>
      <c r="G507" s="2">
        <v>3963300000</v>
      </c>
      <c r="H507" s="2">
        <f t="shared" si="279"/>
        <v>44.314567757742516</v>
      </c>
      <c r="I507" s="2">
        <f t="shared" si="280"/>
        <v>3421.0030000000006</v>
      </c>
      <c r="J507" s="2">
        <f t="shared" si="281"/>
        <v>56.586973531202865</v>
      </c>
      <c r="K507" s="2">
        <f t="shared" si="282"/>
        <v>14.690000000000055</v>
      </c>
      <c r="L507" s="20">
        <f>VLOOKUP(B507,'IV Calls'!A:B,2, FALSE)</f>
        <v>0.21970000000000001</v>
      </c>
      <c r="M507" s="2">
        <f t="shared" si="283"/>
        <v>23.631702806829253</v>
      </c>
      <c r="N507" s="2">
        <f>VLOOKUP(B507,'IV Puts'!A:B,2, FALSE)</f>
        <v>0.22040000000000001</v>
      </c>
      <c r="O507" s="21">
        <f t="shared" si="284"/>
        <v>24.601913729535291</v>
      </c>
      <c r="P507" s="4">
        <f t="shared" si="285"/>
        <v>49.360000000000127</v>
      </c>
      <c r="Q507" s="4">
        <f t="shared" si="286"/>
        <v>65.634999999999991</v>
      </c>
      <c r="R507" s="4">
        <f t="shared" si="287"/>
        <v>-11.107030075187973</v>
      </c>
      <c r="S507" s="4">
        <f t="shared" si="288"/>
        <v>-7.4220100881071698</v>
      </c>
      <c r="T507" s="20">
        <f t="shared" si="259"/>
        <v>3271.2287368421053</v>
      </c>
      <c r="U507" s="2">
        <f t="shared" si="260"/>
        <v>44.3412631578949</v>
      </c>
      <c r="V507" s="24">
        <f t="shared" si="261"/>
        <v>0</v>
      </c>
      <c r="W507" s="32">
        <f t="shared" si="262"/>
        <v>3290.9792403027054</v>
      </c>
      <c r="X507" s="33">
        <f t="shared" si="263"/>
        <v>24.590759697294743</v>
      </c>
      <c r="Y507" s="34">
        <f t="shared" si="264"/>
        <v>1</v>
      </c>
      <c r="Z507" s="39">
        <f t="shared" si="289"/>
        <v>3296.768</v>
      </c>
      <c r="AA507" s="33">
        <f t="shared" si="265"/>
        <v>18.802000000000135</v>
      </c>
      <c r="AB507" s="34">
        <f t="shared" si="266"/>
        <v>1</v>
      </c>
      <c r="AC507" s="32">
        <f t="shared" si="267"/>
        <v>3295.5523604635678</v>
      </c>
      <c r="AD507" s="33">
        <f t="shared" si="268"/>
        <v>20.017639536432398</v>
      </c>
      <c r="AE507" s="34">
        <f t="shared" si="269"/>
        <v>1</v>
      </c>
      <c r="AF507" s="36">
        <f t="shared" si="270"/>
        <v>1</v>
      </c>
      <c r="AG507" s="37">
        <f t="shared" si="271"/>
        <v>1</v>
      </c>
      <c r="AH507" s="37">
        <f>IF(COUNTIF(AF508:AF511, "&lt;0")&gt;=2,0,IF(AE507=1, 1, -1))</f>
        <v>1</v>
      </c>
      <c r="AI507" s="37">
        <f>IF(COUNTIF(AF508:AF510, "&lt;0")&gt;=1,0,IF(AE507=1, 1, -1))</f>
        <v>0</v>
      </c>
      <c r="AJ507" s="42">
        <f>IF(SUM(AE508:AE510)=0,0,IF(AE507=1, 1, -1))</f>
        <v>1</v>
      </c>
      <c r="AK507" s="37">
        <f>IF(COUNTIF(AF508:AF509, "&lt;0")&gt;=2,0,IF(AE507=1, 1, -1))</f>
        <v>1</v>
      </c>
      <c r="AL507" s="44">
        <f>IF(COUNTIF(AF508:AF511, "&lt;0")&gt;=3,0,IF(AE507=1, 1, -1))</f>
        <v>1</v>
      </c>
      <c r="AM507" s="49">
        <f>IF(COUNTIF(AF508:AF510, "&lt;0")&gt;=2,0,IF(AE507=1, 1, -1))</f>
        <v>1</v>
      </c>
      <c r="AN507" s="7">
        <v>23.706997262745414</v>
      </c>
      <c r="AO507" s="4">
        <f t="shared" si="272"/>
        <v>24.559999999999945</v>
      </c>
      <c r="AP507" s="4">
        <f t="shared" si="273"/>
        <v>-24.800000000000182</v>
      </c>
      <c r="AQ507" s="4">
        <f t="shared" si="274"/>
        <v>19.820000000000164</v>
      </c>
      <c r="AR507">
        <f t="shared" si="290"/>
        <v>24.800000000000182</v>
      </c>
      <c r="AS507" s="6">
        <f t="shared" si="275"/>
        <v>0</v>
      </c>
      <c r="AT507" s="4">
        <f t="shared" si="276"/>
        <v>10.760495894117938</v>
      </c>
      <c r="AU507" s="4">
        <f t="shared" si="291"/>
        <v>10.88699726274525</v>
      </c>
      <c r="AV507">
        <f t="shared" si="292"/>
        <v>0</v>
      </c>
      <c r="AW507">
        <f t="shared" si="293"/>
        <v>0</v>
      </c>
      <c r="AX507">
        <f t="shared" si="294"/>
        <v>0</v>
      </c>
      <c r="AY507" s="4">
        <f t="shared" si="277"/>
        <v>6.94</v>
      </c>
      <c r="AZ507" s="4">
        <f t="shared" si="278"/>
        <v>830.61000000000649</v>
      </c>
      <c r="BA507" s="4">
        <f>(C507-$C$1240)*10/100*4</f>
        <v>287.06800000000004</v>
      </c>
      <c r="BC507"/>
      <c r="BE507" s="6"/>
      <c r="BK507">
        <f t="shared" si="295"/>
        <v>1</v>
      </c>
    </row>
    <row r="508" spans="1:63" x14ac:dyDescent="0.25">
      <c r="A508">
        <v>751</v>
      </c>
      <c r="B508" s="1">
        <v>44095</v>
      </c>
      <c r="C508" s="2">
        <v>3285.57</v>
      </c>
      <c r="D508" s="2">
        <v>3285.57</v>
      </c>
      <c r="E508" s="2">
        <v>3229.1</v>
      </c>
      <c r="F508" s="2">
        <v>3281.06</v>
      </c>
      <c r="G508" s="2">
        <v>4828350000</v>
      </c>
      <c r="H508" s="2">
        <f t="shared" si="279"/>
        <v>38.092589378454598</v>
      </c>
      <c r="I508" s="2">
        <f t="shared" si="280"/>
        <v>3427.1200000000003</v>
      </c>
      <c r="J508" s="2">
        <f t="shared" si="281"/>
        <v>53.018882979259594</v>
      </c>
      <c r="K508" s="2">
        <f t="shared" si="282"/>
        <v>-33.899999999999636</v>
      </c>
      <c r="L508" s="20">
        <f>VLOOKUP(B508,'IV Calls'!A:B,2, FALSE)</f>
        <v>0.25769999999999998</v>
      </c>
      <c r="M508" s="2">
        <f t="shared" si="283"/>
        <v>28.043612251341472</v>
      </c>
      <c r="N508" s="2">
        <f>VLOOKUP(B508,'IV Puts'!A:B,2, FALSE)</f>
        <v>0.23699999999999999</v>
      </c>
      <c r="O508" s="21">
        <f t="shared" si="284"/>
        <v>26.764567066735061</v>
      </c>
      <c r="P508" s="4">
        <f t="shared" si="285"/>
        <v>90.369999999999891</v>
      </c>
      <c r="Q508" s="4">
        <f t="shared" si="286"/>
        <v>70.467999999999989</v>
      </c>
      <c r="R508" s="4">
        <f t="shared" si="287"/>
        <v>-9.8312631578947496</v>
      </c>
      <c r="S508" s="4">
        <f t="shared" si="288"/>
        <v>-6.7193798553442354</v>
      </c>
      <c r="T508" s="20">
        <f t="shared" si="259"/>
        <v>3312.1208270676689</v>
      </c>
      <c r="U508" s="2">
        <f t="shared" si="260"/>
        <v>31.060827067668924</v>
      </c>
      <c r="V508" s="24">
        <f t="shared" si="261"/>
        <v>0</v>
      </c>
      <c r="W508" s="32">
        <f t="shared" si="262"/>
        <v>3282.0087882435928</v>
      </c>
      <c r="X508" s="33">
        <f t="shared" si="263"/>
        <v>0.94878824359284408</v>
      </c>
      <c r="Y508" s="34">
        <f t="shared" si="264"/>
        <v>1</v>
      </c>
      <c r="Z508" s="39">
        <f t="shared" si="289"/>
        <v>3278.3890000000029</v>
      </c>
      <c r="AA508" s="33">
        <f t="shared" si="265"/>
        <v>2.6709999999970933</v>
      </c>
      <c r="AB508" s="34">
        <f t="shared" si="266"/>
        <v>1</v>
      </c>
      <c r="AC508" s="32">
        <f t="shared" si="267"/>
        <v>3279.1491555311568</v>
      </c>
      <c r="AD508" s="33">
        <f t="shared" si="268"/>
        <v>1.9108444688431518</v>
      </c>
      <c r="AE508" s="34">
        <f t="shared" si="269"/>
        <v>1</v>
      </c>
      <c r="AF508" s="36">
        <f t="shared" si="270"/>
        <v>1</v>
      </c>
      <c r="AG508" s="37">
        <f t="shared" si="271"/>
        <v>0</v>
      </c>
      <c r="AH508" s="37">
        <f>IF(COUNTIF(AF509:AF512, "&lt;0")&gt;=2,0,IF(AE508=1, 1, -1))</f>
        <v>1</v>
      </c>
      <c r="AI508" s="37">
        <f>IF(COUNTIF(AF509:AF511, "&lt;0")&gt;=1,0,IF(AE508=1, 1, -1))</f>
        <v>0</v>
      </c>
      <c r="AJ508" s="42">
        <f>IF(SUM(AE509:AE511)=0,0,IF(AE508=1, 1, -1))</f>
        <v>1</v>
      </c>
      <c r="AK508" s="37">
        <f>IF(COUNTIF(AF509:AF510, "&lt;0")&gt;=2,0,IF(AE508=1, 1, -1))</f>
        <v>1</v>
      </c>
      <c r="AL508" s="44">
        <f>IF(COUNTIF(AF509:AF512, "&lt;0")&gt;=3,0,IF(AE508=1, 1, -1))</f>
        <v>1</v>
      </c>
      <c r="AM508" s="49">
        <f>IF(COUNTIF(AF509:AF511, "&lt;0")&gt;=2,0,IF(AE508=1, 1, -1))</f>
        <v>1</v>
      </c>
      <c r="AN508" s="7">
        <v>25.790982163631853</v>
      </c>
      <c r="AO508" s="4">
        <f t="shared" si="272"/>
        <v>0</v>
      </c>
      <c r="AP508" s="4">
        <f t="shared" si="273"/>
        <v>-56.470000000000255</v>
      </c>
      <c r="AQ508" s="4">
        <f t="shared" si="274"/>
        <v>4.5100000000002183</v>
      </c>
      <c r="AR508">
        <f t="shared" si="290"/>
        <v>56.470000000000255</v>
      </c>
      <c r="AS508" s="6">
        <f t="shared" si="275"/>
        <v>1</v>
      </c>
      <c r="AT508" s="4">
        <f t="shared" si="276"/>
        <v>-17.783526754552476</v>
      </c>
      <c r="AU508" s="4">
        <f t="shared" si="291"/>
        <v>28.280982163631634</v>
      </c>
      <c r="AV508">
        <f t="shared" si="292"/>
        <v>0</v>
      </c>
      <c r="AW508">
        <f t="shared" si="293"/>
        <v>1</v>
      </c>
      <c r="AX508">
        <f t="shared" si="294"/>
        <v>0</v>
      </c>
      <c r="AY508" s="4">
        <f t="shared" si="277"/>
        <v>-3.9100000000000006</v>
      </c>
      <c r="AZ508" s="4">
        <f t="shared" si="278"/>
        <v>823.67000000000644</v>
      </c>
      <c r="BA508" s="4">
        <f>(C508-$C$1240)*10/100*4</f>
        <v>282.99600000000009</v>
      </c>
      <c r="BC508"/>
      <c r="BE508" s="6"/>
      <c r="BK508">
        <f t="shared" si="295"/>
        <v>1</v>
      </c>
    </row>
    <row r="509" spans="1:63" x14ac:dyDescent="0.25">
      <c r="A509">
        <v>750</v>
      </c>
      <c r="B509" s="1">
        <v>44092</v>
      </c>
      <c r="C509" s="2">
        <v>3357.38</v>
      </c>
      <c r="D509" s="2">
        <v>3362.27</v>
      </c>
      <c r="E509" s="2">
        <v>3292.4</v>
      </c>
      <c r="F509" s="2">
        <v>3319.47</v>
      </c>
      <c r="G509" s="2">
        <v>7068700000</v>
      </c>
      <c r="H509" s="2">
        <f t="shared" si="279"/>
        <v>34.629010894848747</v>
      </c>
      <c r="I509" s="2">
        <f t="shared" si="280"/>
        <v>3432.1419999999998</v>
      </c>
      <c r="J509" s="2">
        <f t="shared" si="281"/>
        <v>45.997685353664679</v>
      </c>
      <c r="K509" s="2">
        <f t="shared" si="282"/>
        <v>0.36999999999989086</v>
      </c>
      <c r="L509" s="20">
        <f>VLOOKUP(B509,'IV Calls'!A:B,2, FALSE)</f>
        <v>0.20100000000000001</v>
      </c>
      <c r="M509" s="2">
        <f t="shared" si="283"/>
        <v>22.120731249951959</v>
      </c>
      <c r="N509" s="2">
        <f>VLOOKUP(B509,'IV Puts'!A:B,2, FALSE)</f>
        <v>0.20119999999999999</v>
      </c>
      <c r="O509" s="21">
        <f t="shared" si="284"/>
        <v>22.978609252191891</v>
      </c>
      <c r="P509" s="4">
        <f t="shared" si="285"/>
        <v>69.869999999999891</v>
      </c>
      <c r="Q509" s="4">
        <f t="shared" si="286"/>
        <v>74.382999999999996</v>
      </c>
      <c r="R509" s="4">
        <f t="shared" si="287"/>
        <v>-7.3491729323308332</v>
      </c>
      <c r="S509" s="4">
        <f t="shared" si="288"/>
        <v>-5.0157912062073855</v>
      </c>
      <c r="T509" s="20">
        <f t="shared" si="259"/>
        <v>3351.8774586466166</v>
      </c>
      <c r="U509" s="2">
        <f t="shared" si="260"/>
        <v>32.40745864661676</v>
      </c>
      <c r="V509" s="24">
        <f t="shared" si="261"/>
        <v>0</v>
      </c>
      <c r="W509" s="32">
        <f t="shared" si="262"/>
        <v>3354.8665024054985</v>
      </c>
      <c r="X509" s="33">
        <f t="shared" si="263"/>
        <v>35.396502405498723</v>
      </c>
      <c r="Y509" s="34">
        <f t="shared" si="264"/>
        <v>0</v>
      </c>
      <c r="Z509" s="39">
        <f t="shared" si="289"/>
        <v>3358.4320000000007</v>
      </c>
      <c r="AA509" s="33">
        <f t="shared" si="265"/>
        <v>38.962000000000899</v>
      </c>
      <c r="AB509" s="34">
        <f t="shared" si="266"/>
        <v>0</v>
      </c>
      <c r="AC509" s="32">
        <f t="shared" si="267"/>
        <v>3357.6832455051554</v>
      </c>
      <c r="AD509" s="33">
        <f t="shared" si="268"/>
        <v>38.213245505155555</v>
      </c>
      <c r="AE509" s="34">
        <f t="shared" si="269"/>
        <v>0</v>
      </c>
      <c r="AF509" s="36">
        <f t="shared" si="270"/>
        <v>-1</v>
      </c>
      <c r="AG509" s="37">
        <f t="shared" si="271"/>
        <v>-1</v>
      </c>
      <c r="AH509" s="37">
        <f>IF(COUNTIF(AF510:AF513, "&lt;0")&gt;=2,0,IF(AE509=1, 1, -1))</f>
        <v>-1</v>
      </c>
      <c r="AI509" s="37">
        <f>IF(COUNTIF(AF510:AF512, "&lt;0")&gt;=1,0,IF(AE509=1, 1, -1))</f>
        <v>-1</v>
      </c>
      <c r="AJ509" s="42">
        <f>IF(SUM(AE510:AE512)=0,0,IF(AE509=1, 1, -1))</f>
        <v>-1</v>
      </c>
      <c r="AK509" s="37">
        <f>IF(COUNTIF(AF510:AF511, "&lt;0")&gt;=2,0,IF(AE509=1, 1, -1))</f>
        <v>-1</v>
      </c>
      <c r="AL509" s="44">
        <f>IF(COUNTIF(AF510:AF513, "&lt;0")&gt;=3,0,IF(AE509=1, 1, -1))</f>
        <v>-1</v>
      </c>
      <c r="AM509" s="49">
        <f>IF(COUNTIF(AF510:AF512, "&lt;0")&gt;=2,0,IF(AE509=1, 1, -1))</f>
        <v>-1</v>
      </c>
      <c r="AN509" s="7">
        <v>22.142741927812605</v>
      </c>
      <c r="AO509" s="4">
        <f t="shared" si="272"/>
        <v>4.8899999999998727</v>
      </c>
      <c r="AP509" s="4">
        <f t="shared" si="273"/>
        <v>-64.980000000000018</v>
      </c>
      <c r="AQ509" s="4">
        <f t="shared" si="274"/>
        <v>37.910000000000309</v>
      </c>
      <c r="AR509">
        <f t="shared" si="290"/>
        <v>64.980000000000018</v>
      </c>
      <c r="AS509" s="6">
        <f t="shared" si="275"/>
        <v>1</v>
      </c>
      <c r="AT509" s="4">
        <f t="shared" si="276"/>
        <v>-31.765887108281113</v>
      </c>
      <c r="AU509" s="4">
        <f t="shared" si="291"/>
        <v>-8.7672580721877047</v>
      </c>
      <c r="AV509">
        <f t="shared" si="292"/>
        <v>1</v>
      </c>
      <c r="AW509">
        <f t="shared" si="293"/>
        <v>0</v>
      </c>
      <c r="AX509">
        <f t="shared" si="294"/>
        <v>0</v>
      </c>
      <c r="AY509" s="4">
        <f t="shared" si="277"/>
        <v>-3.9100000000000006</v>
      </c>
      <c r="AZ509" s="4">
        <f t="shared" si="278"/>
        <v>827.58000000000641</v>
      </c>
      <c r="BA509" s="4">
        <f>(C509-$C$1240)*10/100*4</f>
        <v>311.72000000000008</v>
      </c>
      <c r="BC509"/>
      <c r="BE509" s="6"/>
      <c r="BK509">
        <f t="shared" si="295"/>
        <v>1</v>
      </c>
    </row>
    <row r="510" spans="1:63" x14ac:dyDescent="0.25">
      <c r="A510">
        <v>749</v>
      </c>
      <c r="B510" s="1">
        <v>44091</v>
      </c>
      <c r="C510" s="2">
        <v>3346.86</v>
      </c>
      <c r="D510" s="2">
        <v>3375.17</v>
      </c>
      <c r="E510" s="2">
        <v>3328.82</v>
      </c>
      <c r="F510" s="2">
        <v>3357.01</v>
      </c>
      <c r="G510" s="2">
        <v>4371940000</v>
      </c>
      <c r="H510" s="2">
        <f t="shared" si="279"/>
        <v>65.104571233942906</v>
      </c>
      <c r="I510" s="2">
        <f t="shared" si="280"/>
        <v>3432.2970000000009</v>
      </c>
      <c r="J510" s="2">
        <f t="shared" si="281"/>
        <v>58.907553127984499</v>
      </c>
      <c r="K510" s="2">
        <f t="shared" si="282"/>
        <v>-38.629999999999654</v>
      </c>
      <c r="L510" s="20">
        <f>VLOOKUP(B510,'IV Calls'!A:B,2, FALSE)</f>
        <v>0.17080000000000001</v>
      </c>
      <c r="M510" s="2">
        <f t="shared" si="283"/>
        <v>18.956588762333819</v>
      </c>
      <c r="N510" s="2">
        <f>VLOOKUP(B510,'IV Puts'!A:B,2, FALSE)</f>
        <v>0.22570000000000001</v>
      </c>
      <c r="O510" s="21">
        <f t="shared" si="284"/>
        <v>25.995383162665089</v>
      </c>
      <c r="P510" s="4">
        <f t="shared" si="285"/>
        <v>56.669999999999618</v>
      </c>
      <c r="Q510" s="4">
        <f t="shared" si="286"/>
        <v>82.739000000000033</v>
      </c>
      <c r="R510" s="4">
        <f t="shared" si="287"/>
        <v>-5.1325413533834672</v>
      </c>
      <c r="S510" s="4">
        <f t="shared" si="288"/>
        <v>-3.5401374570446791</v>
      </c>
      <c r="T510" s="20">
        <f t="shared" si="259"/>
        <v>3382.2329473684208</v>
      </c>
      <c r="U510" s="2">
        <f t="shared" si="260"/>
        <v>25.222947368420591</v>
      </c>
      <c r="V510" s="24">
        <f t="shared" si="261"/>
        <v>0</v>
      </c>
      <c r="W510" s="32">
        <f t="shared" si="262"/>
        <v>3345.1936427980818</v>
      </c>
      <c r="X510" s="33">
        <f t="shared" si="263"/>
        <v>11.816357201918436</v>
      </c>
      <c r="Y510" s="34">
        <f t="shared" si="264"/>
        <v>1</v>
      </c>
      <c r="Z510" s="39">
        <f t="shared" si="289"/>
        <v>3340.4229999999952</v>
      </c>
      <c r="AA510" s="33">
        <f t="shared" si="265"/>
        <v>16.587000000004991</v>
      </c>
      <c r="AB510" s="34">
        <f t="shared" si="266"/>
        <v>1</v>
      </c>
      <c r="AC510" s="32">
        <f t="shared" si="267"/>
        <v>3341.4248349875934</v>
      </c>
      <c r="AD510" s="33">
        <f t="shared" si="268"/>
        <v>15.585165012406833</v>
      </c>
      <c r="AE510" s="34">
        <f t="shared" si="269"/>
        <v>1</v>
      </c>
      <c r="AF510" s="36">
        <f t="shared" si="270"/>
        <v>1</v>
      </c>
      <c r="AG510" s="37">
        <f t="shared" si="271"/>
        <v>1</v>
      </c>
      <c r="AH510" s="37">
        <f>IF(COUNTIF(AF511:AF514, "&lt;0")&gt;=2,0,IF(AE510=1, 1, -1))</f>
        <v>1</v>
      </c>
      <c r="AI510" s="37">
        <f>IF(COUNTIF(AF511:AF513, "&lt;0")&gt;=1,0,IF(AE510=1, 1, -1))</f>
        <v>1</v>
      </c>
      <c r="AJ510" s="42">
        <f>IF(SUM(AE511:AE513)=0,0,IF(AE510=1, 1, -1))</f>
        <v>1</v>
      </c>
      <c r="AK510" s="37">
        <f>IF(COUNTIF(AF511:AF512, "&lt;0")&gt;=2,0,IF(AE510=1, 1, -1))</f>
        <v>1</v>
      </c>
      <c r="AL510" s="44">
        <f>IF(COUNTIF(AF511:AF514, "&lt;0")&gt;=3,0,IF(AE510=1, 1, -1))</f>
        <v>1</v>
      </c>
      <c r="AM510" s="49">
        <f>IF(COUNTIF(AF511:AF513, "&lt;0")&gt;=2,0,IF(AE510=1, 1, -1))</f>
        <v>1</v>
      </c>
      <c r="AN510" s="7">
        <v>25.049778007369689</v>
      </c>
      <c r="AO510" s="4">
        <f t="shared" si="272"/>
        <v>28.309999999999945</v>
      </c>
      <c r="AP510" s="4">
        <f t="shared" si="273"/>
        <v>-18.039999999999964</v>
      </c>
      <c r="AQ510" s="4">
        <f t="shared" si="274"/>
        <v>10.150000000000091</v>
      </c>
      <c r="AR510">
        <f t="shared" si="290"/>
        <v>28.309999999999945</v>
      </c>
      <c r="AS510" s="6">
        <f t="shared" si="275"/>
        <v>0</v>
      </c>
      <c r="AT510" s="4">
        <f t="shared" si="276"/>
        <v>9.2646670110545841</v>
      </c>
      <c r="AU510" s="4">
        <f t="shared" si="291"/>
        <v>21.899778007369598</v>
      </c>
      <c r="AV510">
        <f t="shared" si="292"/>
        <v>0</v>
      </c>
      <c r="AW510">
        <f t="shared" si="293"/>
        <v>0</v>
      </c>
      <c r="AX510">
        <f t="shared" si="294"/>
        <v>0</v>
      </c>
      <c r="AY510" s="4">
        <f t="shared" si="277"/>
        <v>6.94</v>
      </c>
      <c r="AZ510" s="4">
        <f t="shared" si="278"/>
        <v>831.49000000000638</v>
      </c>
      <c r="BA510" s="4">
        <f>(C510-$C$1240)*10/100*4</f>
        <v>307.51200000000006</v>
      </c>
      <c r="BC510"/>
      <c r="BE510" s="6"/>
      <c r="BK510">
        <f t="shared" si="295"/>
        <v>1</v>
      </c>
    </row>
    <row r="511" spans="1:63" x14ac:dyDescent="0.25">
      <c r="A511">
        <v>748</v>
      </c>
      <c r="B511" s="1">
        <v>44090</v>
      </c>
      <c r="C511" s="2">
        <v>3411.23</v>
      </c>
      <c r="D511" s="2">
        <v>3428.92</v>
      </c>
      <c r="E511" s="2">
        <v>3384.45</v>
      </c>
      <c r="F511" s="2">
        <v>3385.49</v>
      </c>
      <c r="G511" s="2">
        <v>4710030000</v>
      </c>
      <c r="H511" s="2">
        <f t="shared" si="279"/>
        <v>74.505976911624714</v>
      </c>
      <c r="I511" s="2">
        <f t="shared" si="280"/>
        <v>3434.5795000000007</v>
      </c>
      <c r="J511" s="2">
        <f t="shared" si="281"/>
        <v>76.596607015688321</v>
      </c>
      <c r="K511" s="2">
        <f t="shared" si="282"/>
        <v>10.0300000000002</v>
      </c>
      <c r="L511" s="20">
        <f>VLOOKUP(B511,'IV Calls'!A:B,2, FALSE)</f>
        <v>0.17069999999999999</v>
      </c>
      <c r="M511" s="2">
        <f t="shared" si="283"/>
        <v>19.033404553481034</v>
      </c>
      <c r="N511" s="2">
        <f>VLOOKUP(B511,'IV Puts'!A:B,2, FALSE)</f>
        <v>0.21490000000000001</v>
      </c>
      <c r="O511" s="21">
        <f t="shared" si="284"/>
        <v>24.866331248289246</v>
      </c>
      <c r="P511" s="4">
        <f t="shared" si="285"/>
        <v>44.470000000000255</v>
      </c>
      <c r="Q511" s="4">
        <f t="shared" si="286"/>
        <v>83.218000000000075</v>
      </c>
      <c r="R511" s="4">
        <f t="shared" si="287"/>
        <v>-3.2570526315789565</v>
      </c>
      <c r="S511" s="4">
        <f t="shared" si="288"/>
        <v>-2.3469819745328326</v>
      </c>
      <c r="T511" s="20">
        <f t="shared" si="259"/>
        <v>3399.1822932330824</v>
      </c>
      <c r="U511" s="2">
        <f t="shared" si="260"/>
        <v>13.692293233082637</v>
      </c>
      <c r="V511" s="24">
        <f t="shared" si="261"/>
        <v>1</v>
      </c>
      <c r="W511" s="32">
        <f t="shared" si="262"/>
        <v>3410.1053599043257</v>
      </c>
      <c r="X511" s="33">
        <f t="shared" si="263"/>
        <v>24.615359904325942</v>
      </c>
      <c r="Y511" s="34">
        <f t="shared" si="264"/>
        <v>1</v>
      </c>
      <c r="Z511" s="39">
        <f t="shared" si="289"/>
        <v>3411.58</v>
      </c>
      <c r="AA511" s="33">
        <f t="shared" si="265"/>
        <v>26.090000000000146</v>
      </c>
      <c r="AB511" s="34">
        <f t="shared" si="266"/>
        <v>1</v>
      </c>
      <c r="AC511" s="32">
        <f t="shared" si="267"/>
        <v>3411.2703255799083</v>
      </c>
      <c r="AD511" s="33">
        <f t="shared" si="268"/>
        <v>25.780325579908549</v>
      </c>
      <c r="AE511" s="34">
        <f t="shared" si="269"/>
        <v>1</v>
      </c>
      <c r="AF511" s="36">
        <f t="shared" si="270"/>
        <v>1</v>
      </c>
      <c r="AG511" s="37">
        <f t="shared" si="271"/>
        <v>1</v>
      </c>
      <c r="AH511" s="37">
        <f>IF(COUNTIF(AF512:AF515, "&lt;0")&gt;=2,0,IF(AE511=1, 1, -1))</f>
        <v>1</v>
      </c>
      <c r="AI511" s="37">
        <f>IF(COUNTIF(AF512:AF514, "&lt;0")&gt;=1,0,IF(AE511=1, 1, -1))</f>
        <v>1</v>
      </c>
      <c r="AJ511" s="42">
        <f>IF(SUM(AE512:AE514)=0,0,IF(AE511=1, 1, -1))</f>
        <v>1</v>
      </c>
      <c r="AK511" s="37">
        <f>IF(COUNTIF(AF512:AF513, "&lt;0")&gt;=2,0,IF(AE511=1, 1, -1))</f>
        <v>1</v>
      </c>
      <c r="AL511" s="44">
        <f>IF(COUNTIF(AF512:AF515, "&lt;0")&gt;=3,0,IF(AE511=1, 1, -1))</f>
        <v>1</v>
      </c>
      <c r="AM511" s="49">
        <f>IF(COUNTIF(AF512:AF514, "&lt;0")&gt;=2,0,IF(AE511=1, 1, -1))</f>
        <v>1</v>
      </c>
      <c r="AN511" s="7">
        <v>23.961796359361887</v>
      </c>
      <c r="AO511" s="4">
        <f t="shared" si="272"/>
        <v>17.690000000000055</v>
      </c>
      <c r="AP511" s="4">
        <f t="shared" si="273"/>
        <v>-26.7800000000002</v>
      </c>
      <c r="AQ511" s="4">
        <f t="shared" si="274"/>
        <v>25.740000000000236</v>
      </c>
      <c r="AR511">
        <f t="shared" si="290"/>
        <v>26.7800000000002</v>
      </c>
      <c r="AS511" s="6">
        <f t="shared" si="275"/>
        <v>0</v>
      </c>
      <c r="AT511" s="4">
        <f t="shared" si="276"/>
        <v>9.1626945390426329</v>
      </c>
      <c r="AU511" s="4">
        <f t="shared" si="291"/>
        <v>5.221796359361651</v>
      </c>
      <c r="AV511">
        <f t="shared" si="292"/>
        <v>0</v>
      </c>
      <c r="AW511">
        <f t="shared" si="293"/>
        <v>0</v>
      </c>
      <c r="AX511">
        <f t="shared" si="294"/>
        <v>0</v>
      </c>
      <c r="AY511" s="4">
        <f t="shared" si="277"/>
        <v>6.94</v>
      </c>
      <c r="AZ511" s="4">
        <f t="shared" si="278"/>
        <v>824.55000000000632</v>
      </c>
      <c r="BA511" s="4">
        <f>(C511-$C$1240)*10/100*4</f>
        <v>333.26</v>
      </c>
      <c r="BC511"/>
      <c r="BE511" s="6"/>
      <c r="BK511">
        <f t="shared" si="295"/>
        <v>1</v>
      </c>
    </row>
    <row r="512" spans="1:63" x14ac:dyDescent="0.25">
      <c r="A512">
        <v>747</v>
      </c>
      <c r="B512" s="1">
        <v>44089</v>
      </c>
      <c r="C512" s="2">
        <v>3407.73</v>
      </c>
      <c r="D512" s="2">
        <v>3419.48</v>
      </c>
      <c r="E512" s="2">
        <v>3389.25</v>
      </c>
      <c r="F512" s="2">
        <v>3401.2</v>
      </c>
      <c r="G512" s="2">
        <v>4051460000</v>
      </c>
      <c r="H512" s="2">
        <f t="shared" si="279"/>
        <v>78.60659237974609</v>
      </c>
      <c r="I512" s="2">
        <f t="shared" si="280"/>
        <v>3433.3700000000003</v>
      </c>
      <c r="J512" s="2">
        <f t="shared" si="281"/>
        <v>82.058369309194887</v>
      </c>
      <c r="K512" s="2">
        <f t="shared" si="282"/>
        <v>24.190000000000055</v>
      </c>
      <c r="L512" s="20">
        <f>VLOOKUP(B512,'IV Calls'!A:B,2, FALSE)</f>
        <v>0.17519999999999999</v>
      </c>
      <c r="M512" s="2">
        <f t="shared" si="283"/>
        <v>19.433731760260034</v>
      </c>
      <c r="N512" s="2">
        <f>VLOOKUP(B512,'IV Puts'!A:B,2, FALSE)</f>
        <v>0.22850000000000001</v>
      </c>
      <c r="O512" s="21">
        <f t="shared" si="284"/>
        <v>26.302719177802388</v>
      </c>
      <c r="P512" s="4">
        <f t="shared" si="285"/>
        <v>35.940000000000055</v>
      </c>
      <c r="Q512" s="4">
        <f t="shared" si="286"/>
        <v>82.114000000000075</v>
      </c>
      <c r="R512" s="4">
        <f t="shared" si="287"/>
        <v>-2.0177067669173021</v>
      </c>
      <c r="S512" s="4">
        <f t="shared" si="288"/>
        <v>-1.5840001347527344</v>
      </c>
      <c r="T512" s="20">
        <f t="shared" si="259"/>
        <v>3382.6313233082706</v>
      </c>
      <c r="U512" s="2">
        <f t="shared" si="260"/>
        <v>18.568676691729252</v>
      </c>
      <c r="V512" s="24">
        <f t="shared" si="261"/>
        <v>1</v>
      </c>
      <c r="W512" s="32">
        <f t="shared" si="262"/>
        <v>3407.0851112509176</v>
      </c>
      <c r="X512" s="33">
        <f t="shared" si="263"/>
        <v>5.8851112509178165</v>
      </c>
      <c r="Y512" s="34">
        <f t="shared" si="264"/>
        <v>1</v>
      </c>
      <c r="Z512" s="39">
        <f t="shared" si="289"/>
        <v>3412.1470000000008</v>
      </c>
      <c r="AA512" s="33">
        <f t="shared" si="265"/>
        <v>10.947000000001026</v>
      </c>
      <c r="AB512" s="34">
        <f t="shared" si="266"/>
        <v>1</v>
      </c>
      <c r="AC512" s="32">
        <f t="shared" si="267"/>
        <v>3411.0840033626932</v>
      </c>
      <c r="AD512" s="33">
        <f t="shared" si="268"/>
        <v>9.8840033626934201</v>
      </c>
      <c r="AE512" s="34">
        <f t="shared" si="269"/>
        <v>1</v>
      </c>
      <c r="AF512" s="36">
        <f t="shared" si="270"/>
        <v>1</v>
      </c>
      <c r="AG512" s="37">
        <f t="shared" si="271"/>
        <v>1</v>
      </c>
      <c r="AH512" s="37">
        <f>IF(COUNTIF(AF513:AF516, "&lt;0")&gt;=2,0,IF(AE512=1, 1, -1))</f>
        <v>1</v>
      </c>
      <c r="AI512" s="37">
        <f>IF(COUNTIF(AF513:AF515, "&lt;0")&gt;=1,0,IF(AE512=1, 1, -1))</f>
        <v>0</v>
      </c>
      <c r="AJ512" s="42">
        <f>IF(SUM(AE513:AE515)=0,0,IF(AE512=1, 1, -1))</f>
        <v>1</v>
      </c>
      <c r="AK512" s="37">
        <f>IF(COUNTIF(AF513:AF514, "&lt;0")&gt;=2,0,IF(AE512=1, 1, -1))</f>
        <v>1</v>
      </c>
      <c r="AL512" s="44">
        <f>IF(COUNTIF(AF513:AF516, "&lt;0")&gt;=3,0,IF(AE512=1, 1, -1))</f>
        <v>1</v>
      </c>
      <c r="AM512" s="49">
        <f>IF(COUNTIF(AF513:AF515, "&lt;0")&gt;=2,0,IF(AE512=1, 1, -1))</f>
        <v>1</v>
      </c>
      <c r="AN512" s="7">
        <v>25.345934401937321</v>
      </c>
      <c r="AO512" s="4">
        <f t="shared" si="272"/>
        <v>11.75</v>
      </c>
      <c r="AP512" s="4">
        <f t="shared" si="273"/>
        <v>-18.480000000000018</v>
      </c>
      <c r="AQ512" s="4">
        <f t="shared" si="274"/>
        <v>6.5300000000002001</v>
      </c>
      <c r="AR512">
        <f t="shared" si="290"/>
        <v>18.480000000000018</v>
      </c>
      <c r="AS512" s="6">
        <f t="shared" si="275"/>
        <v>0</v>
      </c>
      <c r="AT512" s="4">
        <f t="shared" si="276"/>
        <v>19.538901602905966</v>
      </c>
      <c r="AU512" s="4">
        <f t="shared" si="291"/>
        <v>25.81593440193712</v>
      </c>
      <c r="AV512">
        <f t="shared" si="292"/>
        <v>0</v>
      </c>
      <c r="AW512">
        <f t="shared" si="293"/>
        <v>0</v>
      </c>
      <c r="AX512">
        <f t="shared" si="294"/>
        <v>0</v>
      </c>
      <c r="AY512" s="4">
        <f t="shared" si="277"/>
        <v>6.94</v>
      </c>
      <c r="AZ512" s="4">
        <f t="shared" si="278"/>
        <v>817.61000000000627</v>
      </c>
      <c r="BA512" s="4">
        <f>(C512-$C$1240)*10/100*4</f>
        <v>331.86</v>
      </c>
      <c r="BC512"/>
      <c r="BE512" s="6"/>
      <c r="BK512">
        <f t="shared" si="295"/>
        <v>1</v>
      </c>
    </row>
    <row r="513" spans="1:63" x14ac:dyDescent="0.25">
      <c r="A513">
        <v>746</v>
      </c>
      <c r="B513" s="1">
        <v>44088</v>
      </c>
      <c r="C513" s="2">
        <v>3363.56</v>
      </c>
      <c r="D513" s="2">
        <v>3402.93</v>
      </c>
      <c r="E513" s="2">
        <v>3363.56</v>
      </c>
      <c r="F513" s="2">
        <v>3383.54</v>
      </c>
      <c r="G513" s="2">
        <v>3832130000</v>
      </c>
      <c r="H513" s="2">
        <f t="shared" si="279"/>
        <v>81.279060642264369</v>
      </c>
      <c r="I513" s="2">
        <f t="shared" si="280"/>
        <v>3432.0265000000009</v>
      </c>
      <c r="J513" s="2">
        <f t="shared" si="281"/>
        <v>85.166304522696294</v>
      </c>
      <c r="K513" s="2">
        <f t="shared" si="282"/>
        <v>22.590000000000146</v>
      </c>
      <c r="L513" s="20">
        <f>VLOOKUP(B513,'IV Calls'!A:B,2, FALSE)</f>
        <v>0.18870000000000001</v>
      </c>
      <c r="M513" s="2">
        <f t="shared" si="283"/>
        <v>20.667848203552669</v>
      </c>
      <c r="N513" s="2">
        <f>VLOOKUP(B513,'IV Puts'!A:B,2, FALSE)</f>
        <v>0.2402</v>
      </c>
      <c r="O513" s="21">
        <f t="shared" si="284"/>
        <v>27.301638241337567</v>
      </c>
      <c r="P513" s="4">
        <f t="shared" si="285"/>
        <v>61.960000000000036</v>
      </c>
      <c r="Q513" s="4">
        <f t="shared" si="286"/>
        <v>80.672000000000068</v>
      </c>
      <c r="R513" s="4">
        <f t="shared" si="287"/>
        <v>-0.90867669172932464</v>
      </c>
      <c r="S513" s="4">
        <f t="shared" si="288"/>
        <v>-0.9082940127922825</v>
      </c>
      <c r="T513" s="20">
        <f t="shared" si="259"/>
        <v>3341.5508796992481</v>
      </c>
      <c r="U513" s="2">
        <f t="shared" si="260"/>
        <v>41.989120300751893</v>
      </c>
      <c r="V513" s="24">
        <f t="shared" si="261"/>
        <v>0</v>
      </c>
      <c r="W513" s="32">
        <f t="shared" si="262"/>
        <v>3363.6770306722688</v>
      </c>
      <c r="X513" s="33">
        <f t="shared" si="263"/>
        <v>19.862969327731207</v>
      </c>
      <c r="Y513" s="34">
        <f t="shared" si="264"/>
        <v>1</v>
      </c>
      <c r="Z513" s="39">
        <f t="shared" si="289"/>
        <v>3364.6460000000006</v>
      </c>
      <c r="AA513" s="33">
        <f t="shared" si="265"/>
        <v>18.893999999999323</v>
      </c>
      <c r="AB513" s="34">
        <f t="shared" si="266"/>
        <v>1</v>
      </c>
      <c r="AC513" s="32">
        <f t="shared" si="267"/>
        <v>3364.4425164411768</v>
      </c>
      <c r="AD513" s="33">
        <f t="shared" si="268"/>
        <v>19.097483558823114</v>
      </c>
      <c r="AE513" s="34">
        <f t="shared" si="269"/>
        <v>1</v>
      </c>
      <c r="AF513" s="36">
        <f t="shared" si="270"/>
        <v>1</v>
      </c>
      <c r="AG513" s="37">
        <f t="shared" si="271"/>
        <v>1</v>
      </c>
      <c r="AH513" s="37">
        <f>IF(COUNTIF(AF514:AF517, "&lt;0")&gt;=2,0,IF(AE513=1, 1, -1))</f>
        <v>0</v>
      </c>
      <c r="AI513" s="37">
        <f>IF(COUNTIF(AF514:AF516, "&lt;0")&gt;=1,0,IF(AE513=1, 1, -1))</f>
        <v>0</v>
      </c>
      <c r="AJ513" s="42">
        <f>IF(SUM(AE514:AE516)=0,0,IF(AE513=1, 1, -1))</f>
        <v>1</v>
      </c>
      <c r="AK513" s="37">
        <f>IF(COUNTIF(AF514:AF515, "&lt;0")&gt;=2,0,IF(AE513=1, 1, -1))</f>
        <v>1</v>
      </c>
      <c r="AL513" s="44">
        <f>IF(COUNTIF(AF514:AF517, "&lt;0")&gt;=3,0,IF(AE513=1, 1, -1))</f>
        <v>1</v>
      </c>
      <c r="AM513" s="49">
        <f>IF(COUNTIF(AF514:AF516, "&lt;0")&gt;=2,0,IF(AE513=1, 1, -1))</f>
        <v>1</v>
      </c>
      <c r="AN513" s="7">
        <v>26.308516897156075</v>
      </c>
      <c r="AO513" s="4">
        <f t="shared" si="272"/>
        <v>39.369999999999891</v>
      </c>
      <c r="AP513" s="4">
        <f t="shared" si="273"/>
        <v>0</v>
      </c>
      <c r="AQ513" s="4">
        <f t="shared" si="274"/>
        <v>19.980000000000018</v>
      </c>
      <c r="AR513">
        <f t="shared" si="290"/>
        <v>39.369999999999891</v>
      </c>
      <c r="AS513" s="6">
        <f t="shared" si="275"/>
        <v>0</v>
      </c>
      <c r="AT513" s="4">
        <f t="shared" si="276"/>
        <v>9.2775345734224857E-2</v>
      </c>
      <c r="AU513" s="4">
        <f t="shared" si="291"/>
        <v>13.328516897156057</v>
      </c>
      <c r="AV513">
        <f t="shared" si="292"/>
        <v>0</v>
      </c>
      <c r="AW513">
        <f t="shared" si="293"/>
        <v>0</v>
      </c>
      <c r="AX513">
        <f t="shared" si="294"/>
        <v>0</v>
      </c>
      <c r="AY513" s="4">
        <f t="shared" si="277"/>
        <v>6.94</v>
      </c>
      <c r="AZ513" s="4">
        <f t="shared" si="278"/>
        <v>810.67000000000621</v>
      </c>
      <c r="BA513" s="4">
        <f>(C513-$C$1240)*10/100*4</f>
        <v>314.19200000000001</v>
      </c>
      <c r="BC513"/>
      <c r="BE513" s="6"/>
      <c r="BK513">
        <f t="shared" si="295"/>
        <v>1</v>
      </c>
    </row>
    <row r="514" spans="1:63" x14ac:dyDescent="0.25">
      <c r="A514">
        <v>745</v>
      </c>
      <c r="B514" s="1">
        <v>44085</v>
      </c>
      <c r="C514" s="2">
        <v>3352.7</v>
      </c>
      <c r="D514" s="2">
        <v>3368.95</v>
      </c>
      <c r="E514" s="2">
        <v>3310.47</v>
      </c>
      <c r="F514" s="2">
        <v>3340.97</v>
      </c>
      <c r="G514" s="2">
        <v>3704450000</v>
      </c>
      <c r="H514" s="2">
        <f t="shared" si="279"/>
        <v>77.157266209274738</v>
      </c>
      <c r="I514" s="2">
        <f t="shared" si="280"/>
        <v>3432.2815000000001</v>
      </c>
      <c r="J514" s="2">
        <f t="shared" si="281"/>
        <v>85.093391782206027</v>
      </c>
      <c r="K514" s="2">
        <f t="shared" si="282"/>
        <v>13.509999999999764</v>
      </c>
      <c r="L514" s="20">
        <f>VLOOKUP(B514,'IV Calls'!A:B,2, FALSE)</f>
        <v>0.19359999999999999</v>
      </c>
      <c r="M514" s="2">
        <f t="shared" si="283"/>
        <v>21.193235847532055</v>
      </c>
      <c r="N514" s="2">
        <f>VLOOKUP(B514,'IV Puts'!A:B,2, FALSE)</f>
        <v>0.2601</v>
      </c>
      <c r="O514" s="21">
        <f t="shared" si="284"/>
        <v>29.547763350812531</v>
      </c>
      <c r="P514" s="4">
        <f t="shared" si="285"/>
        <v>58.480000000000018</v>
      </c>
      <c r="Q514" s="4">
        <f t="shared" si="286"/>
        <v>76.967000000000056</v>
      </c>
      <c r="R514" s="4">
        <f t="shared" si="287"/>
        <v>0.58087969924812244</v>
      </c>
      <c r="S514" s="4">
        <f t="shared" si="288"/>
        <v>0.16483193277311048</v>
      </c>
      <c r="T514" s="20">
        <f t="shared" ref="T514:T577" si="296">F515+R515</f>
        <v>3341.9082330827068</v>
      </c>
      <c r="U514" s="2">
        <f t="shared" ref="U514:U577" si="297">ABS(T514-F514)</f>
        <v>0.9382330827070291</v>
      </c>
      <c r="V514" s="24">
        <f t="shared" ref="V514:V577" si="298">IF(U514&gt;O515, 0, 1)</f>
        <v>1</v>
      </c>
      <c r="W514" s="32">
        <f t="shared" ref="W514:W577" si="299">C514+S515*$BI$6</f>
        <v>3353.8542902310887</v>
      </c>
      <c r="X514" s="33">
        <f t="shared" ref="X514:X577" si="300">ABS(W514-F514)</f>
        <v>12.884290231088926</v>
      </c>
      <c r="Y514" s="34">
        <f t="shared" ref="Y514:Y577" si="301">IF(X514&gt;O515, 0, 1)</f>
        <v>1</v>
      </c>
      <c r="Z514" s="39">
        <f t="shared" si="289"/>
        <v>3346.7139999999927</v>
      </c>
      <c r="AA514" s="33">
        <f t="shared" ref="AA514:AA577" si="302">ABS(Z514-F514)</f>
        <v>5.7439999999928659</v>
      </c>
      <c r="AB514" s="34">
        <f t="shared" ref="AB514:AB577" si="303">IF(AA514&gt;O515, 0, 1)</f>
        <v>1</v>
      </c>
      <c r="AC514" s="32">
        <f t="shared" ref="AC514:AC577" si="304">$BI$8*Z514+(1-$BI$8)*W514</f>
        <v>3348.2134609485229</v>
      </c>
      <c r="AD514" s="33">
        <f t="shared" ref="AD514:AD577" si="305">ABS(AC514-F514)</f>
        <v>7.2434609485230794</v>
      </c>
      <c r="AE514" s="34">
        <f t="shared" ref="AE514:AE577" si="306">IF(AD514&gt;O515, 0, 1)</f>
        <v>1</v>
      </c>
      <c r="AF514" s="36">
        <f t="shared" ref="AF514:AF577" si="307">IF(AE514=1, 1, -1)</f>
        <v>1</v>
      </c>
      <c r="AG514" s="37">
        <f t="shared" ref="AG514:AG577" si="308">IF(AE515=0,0,IF(0=AE514,-1,AE514))</f>
        <v>0</v>
      </c>
      <c r="AH514" s="37">
        <f>IF(COUNTIF(AF515:AF518, "&lt;0")&gt;=2,0,IF(AE514=1, 1, -1))</f>
        <v>0</v>
      </c>
      <c r="AI514" s="37">
        <f>IF(COUNTIF(AF515:AF517, "&lt;0")&gt;=1,0,IF(AE514=1, 1, -1))</f>
        <v>0</v>
      </c>
      <c r="AJ514" s="42">
        <f>IF(SUM(AE515:AE517)=0,0,IF(AE514=1, 1, -1))</f>
        <v>1</v>
      </c>
      <c r="AK514" s="37">
        <f>IF(COUNTIF(AF515:AF516, "&lt;0")&gt;=2,0,IF(AE514=1, 1, -1))</f>
        <v>1</v>
      </c>
      <c r="AL514" s="44">
        <f>IF(COUNTIF(AF515:AF518, "&lt;0")&gt;=3,0,IF(AE514=1, 1, -1))</f>
        <v>1</v>
      </c>
      <c r="AM514" s="49">
        <f>IF(COUNTIF(AF515:AF517, "&lt;0")&gt;=2,0,IF(AE514=1, 1, -1))</f>
        <v>0</v>
      </c>
      <c r="AN514" s="7">
        <v>28.472937210449832</v>
      </c>
      <c r="AO514" s="4">
        <f t="shared" ref="AO514:AO577" si="309">D514-C514</f>
        <v>16.25</v>
      </c>
      <c r="AP514" s="4">
        <f t="shared" ref="AP514:AP577" si="310">E514-C514</f>
        <v>-42.230000000000018</v>
      </c>
      <c r="AQ514" s="4">
        <f t="shared" ref="AQ514:AQ577" si="311">ABS(C514-F514)</f>
        <v>11.730000000000018</v>
      </c>
      <c r="AR514">
        <f t="shared" si="290"/>
        <v>42.230000000000018</v>
      </c>
      <c r="AS514" s="6">
        <f t="shared" ref="AS514:AS577" si="312">IF(AO514&gt;AN514*$BI$4,1,0)+IF(-AP514&gt;AN514*$BI$4,1,0)</f>
        <v>0</v>
      </c>
      <c r="AT514" s="4">
        <f t="shared" ref="AT514:AT577" si="313">$BI$4*AN514-AR514</f>
        <v>0.47940581567473117</v>
      </c>
      <c r="AU514" s="4">
        <f t="shared" si="291"/>
        <v>23.742937210449814</v>
      </c>
      <c r="AV514">
        <f t="shared" si="292"/>
        <v>0</v>
      </c>
      <c r="AW514">
        <f t="shared" si="293"/>
        <v>0</v>
      </c>
      <c r="AX514">
        <f t="shared" si="294"/>
        <v>0</v>
      </c>
      <c r="AY514" s="4">
        <f t="shared" ref="AY514:AY577" si="314">IF(OR(AS514=1,AX514=1),$BF$25,IF(AS514=0,$BF$24,$BF$26))</f>
        <v>6.94</v>
      </c>
      <c r="AZ514" s="4">
        <f t="shared" ref="AZ514:AZ577" si="315">AY514+AZ515</f>
        <v>803.73000000000616</v>
      </c>
      <c r="BA514" s="4">
        <f>(C514-$C$1240)*10/100*4</f>
        <v>309.84799999999996</v>
      </c>
      <c r="BC514"/>
      <c r="BE514" s="6"/>
      <c r="BK514">
        <f t="shared" si="295"/>
        <v>1</v>
      </c>
    </row>
    <row r="515" spans="1:63" x14ac:dyDescent="0.25">
      <c r="A515">
        <v>744</v>
      </c>
      <c r="B515" s="1">
        <v>44084</v>
      </c>
      <c r="C515" s="2">
        <v>3412.56</v>
      </c>
      <c r="D515" s="2">
        <v>3425.55</v>
      </c>
      <c r="E515" s="2">
        <v>3329.25</v>
      </c>
      <c r="F515" s="2">
        <v>3339.19</v>
      </c>
      <c r="G515" s="2">
        <v>4192250000</v>
      </c>
      <c r="H515" s="2">
        <f t="shared" ref="H515:H578" si="316">_xlfn.STDEV.S(C515:C524)</f>
        <v>67.863653207491424</v>
      </c>
      <c r="I515" s="2">
        <f t="shared" ref="I515:I578" si="317">AVERAGE(C515:C534)</f>
        <v>3433.2940000000003</v>
      </c>
      <c r="J515" s="2">
        <f t="shared" ref="J515:J578" si="318">_xlfn.STDEV.S(D515:E524)</f>
        <v>77.152912664601203</v>
      </c>
      <c r="K515" s="2">
        <f t="shared" ref="K515:K578" si="319">C515-F516</f>
        <v>13.599999999999909</v>
      </c>
      <c r="L515" s="20">
        <f>VLOOKUP(B515,'IV Calls'!A:B,2, FALSE)</f>
        <v>0.23300000000000001</v>
      </c>
      <c r="M515" s="2">
        <f t="shared" ref="M515:M578" si="320">L515*F516*SQRT((6.5/24)/252)</f>
        <v>25.96287376824424</v>
      </c>
      <c r="N515" s="2">
        <f>VLOOKUP(B515,'IV Puts'!A:B,2, FALSE)</f>
        <v>0.27639999999999998</v>
      </c>
      <c r="O515" s="21">
        <f t="shared" ref="O515:O578" si="321">N515*F516*SQRT((7/24)/252)</f>
        <v>31.961505002144694</v>
      </c>
      <c r="P515" s="4">
        <f t="shared" ref="P515:P578" si="322">MAX(D515-E515, ABS(D515-F516), ABS(E515-F516))</f>
        <v>96.300000000000182</v>
      </c>
      <c r="Q515" s="4">
        <f t="shared" ref="Q515:Q578" si="323">AVERAGE(P515:P524)</f>
        <v>74.422000000000068</v>
      </c>
      <c r="R515" s="4">
        <f t="shared" ref="R515:R578" si="324">SLOPE(F515:F534,A515:A534)</f>
        <v>2.7182330827067753</v>
      </c>
      <c r="S515" s="4">
        <f t="shared" ref="S515:S578" si="325">SLOPE(F515:F534,B515:B534)*1</f>
        <v>1.6257608888573403</v>
      </c>
      <c r="T515" s="20">
        <f t="shared" si="296"/>
        <v>3403.7936466165415</v>
      </c>
      <c r="U515" s="2">
        <f t="shared" si="297"/>
        <v>64.603646616541482</v>
      </c>
      <c r="V515" s="24">
        <f t="shared" si="298"/>
        <v>0</v>
      </c>
      <c r="W515" s="32">
        <f t="shared" si="299"/>
        <v>3414.7846059128929</v>
      </c>
      <c r="X515" s="33">
        <f t="shared" si="300"/>
        <v>75.594605912892803</v>
      </c>
      <c r="Y515" s="34">
        <f t="shared" si="301"/>
        <v>0</v>
      </c>
      <c r="Z515" s="39">
        <f t="shared" ref="Z515:Z578" si="326">_xlfn.FORECAST.LINEAR(A515+$BI$7,C515:C516,A515:A516)</f>
        <v>3416.8339999999989</v>
      </c>
      <c r="AA515" s="33">
        <f t="shared" si="302"/>
        <v>77.643999999998869</v>
      </c>
      <c r="AB515" s="34">
        <f t="shared" si="303"/>
        <v>0</v>
      </c>
      <c r="AC515" s="32">
        <f t="shared" si="304"/>
        <v>3416.403627241707</v>
      </c>
      <c r="AD515" s="33">
        <f t="shared" si="305"/>
        <v>77.213627241706945</v>
      </c>
      <c r="AE515" s="34">
        <f t="shared" si="306"/>
        <v>0</v>
      </c>
      <c r="AF515" s="36">
        <f t="shared" si="307"/>
        <v>-1</v>
      </c>
      <c r="AG515" s="37">
        <f t="shared" si="308"/>
        <v>-1</v>
      </c>
      <c r="AH515" s="37">
        <f>IF(COUNTIF(AF516:AF519, "&lt;0")&gt;=2,0,IF(AE515=1, 1, -1))</f>
        <v>0</v>
      </c>
      <c r="AI515" s="37">
        <f>IF(COUNTIF(AF516:AF518, "&lt;0")&gt;=1,0,IF(AE515=1, 1, -1))</f>
        <v>0</v>
      </c>
      <c r="AJ515" s="42">
        <f>IF(SUM(AE516:AE518)=0,0,IF(AE515=1, 1, -1))</f>
        <v>-1</v>
      </c>
      <c r="AK515" s="37">
        <f>IF(COUNTIF(AF516:AF517, "&lt;0")&gt;=2,0,IF(AE515=1, 1, -1))</f>
        <v>-1</v>
      </c>
      <c r="AL515" s="44">
        <f>IF(COUNTIF(AF516:AF519, "&lt;0")&gt;=3,0,IF(AE515=1, 1, -1))</f>
        <v>-1</v>
      </c>
      <c r="AM515" s="49">
        <f>IF(COUNTIF(AF516:AF518, "&lt;0")&gt;=2,0,IF(AE515=1, 1, -1))</f>
        <v>-1</v>
      </c>
      <c r="AN515" s="7">
        <v>30.798876864990156</v>
      </c>
      <c r="AO515" s="4">
        <f t="shared" si="309"/>
        <v>12.990000000000236</v>
      </c>
      <c r="AP515" s="4">
        <f t="shared" si="310"/>
        <v>-83.309999999999945</v>
      </c>
      <c r="AQ515" s="4">
        <f t="shared" si="311"/>
        <v>73.369999999999891</v>
      </c>
      <c r="AR515">
        <f t="shared" ref="AR515:AR578" si="327">IF(AO515&gt;(-AP515), AO515, -AP515)</f>
        <v>83.309999999999945</v>
      </c>
      <c r="AS515" s="6">
        <f t="shared" si="312"/>
        <v>1</v>
      </c>
      <c r="AT515" s="4">
        <f t="shared" si="313"/>
        <v>-37.111684702514708</v>
      </c>
      <c r="AU515" s="4">
        <f t="shared" ref="AU515:AU578" si="328">AN515-AQ515+7</f>
        <v>-35.571123135009735</v>
      </c>
      <c r="AV515">
        <f t="shared" ref="AV515:AV578" si="329">IF(AND(AT515&lt;0,AU515&lt;0), 1, 0)</f>
        <v>1</v>
      </c>
      <c r="AW515">
        <f t="shared" ref="AW515:AW578" si="330">IF(AND(AT515&lt;0,AU515&gt;0), 1, 0)</f>
        <v>0</v>
      </c>
      <c r="AX515">
        <f t="shared" ref="AX515:AX578" si="331">IF(AND(AT515&gt;0,AU515&lt;0), 1, 0)</f>
        <v>0</v>
      </c>
      <c r="AY515" s="4">
        <f t="shared" si="314"/>
        <v>-3.9100000000000006</v>
      </c>
      <c r="AZ515" s="4">
        <f t="shared" si="315"/>
        <v>796.7900000000061</v>
      </c>
      <c r="BA515" s="4">
        <f>(C515-$C$1240)*10/100*4</f>
        <v>333.79199999999997</v>
      </c>
      <c r="BC515"/>
      <c r="BE515" s="6"/>
      <c r="BK515">
        <f t="shared" ref="BK515:BK578" si="332">IF(AND(AM515=0,AL515=0,AK515=0),0,1)</f>
        <v>1</v>
      </c>
    </row>
    <row r="516" spans="1:63" x14ac:dyDescent="0.25">
      <c r="A516">
        <v>743</v>
      </c>
      <c r="B516" s="1">
        <v>44083</v>
      </c>
      <c r="C516" s="2">
        <v>3369.82</v>
      </c>
      <c r="D516" s="2">
        <v>3424.77</v>
      </c>
      <c r="E516" s="2">
        <v>3366.84</v>
      </c>
      <c r="F516" s="2">
        <v>3398.96</v>
      </c>
      <c r="G516" s="2">
        <v>3920830000</v>
      </c>
      <c r="H516" s="2">
        <f t="shared" si="316"/>
        <v>65.244170288744272</v>
      </c>
      <c r="I516" s="2">
        <f t="shared" si="317"/>
        <v>3430.4390000000008</v>
      </c>
      <c r="J516" s="2">
        <f t="shared" si="318"/>
        <v>70.398285707297717</v>
      </c>
      <c r="K516" s="2">
        <f t="shared" si="319"/>
        <v>37.980000000000018</v>
      </c>
      <c r="L516" s="20">
        <f>VLOOKUP(B516,'IV Calls'!A:B,2, FALSE)</f>
        <v>0.21659999999999999</v>
      </c>
      <c r="M516" s="2">
        <f t="shared" si="320"/>
        <v>23.658836180962041</v>
      </c>
      <c r="N516" s="2">
        <f>VLOOKUP(B516,'IV Puts'!A:B,2, FALSE)</f>
        <v>0.25240000000000001</v>
      </c>
      <c r="O516" s="21">
        <f t="shared" si="321"/>
        <v>28.609918265551439</v>
      </c>
      <c r="P516" s="4">
        <f t="shared" si="322"/>
        <v>92.929999999999836</v>
      </c>
      <c r="Q516" s="4">
        <f t="shared" si="323"/>
        <v>68.537000000000077</v>
      </c>
      <c r="R516" s="4">
        <f t="shared" si="324"/>
        <v>4.8336466165413627</v>
      </c>
      <c r="S516" s="4">
        <f t="shared" si="325"/>
        <v>3.1332477646380203</v>
      </c>
      <c r="T516" s="20">
        <f t="shared" si="296"/>
        <v>3338.5737894736844</v>
      </c>
      <c r="U516" s="2">
        <f t="shared" si="297"/>
        <v>60.386210526315608</v>
      </c>
      <c r="V516" s="24">
        <f t="shared" si="298"/>
        <v>0</v>
      </c>
      <c r="W516" s="32">
        <f t="shared" si="299"/>
        <v>3373.0671135068524</v>
      </c>
      <c r="X516" s="33">
        <f t="shared" si="300"/>
        <v>25.892886493147671</v>
      </c>
      <c r="Y516" s="34">
        <f t="shared" si="301"/>
        <v>1</v>
      </c>
      <c r="Z516" s="39">
        <f t="shared" si="326"/>
        <v>3369.614</v>
      </c>
      <c r="AA516" s="33">
        <f t="shared" si="302"/>
        <v>29.346000000000004</v>
      </c>
      <c r="AB516" s="34">
        <f t="shared" si="303"/>
        <v>1</v>
      </c>
      <c r="AC516" s="32">
        <f t="shared" si="304"/>
        <v>3370.339153836439</v>
      </c>
      <c r="AD516" s="33">
        <f t="shared" si="305"/>
        <v>28.620846163561055</v>
      </c>
      <c r="AE516" s="34">
        <f t="shared" si="306"/>
        <v>1</v>
      </c>
      <c r="AF516" s="36">
        <f t="shared" si="307"/>
        <v>1</v>
      </c>
      <c r="AG516" s="37">
        <f t="shared" si="308"/>
        <v>0</v>
      </c>
      <c r="AH516" s="37">
        <f>IF(COUNTIF(AF517:AF520, "&lt;0")&gt;=2,0,IF(AE516=1, 1, -1))</f>
        <v>0</v>
      </c>
      <c r="AI516" s="37">
        <f>IF(COUNTIF(AF517:AF519, "&lt;0")&gt;=1,0,IF(AE516=1, 1, -1))</f>
        <v>0</v>
      </c>
      <c r="AJ516" s="42">
        <f>IF(SUM(AE517:AE519)=0,0,IF(AE516=1, 1, -1))</f>
        <v>1</v>
      </c>
      <c r="AK516" s="37">
        <f>IF(COUNTIF(AF517:AF518, "&lt;0")&gt;=2,0,IF(AE516=1, 1, -1))</f>
        <v>1</v>
      </c>
      <c r="AL516" s="44">
        <f>IF(COUNTIF(AF517:AF520, "&lt;0")&gt;=3,0,IF(AE516=1, 1, -1))</f>
        <v>0</v>
      </c>
      <c r="AM516" s="49">
        <f>IF(COUNTIF(AF517:AF519, "&lt;0")&gt;=2,0,IF(AE516=1, 1, -1))</f>
        <v>0</v>
      </c>
      <c r="AN516" s="7">
        <v>27.569207073290951</v>
      </c>
      <c r="AO516" s="4">
        <f t="shared" si="309"/>
        <v>54.949999999999818</v>
      </c>
      <c r="AP516" s="4">
        <f t="shared" si="310"/>
        <v>-2.9800000000000182</v>
      </c>
      <c r="AQ516" s="4">
        <f t="shared" si="311"/>
        <v>29.139999999999873</v>
      </c>
      <c r="AR516">
        <f t="shared" si="327"/>
        <v>54.949999999999818</v>
      </c>
      <c r="AS516" s="6">
        <f t="shared" si="312"/>
        <v>1</v>
      </c>
      <c r="AT516" s="4">
        <f t="shared" si="313"/>
        <v>-13.596189390063394</v>
      </c>
      <c r="AU516" s="4">
        <f t="shared" si="328"/>
        <v>5.429207073291078</v>
      </c>
      <c r="AV516">
        <f t="shared" si="329"/>
        <v>0</v>
      </c>
      <c r="AW516">
        <f t="shared" si="330"/>
        <v>1</v>
      </c>
      <c r="AX516">
        <f t="shared" si="331"/>
        <v>0</v>
      </c>
      <c r="AY516" s="4">
        <f t="shared" si="314"/>
        <v>-3.9100000000000006</v>
      </c>
      <c r="AZ516" s="4">
        <f t="shared" si="315"/>
        <v>800.70000000000607</v>
      </c>
      <c r="BA516" s="4">
        <f>(C516-$C$1240)*10/100*4</f>
        <v>316.69600000000008</v>
      </c>
      <c r="BC516"/>
      <c r="BE516" s="6"/>
      <c r="BK516">
        <f t="shared" si="332"/>
        <v>1</v>
      </c>
    </row>
    <row r="517" spans="1:63" x14ac:dyDescent="0.25">
      <c r="A517">
        <v>742</v>
      </c>
      <c r="B517" s="1">
        <v>44082</v>
      </c>
      <c r="C517" s="2">
        <v>3371.88</v>
      </c>
      <c r="D517" s="2">
        <v>3379.97</v>
      </c>
      <c r="E517" s="2">
        <v>3329.27</v>
      </c>
      <c r="F517" s="2">
        <v>3331.84</v>
      </c>
      <c r="G517" s="2">
        <v>4665600000</v>
      </c>
      <c r="H517" s="2">
        <f t="shared" si="316"/>
        <v>56.100885514896781</v>
      </c>
      <c r="I517" s="2">
        <f t="shared" si="317"/>
        <v>3430.4650000000001</v>
      </c>
      <c r="J517" s="2">
        <f t="shared" si="318"/>
        <v>66.515414430356742</v>
      </c>
      <c r="K517" s="2">
        <f t="shared" si="319"/>
        <v>-55.079999999999927</v>
      </c>
      <c r="L517" s="20">
        <f>VLOOKUP(B517,'IV Calls'!A:B,2, FALSE)</f>
        <v>0.26500000000000001</v>
      </c>
      <c r="M517" s="2">
        <f t="shared" si="320"/>
        <v>29.771841369778624</v>
      </c>
      <c r="N517" s="2">
        <f>VLOOKUP(B517,'IV Puts'!A:B,2, FALSE)</f>
        <v>0.30249999999999999</v>
      </c>
      <c r="O517" s="21">
        <f t="shared" si="321"/>
        <v>35.26773290417767</v>
      </c>
      <c r="P517" s="4">
        <f t="shared" si="322"/>
        <v>97.690000000000055</v>
      </c>
      <c r="Q517" s="4">
        <f t="shared" si="323"/>
        <v>61.081000000000088</v>
      </c>
      <c r="R517" s="4">
        <f t="shared" si="324"/>
        <v>6.7337894736842188</v>
      </c>
      <c r="S517" s="4">
        <f t="shared" si="325"/>
        <v>4.5733993054259008</v>
      </c>
      <c r="T517" s="20">
        <f t="shared" si="296"/>
        <v>3436.1730000000002</v>
      </c>
      <c r="U517" s="2">
        <f t="shared" si="297"/>
        <v>104.33300000000008</v>
      </c>
      <c r="V517" s="24">
        <f t="shared" si="298"/>
        <v>0</v>
      </c>
      <c r="W517" s="32">
        <f t="shared" si="299"/>
        <v>3376.6791706324111</v>
      </c>
      <c r="X517" s="33">
        <f t="shared" si="300"/>
        <v>44.839170632410969</v>
      </c>
      <c r="Y517" s="34">
        <f t="shared" si="301"/>
        <v>0</v>
      </c>
      <c r="Z517" s="39">
        <f t="shared" si="326"/>
        <v>3363.7079999999987</v>
      </c>
      <c r="AA517" s="33">
        <f t="shared" si="302"/>
        <v>31.867999999998574</v>
      </c>
      <c r="AB517" s="34">
        <f t="shared" si="303"/>
        <v>0</v>
      </c>
      <c r="AC517" s="32">
        <f t="shared" si="304"/>
        <v>3366.431945832805</v>
      </c>
      <c r="AD517" s="33">
        <f t="shared" si="305"/>
        <v>34.591945832804868</v>
      </c>
      <c r="AE517" s="34">
        <f t="shared" si="306"/>
        <v>0</v>
      </c>
      <c r="AF517" s="36">
        <f t="shared" si="307"/>
        <v>-1</v>
      </c>
      <c r="AG517" s="37">
        <f t="shared" si="308"/>
        <v>-1</v>
      </c>
      <c r="AH517" s="37">
        <f>IF(COUNTIF(AF518:AF521, "&lt;0")&gt;=2,0,IF(AE517=1, 1, -1))</f>
        <v>0</v>
      </c>
      <c r="AI517" s="37">
        <f>IF(COUNTIF(AF518:AF520, "&lt;0")&gt;=1,0,IF(AE517=1, 1, -1))</f>
        <v>0</v>
      </c>
      <c r="AJ517" s="42">
        <f>IF(SUM(AE518:AE520)=0,0,IF(AE517=1, 1, -1))</f>
        <v>-1</v>
      </c>
      <c r="AK517" s="37">
        <f>IF(COUNTIF(AF518:AF519, "&lt;0")&gt;=2,0,IF(AE517=1, 1, -1))</f>
        <v>-1</v>
      </c>
      <c r="AL517" s="44">
        <f>IF(COUNTIF(AF518:AF521, "&lt;0")&gt;=3,0,IF(AE517=1, 1, -1))</f>
        <v>-1</v>
      </c>
      <c r="AM517" s="49">
        <f>IF(COUNTIF(AF518:AF520, "&lt;0")&gt;=2,0,IF(AE517=1, 1, -1))</f>
        <v>0</v>
      </c>
      <c r="AN517" s="7">
        <v>33.984837790030312</v>
      </c>
      <c r="AO517" s="4">
        <f t="shared" si="309"/>
        <v>8.0899999999996908</v>
      </c>
      <c r="AP517" s="4">
        <f t="shared" si="310"/>
        <v>-42.610000000000127</v>
      </c>
      <c r="AQ517" s="4">
        <f t="shared" si="311"/>
        <v>40.039999999999964</v>
      </c>
      <c r="AR517">
        <f t="shared" si="327"/>
        <v>42.610000000000127</v>
      </c>
      <c r="AS517" s="6">
        <f t="shared" si="312"/>
        <v>0</v>
      </c>
      <c r="AT517" s="4">
        <f t="shared" si="313"/>
        <v>8.3672566850453407</v>
      </c>
      <c r="AU517" s="4">
        <f t="shared" si="328"/>
        <v>0.9448377900303484</v>
      </c>
      <c r="AV517">
        <f t="shared" si="329"/>
        <v>0</v>
      </c>
      <c r="AW517">
        <f t="shared" si="330"/>
        <v>0</v>
      </c>
      <c r="AX517">
        <f t="shared" si="331"/>
        <v>0</v>
      </c>
      <c r="AY517" s="4">
        <f t="shared" si="314"/>
        <v>6.94</v>
      </c>
      <c r="AZ517" s="4">
        <f t="shared" si="315"/>
        <v>804.61000000000604</v>
      </c>
      <c r="BA517" s="4">
        <f>(C517-$C$1240)*10/100*4</f>
        <v>317.5200000000001</v>
      </c>
      <c r="BC517"/>
      <c r="BE517" s="6"/>
      <c r="BK517">
        <f t="shared" si="332"/>
        <v>1</v>
      </c>
    </row>
    <row r="518" spans="1:63" x14ac:dyDescent="0.25">
      <c r="A518">
        <v>741</v>
      </c>
      <c r="B518" s="1">
        <v>44078</v>
      </c>
      <c r="C518" s="2">
        <v>3453.6</v>
      </c>
      <c r="D518" s="2">
        <v>3479.15</v>
      </c>
      <c r="E518" s="2">
        <v>3349.63</v>
      </c>
      <c r="F518" s="2">
        <v>3426.96</v>
      </c>
      <c r="G518" s="2">
        <v>4431440000</v>
      </c>
      <c r="H518" s="2">
        <f t="shared" si="316"/>
        <v>47.256947390480782</v>
      </c>
      <c r="I518" s="2">
        <f t="shared" si="317"/>
        <v>3429.6730000000002</v>
      </c>
      <c r="J518" s="2">
        <f t="shared" si="318"/>
        <v>55.873891652730357</v>
      </c>
      <c r="K518" s="2">
        <f t="shared" si="319"/>
        <v>-1.4600000000000364</v>
      </c>
      <c r="L518" s="20">
        <f>VLOOKUP(B518,'IV Calls'!A:B,2, FALSE)</f>
        <v>0.2152</v>
      </c>
      <c r="M518" s="2">
        <f t="shared" si="320"/>
        <v>24.375225814207617</v>
      </c>
      <c r="N518" s="2">
        <f>VLOOKUP(B518,'IV Puts'!A:B,2, FALSE)</f>
        <v>0.24199999999999999</v>
      </c>
      <c r="O518" s="21">
        <f t="shared" si="321"/>
        <v>28.445533825409836</v>
      </c>
      <c r="P518" s="4">
        <f t="shared" si="322"/>
        <v>129.51999999999998</v>
      </c>
      <c r="Q518" s="4">
        <f t="shared" si="323"/>
        <v>54.805000000000106</v>
      </c>
      <c r="R518" s="4">
        <f t="shared" si="324"/>
        <v>9.2130000000000116</v>
      </c>
      <c r="S518" s="4">
        <f t="shared" si="325"/>
        <v>6.7593952569170037</v>
      </c>
      <c r="T518" s="20">
        <f t="shared" si="296"/>
        <v>3465.4246541353382</v>
      </c>
      <c r="U518" s="2">
        <f t="shared" si="297"/>
        <v>38.464654135338151</v>
      </c>
      <c r="V518" s="24">
        <f t="shared" si="298"/>
        <v>0</v>
      </c>
      <c r="W518" s="32">
        <f t="shared" si="299"/>
        <v>3458.8490395403878</v>
      </c>
      <c r="X518" s="33">
        <f t="shared" si="300"/>
        <v>31.889039540387785</v>
      </c>
      <c r="Y518" s="34">
        <f t="shared" si="301"/>
        <v>0</v>
      </c>
      <c r="Z518" s="39">
        <f t="shared" si="326"/>
        <v>3442.4860000000044</v>
      </c>
      <c r="AA518" s="33">
        <f t="shared" si="302"/>
        <v>15.526000000004387</v>
      </c>
      <c r="AB518" s="34">
        <f t="shared" si="303"/>
        <v>1</v>
      </c>
      <c r="AC518" s="32">
        <f t="shared" si="304"/>
        <v>3445.9222383034848</v>
      </c>
      <c r="AD518" s="33">
        <f t="shared" si="305"/>
        <v>18.96223830348481</v>
      </c>
      <c r="AE518" s="34">
        <f t="shared" si="306"/>
        <v>1</v>
      </c>
      <c r="AF518" s="36">
        <f t="shared" si="307"/>
        <v>1</v>
      </c>
      <c r="AG518" s="37">
        <f t="shared" si="308"/>
        <v>0</v>
      </c>
      <c r="AH518" s="37">
        <f>IF(COUNTIF(AF519:AF522, "&lt;0")&gt;=2,0,IF(AE518=1, 1, -1))</f>
        <v>0</v>
      </c>
      <c r="AI518" s="37">
        <f>IF(COUNTIF(AF519:AF521, "&lt;0")&gt;=1,0,IF(AE518=1, 1, -1))</f>
        <v>0</v>
      </c>
      <c r="AJ518" s="42">
        <f>IF(SUM(AE519:AE521)=0,0,IF(AE518=1, 1, -1))</f>
        <v>1</v>
      </c>
      <c r="AK518" s="37">
        <f>IF(COUNTIF(AF519:AF520, "&lt;0")&gt;=2,0,IF(AE518=1, 1, -1))</f>
        <v>0</v>
      </c>
      <c r="AL518" s="44">
        <f>IF(COUNTIF(AF519:AF522, "&lt;0")&gt;=3,0,IF(AE518=1, 1, -1))</f>
        <v>1</v>
      </c>
      <c r="AM518" s="49">
        <f>IF(COUNTIF(AF519:AF521, "&lt;0")&gt;=2,0,IF(AE518=1, 1, -1))</f>
        <v>0</v>
      </c>
      <c r="AN518" s="7">
        <v>27.410802263188863</v>
      </c>
      <c r="AO518" s="4">
        <f t="shared" si="309"/>
        <v>25.550000000000182</v>
      </c>
      <c r="AP518" s="4">
        <f t="shared" si="310"/>
        <v>-103.9699999999998</v>
      </c>
      <c r="AQ518" s="4">
        <f t="shared" si="311"/>
        <v>26.639999999999873</v>
      </c>
      <c r="AR518">
        <f t="shared" si="327"/>
        <v>103.9699999999998</v>
      </c>
      <c r="AS518" s="6">
        <f t="shared" si="312"/>
        <v>1</v>
      </c>
      <c r="AT518" s="4">
        <f t="shared" si="313"/>
        <v>-62.853796605216502</v>
      </c>
      <c r="AU518" s="4">
        <f t="shared" si="328"/>
        <v>7.7708022631889904</v>
      </c>
      <c r="AV518">
        <f t="shared" si="329"/>
        <v>0</v>
      </c>
      <c r="AW518">
        <f t="shared" si="330"/>
        <v>1</v>
      </c>
      <c r="AX518">
        <f t="shared" si="331"/>
        <v>0</v>
      </c>
      <c r="AY518" s="4">
        <f t="shared" si="314"/>
        <v>-3.9100000000000006</v>
      </c>
      <c r="AZ518" s="4">
        <f t="shared" si="315"/>
        <v>797.67000000000598</v>
      </c>
      <c r="BA518" s="4">
        <f>(C518-$C$1240)*10/100*4</f>
        <v>350.20800000000003</v>
      </c>
      <c r="BC518"/>
      <c r="BE518" s="6"/>
      <c r="BK518">
        <f t="shared" si="332"/>
        <v>1</v>
      </c>
    </row>
    <row r="519" spans="1:63" x14ac:dyDescent="0.25">
      <c r="A519">
        <v>740</v>
      </c>
      <c r="B519" s="1">
        <v>44077</v>
      </c>
      <c r="C519" s="2">
        <v>3564.74</v>
      </c>
      <c r="D519" s="2">
        <v>3564.85</v>
      </c>
      <c r="E519" s="2">
        <v>3427.41</v>
      </c>
      <c r="F519" s="2">
        <v>3455.06</v>
      </c>
      <c r="G519" s="2">
        <v>4898680000</v>
      </c>
      <c r="H519" s="2">
        <f t="shared" si="316"/>
        <v>56.403715362258382</v>
      </c>
      <c r="I519" s="2">
        <f t="shared" si="317"/>
        <v>3423.9955</v>
      </c>
      <c r="J519" s="2">
        <f t="shared" si="318"/>
        <v>55.552838145792627</v>
      </c>
      <c r="K519" s="2">
        <f t="shared" si="319"/>
        <v>-16.100000000000364</v>
      </c>
      <c r="L519" s="20">
        <f>VLOOKUP(B519,'IV Calls'!A:B,2, FALSE)</f>
        <v>0.24890000000000001</v>
      </c>
      <c r="M519" s="2">
        <f t="shared" si="320"/>
        <v>29.21868052277139</v>
      </c>
      <c r="N519" s="2">
        <f>VLOOKUP(B519,'IV Puts'!A:B,2, FALSE)</f>
        <v>0.249</v>
      </c>
      <c r="O519" s="21">
        <f t="shared" si="321"/>
        <v>30.333840024810851</v>
      </c>
      <c r="P519" s="4">
        <f t="shared" si="322"/>
        <v>153.43000000000029</v>
      </c>
      <c r="Q519" s="4">
        <f t="shared" si="323"/>
        <v>43.91800000000012</v>
      </c>
      <c r="R519" s="4">
        <f t="shared" si="324"/>
        <v>10.364654135338354</v>
      </c>
      <c r="S519" s="4">
        <f t="shared" si="325"/>
        <v>7.3930134371659797</v>
      </c>
      <c r="T519" s="20">
        <f t="shared" si="296"/>
        <v>3591.829105263158</v>
      </c>
      <c r="U519" s="2">
        <f t="shared" si="297"/>
        <v>136.76910526315805</v>
      </c>
      <c r="V519" s="24">
        <f t="shared" si="298"/>
        <v>0</v>
      </c>
      <c r="W519" s="32">
        <f t="shared" si="299"/>
        <v>3570.2331962393032</v>
      </c>
      <c r="X519" s="33">
        <f t="shared" si="300"/>
        <v>115.17319623930325</v>
      </c>
      <c r="Y519" s="34">
        <f t="shared" si="301"/>
        <v>0</v>
      </c>
      <c r="Z519" s="39">
        <f t="shared" si="326"/>
        <v>3566.8379999999997</v>
      </c>
      <c r="AA519" s="33">
        <f t="shared" si="302"/>
        <v>111.77799999999979</v>
      </c>
      <c r="AB519" s="34">
        <f t="shared" si="303"/>
        <v>0</v>
      </c>
      <c r="AC519" s="32">
        <f t="shared" si="304"/>
        <v>3567.5509912102534</v>
      </c>
      <c r="AD519" s="33">
        <f t="shared" si="305"/>
        <v>112.49099121025347</v>
      </c>
      <c r="AE519" s="34">
        <f t="shared" si="306"/>
        <v>0</v>
      </c>
      <c r="AF519" s="36">
        <f t="shared" si="307"/>
        <v>-1</v>
      </c>
      <c r="AG519" s="37">
        <f t="shared" si="308"/>
        <v>0</v>
      </c>
      <c r="AH519" s="37">
        <f>IF(COUNTIF(AF520:AF523, "&lt;0")&gt;=2,0,IF(AE519=1, 1, -1))</f>
        <v>-1</v>
      </c>
      <c r="AI519" s="37">
        <f>IF(COUNTIF(AF520:AF522, "&lt;0")&gt;=1,0,IF(AE519=1, 1, -1))</f>
        <v>0</v>
      </c>
      <c r="AJ519" s="42">
        <f>IF(SUM(AE520:AE522)=0,0,IF(AE519=1, 1, -1))</f>
        <v>-1</v>
      </c>
      <c r="AK519" s="37">
        <f>IF(COUNTIF(AF520:AF521, "&lt;0")&gt;=2,0,IF(AE519=1, 1, -1))</f>
        <v>-1</v>
      </c>
      <c r="AL519" s="44">
        <f>IF(COUNTIF(AF520:AF523, "&lt;0")&gt;=3,0,IF(AE519=1, 1, -1))</f>
        <v>-1</v>
      </c>
      <c r="AM519" s="49">
        <f>IF(COUNTIF(AF520:AF522, "&lt;0")&gt;=2,0,IF(AE519=1, 1, -1))</f>
        <v>-1</v>
      </c>
      <c r="AN519" s="7">
        <v>29.230419647127665</v>
      </c>
      <c r="AO519" s="4">
        <f t="shared" si="309"/>
        <v>0.11000000000012733</v>
      </c>
      <c r="AP519" s="4">
        <f t="shared" si="310"/>
        <v>-137.32999999999993</v>
      </c>
      <c r="AQ519" s="4">
        <f t="shared" si="311"/>
        <v>109.67999999999984</v>
      </c>
      <c r="AR519">
        <f t="shared" si="327"/>
        <v>137.32999999999993</v>
      </c>
      <c r="AS519" s="6">
        <f t="shared" si="312"/>
        <v>1</v>
      </c>
      <c r="AT519" s="4">
        <f t="shared" si="313"/>
        <v>-93.484370529308421</v>
      </c>
      <c r="AU519" s="4">
        <f t="shared" si="328"/>
        <v>-73.449580352872175</v>
      </c>
      <c r="AV519">
        <f t="shared" si="329"/>
        <v>1</v>
      </c>
      <c r="AW519">
        <f t="shared" si="330"/>
        <v>0</v>
      </c>
      <c r="AX519">
        <f t="shared" si="331"/>
        <v>0</v>
      </c>
      <c r="AY519" s="4">
        <f t="shared" si="314"/>
        <v>-3.9100000000000006</v>
      </c>
      <c r="AZ519" s="4">
        <f t="shared" si="315"/>
        <v>801.58000000000595</v>
      </c>
      <c r="BA519" s="4">
        <f>(C519-$C$1240)*10/100*4</f>
        <v>394.66399999999993</v>
      </c>
      <c r="BC519"/>
      <c r="BE519" s="6"/>
      <c r="BK519">
        <f t="shared" si="332"/>
        <v>1</v>
      </c>
    </row>
    <row r="520" spans="1:63" x14ac:dyDescent="0.25">
      <c r="A520">
        <v>739</v>
      </c>
      <c r="B520" s="1">
        <v>44076</v>
      </c>
      <c r="C520" s="2">
        <v>3543.76</v>
      </c>
      <c r="D520" s="2">
        <v>3588.11</v>
      </c>
      <c r="E520" s="2">
        <v>3535.23</v>
      </c>
      <c r="F520" s="2">
        <v>3580.84</v>
      </c>
      <c r="G520" s="2">
        <v>4285190000</v>
      </c>
      <c r="H520" s="2">
        <f t="shared" si="316"/>
        <v>59.049266662113041</v>
      </c>
      <c r="I520" s="2">
        <f t="shared" si="317"/>
        <v>3411.9170000000013</v>
      </c>
      <c r="J520" s="2">
        <f t="shared" si="318"/>
        <v>59.621861885862323</v>
      </c>
      <c r="K520" s="2">
        <f t="shared" si="319"/>
        <v>17.110000000000127</v>
      </c>
      <c r="L520" s="20">
        <f>VLOOKUP(B520,'IV Calls'!A:B,2, FALSE)</f>
        <v>0.16009999999999999</v>
      </c>
      <c r="M520" s="2">
        <f t="shared" si="320"/>
        <v>18.509917349172046</v>
      </c>
      <c r="N520" s="2">
        <f>VLOOKUP(B520,'IV Puts'!A:B,2, FALSE)</f>
        <v>0.15989999999999999</v>
      </c>
      <c r="O520" s="21">
        <f t="shared" si="321"/>
        <v>19.184653207245397</v>
      </c>
      <c r="P520" s="4">
        <f t="shared" si="322"/>
        <v>61.460000000000036</v>
      </c>
      <c r="Q520" s="4">
        <f t="shared" si="323"/>
        <v>32.186000000000107</v>
      </c>
      <c r="R520" s="4">
        <f t="shared" si="324"/>
        <v>10.989105263157905</v>
      </c>
      <c r="S520" s="4">
        <f t="shared" si="325"/>
        <v>7.7368961116949491</v>
      </c>
      <c r="T520" s="20">
        <f t="shared" si="296"/>
        <v>3536.4238796992481</v>
      </c>
      <c r="U520" s="2">
        <f t="shared" si="297"/>
        <v>44.416120300752027</v>
      </c>
      <c r="V520" s="24">
        <f t="shared" si="298"/>
        <v>0</v>
      </c>
      <c r="W520" s="32">
        <f t="shared" si="299"/>
        <v>3548.6502265275485</v>
      </c>
      <c r="X520" s="33">
        <f t="shared" si="300"/>
        <v>32.189773472451634</v>
      </c>
      <c r="Y520" s="34">
        <f t="shared" si="301"/>
        <v>0</v>
      </c>
      <c r="Z520" s="39">
        <f t="shared" si="326"/>
        <v>3547.3920000000035</v>
      </c>
      <c r="AA520" s="33">
        <f t="shared" si="302"/>
        <v>33.447999999996682</v>
      </c>
      <c r="AB520" s="34">
        <f t="shared" si="303"/>
        <v>0</v>
      </c>
      <c r="AC520" s="32">
        <f t="shared" si="304"/>
        <v>3547.6562275707879</v>
      </c>
      <c r="AD520" s="33">
        <f t="shared" si="305"/>
        <v>33.18377242921224</v>
      </c>
      <c r="AE520" s="34">
        <f t="shared" si="306"/>
        <v>0</v>
      </c>
      <c r="AF520" s="36">
        <f t="shared" si="307"/>
        <v>-1</v>
      </c>
      <c r="AG520" s="37">
        <f t="shared" si="308"/>
        <v>-1</v>
      </c>
      <c r="AH520" s="37">
        <f>IF(COUNTIF(AF521:AF524, "&lt;0")&gt;=2,0,IF(AE520=1, 1, -1))</f>
        <v>-1</v>
      </c>
      <c r="AI520" s="37">
        <f>IF(COUNTIF(AF521:AF523, "&lt;0")&gt;=1,0,IF(AE520=1, 1, -1))</f>
        <v>-1</v>
      </c>
      <c r="AJ520" s="42">
        <f>IF(SUM(AE521:AE523)=0,0,IF(AE520=1, 1, -1))</f>
        <v>-1</v>
      </c>
      <c r="AK520" s="37">
        <f>IF(COUNTIF(AF521:AF522, "&lt;0")&gt;=2,0,IF(AE520=1, 1, -1))</f>
        <v>-1</v>
      </c>
      <c r="AL520" s="44">
        <f>IF(COUNTIF(AF521:AF524, "&lt;0")&gt;=3,0,IF(AE520=1, 1, -1))</f>
        <v>-1</v>
      </c>
      <c r="AM520" s="49">
        <f>IF(COUNTIF(AF521:AF523, "&lt;0")&gt;=2,0,IF(AE520=1, 1, -1))</f>
        <v>-1</v>
      </c>
      <c r="AN520" s="7">
        <v>18.486794404326108</v>
      </c>
      <c r="AO520" s="4">
        <f t="shared" si="309"/>
        <v>44.349999999999909</v>
      </c>
      <c r="AP520" s="4">
        <f t="shared" si="310"/>
        <v>-8.5300000000002001</v>
      </c>
      <c r="AQ520" s="4">
        <f t="shared" si="311"/>
        <v>37.079999999999927</v>
      </c>
      <c r="AR520">
        <f t="shared" si="327"/>
        <v>44.349999999999909</v>
      </c>
      <c r="AS520" s="6">
        <f t="shared" si="312"/>
        <v>1</v>
      </c>
      <c r="AT520" s="4">
        <f t="shared" si="313"/>
        <v>-16.619808393510745</v>
      </c>
      <c r="AU520" s="4">
        <f t="shared" si="328"/>
        <v>-11.593205595673819</v>
      </c>
      <c r="AV520">
        <f t="shared" si="329"/>
        <v>1</v>
      </c>
      <c r="AW520">
        <f t="shared" si="330"/>
        <v>0</v>
      </c>
      <c r="AX520">
        <f t="shared" si="331"/>
        <v>0</v>
      </c>
      <c r="AY520" s="4">
        <f t="shared" si="314"/>
        <v>-3.9100000000000006</v>
      </c>
      <c r="AZ520" s="4">
        <f t="shared" si="315"/>
        <v>805.49000000000592</v>
      </c>
      <c r="BA520" s="4">
        <f>(C520-$C$1240)*10/100*4</f>
        <v>386.27200000000011</v>
      </c>
      <c r="BC520"/>
      <c r="BE520" s="6"/>
      <c r="BK520">
        <f t="shared" si="332"/>
        <v>1</v>
      </c>
    </row>
    <row r="521" spans="1:63" x14ac:dyDescent="0.25">
      <c r="A521">
        <v>738</v>
      </c>
      <c r="B521" s="1">
        <v>44075</v>
      </c>
      <c r="C521" s="2">
        <v>3507.44</v>
      </c>
      <c r="D521" s="2">
        <v>3528.03</v>
      </c>
      <c r="E521" s="2">
        <v>3494.6</v>
      </c>
      <c r="F521" s="2">
        <v>3526.65</v>
      </c>
      <c r="G521" s="2">
        <v>4083110000</v>
      </c>
      <c r="H521" s="2">
        <f t="shared" si="316"/>
        <v>54.127898218530063</v>
      </c>
      <c r="I521" s="2">
        <f t="shared" si="317"/>
        <v>3400.5975000000008</v>
      </c>
      <c r="J521" s="2">
        <f t="shared" si="318"/>
        <v>53.280375759304043</v>
      </c>
      <c r="K521" s="2">
        <f t="shared" si="319"/>
        <v>7.1300000000001091</v>
      </c>
      <c r="L521" s="20">
        <f>VLOOKUP(B521,'IV Calls'!A:B,2, FALSE)</f>
        <v>0.15640000000000001</v>
      </c>
      <c r="M521" s="2">
        <f t="shared" si="320"/>
        <v>17.947090158540636</v>
      </c>
      <c r="N521" s="2">
        <f>VLOOKUP(B521,'IV Puts'!A:B,2, FALSE)</f>
        <v>0.15129999999999999</v>
      </c>
      <c r="O521" s="21">
        <f t="shared" si="321"/>
        <v>18.017252523725524</v>
      </c>
      <c r="P521" s="4">
        <f t="shared" si="322"/>
        <v>33.430000000000291</v>
      </c>
      <c r="Q521" s="4">
        <f t="shared" si="323"/>
        <v>29.028000000000112</v>
      </c>
      <c r="R521" s="4">
        <f t="shared" si="324"/>
        <v>9.7738796992481305</v>
      </c>
      <c r="S521" s="4">
        <f t="shared" si="325"/>
        <v>6.887642996547072</v>
      </c>
      <c r="T521" s="20">
        <f t="shared" si="296"/>
        <v>3509.6474436090225</v>
      </c>
      <c r="U521" s="2">
        <f t="shared" si="297"/>
        <v>17.002556390977588</v>
      </c>
      <c r="V521" s="24">
        <f t="shared" si="298"/>
        <v>1</v>
      </c>
      <c r="W521" s="32">
        <f t="shared" si="299"/>
        <v>3512.1458721942281</v>
      </c>
      <c r="X521" s="33">
        <f t="shared" si="300"/>
        <v>14.504127805771986</v>
      </c>
      <c r="Y521" s="34">
        <f t="shared" si="301"/>
        <v>1</v>
      </c>
      <c r="Z521" s="39">
        <f t="shared" si="326"/>
        <v>3507.2110000000002</v>
      </c>
      <c r="AA521" s="33">
        <f t="shared" si="302"/>
        <v>19.438999999999851</v>
      </c>
      <c r="AB521" s="34">
        <f t="shared" si="303"/>
        <v>0</v>
      </c>
      <c r="AC521" s="32">
        <f t="shared" si="304"/>
        <v>3508.2473231607883</v>
      </c>
      <c r="AD521" s="33">
        <f t="shared" si="305"/>
        <v>18.402676839211836</v>
      </c>
      <c r="AE521" s="34">
        <f t="shared" si="306"/>
        <v>1</v>
      </c>
      <c r="AF521" s="36">
        <f t="shared" si="307"/>
        <v>1</v>
      </c>
      <c r="AG521" s="37">
        <f t="shared" si="308"/>
        <v>1</v>
      </c>
      <c r="AH521" s="37">
        <f>IF(COUNTIF(AF522:AF525, "&lt;0")&gt;=2,0,IF(AE521=1, 1, -1))</f>
        <v>1</v>
      </c>
      <c r="AI521" s="37">
        <f>IF(COUNTIF(AF522:AF524, "&lt;0")&gt;=1,0,IF(AE521=1, 1, -1))</f>
        <v>1</v>
      </c>
      <c r="AJ521" s="42">
        <f>IF(SUM(AE522:AE524)=0,0,IF(AE521=1, 1, -1))</f>
        <v>1</v>
      </c>
      <c r="AK521" s="37">
        <f>IF(COUNTIF(AF522:AF523, "&lt;0")&gt;=2,0,IF(AE521=1, 1, -1))</f>
        <v>1</v>
      </c>
      <c r="AL521" s="44">
        <f>IF(COUNTIF(AF522:AF525, "&lt;0")&gt;=3,0,IF(AE521=1, 1, -1))</f>
        <v>1</v>
      </c>
      <c r="AM521" s="49">
        <f>IF(COUNTIF(AF522:AF524, "&lt;0")&gt;=2,0,IF(AE521=1, 1, -1))</f>
        <v>1</v>
      </c>
      <c r="AN521" s="7">
        <v>17.36185895771866</v>
      </c>
      <c r="AO521" s="4">
        <f t="shared" si="309"/>
        <v>20.590000000000146</v>
      </c>
      <c r="AP521" s="4">
        <f t="shared" si="310"/>
        <v>-12.840000000000146</v>
      </c>
      <c r="AQ521" s="4">
        <f t="shared" si="311"/>
        <v>19.210000000000036</v>
      </c>
      <c r="AR521">
        <f t="shared" si="327"/>
        <v>20.590000000000146</v>
      </c>
      <c r="AS521" s="6">
        <f t="shared" si="312"/>
        <v>0</v>
      </c>
      <c r="AT521" s="4">
        <f t="shared" si="313"/>
        <v>5.4527884365778441</v>
      </c>
      <c r="AU521" s="4">
        <f t="shared" si="328"/>
        <v>5.1518589577186233</v>
      </c>
      <c r="AV521">
        <f t="shared" si="329"/>
        <v>0</v>
      </c>
      <c r="AW521">
        <f t="shared" si="330"/>
        <v>0</v>
      </c>
      <c r="AX521">
        <f t="shared" si="331"/>
        <v>0</v>
      </c>
      <c r="AY521" s="4">
        <f t="shared" si="314"/>
        <v>6.94</v>
      </c>
      <c r="AZ521" s="4">
        <f t="shared" si="315"/>
        <v>809.40000000000589</v>
      </c>
      <c r="BA521" s="4">
        <f>(C521-$C$1240)*10/100*4</f>
        <v>371.74400000000009</v>
      </c>
      <c r="BC521"/>
      <c r="BE521" s="6"/>
      <c r="BK521">
        <f t="shared" si="332"/>
        <v>1</v>
      </c>
    </row>
    <row r="522" spans="1:63" x14ac:dyDescent="0.25">
      <c r="A522">
        <v>737</v>
      </c>
      <c r="B522" s="1">
        <v>44074</v>
      </c>
      <c r="C522" s="2">
        <v>3509.73</v>
      </c>
      <c r="D522" s="2">
        <v>3514.77</v>
      </c>
      <c r="E522" s="2">
        <v>3493.25</v>
      </c>
      <c r="F522" s="2">
        <v>3500.31</v>
      </c>
      <c r="G522" s="2">
        <v>4342290000</v>
      </c>
      <c r="H522" s="2">
        <f t="shared" si="316"/>
        <v>51.7889918483326</v>
      </c>
      <c r="I522" s="2">
        <f t="shared" si="317"/>
        <v>3389.7215000000006</v>
      </c>
      <c r="J522" s="2">
        <f t="shared" si="318"/>
        <v>51.348582064162215</v>
      </c>
      <c r="K522" s="2">
        <f t="shared" si="319"/>
        <v>1.7199999999997999</v>
      </c>
      <c r="L522" s="20">
        <f>VLOOKUP(B522,'IV Calls'!A:B,2, FALSE)</f>
        <v>0.15720000000000001</v>
      </c>
      <c r="M522" s="2">
        <f t="shared" si="320"/>
        <v>18.078573177011791</v>
      </c>
      <c r="N522" s="2">
        <f>VLOOKUP(B522,'IV Puts'!A:B,2, FALSE)</f>
        <v>0.15670000000000001</v>
      </c>
      <c r="O522" s="21">
        <f t="shared" si="321"/>
        <v>18.701349557241862</v>
      </c>
      <c r="P522" s="4">
        <f t="shared" si="322"/>
        <v>21.519999999999982</v>
      </c>
      <c r="Q522" s="4">
        <f t="shared" si="323"/>
        <v>28.176000000000066</v>
      </c>
      <c r="R522" s="4">
        <f t="shared" si="324"/>
        <v>9.3374436090225643</v>
      </c>
      <c r="S522" s="4">
        <f t="shared" si="325"/>
        <v>6.6279890059551061</v>
      </c>
      <c r="T522" s="20">
        <f t="shared" si="296"/>
        <v>3517.1658646616543</v>
      </c>
      <c r="U522" s="2">
        <f t="shared" si="297"/>
        <v>16.855864661654323</v>
      </c>
      <c r="V522" s="24">
        <f t="shared" si="298"/>
        <v>0</v>
      </c>
      <c r="W522" s="32">
        <f t="shared" si="299"/>
        <v>3514.4152871936758</v>
      </c>
      <c r="X522" s="33">
        <f t="shared" si="300"/>
        <v>14.105287193675849</v>
      </c>
      <c r="Y522" s="34">
        <f t="shared" si="301"/>
        <v>1</v>
      </c>
      <c r="Z522" s="39">
        <f t="shared" si="326"/>
        <v>3511.2339999999995</v>
      </c>
      <c r="AA522" s="33">
        <f t="shared" si="302"/>
        <v>10.923999999999523</v>
      </c>
      <c r="AB522" s="34">
        <f t="shared" si="303"/>
        <v>1</v>
      </c>
      <c r="AC522" s="32">
        <f t="shared" si="304"/>
        <v>3511.9020703106717</v>
      </c>
      <c r="AD522" s="33">
        <f t="shared" si="305"/>
        <v>11.592070310671716</v>
      </c>
      <c r="AE522" s="34">
        <f t="shared" si="306"/>
        <v>1</v>
      </c>
      <c r="AF522" s="36">
        <f t="shared" si="307"/>
        <v>1</v>
      </c>
      <c r="AG522" s="37">
        <f t="shared" si="308"/>
        <v>1</v>
      </c>
      <c r="AH522" s="37">
        <f>IF(COUNTIF(AF523:AF526, "&lt;0")&gt;=2,0,IF(AE522=1, 1, -1))</f>
        <v>1</v>
      </c>
      <c r="AI522" s="37">
        <f>IF(COUNTIF(AF523:AF525, "&lt;0")&gt;=1,0,IF(AE522=1, 1, -1))</f>
        <v>0</v>
      </c>
      <c r="AJ522" s="42">
        <f>IF(SUM(AE523:AE525)=0,0,IF(AE522=1, 1, -1))</f>
        <v>1</v>
      </c>
      <c r="AK522" s="37">
        <f>IF(COUNTIF(AF523:AF524, "&lt;0")&gt;=2,0,IF(AE522=1, 1, -1))</f>
        <v>1</v>
      </c>
      <c r="AL522" s="44">
        <f>IF(COUNTIF(AF523:AF526, "&lt;0")&gt;=3,0,IF(AE522=1, 1, -1))</f>
        <v>1</v>
      </c>
      <c r="AM522" s="49">
        <f>IF(COUNTIF(AF523:AF525, "&lt;0")&gt;=2,0,IF(AE522=1, 1, -1))</f>
        <v>1</v>
      </c>
      <c r="AN522" s="7">
        <v>18.021071353929692</v>
      </c>
      <c r="AO522" s="4">
        <f t="shared" si="309"/>
        <v>5.0399999999999636</v>
      </c>
      <c r="AP522" s="4">
        <f t="shared" si="310"/>
        <v>-16.480000000000018</v>
      </c>
      <c r="AQ522" s="4">
        <f t="shared" si="311"/>
        <v>9.4200000000000728</v>
      </c>
      <c r="AR522">
        <f t="shared" si="327"/>
        <v>16.480000000000018</v>
      </c>
      <c r="AS522" s="6">
        <f t="shared" si="312"/>
        <v>0</v>
      </c>
      <c r="AT522" s="4">
        <f t="shared" si="313"/>
        <v>10.55160703089452</v>
      </c>
      <c r="AU522" s="4">
        <f t="shared" si="328"/>
        <v>15.601071353929619</v>
      </c>
      <c r="AV522">
        <f t="shared" si="329"/>
        <v>0</v>
      </c>
      <c r="AW522">
        <f t="shared" si="330"/>
        <v>0</v>
      </c>
      <c r="AX522">
        <f t="shared" si="331"/>
        <v>0</v>
      </c>
      <c r="AY522" s="4">
        <f t="shared" si="314"/>
        <v>6.94</v>
      </c>
      <c r="AZ522" s="4">
        <f t="shared" si="315"/>
        <v>802.46000000000583</v>
      </c>
      <c r="BA522" s="4">
        <f>(C522-$C$1240)*10/100*4</f>
        <v>372.66</v>
      </c>
      <c r="BC522"/>
      <c r="BE522" s="6"/>
      <c r="BK522">
        <f t="shared" si="332"/>
        <v>1</v>
      </c>
    </row>
    <row r="523" spans="1:63" x14ac:dyDescent="0.25">
      <c r="A523">
        <v>736</v>
      </c>
      <c r="B523" s="1">
        <v>44071</v>
      </c>
      <c r="C523" s="2">
        <v>3494.69</v>
      </c>
      <c r="D523" s="2">
        <v>3509.23</v>
      </c>
      <c r="E523" s="2">
        <v>3484.32</v>
      </c>
      <c r="F523" s="2">
        <v>3508.01</v>
      </c>
      <c r="G523" s="2">
        <v>3855880000</v>
      </c>
      <c r="H523" s="2">
        <f t="shared" si="316"/>
        <v>45.996913229766406</v>
      </c>
      <c r="I523" s="2">
        <f t="shared" si="317"/>
        <v>3378.6479999999997</v>
      </c>
      <c r="J523" s="2">
        <f t="shared" si="318"/>
        <v>47.06662398580395</v>
      </c>
      <c r="K523" s="2">
        <f t="shared" si="319"/>
        <v>10.139999999999873</v>
      </c>
      <c r="L523" s="20">
        <f>VLOOKUP(B523,'IV Calls'!A:B,2, FALSE)</f>
        <v>0.12520000000000001</v>
      </c>
      <c r="M523" s="2">
        <f t="shared" si="320"/>
        <v>14.302166070287694</v>
      </c>
      <c r="N523" s="2">
        <f>VLOOKUP(B523,'IV Puts'!A:B,2, FALSE)</f>
        <v>0.13100000000000001</v>
      </c>
      <c r="O523" s="21">
        <f t="shared" si="321"/>
        <v>15.529630587516406</v>
      </c>
      <c r="P523" s="4">
        <f t="shared" si="322"/>
        <v>24.909999999999854</v>
      </c>
      <c r="Q523" s="4">
        <f t="shared" si="323"/>
        <v>27.498000000000093</v>
      </c>
      <c r="R523" s="4">
        <f t="shared" si="324"/>
        <v>9.155864661654137</v>
      </c>
      <c r="S523" s="4">
        <f t="shared" si="325"/>
        <v>6.5989960474308313</v>
      </c>
      <c r="T523" s="20">
        <f t="shared" si="296"/>
        <v>3493.4289548872184</v>
      </c>
      <c r="U523" s="2">
        <f t="shared" si="297"/>
        <v>14.581045112781794</v>
      </c>
      <c r="V523" s="24">
        <f t="shared" si="298"/>
        <v>1</v>
      </c>
      <c r="W523" s="32">
        <f t="shared" si="299"/>
        <v>3499.1780147274394</v>
      </c>
      <c r="X523" s="33">
        <f t="shared" si="300"/>
        <v>8.8319852725608143</v>
      </c>
      <c r="Y523" s="34">
        <f t="shared" si="301"/>
        <v>1</v>
      </c>
      <c r="Z523" s="39">
        <f t="shared" si="326"/>
        <v>3495.6449999999995</v>
      </c>
      <c r="AA523" s="33">
        <f t="shared" si="302"/>
        <v>12.365000000000691</v>
      </c>
      <c r="AB523" s="34">
        <f t="shared" si="303"/>
        <v>1</v>
      </c>
      <c r="AC523" s="32">
        <f t="shared" si="304"/>
        <v>3496.3869330927619</v>
      </c>
      <c r="AD523" s="33">
        <f t="shared" si="305"/>
        <v>11.623066907238353</v>
      </c>
      <c r="AE523" s="34">
        <f t="shared" si="306"/>
        <v>1</v>
      </c>
      <c r="AF523" s="36">
        <f t="shared" si="307"/>
        <v>1</v>
      </c>
      <c r="AG523" s="37">
        <f t="shared" si="308"/>
        <v>1</v>
      </c>
      <c r="AH523" s="37">
        <f>IF(COUNTIF(AF524:AF527, "&lt;0")&gt;=2,0,IF(AE523=1, 1, -1))</f>
        <v>1</v>
      </c>
      <c r="AI523" s="37">
        <f>IF(COUNTIF(AF524:AF526, "&lt;0")&gt;=1,0,IF(AE523=1, 1, -1))</f>
        <v>0</v>
      </c>
      <c r="AJ523" s="42">
        <f>IF(SUM(AE524:AE526)=0,0,IF(AE523=1, 1, -1))</f>
        <v>1</v>
      </c>
      <c r="AK523" s="37">
        <f>IF(COUNTIF(AF524:AF525, "&lt;0")&gt;=2,0,IF(AE523=1, 1, -1))</f>
        <v>1</v>
      </c>
      <c r="AL523" s="44">
        <f>IF(COUNTIF(AF524:AF527, "&lt;0")&gt;=3,0,IF(AE523=1, 1, -1))</f>
        <v>1</v>
      </c>
      <c r="AM523" s="49">
        <f>IF(COUNTIF(AF524:AF526, "&lt;0")&gt;=2,0,IF(AE523=1, 1, -1))</f>
        <v>1</v>
      </c>
      <c r="AN523" s="7">
        <v>14.964726479294633</v>
      </c>
      <c r="AO523" s="4">
        <f t="shared" si="309"/>
        <v>14.539999999999964</v>
      </c>
      <c r="AP523" s="4">
        <f t="shared" si="310"/>
        <v>-10.369999999999891</v>
      </c>
      <c r="AQ523" s="4">
        <f t="shared" si="311"/>
        <v>13.320000000000164</v>
      </c>
      <c r="AR523">
        <f t="shared" si="327"/>
        <v>14.539999999999964</v>
      </c>
      <c r="AS523" s="6">
        <f t="shared" si="312"/>
        <v>0</v>
      </c>
      <c r="AT523" s="4">
        <f t="shared" si="313"/>
        <v>7.907089718941986</v>
      </c>
      <c r="AU523" s="4">
        <f t="shared" si="328"/>
        <v>8.6447264792944694</v>
      </c>
      <c r="AV523">
        <f t="shared" si="329"/>
        <v>0</v>
      </c>
      <c r="AW523">
        <f t="shared" si="330"/>
        <v>0</v>
      </c>
      <c r="AX523">
        <f t="shared" si="331"/>
        <v>0</v>
      </c>
      <c r="AY523" s="4">
        <f t="shared" si="314"/>
        <v>6.94</v>
      </c>
      <c r="AZ523" s="4">
        <f t="shared" si="315"/>
        <v>795.52000000000578</v>
      </c>
      <c r="BA523" s="4">
        <f>(C523-$C$1240)*10/100*4</f>
        <v>366.64400000000006</v>
      </c>
      <c r="BC523"/>
      <c r="BE523" s="6"/>
      <c r="BK523">
        <f t="shared" si="332"/>
        <v>1</v>
      </c>
    </row>
    <row r="524" spans="1:63" x14ac:dyDescent="0.25">
      <c r="A524">
        <v>735</v>
      </c>
      <c r="B524" s="1">
        <v>44070</v>
      </c>
      <c r="C524" s="2">
        <v>3485.14</v>
      </c>
      <c r="D524" s="2">
        <v>3501.38</v>
      </c>
      <c r="E524" s="2">
        <v>3468.35</v>
      </c>
      <c r="F524" s="2">
        <v>3484.55</v>
      </c>
      <c r="G524" s="2">
        <v>3929560000</v>
      </c>
      <c r="H524" s="2">
        <f t="shared" si="316"/>
        <v>39.828633042071552</v>
      </c>
      <c r="I524" s="2">
        <f t="shared" si="317"/>
        <v>3367.4360000000006</v>
      </c>
      <c r="J524" s="2">
        <f t="shared" si="318"/>
        <v>41.461215976658963</v>
      </c>
      <c r="K524" s="2">
        <f t="shared" si="319"/>
        <v>6.4099999999998545</v>
      </c>
      <c r="L524" s="20">
        <f>VLOOKUP(B524,'IV Calls'!A:B,2, FALSE)</f>
        <v>0.15110000000000001</v>
      </c>
      <c r="M524" s="2">
        <f t="shared" si="320"/>
        <v>17.232011425434788</v>
      </c>
      <c r="N524" s="2">
        <f>VLOOKUP(B524,'IV Puts'!A:B,2, FALSE)</f>
        <v>0.151</v>
      </c>
      <c r="O524" s="21">
        <f t="shared" si="321"/>
        <v>17.870668491524039</v>
      </c>
      <c r="P524" s="4">
        <f t="shared" si="322"/>
        <v>33.0300000000002</v>
      </c>
      <c r="Q524" s="4">
        <f t="shared" si="323"/>
        <v>26.694000000000141</v>
      </c>
      <c r="R524" s="4">
        <f t="shared" si="324"/>
        <v>8.8789548872180468</v>
      </c>
      <c r="S524" s="4">
        <f t="shared" si="325"/>
        <v>6.3211475034356361</v>
      </c>
      <c r="T524" s="20">
        <f t="shared" si="296"/>
        <v>3487.7019548872181</v>
      </c>
      <c r="U524" s="2">
        <f t="shared" si="297"/>
        <v>3.1519548872179257</v>
      </c>
      <c r="V524" s="24">
        <f t="shared" si="298"/>
        <v>1</v>
      </c>
      <c r="W524" s="32">
        <f t="shared" si="299"/>
        <v>3489.6495040834707</v>
      </c>
      <c r="X524" s="33">
        <f t="shared" si="300"/>
        <v>5.0995040834704923</v>
      </c>
      <c r="Y524" s="34">
        <f t="shared" si="301"/>
        <v>1</v>
      </c>
      <c r="Z524" s="39">
        <f t="shared" si="326"/>
        <v>3488.6570000000029</v>
      </c>
      <c r="AA524" s="33">
        <f t="shared" si="302"/>
        <v>4.1070000000026994</v>
      </c>
      <c r="AB524" s="34">
        <f t="shared" si="303"/>
        <v>1</v>
      </c>
      <c r="AC524" s="32">
        <f t="shared" si="304"/>
        <v>3488.8654258575307</v>
      </c>
      <c r="AD524" s="33">
        <f t="shared" si="305"/>
        <v>4.3154258575304993</v>
      </c>
      <c r="AE524" s="34">
        <f t="shared" si="306"/>
        <v>1</v>
      </c>
      <c r="AF524" s="36">
        <f t="shared" si="307"/>
        <v>1</v>
      </c>
      <c r="AG524" s="37">
        <f t="shared" si="308"/>
        <v>0</v>
      </c>
      <c r="AH524" s="37">
        <f>IF(COUNTIF(AF525:AF528, "&lt;0")&gt;=2,0,IF(AE524=1, 1, -1))</f>
        <v>1</v>
      </c>
      <c r="AI524" s="37">
        <f>IF(COUNTIF(AF525:AF527, "&lt;0")&gt;=1,0,IF(AE524=1, 1, -1))</f>
        <v>0</v>
      </c>
      <c r="AJ524" s="42">
        <f>IF(SUM(AE525:AE527)=0,0,IF(AE524=1, 1, -1))</f>
        <v>1</v>
      </c>
      <c r="AK524" s="37">
        <f>IF(COUNTIF(AF525:AF526, "&lt;0")&gt;=2,0,IF(AE524=1, 1, -1))</f>
        <v>1</v>
      </c>
      <c r="AL524" s="44">
        <f>IF(COUNTIF(AF525:AF528, "&lt;0")&gt;=3,0,IF(AE524=1, 1, -1))</f>
        <v>1</v>
      </c>
      <c r="AM524" s="49">
        <f>IF(COUNTIF(AF525:AF527, "&lt;0")&gt;=2,0,IF(AE524=1, 1, -1))</f>
        <v>1</v>
      </c>
      <c r="AN524" s="7">
        <v>17.220607049905048</v>
      </c>
      <c r="AO524" s="4">
        <f t="shared" si="309"/>
        <v>16.240000000000236</v>
      </c>
      <c r="AP524" s="4">
        <f t="shared" si="310"/>
        <v>-16.789999999999964</v>
      </c>
      <c r="AQ524" s="4">
        <f t="shared" si="311"/>
        <v>0.58999999999969077</v>
      </c>
      <c r="AR524">
        <f t="shared" si="327"/>
        <v>16.789999999999964</v>
      </c>
      <c r="AS524" s="6">
        <f t="shared" si="312"/>
        <v>0</v>
      </c>
      <c r="AT524" s="4">
        <f t="shared" si="313"/>
        <v>9.0409105748576089</v>
      </c>
      <c r="AU524" s="4">
        <f t="shared" si="328"/>
        <v>23.630607049905358</v>
      </c>
      <c r="AV524">
        <f t="shared" si="329"/>
        <v>0</v>
      </c>
      <c r="AW524">
        <f t="shared" si="330"/>
        <v>0</v>
      </c>
      <c r="AX524">
        <f t="shared" si="331"/>
        <v>0</v>
      </c>
      <c r="AY524" s="4">
        <f t="shared" si="314"/>
        <v>6.94</v>
      </c>
      <c r="AZ524" s="4">
        <f t="shared" si="315"/>
        <v>788.58000000000573</v>
      </c>
      <c r="BA524" s="4">
        <f>(C524-$C$1240)*10/100*4</f>
        <v>362.82399999999996</v>
      </c>
      <c r="BC524"/>
      <c r="BE524" s="6"/>
      <c r="BK524">
        <f t="shared" si="332"/>
        <v>1</v>
      </c>
    </row>
    <row r="525" spans="1:63" x14ac:dyDescent="0.25">
      <c r="A525">
        <v>734</v>
      </c>
      <c r="B525" s="1">
        <v>44069</v>
      </c>
      <c r="C525" s="2">
        <v>3449.97</v>
      </c>
      <c r="D525" s="2">
        <v>3481.07</v>
      </c>
      <c r="E525" s="2">
        <v>3444.15</v>
      </c>
      <c r="F525" s="2">
        <v>3478.73</v>
      </c>
      <c r="G525" s="2">
        <v>3754360000</v>
      </c>
      <c r="H525" s="2">
        <f t="shared" si="316"/>
        <v>29.726655378632785</v>
      </c>
      <c r="I525" s="2">
        <f t="shared" si="317"/>
        <v>3354.7670000000007</v>
      </c>
      <c r="J525" s="2">
        <f t="shared" si="318"/>
        <v>32.992380535830641</v>
      </c>
      <c r="K525" s="2">
        <f t="shared" si="319"/>
        <v>6.3499999999999091</v>
      </c>
      <c r="L525" s="20">
        <f>VLOOKUP(B525,'IV Calls'!A:B,2, FALSE)</f>
        <v>0.1497</v>
      </c>
      <c r="M525" s="2">
        <f t="shared" si="320"/>
        <v>16.900042971311851</v>
      </c>
      <c r="N525" s="2">
        <f>VLOOKUP(B525,'IV Puts'!A:B,2, FALSE)</f>
        <v>0.14960000000000001</v>
      </c>
      <c r="O525" s="21">
        <f t="shared" si="321"/>
        <v>17.526287992489362</v>
      </c>
      <c r="P525" s="4">
        <f t="shared" si="322"/>
        <v>37.450000000000273</v>
      </c>
      <c r="Q525" s="4">
        <f t="shared" si="323"/>
        <v>25.780000000000108</v>
      </c>
      <c r="R525" s="4">
        <f t="shared" si="324"/>
        <v>8.9719548872180468</v>
      </c>
      <c r="S525" s="4">
        <f t="shared" si="325"/>
        <v>6.3514142020717639</v>
      </c>
      <c r="T525" s="20">
        <f t="shared" si="296"/>
        <v>3452.2438872180451</v>
      </c>
      <c r="U525" s="2">
        <f t="shared" si="297"/>
        <v>26.486112781954944</v>
      </c>
      <c r="V525" s="24">
        <f t="shared" si="298"/>
        <v>0</v>
      </c>
      <c r="W525" s="32">
        <f t="shared" si="299"/>
        <v>3454.3068001276083</v>
      </c>
      <c r="X525" s="33">
        <f t="shared" si="300"/>
        <v>24.423199872391706</v>
      </c>
      <c r="Y525" s="34">
        <f t="shared" si="301"/>
        <v>0</v>
      </c>
      <c r="Z525" s="39">
        <f t="shared" si="326"/>
        <v>3451.3720000000003</v>
      </c>
      <c r="AA525" s="33">
        <f t="shared" si="302"/>
        <v>27.35799999999972</v>
      </c>
      <c r="AB525" s="34">
        <f t="shared" si="303"/>
        <v>0</v>
      </c>
      <c r="AC525" s="32">
        <f t="shared" si="304"/>
        <v>3451.9883080267978</v>
      </c>
      <c r="AD525" s="33">
        <f t="shared" si="305"/>
        <v>26.741691973202251</v>
      </c>
      <c r="AE525" s="34">
        <f t="shared" si="306"/>
        <v>0</v>
      </c>
      <c r="AF525" s="36">
        <f t="shared" si="307"/>
        <v>-1</v>
      </c>
      <c r="AG525" s="37">
        <f t="shared" si="308"/>
        <v>-1</v>
      </c>
      <c r="AH525" s="37">
        <f>IF(COUNTIF(AF526:AF529, "&lt;0")&gt;=2,0,IF(AE525=1, 1, -1))</f>
        <v>-1</v>
      </c>
      <c r="AI525" s="37">
        <f>IF(COUNTIF(AF526:AF528, "&lt;0")&gt;=1,0,IF(AE525=1, 1, -1))</f>
        <v>-1</v>
      </c>
      <c r="AJ525" s="42">
        <f>IF(SUM(AE526:AE528)=0,0,IF(AE525=1, 1, -1))</f>
        <v>-1</v>
      </c>
      <c r="AK525" s="37">
        <f>IF(COUNTIF(AF526:AF527, "&lt;0")&gt;=2,0,IF(AE525=1, 1, -1))</f>
        <v>-1</v>
      </c>
      <c r="AL525" s="44">
        <f>IF(COUNTIF(AF526:AF529, "&lt;0")&gt;=3,0,IF(AE525=1, 1, -1))</f>
        <v>-1</v>
      </c>
      <c r="AM525" s="49">
        <f>IF(COUNTIF(AF526:AF528, "&lt;0")&gt;=2,0,IF(AE525=1, 1, -1))</f>
        <v>-1</v>
      </c>
      <c r="AN525" s="7">
        <v>16.888753697449925</v>
      </c>
      <c r="AO525" s="4">
        <f t="shared" si="309"/>
        <v>31.100000000000364</v>
      </c>
      <c r="AP525" s="4">
        <f t="shared" si="310"/>
        <v>-5.819999999999709</v>
      </c>
      <c r="AQ525" s="4">
        <f t="shared" si="311"/>
        <v>28.760000000000218</v>
      </c>
      <c r="AR525">
        <f t="shared" si="327"/>
        <v>31.100000000000364</v>
      </c>
      <c r="AS525" s="6">
        <f t="shared" si="312"/>
        <v>1</v>
      </c>
      <c r="AT525" s="4">
        <f t="shared" si="313"/>
        <v>-5.7668694538254783</v>
      </c>
      <c r="AU525" s="4">
        <f t="shared" si="328"/>
        <v>-4.8712463025502934</v>
      </c>
      <c r="AV525">
        <f t="shared" si="329"/>
        <v>1</v>
      </c>
      <c r="AW525">
        <f t="shared" si="330"/>
        <v>0</v>
      </c>
      <c r="AX525">
        <f t="shared" si="331"/>
        <v>0</v>
      </c>
      <c r="AY525" s="4">
        <f t="shared" si="314"/>
        <v>-3.9100000000000006</v>
      </c>
      <c r="AZ525" s="4">
        <f t="shared" si="315"/>
        <v>781.64000000000567</v>
      </c>
      <c r="BA525" s="4">
        <f>(C525-$C$1240)*10/100*4</f>
        <v>348.75599999999991</v>
      </c>
      <c r="BC525"/>
      <c r="BE525" s="6"/>
      <c r="BK525">
        <f t="shared" si="332"/>
        <v>1</v>
      </c>
    </row>
    <row r="526" spans="1:63" x14ac:dyDescent="0.25">
      <c r="A526">
        <v>733</v>
      </c>
      <c r="B526" s="1">
        <v>44068</v>
      </c>
      <c r="C526" s="2">
        <v>3435.95</v>
      </c>
      <c r="D526" s="2">
        <v>3444.21</v>
      </c>
      <c r="E526" s="2">
        <v>3425.84</v>
      </c>
      <c r="F526" s="2">
        <v>3443.62</v>
      </c>
      <c r="G526" s="2">
        <v>3619300000</v>
      </c>
      <c r="H526" s="2">
        <f t="shared" si="316"/>
        <v>25.053711390619242</v>
      </c>
      <c r="I526" s="2">
        <f t="shared" si="317"/>
        <v>3343.6295000000005</v>
      </c>
      <c r="J526" s="2">
        <f t="shared" si="318"/>
        <v>24.982400141741934</v>
      </c>
      <c r="K526" s="2">
        <f t="shared" si="319"/>
        <v>4.669999999999618</v>
      </c>
      <c r="L526" s="20">
        <f>VLOOKUP(B526,'IV Calls'!A:B,2, FALSE)</f>
        <v>0.13880000000000001</v>
      </c>
      <c r="M526" s="2">
        <f t="shared" si="320"/>
        <v>15.613361389570654</v>
      </c>
      <c r="N526" s="2">
        <f>VLOOKUP(B526,'IV Puts'!A:B,2, FALSE)</f>
        <v>0.1394</v>
      </c>
      <c r="O526" s="21">
        <f t="shared" si="321"/>
        <v>16.272791554828039</v>
      </c>
      <c r="P526" s="4">
        <f t="shared" si="322"/>
        <v>18.369999999999891</v>
      </c>
      <c r="Q526" s="4">
        <f t="shared" si="323"/>
        <v>27.455000000000062</v>
      </c>
      <c r="R526" s="4">
        <f t="shared" si="324"/>
        <v>8.6238872180451125</v>
      </c>
      <c r="S526" s="4">
        <f t="shared" si="325"/>
        <v>6.1081691938147449</v>
      </c>
      <c r="T526" s="20">
        <f t="shared" si="296"/>
        <v>3440.3503533834587</v>
      </c>
      <c r="U526" s="2">
        <f t="shared" si="297"/>
        <v>3.2696466165411948</v>
      </c>
      <c r="V526" s="24">
        <f t="shared" si="298"/>
        <v>1</v>
      </c>
      <c r="W526" s="32">
        <f t="shared" si="299"/>
        <v>3440.5374580928383</v>
      </c>
      <c r="X526" s="33">
        <f t="shared" si="300"/>
        <v>3.0825419071616125</v>
      </c>
      <c r="Y526" s="34">
        <f t="shared" si="301"/>
        <v>1</v>
      </c>
      <c r="Z526" s="39">
        <f t="shared" si="326"/>
        <v>3437.7360000000008</v>
      </c>
      <c r="AA526" s="33">
        <f t="shared" si="302"/>
        <v>5.8839999999991051</v>
      </c>
      <c r="AB526" s="34">
        <f t="shared" si="303"/>
        <v>1</v>
      </c>
      <c r="AC526" s="32">
        <f t="shared" si="304"/>
        <v>3438.3243061994967</v>
      </c>
      <c r="AD526" s="33">
        <f t="shared" si="305"/>
        <v>5.2956938005031589</v>
      </c>
      <c r="AE526" s="34">
        <f t="shared" si="306"/>
        <v>1</v>
      </c>
      <c r="AF526" s="36">
        <f t="shared" si="307"/>
        <v>1</v>
      </c>
      <c r="AG526" s="37">
        <f t="shared" si="308"/>
        <v>1</v>
      </c>
      <c r="AH526" s="37">
        <f>IF(COUNTIF(AF527:AF530, "&lt;0")&gt;=2,0,IF(AE526=1, 1, -1))</f>
        <v>0</v>
      </c>
      <c r="AI526" s="37">
        <f>IF(COUNTIF(AF527:AF529, "&lt;0")&gt;=1,0,IF(AE526=1, 1, -1))</f>
        <v>0</v>
      </c>
      <c r="AJ526" s="42">
        <f>IF(SUM(AE527:AE529)=0,0,IF(AE526=1, 1, -1))</f>
        <v>1</v>
      </c>
      <c r="AK526" s="37">
        <f>IF(COUNTIF(AF527:AF528, "&lt;0")&gt;=2,0,IF(AE526=1, 1, -1))</f>
        <v>1</v>
      </c>
      <c r="AL526" s="44">
        <f>IF(COUNTIF(AF527:AF530, "&lt;0")&gt;=3,0,IF(AE526=1, 1, -1))</f>
        <v>1</v>
      </c>
      <c r="AM526" s="49">
        <f>IF(COUNTIF(AF527:AF529, "&lt;0")&gt;=2,0,IF(AE526=1, 1, -1))</f>
        <v>1</v>
      </c>
      <c r="AN526" s="7">
        <v>15.680854306240267</v>
      </c>
      <c r="AO526" s="4">
        <f t="shared" si="309"/>
        <v>8.2600000000002183</v>
      </c>
      <c r="AP526" s="4">
        <f t="shared" si="310"/>
        <v>-10.109999999999673</v>
      </c>
      <c r="AQ526" s="4">
        <f t="shared" si="311"/>
        <v>7.6700000000000728</v>
      </c>
      <c r="AR526">
        <f t="shared" si="327"/>
        <v>10.109999999999673</v>
      </c>
      <c r="AS526" s="6">
        <f t="shared" si="312"/>
        <v>0</v>
      </c>
      <c r="AT526" s="4">
        <f t="shared" si="313"/>
        <v>13.41128145936073</v>
      </c>
      <c r="AU526" s="4">
        <f t="shared" si="328"/>
        <v>15.010854306240194</v>
      </c>
      <c r="AV526">
        <f t="shared" si="329"/>
        <v>0</v>
      </c>
      <c r="AW526">
        <f t="shared" si="330"/>
        <v>0</v>
      </c>
      <c r="AX526">
        <f t="shared" si="331"/>
        <v>0</v>
      </c>
      <c r="AY526" s="4">
        <f t="shared" si="314"/>
        <v>6.94</v>
      </c>
      <c r="AZ526" s="4">
        <f t="shared" si="315"/>
        <v>785.55000000000564</v>
      </c>
      <c r="BA526" s="4">
        <f>(C526-$C$1240)*10/100*4</f>
        <v>343.14799999999997</v>
      </c>
      <c r="BC526"/>
      <c r="BE526" s="6"/>
      <c r="BK526">
        <f t="shared" si="332"/>
        <v>1</v>
      </c>
    </row>
    <row r="527" spans="1:63" x14ac:dyDescent="0.25">
      <c r="A527">
        <v>732</v>
      </c>
      <c r="B527" s="1">
        <v>44067</v>
      </c>
      <c r="C527" s="2">
        <v>3418.09</v>
      </c>
      <c r="D527" s="2">
        <v>3432.09</v>
      </c>
      <c r="E527" s="2">
        <v>3413.13</v>
      </c>
      <c r="F527" s="2">
        <v>3431.28</v>
      </c>
      <c r="G527" s="2">
        <v>3728690000</v>
      </c>
      <c r="H527" s="2">
        <f t="shared" si="316"/>
        <v>18.082678021920501</v>
      </c>
      <c r="I527" s="2">
        <f t="shared" si="317"/>
        <v>3333.5455000000002</v>
      </c>
      <c r="J527" s="2">
        <f t="shared" si="318"/>
        <v>22.979213055097865</v>
      </c>
      <c r="K527" s="2">
        <f t="shared" si="319"/>
        <v>20.930000000000291</v>
      </c>
      <c r="L527" s="20">
        <f>VLOOKUP(B527,'IV Calls'!A:B,2, FALSE)</f>
        <v>0.1472</v>
      </c>
      <c r="M527" s="2">
        <f t="shared" si="320"/>
        <v>16.393609991985691</v>
      </c>
      <c r="N527" s="2">
        <f>VLOOKUP(B527,'IV Puts'!A:B,2, FALSE)</f>
        <v>0.1472</v>
      </c>
      <c r="O527" s="21">
        <f t="shared" si="321"/>
        <v>17.012453085835194</v>
      </c>
      <c r="P527" s="4">
        <f t="shared" si="322"/>
        <v>34.930000000000291</v>
      </c>
      <c r="Q527" s="4">
        <f t="shared" si="323"/>
        <v>31.075000000000092</v>
      </c>
      <c r="R527" s="4">
        <f t="shared" si="324"/>
        <v>9.0703533834586469</v>
      </c>
      <c r="S527" s="4">
        <f t="shared" si="325"/>
        <v>6.4612085814628157</v>
      </c>
      <c r="T527" s="20">
        <f t="shared" si="296"/>
        <v>3406.2334736842104</v>
      </c>
      <c r="U527" s="2">
        <f t="shared" si="297"/>
        <v>25.046526315789833</v>
      </c>
      <c r="V527" s="24">
        <f t="shared" si="298"/>
        <v>0</v>
      </c>
      <c r="W527" s="32">
        <f t="shared" si="299"/>
        <v>3422.7554015810279</v>
      </c>
      <c r="X527" s="33">
        <f t="shared" si="300"/>
        <v>8.5245984189723458</v>
      </c>
      <c r="Y527" s="34">
        <f t="shared" si="301"/>
        <v>1</v>
      </c>
      <c r="Z527" s="39">
        <f t="shared" si="326"/>
        <v>3421.2980000000025</v>
      </c>
      <c r="AA527" s="33">
        <f t="shared" si="302"/>
        <v>9.9819999999976972</v>
      </c>
      <c r="AB527" s="34">
        <f t="shared" si="303"/>
        <v>1</v>
      </c>
      <c r="AC527" s="32">
        <f t="shared" si="304"/>
        <v>3421.6040543320178</v>
      </c>
      <c r="AD527" s="33">
        <f t="shared" si="305"/>
        <v>9.6759456679824325</v>
      </c>
      <c r="AE527" s="34">
        <f t="shared" si="306"/>
        <v>1</v>
      </c>
      <c r="AF527" s="36">
        <f t="shared" si="307"/>
        <v>1</v>
      </c>
      <c r="AG527" s="37">
        <f t="shared" si="308"/>
        <v>1</v>
      </c>
      <c r="AH527" s="37">
        <f>IF(COUNTIF(AF528:AF531, "&lt;0")&gt;=2,0,IF(AE527=1, 1, -1))</f>
        <v>0</v>
      </c>
      <c r="AI527" s="37">
        <f>IF(COUNTIF(AF528:AF530, "&lt;0")&gt;=1,0,IF(AE527=1, 1, -1))</f>
        <v>0</v>
      </c>
      <c r="AJ527" s="42">
        <f>IF(SUM(AE528:AE530)=0,0,IF(AE527=1, 1, -1))</f>
        <v>1</v>
      </c>
      <c r="AK527" s="37">
        <f>IF(COUNTIF(AF528:AF529, "&lt;0")&gt;=2,0,IF(AE527=1, 1, -1))</f>
        <v>1</v>
      </c>
      <c r="AL527" s="44">
        <f>IF(COUNTIF(AF528:AF531, "&lt;0")&gt;=3,0,IF(AE527=1, 1, -1))</f>
        <v>1</v>
      </c>
      <c r="AM527" s="49">
        <f>IF(COUNTIF(AF528:AF530, "&lt;0")&gt;=2,0,IF(AE527=1, 1, -1))</f>
        <v>0</v>
      </c>
      <c r="AN527" s="7">
        <v>16.393609991985691</v>
      </c>
      <c r="AO527" s="4">
        <f t="shared" si="309"/>
        <v>14</v>
      </c>
      <c r="AP527" s="4">
        <f t="shared" si="310"/>
        <v>-4.9600000000000364</v>
      </c>
      <c r="AQ527" s="4">
        <f t="shared" si="311"/>
        <v>13.190000000000055</v>
      </c>
      <c r="AR527">
        <f t="shared" si="327"/>
        <v>14</v>
      </c>
      <c r="AS527" s="6">
        <f t="shared" si="312"/>
        <v>0</v>
      </c>
      <c r="AT527" s="4">
        <f t="shared" si="313"/>
        <v>10.590414987978537</v>
      </c>
      <c r="AU527" s="4">
        <f t="shared" si="328"/>
        <v>10.203609991985637</v>
      </c>
      <c r="AV527">
        <f t="shared" si="329"/>
        <v>0</v>
      </c>
      <c r="AW527">
        <f t="shared" si="330"/>
        <v>0</v>
      </c>
      <c r="AX527">
        <f t="shared" si="331"/>
        <v>0</v>
      </c>
      <c r="AY527" s="4">
        <f t="shared" si="314"/>
        <v>6.94</v>
      </c>
      <c r="AZ527" s="4">
        <f t="shared" si="315"/>
        <v>778.61000000000558</v>
      </c>
      <c r="BA527" s="4">
        <f>(C527-$C$1240)*10/100*4</f>
        <v>336.00400000000008</v>
      </c>
      <c r="BC527"/>
      <c r="BE527" s="6"/>
      <c r="BK527">
        <f t="shared" si="332"/>
        <v>1</v>
      </c>
    </row>
    <row r="528" spans="1:63" x14ac:dyDescent="0.25">
      <c r="A528">
        <v>731</v>
      </c>
      <c r="B528" s="1">
        <v>44064</v>
      </c>
      <c r="C528" s="2">
        <v>3386.01</v>
      </c>
      <c r="D528" s="2">
        <v>3399.96</v>
      </c>
      <c r="E528" s="2">
        <v>3379.31</v>
      </c>
      <c r="F528" s="2">
        <v>3397.16</v>
      </c>
      <c r="G528" s="2">
        <v>3705420000</v>
      </c>
      <c r="H528" s="2">
        <f t="shared" si="316"/>
        <v>13.277995372461644</v>
      </c>
      <c r="I528" s="2">
        <f t="shared" si="317"/>
        <v>3323.6330000000003</v>
      </c>
      <c r="J528" s="2">
        <f t="shared" si="318"/>
        <v>20.000467593218119</v>
      </c>
      <c r="K528" s="2">
        <f t="shared" si="319"/>
        <v>0.5</v>
      </c>
      <c r="L528" s="20">
        <f>VLOOKUP(B528,'IV Calls'!A:B,2, FALSE)</f>
        <v>0.1346</v>
      </c>
      <c r="M528" s="2">
        <f t="shared" si="320"/>
        <v>14.938945672695418</v>
      </c>
      <c r="N528" s="2">
        <f>VLOOKUP(B528,'IV Puts'!A:B,2, FALSE)</f>
        <v>0.13439999999999999</v>
      </c>
      <c r="O528" s="21">
        <f t="shared" si="321"/>
        <v>15.479841102301105</v>
      </c>
      <c r="P528" s="4">
        <f t="shared" si="322"/>
        <v>20.650000000000091</v>
      </c>
      <c r="Q528" s="4">
        <f t="shared" si="323"/>
        <v>30.367000000000054</v>
      </c>
      <c r="R528" s="4">
        <f t="shared" si="324"/>
        <v>9.0734736842105264</v>
      </c>
      <c r="S528" s="4">
        <f t="shared" si="325"/>
        <v>6.5709881422924896</v>
      </c>
      <c r="T528" s="20">
        <f t="shared" si="296"/>
        <v>3395.1765187969927</v>
      </c>
      <c r="U528" s="2">
        <f t="shared" si="297"/>
        <v>1.9834812030071589</v>
      </c>
      <c r="V528" s="24">
        <f t="shared" si="298"/>
        <v>1</v>
      </c>
      <c r="W528" s="32">
        <f t="shared" si="299"/>
        <v>3390.8938378302032</v>
      </c>
      <c r="X528" s="33">
        <f t="shared" si="300"/>
        <v>6.2661621697966439</v>
      </c>
      <c r="Y528" s="34">
        <f t="shared" si="301"/>
        <v>1</v>
      </c>
      <c r="Z528" s="39">
        <f t="shared" si="326"/>
        <v>3388.5629999999983</v>
      </c>
      <c r="AA528" s="33">
        <f t="shared" si="302"/>
        <v>8.5970000000015716</v>
      </c>
      <c r="AB528" s="34">
        <f t="shared" si="303"/>
        <v>1</v>
      </c>
      <c r="AC528" s="32">
        <f t="shared" si="304"/>
        <v>3389.0524759443415</v>
      </c>
      <c r="AD528" s="33">
        <f t="shared" si="305"/>
        <v>8.1075240556583594</v>
      </c>
      <c r="AE528" s="34">
        <f t="shared" si="306"/>
        <v>1</v>
      </c>
      <c r="AF528" s="36">
        <f t="shared" si="307"/>
        <v>1</v>
      </c>
      <c r="AG528" s="37">
        <f t="shared" si="308"/>
        <v>0</v>
      </c>
      <c r="AH528" s="37">
        <f>IF(COUNTIF(AF529:AF532, "&lt;0")&gt;=2,0,IF(AE528=1, 1, -1))</f>
        <v>0</v>
      </c>
      <c r="AI528" s="37">
        <f>IF(COUNTIF(AF529:AF531, "&lt;0")&gt;=1,0,IF(AE528=1, 1, -1))</f>
        <v>0</v>
      </c>
      <c r="AJ528" s="42">
        <f>IF(SUM(AE529:AE531)=0,0,IF(AE528=1, 1, -1))</f>
        <v>1</v>
      </c>
      <c r="AK528" s="37">
        <f>IF(COUNTIF(AF529:AF530, "&lt;0")&gt;=2,0,IF(AE528=1, 1, -1))</f>
        <v>0</v>
      </c>
      <c r="AL528" s="44">
        <f>IF(COUNTIF(AF529:AF532, "&lt;0")&gt;=3,0,IF(AE528=1, 1, -1))</f>
        <v>1</v>
      </c>
      <c r="AM528" s="49">
        <f>IF(COUNTIF(AF529:AF531, "&lt;0")&gt;=2,0,IF(AE528=1, 1, -1))</f>
        <v>0</v>
      </c>
      <c r="AN528" s="7">
        <v>14.916748130834057</v>
      </c>
      <c r="AO528" s="4">
        <f t="shared" si="309"/>
        <v>13.949999999999818</v>
      </c>
      <c r="AP528" s="4">
        <f t="shared" si="310"/>
        <v>-6.7000000000002728</v>
      </c>
      <c r="AQ528" s="4">
        <f t="shared" si="311"/>
        <v>11.149999999999636</v>
      </c>
      <c r="AR528">
        <f t="shared" si="327"/>
        <v>13.949999999999818</v>
      </c>
      <c r="AS528" s="6">
        <f t="shared" si="312"/>
        <v>0</v>
      </c>
      <c r="AT528" s="4">
        <f t="shared" si="313"/>
        <v>8.4251221962512659</v>
      </c>
      <c r="AU528" s="4">
        <f t="shared" si="328"/>
        <v>10.76674813083442</v>
      </c>
      <c r="AV528">
        <f t="shared" si="329"/>
        <v>0</v>
      </c>
      <c r="AW528">
        <f t="shared" si="330"/>
        <v>0</v>
      </c>
      <c r="AX528">
        <f t="shared" si="331"/>
        <v>0</v>
      </c>
      <c r="AY528" s="4">
        <f t="shared" si="314"/>
        <v>6.94</v>
      </c>
      <c r="AZ528" s="4">
        <f t="shared" si="315"/>
        <v>771.67000000000553</v>
      </c>
      <c r="BA528" s="4">
        <f>(C528-$C$1240)*10/100*4</f>
        <v>323.17200000000014</v>
      </c>
      <c r="BC528"/>
      <c r="BE528" s="6"/>
      <c r="BK528">
        <f t="shared" si="332"/>
        <v>1</v>
      </c>
    </row>
    <row r="529" spans="1:63" x14ac:dyDescent="0.25">
      <c r="A529">
        <v>730</v>
      </c>
      <c r="B529" s="1">
        <v>44063</v>
      </c>
      <c r="C529" s="2">
        <v>3360.48</v>
      </c>
      <c r="D529" s="2">
        <v>3390.8</v>
      </c>
      <c r="E529" s="2">
        <v>3354.69</v>
      </c>
      <c r="F529" s="2">
        <v>3385.51</v>
      </c>
      <c r="G529" s="2">
        <v>3642850000</v>
      </c>
      <c r="H529" s="2">
        <f t="shared" si="316"/>
        <v>15.96932437866772</v>
      </c>
      <c r="I529" s="2">
        <f t="shared" si="317"/>
        <v>3315.2614999999996</v>
      </c>
      <c r="J529" s="2">
        <f t="shared" si="318"/>
        <v>21.513748260368921</v>
      </c>
      <c r="K529" s="2">
        <f t="shared" si="319"/>
        <v>-14.369999999999891</v>
      </c>
      <c r="L529" s="20">
        <f>VLOOKUP(B529,'IV Calls'!A:B,2, FALSE)</f>
        <v>0.13880000000000001</v>
      </c>
      <c r="M529" s="2">
        <f t="shared" si="320"/>
        <v>15.356587828912977</v>
      </c>
      <c r="N529" s="2">
        <f>VLOOKUP(B529,'IV Puts'!A:B,2, FALSE)</f>
        <v>0.13919999999999999</v>
      </c>
      <c r="O529" s="21">
        <f t="shared" si="321"/>
        <v>15.98221021963483</v>
      </c>
      <c r="P529" s="4">
        <f t="shared" si="322"/>
        <v>36.110000000000127</v>
      </c>
      <c r="Q529" s="4">
        <f t="shared" si="323"/>
        <v>30.684000000000061</v>
      </c>
      <c r="R529" s="4">
        <f t="shared" si="324"/>
        <v>9.6665187969924808</v>
      </c>
      <c r="S529" s="4">
        <f t="shared" si="325"/>
        <v>6.878644831271945</v>
      </c>
      <c r="T529" s="20">
        <f t="shared" si="296"/>
        <v>3384.7343909774436</v>
      </c>
      <c r="U529" s="2">
        <f t="shared" si="297"/>
        <v>0.77560902255663677</v>
      </c>
      <c r="V529" s="24">
        <f t="shared" si="298"/>
        <v>1</v>
      </c>
      <c r="W529" s="32">
        <f t="shared" si="299"/>
        <v>3365.4217684131513</v>
      </c>
      <c r="X529" s="33">
        <f t="shared" si="300"/>
        <v>20.088231586848906</v>
      </c>
      <c r="Y529" s="34">
        <f t="shared" si="301"/>
        <v>0</v>
      </c>
      <c r="Z529" s="39">
        <f t="shared" si="326"/>
        <v>3357.2769999999982</v>
      </c>
      <c r="AA529" s="33">
        <f t="shared" si="302"/>
        <v>28.233000000001994</v>
      </c>
      <c r="AB529" s="34">
        <f t="shared" si="303"/>
        <v>0</v>
      </c>
      <c r="AC529" s="32">
        <f t="shared" si="304"/>
        <v>3358.9874013667604</v>
      </c>
      <c r="AD529" s="33">
        <f t="shared" si="305"/>
        <v>26.522598633239795</v>
      </c>
      <c r="AE529" s="34">
        <f t="shared" si="306"/>
        <v>0</v>
      </c>
      <c r="AF529" s="36">
        <f t="shared" si="307"/>
        <v>-1</v>
      </c>
      <c r="AG529" s="37">
        <f t="shared" si="308"/>
        <v>0</v>
      </c>
      <c r="AH529" s="37">
        <f>IF(COUNTIF(AF530:AF533, "&lt;0")&gt;=2,0,IF(AE529=1, 1, -1))</f>
        <v>-1</v>
      </c>
      <c r="AI529" s="37">
        <f>IF(COUNTIF(AF530:AF532, "&lt;0")&gt;=1,0,IF(AE529=1, 1, -1))</f>
        <v>0</v>
      </c>
      <c r="AJ529" s="42">
        <f>IF(SUM(AE530:AE532)=0,0,IF(AE529=1, 1, -1))</f>
        <v>-1</v>
      </c>
      <c r="AK529" s="37">
        <f>IF(COUNTIF(AF530:AF531, "&lt;0")&gt;=2,0,IF(AE529=1, 1, -1))</f>
        <v>-1</v>
      </c>
      <c r="AL529" s="44">
        <f>IF(COUNTIF(AF530:AF533, "&lt;0")&gt;=3,0,IF(AE529=1, 1, -1))</f>
        <v>-1</v>
      </c>
      <c r="AM529" s="49">
        <f>IF(COUNTIF(AF530:AF532, "&lt;0")&gt;=2,0,IF(AE529=1, 1, -1))</f>
        <v>-1</v>
      </c>
      <c r="AN529" s="7">
        <v>15.400843125249901</v>
      </c>
      <c r="AO529" s="4">
        <f t="shared" si="309"/>
        <v>30.320000000000164</v>
      </c>
      <c r="AP529" s="4">
        <f t="shared" si="310"/>
        <v>-5.7899999999999636</v>
      </c>
      <c r="AQ529" s="4">
        <f t="shared" si="311"/>
        <v>25.0300000000002</v>
      </c>
      <c r="AR529">
        <f t="shared" si="327"/>
        <v>30.320000000000164</v>
      </c>
      <c r="AS529" s="6">
        <f t="shared" si="312"/>
        <v>1</v>
      </c>
      <c r="AT529" s="4">
        <f t="shared" si="313"/>
        <v>-7.2187353121253111</v>
      </c>
      <c r="AU529" s="4">
        <f t="shared" si="328"/>
        <v>-2.6291568747502989</v>
      </c>
      <c r="AV529">
        <f t="shared" si="329"/>
        <v>1</v>
      </c>
      <c r="AW529">
        <f t="shared" si="330"/>
        <v>0</v>
      </c>
      <c r="AX529">
        <f t="shared" si="331"/>
        <v>0</v>
      </c>
      <c r="AY529" s="4">
        <f t="shared" si="314"/>
        <v>-3.9100000000000006</v>
      </c>
      <c r="AZ529" s="4">
        <f t="shared" si="315"/>
        <v>764.73000000000548</v>
      </c>
      <c r="BA529" s="4">
        <f>(C529-$C$1240)*10/100*4</f>
        <v>312.96000000000004</v>
      </c>
      <c r="BC529"/>
      <c r="BE529" s="6"/>
      <c r="BK529">
        <f t="shared" si="332"/>
        <v>1</v>
      </c>
    </row>
    <row r="530" spans="1:63" x14ac:dyDescent="0.25">
      <c r="A530">
        <v>729</v>
      </c>
      <c r="B530" s="1">
        <v>44062</v>
      </c>
      <c r="C530" s="2">
        <v>3392.51</v>
      </c>
      <c r="D530" s="2">
        <v>3399.54</v>
      </c>
      <c r="E530" s="2">
        <v>3369.66</v>
      </c>
      <c r="F530" s="2">
        <v>3374.85</v>
      </c>
      <c r="G530" s="2">
        <v>3884480000</v>
      </c>
      <c r="H530" s="2">
        <f t="shared" si="316"/>
        <v>21.452549602423581</v>
      </c>
      <c r="I530" s="2">
        <f t="shared" si="317"/>
        <v>3310.8195000000001</v>
      </c>
      <c r="J530" s="2">
        <f t="shared" si="318"/>
        <v>23.667255727781601</v>
      </c>
      <c r="K530" s="2">
        <f t="shared" si="319"/>
        <v>2.7300000000000182</v>
      </c>
      <c r="L530" s="20">
        <f>VLOOKUP(B530,'IV Calls'!A:B,2, FALSE)</f>
        <v>0.1439</v>
      </c>
      <c r="M530" s="2">
        <f t="shared" si="320"/>
        <v>15.991275079043261</v>
      </c>
      <c r="N530" s="2">
        <f>VLOOKUP(B530,'IV Puts'!A:B,2, FALSE)</f>
        <v>0.1447</v>
      </c>
      <c r="O530" s="21">
        <f t="shared" si="321"/>
        <v>16.687188540835958</v>
      </c>
      <c r="P530" s="4">
        <f t="shared" si="322"/>
        <v>29.880000000000109</v>
      </c>
      <c r="Q530" s="4">
        <f t="shared" si="323"/>
        <v>30.36200000000008</v>
      </c>
      <c r="R530" s="4">
        <f t="shared" si="324"/>
        <v>9.8843909774436067</v>
      </c>
      <c r="S530" s="4">
        <f t="shared" si="325"/>
        <v>6.9602372016213794</v>
      </c>
      <c r="T530" s="20">
        <f t="shared" si="296"/>
        <v>3399.2486691729328</v>
      </c>
      <c r="U530" s="2">
        <f t="shared" si="297"/>
        <v>24.398669172932841</v>
      </c>
      <c r="V530" s="24">
        <f t="shared" si="298"/>
        <v>0</v>
      </c>
      <c r="W530" s="32">
        <f t="shared" si="299"/>
        <v>3397.2454958789972</v>
      </c>
      <c r="X530" s="33">
        <f t="shared" si="300"/>
        <v>22.395495878997281</v>
      </c>
      <c r="Y530" s="34">
        <f t="shared" si="301"/>
        <v>0</v>
      </c>
      <c r="Z530" s="39">
        <f t="shared" si="326"/>
        <v>3393.0570000000002</v>
      </c>
      <c r="AA530" s="33">
        <f t="shared" si="302"/>
        <v>18.207000000000335</v>
      </c>
      <c r="AB530" s="34">
        <f t="shared" si="303"/>
        <v>0</v>
      </c>
      <c r="AC530" s="32">
        <f t="shared" si="304"/>
        <v>3393.9365841345898</v>
      </c>
      <c r="AD530" s="33">
        <f t="shared" si="305"/>
        <v>19.086584134589884</v>
      </c>
      <c r="AE530" s="34">
        <f t="shared" si="306"/>
        <v>0</v>
      </c>
      <c r="AF530" s="36">
        <f t="shared" si="307"/>
        <v>-1</v>
      </c>
      <c r="AG530" s="37">
        <f t="shared" si="308"/>
        <v>-1</v>
      </c>
      <c r="AH530" s="37">
        <f>IF(COUNTIF(AF531:AF534, "&lt;0")&gt;=2,0,IF(AE530=1, 1, -1))</f>
        <v>-1</v>
      </c>
      <c r="AI530" s="37">
        <f>IF(COUNTIF(AF531:AF533, "&lt;0")&gt;=1,0,IF(AE530=1, 1, -1))</f>
        <v>-1</v>
      </c>
      <c r="AJ530" s="42">
        <f>IF(SUM(AE531:AE533)=0,0,IF(AE530=1, 1, -1))</f>
        <v>-1</v>
      </c>
      <c r="AK530" s="37">
        <f>IF(COUNTIF(AF531:AF532, "&lt;0")&gt;=2,0,IF(AE530=1, 1, -1))</f>
        <v>-1</v>
      </c>
      <c r="AL530" s="44">
        <f>IF(COUNTIF(AF531:AF534, "&lt;0")&gt;=3,0,IF(AE530=1, 1, -1))</f>
        <v>-1</v>
      </c>
      <c r="AM530" s="49">
        <f>IF(COUNTIF(AF531:AF533, "&lt;0")&gt;=2,0,IF(AE530=1, 1, -1))</f>
        <v>-1</v>
      </c>
      <c r="AN530" s="7">
        <v>16.080177233756494</v>
      </c>
      <c r="AO530" s="4">
        <f t="shared" si="309"/>
        <v>7.0299999999997453</v>
      </c>
      <c r="AP530" s="4">
        <f t="shared" si="310"/>
        <v>-22.850000000000364</v>
      </c>
      <c r="AQ530" s="4">
        <f t="shared" si="311"/>
        <v>17.660000000000309</v>
      </c>
      <c r="AR530">
        <f t="shared" si="327"/>
        <v>22.850000000000364</v>
      </c>
      <c r="AS530" s="6">
        <f t="shared" si="312"/>
        <v>0</v>
      </c>
      <c r="AT530" s="4">
        <f t="shared" si="313"/>
        <v>1.2702658506343774</v>
      </c>
      <c r="AU530" s="4">
        <f t="shared" si="328"/>
        <v>5.4201772337561849</v>
      </c>
      <c r="AV530">
        <f t="shared" si="329"/>
        <v>0</v>
      </c>
      <c r="AW530">
        <f t="shared" si="330"/>
        <v>0</v>
      </c>
      <c r="AX530">
        <f t="shared" si="331"/>
        <v>0</v>
      </c>
      <c r="AY530" s="4">
        <f t="shared" si="314"/>
        <v>6.94</v>
      </c>
      <c r="AZ530" s="4">
        <f t="shared" si="315"/>
        <v>768.64000000000544</v>
      </c>
      <c r="BA530" s="4">
        <f>(C530-$C$1240)*10/100*4</f>
        <v>325.77200000000011</v>
      </c>
      <c r="BC530"/>
      <c r="BE530" s="6"/>
      <c r="BK530">
        <f t="shared" si="332"/>
        <v>1</v>
      </c>
    </row>
    <row r="531" spans="1:63" x14ac:dyDescent="0.25">
      <c r="A531">
        <v>728</v>
      </c>
      <c r="B531" s="1">
        <v>44061</v>
      </c>
      <c r="C531" s="2">
        <v>3387.04</v>
      </c>
      <c r="D531" s="2">
        <v>3395.06</v>
      </c>
      <c r="E531" s="2">
        <v>3370.15</v>
      </c>
      <c r="F531" s="2">
        <v>3389.78</v>
      </c>
      <c r="G531" s="2">
        <v>3881310000</v>
      </c>
      <c r="H531" s="2">
        <f t="shared" si="316"/>
        <v>23.676617720161513</v>
      </c>
      <c r="I531" s="2">
        <f t="shared" si="317"/>
        <v>3303.9370000000004</v>
      </c>
      <c r="J531" s="2">
        <f t="shared" si="318"/>
        <v>25.170608193726792</v>
      </c>
      <c r="K531" s="2">
        <f t="shared" si="319"/>
        <v>5.0500000000001819</v>
      </c>
      <c r="L531" s="20">
        <f>VLOOKUP(B531,'IV Calls'!A:B,2, FALSE)</f>
        <v>0.14119999999999999</v>
      </c>
      <c r="M531" s="2">
        <f t="shared" si="320"/>
        <v>15.655170537788788</v>
      </c>
      <c r="N531" s="2">
        <f>VLOOKUP(B531,'IV Puts'!A:B,2, FALSE)</f>
        <v>0.14069999999999999</v>
      </c>
      <c r="O531" s="21">
        <f t="shared" si="321"/>
        <v>16.188609430527443</v>
      </c>
      <c r="P531" s="4">
        <f t="shared" si="322"/>
        <v>24.909999999999854</v>
      </c>
      <c r="Q531" s="4">
        <f t="shared" si="323"/>
        <v>29.800000000000047</v>
      </c>
      <c r="R531" s="4">
        <f t="shared" si="324"/>
        <v>9.46866917293233</v>
      </c>
      <c r="S531" s="4">
        <f t="shared" si="325"/>
        <v>6.6697125056297857</v>
      </c>
      <c r="T531" s="20">
        <f t="shared" si="296"/>
        <v>3390.9260225563908</v>
      </c>
      <c r="U531" s="2">
        <f t="shared" si="297"/>
        <v>1.1460225563905624</v>
      </c>
      <c r="V531" s="24">
        <f t="shared" si="298"/>
        <v>1</v>
      </c>
      <c r="W531" s="32">
        <f t="shared" si="299"/>
        <v>3391.5589483508934</v>
      </c>
      <c r="X531" s="33">
        <f t="shared" si="300"/>
        <v>1.778948350893188</v>
      </c>
      <c r="Y531" s="34">
        <f t="shared" si="301"/>
        <v>1</v>
      </c>
      <c r="Z531" s="39">
        <f t="shared" si="326"/>
        <v>3387.6580000000004</v>
      </c>
      <c r="AA531" s="33">
        <f t="shared" si="302"/>
        <v>2.1219999999998436</v>
      </c>
      <c r="AB531" s="34">
        <f t="shared" si="303"/>
        <v>1</v>
      </c>
      <c r="AC531" s="32">
        <f t="shared" si="304"/>
        <v>3388.4771991536882</v>
      </c>
      <c r="AD531" s="33">
        <f t="shared" si="305"/>
        <v>1.3028008463120386</v>
      </c>
      <c r="AE531" s="34">
        <f t="shared" si="306"/>
        <v>1</v>
      </c>
      <c r="AF531" s="36">
        <f t="shared" si="307"/>
        <v>1</v>
      </c>
      <c r="AG531" s="37">
        <f t="shared" si="308"/>
        <v>1</v>
      </c>
      <c r="AH531" s="37">
        <f>IF(COUNTIF(AF532:AF535, "&lt;0")&gt;=2,0,IF(AE531=1, 1, -1))</f>
        <v>1</v>
      </c>
      <c r="AI531" s="37">
        <f>IF(COUNTIF(AF532:AF534, "&lt;0")&gt;=1,0,IF(AE531=1, 1, -1))</f>
        <v>1</v>
      </c>
      <c r="AJ531" s="42">
        <f>IF(SUM(AE532:AE534)=0,0,IF(AE531=1, 1, -1))</f>
        <v>1</v>
      </c>
      <c r="AK531" s="37">
        <f>IF(COUNTIF(AF532:AF533, "&lt;0")&gt;=2,0,IF(AE531=1, 1, -1))</f>
        <v>1</v>
      </c>
      <c r="AL531" s="44">
        <f>IF(COUNTIF(AF532:AF535, "&lt;0")&gt;=3,0,IF(AE531=1, 1, -1))</f>
        <v>1</v>
      </c>
      <c r="AM531" s="49">
        <f>IF(COUNTIF(AF532:AF534, "&lt;0")&gt;=2,0,IF(AE531=1, 1, -1))</f>
        <v>1</v>
      </c>
      <c r="AN531" s="7">
        <v>15.599734381493503</v>
      </c>
      <c r="AO531" s="4">
        <f t="shared" si="309"/>
        <v>8.0199999999999818</v>
      </c>
      <c r="AP531" s="4">
        <f t="shared" si="310"/>
        <v>-16.889999999999873</v>
      </c>
      <c r="AQ531" s="4">
        <f t="shared" si="311"/>
        <v>2.7400000000002365</v>
      </c>
      <c r="AR531">
        <f t="shared" si="327"/>
        <v>16.889999999999873</v>
      </c>
      <c r="AS531" s="6">
        <f t="shared" si="312"/>
        <v>0</v>
      </c>
      <c r="AT531" s="4">
        <f t="shared" si="313"/>
        <v>6.5096015722403813</v>
      </c>
      <c r="AU531" s="4">
        <f t="shared" si="328"/>
        <v>19.859734381493269</v>
      </c>
      <c r="AV531">
        <f t="shared" si="329"/>
        <v>0</v>
      </c>
      <c r="AW531">
        <f t="shared" si="330"/>
        <v>0</v>
      </c>
      <c r="AX531">
        <f t="shared" si="331"/>
        <v>0</v>
      </c>
      <c r="AY531" s="4">
        <f t="shared" si="314"/>
        <v>6.94</v>
      </c>
      <c r="AZ531" s="4">
        <f t="shared" si="315"/>
        <v>761.70000000000539</v>
      </c>
      <c r="BA531" s="4">
        <f>(C531-$C$1240)*10/100*4</f>
        <v>323.584</v>
      </c>
      <c r="BC531"/>
      <c r="BE531" s="6"/>
      <c r="BK531">
        <f t="shared" si="332"/>
        <v>1</v>
      </c>
    </row>
    <row r="532" spans="1:63" x14ac:dyDescent="0.25">
      <c r="A532">
        <v>727</v>
      </c>
      <c r="B532" s="1">
        <v>44060</v>
      </c>
      <c r="C532" s="2">
        <v>3380.86</v>
      </c>
      <c r="D532" s="2">
        <v>3387.59</v>
      </c>
      <c r="E532" s="2">
        <v>3379.22</v>
      </c>
      <c r="F532" s="2">
        <v>3381.99</v>
      </c>
      <c r="G532" s="2">
        <v>3671290000</v>
      </c>
      <c r="H532" s="2">
        <f t="shared" si="316"/>
        <v>29.320106790771096</v>
      </c>
      <c r="I532" s="2">
        <f t="shared" si="317"/>
        <v>3298.011</v>
      </c>
      <c r="J532" s="2">
        <f t="shared" si="318"/>
        <v>29.887824681808596</v>
      </c>
      <c r="K532" s="2">
        <f t="shared" si="319"/>
        <v>8.0100000000002183</v>
      </c>
      <c r="L532" s="20">
        <f>VLOOKUP(B532,'IV Calls'!A:B,2, FALSE)</f>
        <v>0.1454</v>
      </c>
      <c r="M532" s="2">
        <f t="shared" si="320"/>
        <v>16.077266876120152</v>
      </c>
      <c r="N532" s="2">
        <f>VLOOKUP(B532,'IV Puts'!A:B,2, FALSE)</f>
        <v>0.14480000000000001</v>
      </c>
      <c r="O532" s="21">
        <f t="shared" si="321"/>
        <v>16.615320307658553</v>
      </c>
      <c r="P532" s="4">
        <f t="shared" si="322"/>
        <v>14.740000000000236</v>
      </c>
      <c r="Q532" s="4">
        <f t="shared" si="323"/>
        <v>29.356000000000087</v>
      </c>
      <c r="R532" s="4">
        <f t="shared" si="324"/>
        <v>8.9360225563909701</v>
      </c>
      <c r="S532" s="4">
        <f t="shared" si="325"/>
        <v>6.3647159871736037</v>
      </c>
      <c r="T532" s="20">
        <f t="shared" si="296"/>
        <v>3381.2551578947368</v>
      </c>
      <c r="U532" s="2">
        <f t="shared" si="297"/>
        <v>0.73484210526294191</v>
      </c>
      <c r="V532" s="24">
        <f t="shared" si="298"/>
        <v>1</v>
      </c>
      <c r="W532" s="32">
        <f t="shared" si="299"/>
        <v>3385.2031513833995</v>
      </c>
      <c r="X532" s="33">
        <f t="shared" si="300"/>
        <v>3.2131513833996905</v>
      </c>
      <c r="Y532" s="34">
        <f t="shared" si="301"/>
        <v>1</v>
      </c>
      <c r="Z532" s="39">
        <f t="shared" si="326"/>
        <v>3382.0800000000017</v>
      </c>
      <c r="AA532" s="33">
        <f t="shared" si="302"/>
        <v>9.0000000001964509E-2</v>
      </c>
      <c r="AB532" s="34">
        <f t="shared" si="303"/>
        <v>1</v>
      </c>
      <c r="AC532" s="32">
        <f t="shared" si="304"/>
        <v>3382.7358617905156</v>
      </c>
      <c r="AD532" s="33">
        <f t="shared" si="305"/>
        <v>0.74586179051584622</v>
      </c>
      <c r="AE532" s="34">
        <f t="shared" si="306"/>
        <v>1</v>
      </c>
      <c r="AF532" s="36">
        <f t="shared" si="307"/>
        <v>1</v>
      </c>
      <c r="AG532" s="37">
        <f t="shared" si="308"/>
        <v>1</v>
      </c>
      <c r="AH532" s="37">
        <f>IF(COUNTIF(AF533:AF536, "&lt;0")&gt;=2,0,IF(AE532=1, 1, -1))</f>
        <v>0</v>
      </c>
      <c r="AI532" s="37">
        <f>IF(COUNTIF(AF533:AF535, "&lt;0")&gt;=1,0,IF(AE532=1, 1, -1))</f>
        <v>0</v>
      </c>
      <c r="AJ532" s="42">
        <f>IF(SUM(AE533:AE535)=0,0,IF(AE532=1, 1, -1))</f>
        <v>1</v>
      </c>
      <c r="AK532" s="37">
        <f>IF(COUNTIF(AF533:AF534, "&lt;0")&gt;=2,0,IF(AE532=1, 1, -1))</f>
        <v>1</v>
      </c>
      <c r="AL532" s="44">
        <f>IF(COUNTIF(AF533:AF536, "&lt;0")&gt;=3,0,IF(AE532=1, 1, -1))</f>
        <v>1</v>
      </c>
      <c r="AM532" s="49">
        <f>IF(COUNTIF(AF533:AF535, "&lt;0")&gt;=2,0,IF(AE532=1, 1, -1))</f>
        <v>1</v>
      </c>
      <c r="AN532" s="7">
        <v>16.010923271404387</v>
      </c>
      <c r="AO532" s="4">
        <f t="shared" si="309"/>
        <v>6.7300000000000182</v>
      </c>
      <c r="AP532" s="4">
        <f t="shared" si="310"/>
        <v>-1.6400000000003274</v>
      </c>
      <c r="AQ532" s="4">
        <f t="shared" si="311"/>
        <v>1.1299999999996544</v>
      </c>
      <c r="AR532">
        <f t="shared" si="327"/>
        <v>6.7300000000000182</v>
      </c>
      <c r="AS532" s="6">
        <f t="shared" si="312"/>
        <v>0</v>
      </c>
      <c r="AT532" s="4">
        <f t="shared" si="313"/>
        <v>17.286384907106562</v>
      </c>
      <c r="AU532" s="4">
        <f t="shared" si="328"/>
        <v>21.880923271404733</v>
      </c>
      <c r="AV532">
        <f t="shared" si="329"/>
        <v>0</v>
      </c>
      <c r="AW532">
        <f t="shared" si="330"/>
        <v>0</v>
      </c>
      <c r="AX532">
        <f t="shared" si="331"/>
        <v>0</v>
      </c>
      <c r="AY532" s="4">
        <f t="shared" si="314"/>
        <v>6.94</v>
      </c>
      <c r="AZ532" s="4">
        <f t="shared" si="315"/>
        <v>754.76000000000533</v>
      </c>
      <c r="BA532" s="4">
        <f>(C532-$C$1240)*10/100*4</f>
        <v>321.11200000000008</v>
      </c>
      <c r="BC532"/>
      <c r="BE532" s="6"/>
      <c r="BK532">
        <f t="shared" si="332"/>
        <v>1</v>
      </c>
    </row>
    <row r="533" spans="1:63" x14ac:dyDescent="0.25">
      <c r="A533">
        <v>726</v>
      </c>
      <c r="B533" s="1">
        <v>44057</v>
      </c>
      <c r="C533" s="2">
        <v>3368.66</v>
      </c>
      <c r="D533" s="2">
        <v>3378.51</v>
      </c>
      <c r="E533" s="2">
        <v>3361.64</v>
      </c>
      <c r="F533" s="2">
        <v>3372.85</v>
      </c>
      <c r="G533" s="2">
        <v>3193400000</v>
      </c>
      <c r="H533" s="2">
        <f t="shared" si="316"/>
        <v>32.098280258536462</v>
      </c>
      <c r="I533" s="2">
        <f t="shared" si="317"/>
        <v>3290.1824999999999</v>
      </c>
      <c r="J533" s="2">
        <f t="shared" si="318"/>
        <v>32.113235257199015</v>
      </c>
      <c r="K533" s="2">
        <f t="shared" si="319"/>
        <v>-4.7699999999999818</v>
      </c>
      <c r="L533" s="20">
        <f>VLOOKUP(B533,'IV Calls'!A:B,2, FALSE)</f>
        <v>0.125</v>
      </c>
      <c r="M533" s="2">
        <f t="shared" si="320"/>
        <v>13.823961094740591</v>
      </c>
      <c r="N533" s="2">
        <f>VLOOKUP(B533,'IV Puts'!A:B,2, FALSE)</f>
        <v>0.14960000000000001</v>
      </c>
      <c r="O533" s="21">
        <f t="shared" si="321"/>
        <v>17.169056313560553</v>
      </c>
      <c r="P533" s="4">
        <f t="shared" si="322"/>
        <v>16.870000000000346</v>
      </c>
      <c r="Q533" s="4">
        <f t="shared" si="323"/>
        <v>31.043000000000074</v>
      </c>
      <c r="R533" s="4">
        <f t="shared" si="324"/>
        <v>8.4051578947368348</v>
      </c>
      <c r="S533" s="4">
        <f t="shared" si="325"/>
        <v>6.1171146245059242</v>
      </c>
      <c r="T533" s="20">
        <f t="shared" si="296"/>
        <v>3381.6401804511274</v>
      </c>
      <c r="U533" s="2">
        <f t="shared" si="297"/>
        <v>8.7901804511275259</v>
      </c>
      <c r="V533" s="24">
        <f t="shared" si="298"/>
        <v>1</v>
      </c>
      <c r="W533" s="32">
        <f t="shared" si="299"/>
        <v>3372.8204341273477</v>
      </c>
      <c r="X533" s="33">
        <f t="shared" si="300"/>
        <v>2.9565872652256076E-2</v>
      </c>
      <c r="Y533" s="34">
        <f t="shared" si="301"/>
        <v>1</v>
      </c>
      <c r="Z533" s="39">
        <f t="shared" si="326"/>
        <v>3368.2309999999998</v>
      </c>
      <c r="AA533" s="33">
        <f t="shared" si="302"/>
        <v>4.6190000000001419</v>
      </c>
      <c r="AB533" s="34">
        <f t="shared" si="303"/>
        <v>1</v>
      </c>
      <c r="AC533" s="32">
        <f t="shared" si="304"/>
        <v>3369.1947811667428</v>
      </c>
      <c r="AD533" s="33">
        <f t="shared" si="305"/>
        <v>3.655218833257095</v>
      </c>
      <c r="AE533" s="34">
        <f t="shared" si="306"/>
        <v>1</v>
      </c>
      <c r="AF533" s="36">
        <f t="shared" si="307"/>
        <v>1</v>
      </c>
      <c r="AG533" s="37">
        <f t="shared" si="308"/>
        <v>1</v>
      </c>
      <c r="AH533" s="37">
        <f>IF(COUNTIF(AF534:AF537, "&lt;0")&gt;=2,0,IF(AE533=1, 1, -1))</f>
        <v>0</v>
      </c>
      <c r="AI533" s="37">
        <f>IF(COUNTIF(AF534:AF536, "&lt;0")&gt;=1,0,IF(AE533=1, 1, -1))</f>
        <v>0</v>
      </c>
      <c r="AJ533" s="42">
        <f>IF(SUM(AE534:AE536)=0,0,IF(AE533=1, 1, -1))</f>
        <v>1</v>
      </c>
      <c r="AK533" s="37">
        <f>IF(COUNTIF(AF534:AF535, "&lt;0")&gt;=2,0,IF(AE533=1, 1, -1))</f>
        <v>1</v>
      </c>
      <c r="AL533" s="44">
        <f>IF(COUNTIF(AF534:AF537, "&lt;0")&gt;=3,0,IF(AE533=1, 1, -1))</f>
        <v>1</v>
      </c>
      <c r="AM533" s="49">
        <f>IF(COUNTIF(AF534:AF536, "&lt;0")&gt;=2,0,IF(AE533=1, 1, -1))</f>
        <v>0</v>
      </c>
      <c r="AN533" s="7">
        <v>16.544516638185542</v>
      </c>
      <c r="AO533" s="4">
        <f t="shared" si="309"/>
        <v>9.8500000000003638</v>
      </c>
      <c r="AP533" s="4">
        <f t="shared" si="310"/>
        <v>-7.0199999999999818</v>
      </c>
      <c r="AQ533" s="4">
        <f t="shared" si="311"/>
        <v>4.1900000000000546</v>
      </c>
      <c r="AR533">
        <f t="shared" si="327"/>
        <v>9.8500000000003638</v>
      </c>
      <c r="AS533" s="6">
        <f t="shared" si="312"/>
        <v>0</v>
      </c>
      <c r="AT533" s="4">
        <f t="shared" si="313"/>
        <v>14.966774957277948</v>
      </c>
      <c r="AU533" s="4">
        <f t="shared" si="328"/>
        <v>19.354516638185487</v>
      </c>
      <c r="AV533">
        <f t="shared" si="329"/>
        <v>0</v>
      </c>
      <c r="AW533">
        <f t="shared" si="330"/>
        <v>0</v>
      </c>
      <c r="AX533">
        <f t="shared" si="331"/>
        <v>0</v>
      </c>
      <c r="AY533" s="4">
        <f t="shared" si="314"/>
        <v>6.94</v>
      </c>
      <c r="AZ533" s="4">
        <f t="shared" si="315"/>
        <v>747.82000000000528</v>
      </c>
      <c r="BA533" s="4">
        <f>(C533-$C$1240)*10/100*4</f>
        <v>316.23199999999997</v>
      </c>
      <c r="BC533"/>
      <c r="BE533" s="6"/>
      <c r="BK533">
        <f t="shared" si="332"/>
        <v>1</v>
      </c>
    </row>
    <row r="534" spans="1:63" x14ac:dyDescent="0.25">
      <c r="A534">
        <v>725</v>
      </c>
      <c r="B534" s="1">
        <v>44056</v>
      </c>
      <c r="C534" s="2">
        <v>3372.95</v>
      </c>
      <c r="D534" s="2">
        <v>3387.24</v>
      </c>
      <c r="E534" s="2">
        <v>3363.35</v>
      </c>
      <c r="F534" s="2">
        <v>3373.43</v>
      </c>
      <c r="G534" s="2">
        <v>3648810000</v>
      </c>
      <c r="H534" s="2">
        <f t="shared" si="316"/>
        <v>36.476397376324812</v>
      </c>
      <c r="I534" s="2">
        <f t="shared" si="317"/>
        <v>3282.9600000000005</v>
      </c>
      <c r="J534" s="2">
        <f t="shared" si="318"/>
        <v>42.296753573941494</v>
      </c>
      <c r="K534" s="2">
        <f t="shared" si="319"/>
        <v>-7.4000000000000909</v>
      </c>
      <c r="L534" s="20">
        <f>VLOOKUP(B534,'IV Calls'!A:B,2, FALSE)</f>
        <v>0.14180000000000001</v>
      </c>
      <c r="M534" s="2">
        <f t="shared" si="320"/>
        <v>15.71407013637937</v>
      </c>
      <c r="N534" s="2">
        <f>VLOOKUP(B534,'IV Puts'!A:B,2, FALSE)</f>
        <v>0.14169999999999999</v>
      </c>
      <c r="O534" s="21">
        <f t="shared" si="321"/>
        <v>16.295761066539239</v>
      </c>
      <c r="P534" s="4">
        <f t="shared" si="322"/>
        <v>23.889999999999873</v>
      </c>
      <c r="Q534" s="4">
        <f t="shared" si="323"/>
        <v>34.547000000000025</v>
      </c>
      <c r="R534" s="4">
        <f t="shared" si="324"/>
        <v>8.2101804511278136</v>
      </c>
      <c r="S534" s="4">
        <f t="shared" si="325"/>
        <v>5.8597663765460322</v>
      </c>
      <c r="T534" s="20">
        <f t="shared" si="296"/>
        <v>3388.2641654135336</v>
      </c>
      <c r="U534" s="2">
        <f t="shared" si="297"/>
        <v>14.83416541353381</v>
      </c>
      <c r="V534" s="24">
        <f t="shared" si="298"/>
        <v>1</v>
      </c>
      <c r="W534" s="32">
        <f t="shared" si="299"/>
        <v>3376.9272556372916</v>
      </c>
      <c r="X534" s="33">
        <f t="shared" si="300"/>
        <v>3.4972556372918007</v>
      </c>
      <c r="Y534" s="34">
        <f t="shared" si="301"/>
        <v>1</v>
      </c>
      <c r="Z534" s="39">
        <f t="shared" si="326"/>
        <v>3374.6990000000005</v>
      </c>
      <c r="AA534" s="33">
        <f t="shared" si="302"/>
        <v>1.2690000000006876</v>
      </c>
      <c r="AB534" s="34">
        <f t="shared" si="303"/>
        <v>1</v>
      </c>
      <c r="AC534" s="32">
        <f t="shared" si="304"/>
        <v>3375.1669336838313</v>
      </c>
      <c r="AD534" s="33">
        <f t="shared" si="305"/>
        <v>1.7369336838314666</v>
      </c>
      <c r="AE534" s="34">
        <f t="shared" si="306"/>
        <v>1</v>
      </c>
      <c r="AF534" s="36">
        <f t="shared" si="307"/>
        <v>1</v>
      </c>
      <c r="AG534" s="37">
        <f t="shared" si="308"/>
        <v>0</v>
      </c>
      <c r="AH534" s="37">
        <f>IF(COUNTIF(AF535:AF538, "&lt;0")&gt;=2,0,IF(AE534=1, 1, -1))</f>
        <v>0</v>
      </c>
      <c r="AI534" s="37">
        <f>IF(COUNTIF(AF535:AF537, "&lt;0")&gt;=1,0,IF(AE534=1, 1, -1))</f>
        <v>0</v>
      </c>
      <c r="AJ534" s="42">
        <f>IF(SUM(AE535:AE537)=0,0,IF(AE534=1, 1, -1))</f>
        <v>1</v>
      </c>
      <c r="AK534" s="37">
        <f>IF(COUNTIF(AF535:AF536, "&lt;0")&gt;=2,0,IF(AE534=1, 1, -1))</f>
        <v>0</v>
      </c>
      <c r="AL534" s="44">
        <f>IF(COUNTIF(AF535:AF538, "&lt;0")&gt;=3,0,IF(AE534=1, 1, -1))</f>
        <v>1</v>
      </c>
      <c r="AM534" s="49">
        <f>IF(COUNTIF(AF535:AF537, "&lt;0")&gt;=2,0,IF(AE534=1, 1, -1))</f>
        <v>0</v>
      </c>
      <c r="AN534" s="7">
        <v>15.702988281558225</v>
      </c>
      <c r="AO534" s="4">
        <f t="shared" si="309"/>
        <v>14.289999999999964</v>
      </c>
      <c r="AP534" s="4">
        <f t="shared" si="310"/>
        <v>-9.5999999999999091</v>
      </c>
      <c r="AQ534" s="4">
        <f t="shared" si="311"/>
        <v>0.48000000000001819</v>
      </c>
      <c r="AR534">
        <f t="shared" si="327"/>
        <v>14.289999999999964</v>
      </c>
      <c r="AS534" s="6">
        <f t="shared" si="312"/>
        <v>0</v>
      </c>
      <c r="AT534" s="4">
        <f t="shared" si="313"/>
        <v>9.2644824223373732</v>
      </c>
      <c r="AU534" s="4">
        <f t="shared" si="328"/>
        <v>22.222988281558209</v>
      </c>
      <c r="AV534">
        <f t="shared" si="329"/>
        <v>0</v>
      </c>
      <c r="AW534">
        <f t="shared" si="330"/>
        <v>0</v>
      </c>
      <c r="AX534">
        <f t="shared" si="331"/>
        <v>0</v>
      </c>
      <c r="AY534" s="4">
        <f t="shared" si="314"/>
        <v>6.94</v>
      </c>
      <c r="AZ534" s="4">
        <f t="shared" si="315"/>
        <v>740.88000000000523</v>
      </c>
      <c r="BA534" s="4">
        <f>(C534-$C$1240)*10/100*4</f>
        <v>317.94799999999998</v>
      </c>
      <c r="BC534"/>
      <c r="BE534" s="6"/>
      <c r="BK534">
        <f t="shared" si="332"/>
        <v>1</v>
      </c>
    </row>
    <row r="535" spans="1:63" x14ac:dyDescent="0.25">
      <c r="A535">
        <v>724</v>
      </c>
      <c r="B535" s="1">
        <v>44055</v>
      </c>
      <c r="C535" s="2">
        <v>3355.46</v>
      </c>
      <c r="D535" s="2">
        <v>3387.89</v>
      </c>
      <c r="E535" s="2">
        <v>3355.46</v>
      </c>
      <c r="F535" s="2">
        <v>3380.35</v>
      </c>
      <c r="G535" s="2">
        <v>3768560000</v>
      </c>
      <c r="H535" s="2">
        <f t="shared" si="316"/>
        <v>43.888945659597589</v>
      </c>
      <c r="I535" s="2">
        <f t="shared" si="317"/>
        <v>3274.7304999999997</v>
      </c>
      <c r="J535" s="2">
        <f t="shared" si="318"/>
        <v>49.467017919439023</v>
      </c>
      <c r="K535" s="2">
        <f t="shared" si="319"/>
        <v>21.769999999999982</v>
      </c>
      <c r="L535" s="20">
        <f>VLOOKUP(B535,'IV Calls'!A:B,2, FALSE)</f>
        <v>0.1401</v>
      </c>
      <c r="M535" s="2">
        <f t="shared" si="320"/>
        <v>15.311372936757662</v>
      </c>
      <c r="N535" s="2">
        <f>VLOOKUP(B535,'IV Puts'!A:B,2, FALSE)</f>
        <v>0.15540000000000001</v>
      </c>
      <c r="O535" s="21">
        <f t="shared" si="321"/>
        <v>17.624603502502357</v>
      </c>
      <c r="P535" s="4">
        <f t="shared" si="322"/>
        <v>54.199999999999818</v>
      </c>
      <c r="Q535" s="4">
        <f t="shared" si="323"/>
        <v>37.589000000000034</v>
      </c>
      <c r="R535" s="4">
        <f t="shared" si="324"/>
        <v>7.9141654135338282</v>
      </c>
      <c r="S535" s="4">
        <f t="shared" si="325"/>
        <v>5.6017685032277402</v>
      </c>
      <c r="T535" s="20">
        <f t="shared" si="296"/>
        <v>3340.8045037593984</v>
      </c>
      <c r="U535" s="2">
        <f t="shared" si="297"/>
        <v>39.545496240601551</v>
      </c>
      <c r="V535" s="24">
        <f t="shared" si="298"/>
        <v>0</v>
      </c>
      <c r="W535" s="32">
        <f t="shared" si="299"/>
        <v>3359.0404801155983</v>
      </c>
      <c r="X535" s="33">
        <f t="shared" si="300"/>
        <v>21.309519884401652</v>
      </c>
      <c r="Y535" s="34">
        <f t="shared" si="301"/>
        <v>0</v>
      </c>
      <c r="Z535" s="39">
        <f t="shared" si="326"/>
        <v>3353.9719999999979</v>
      </c>
      <c r="AA535" s="33">
        <f t="shared" si="302"/>
        <v>26.378000000001975</v>
      </c>
      <c r="AB535" s="34">
        <f t="shared" si="303"/>
        <v>0</v>
      </c>
      <c r="AC535" s="32">
        <f t="shared" si="304"/>
        <v>3355.0363808242737</v>
      </c>
      <c r="AD535" s="33">
        <f t="shared" si="305"/>
        <v>25.313619175726217</v>
      </c>
      <c r="AE535" s="34">
        <f t="shared" si="306"/>
        <v>0</v>
      </c>
      <c r="AF535" s="36">
        <f t="shared" si="307"/>
        <v>-1</v>
      </c>
      <c r="AG535" s="37">
        <f t="shared" si="308"/>
        <v>0</v>
      </c>
      <c r="AH535" s="37">
        <f>IF(COUNTIF(AF536:AF539, "&lt;0")&gt;=2,0,IF(AE535=1, 1, -1))</f>
        <v>0</v>
      </c>
      <c r="AI535" s="37">
        <f>IF(COUNTIF(AF536:AF538, "&lt;0")&gt;=1,0,IF(AE535=1, 1, -1))</f>
        <v>0</v>
      </c>
      <c r="AJ535" s="42">
        <f>IF(SUM(AE536:AE538)=0,0,IF(AE535=1, 1, -1))</f>
        <v>-1</v>
      </c>
      <c r="AK535" s="37">
        <f>IF(COUNTIF(AF536:AF537, "&lt;0")&gt;=2,0,IF(AE535=1, 1, -1))</f>
        <v>-1</v>
      </c>
      <c r="AL535" s="44">
        <f>IF(COUNTIF(AF536:AF539, "&lt;0")&gt;=3,0,IF(AE535=1, 1, -1))</f>
        <v>-1</v>
      </c>
      <c r="AM535" s="49">
        <f>IF(COUNTIF(AF536:AF538, "&lt;0")&gt;=2,0,IF(AE535=1, 1, -1))</f>
        <v>-1</v>
      </c>
      <c r="AN535" s="7">
        <v>16.983492893448542</v>
      </c>
      <c r="AO535" s="4">
        <f t="shared" si="309"/>
        <v>32.429999999999836</v>
      </c>
      <c r="AP535" s="4">
        <f t="shared" si="310"/>
        <v>0</v>
      </c>
      <c r="AQ535" s="4">
        <f t="shared" si="311"/>
        <v>24.889999999999873</v>
      </c>
      <c r="AR535">
        <f t="shared" si="327"/>
        <v>32.429999999999836</v>
      </c>
      <c r="AS535" s="6">
        <f t="shared" si="312"/>
        <v>1</v>
      </c>
      <c r="AT535" s="4">
        <f t="shared" si="313"/>
        <v>-6.9547606598270235</v>
      </c>
      <c r="AU535" s="4">
        <f t="shared" si="328"/>
        <v>-0.90650710655133082</v>
      </c>
      <c r="AV535">
        <f t="shared" si="329"/>
        <v>1</v>
      </c>
      <c r="AW535">
        <f t="shared" si="330"/>
        <v>0</v>
      </c>
      <c r="AX535">
        <f t="shared" si="331"/>
        <v>0</v>
      </c>
      <c r="AY535" s="4">
        <f t="shared" si="314"/>
        <v>-3.9100000000000006</v>
      </c>
      <c r="AZ535" s="4">
        <f t="shared" si="315"/>
        <v>733.94000000000517</v>
      </c>
      <c r="BA535" s="4">
        <f>(C535-$C$1240)*10/100*4</f>
        <v>310.95200000000006</v>
      </c>
      <c r="BC535"/>
      <c r="BE535" s="6"/>
      <c r="BK535">
        <f t="shared" si="332"/>
        <v>1</v>
      </c>
    </row>
    <row r="536" spans="1:63" x14ac:dyDescent="0.25">
      <c r="A536">
        <v>723</v>
      </c>
      <c r="B536" s="1">
        <v>44054</v>
      </c>
      <c r="C536" s="2">
        <v>3370.34</v>
      </c>
      <c r="D536" s="2">
        <v>3381.01</v>
      </c>
      <c r="E536" s="2">
        <v>3326.44</v>
      </c>
      <c r="F536" s="2">
        <v>3333.69</v>
      </c>
      <c r="G536" s="2">
        <v>5087650000</v>
      </c>
      <c r="H536" s="2">
        <f t="shared" si="316"/>
        <v>48.96231017607095</v>
      </c>
      <c r="I536" s="2">
        <f t="shared" si="317"/>
        <v>3268.2565000000004</v>
      </c>
      <c r="J536" s="2">
        <f t="shared" si="318"/>
        <v>49.210738034444645</v>
      </c>
      <c r="K536" s="2">
        <f t="shared" si="319"/>
        <v>9.8700000000003456</v>
      </c>
      <c r="L536" s="20">
        <f>VLOOKUP(B536,'IV Calls'!A:B,2, FALSE)</f>
        <v>0.1784</v>
      </c>
      <c r="M536" s="2">
        <f t="shared" si="320"/>
        <v>19.653760514950434</v>
      </c>
      <c r="N536" s="2">
        <f>VLOOKUP(B536,'IV Puts'!A:B,2, FALSE)</f>
        <v>0.17829999999999999</v>
      </c>
      <c r="O536" s="21">
        <f t="shared" si="321"/>
        <v>20.38423862103366</v>
      </c>
      <c r="P536" s="4">
        <f t="shared" si="322"/>
        <v>54.570000000000164</v>
      </c>
      <c r="Q536" s="4">
        <f t="shared" si="323"/>
        <v>36.799000000000021</v>
      </c>
      <c r="R536" s="4">
        <f t="shared" si="324"/>
        <v>7.1145037593984926</v>
      </c>
      <c r="S536" s="4">
        <f t="shared" si="325"/>
        <v>5.0429297402792344</v>
      </c>
      <c r="T536" s="20">
        <f t="shared" si="296"/>
        <v>3367.7051729323307</v>
      </c>
      <c r="U536" s="2">
        <f t="shared" si="297"/>
        <v>34.015172932330643</v>
      </c>
      <c r="V536" s="24">
        <f t="shared" si="298"/>
        <v>0</v>
      </c>
      <c r="W536" s="32">
        <f t="shared" si="299"/>
        <v>3374.0130850969617</v>
      </c>
      <c r="X536" s="33">
        <f t="shared" si="300"/>
        <v>40.323085096961677</v>
      </c>
      <c r="Y536" s="34">
        <f t="shared" si="301"/>
        <v>0</v>
      </c>
      <c r="Z536" s="39">
        <f t="shared" si="326"/>
        <v>3371.7700000000023</v>
      </c>
      <c r="AA536" s="33">
        <f t="shared" si="302"/>
        <v>38.080000000002201</v>
      </c>
      <c r="AB536" s="34">
        <f t="shared" si="303"/>
        <v>0</v>
      </c>
      <c r="AC536" s="32">
        <f t="shared" si="304"/>
        <v>3372.2410478703637</v>
      </c>
      <c r="AD536" s="33">
        <f t="shared" si="305"/>
        <v>38.551047870363618</v>
      </c>
      <c r="AE536" s="34">
        <f t="shared" si="306"/>
        <v>0</v>
      </c>
      <c r="AF536" s="36">
        <f t="shared" si="307"/>
        <v>-1</v>
      </c>
      <c r="AG536" s="37">
        <f t="shared" si="308"/>
        <v>-1</v>
      </c>
      <c r="AH536" s="37">
        <f>IF(COUNTIF(AF537:AF540, "&lt;0")&gt;=2,0,IF(AE536=1, 1, -1))</f>
        <v>-1</v>
      </c>
      <c r="AI536" s="37">
        <f>IF(COUNTIF(AF537:AF539, "&lt;0")&gt;=1,0,IF(AE536=1, 1, -1))</f>
        <v>0</v>
      </c>
      <c r="AJ536" s="42">
        <f>IF(SUM(AE537:AE539)=0,0,IF(AE536=1, 1, -1))</f>
        <v>-1</v>
      </c>
      <c r="AK536" s="37">
        <f>IF(COUNTIF(AF537:AF538, "&lt;0")&gt;=2,0,IF(AE536=1, 1, -1))</f>
        <v>-1</v>
      </c>
      <c r="AL536" s="44">
        <f>IF(COUNTIF(AF537:AF540, "&lt;0")&gt;=3,0,IF(AE536=1, 1, -1))</f>
        <v>-1</v>
      </c>
      <c r="AM536" s="49">
        <f>IF(COUNTIF(AF537:AF539, "&lt;0")&gt;=2,0,IF(AE536=1, 1, -1))</f>
        <v>-1</v>
      </c>
      <c r="AN536" s="7">
        <v>19.642743833047437</v>
      </c>
      <c r="AO536" s="4">
        <f t="shared" si="309"/>
        <v>10.670000000000073</v>
      </c>
      <c r="AP536" s="4">
        <f t="shared" si="310"/>
        <v>-43.900000000000091</v>
      </c>
      <c r="AQ536" s="4">
        <f t="shared" si="311"/>
        <v>36.650000000000091</v>
      </c>
      <c r="AR536">
        <f t="shared" si="327"/>
        <v>43.900000000000091</v>
      </c>
      <c r="AS536" s="6">
        <f t="shared" si="312"/>
        <v>1</v>
      </c>
      <c r="AT536" s="4">
        <f t="shared" si="313"/>
        <v>-14.435884250428934</v>
      </c>
      <c r="AU536" s="4">
        <f t="shared" si="328"/>
        <v>-10.007256166952654</v>
      </c>
      <c r="AV536">
        <f t="shared" si="329"/>
        <v>1</v>
      </c>
      <c r="AW536">
        <f t="shared" si="330"/>
        <v>0</v>
      </c>
      <c r="AX536">
        <f t="shared" si="331"/>
        <v>0</v>
      </c>
      <c r="AY536" s="4">
        <f t="shared" si="314"/>
        <v>-3.9100000000000006</v>
      </c>
      <c r="AZ536" s="4">
        <f t="shared" si="315"/>
        <v>737.85000000000514</v>
      </c>
      <c r="BA536" s="4">
        <f>(C536-$C$1240)*10/100*4</f>
        <v>316.90400000000011</v>
      </c>
      <c r="BC536"/>
      <c r="BE536" s="6"/>
      <c r="BK536">
        <f t="shared" si="332"/>
        <v>1</v>
      </c>
    </row>
    <row r="537" spans="1:63" x14ac:dyDescent="0.25">
      <c r="A537">
        <v>722</v>
      </c>
      <c r="B537" s="1">
        <v>44053</v>
      </c>
      <c r="C537" s="2">
        <v>3356.04</v>
      </c>
      <c r="D537" s="2">
        <v>3363.29</v>
      </c>
      <c r="E537" s="2">
        <v>3335.44</v>
      </c>
      <c r="F537" s="2">
        <v>3360.47</v>
      </c>
      <c r="G537" s="2">
        <v>4318570000</v>
      </c>
      <c r="H537" s="2">
        <f t="shared" si="316"/>
        <v>46.540022549295045</v>
      </c>
      <c r="I537" s="2">
        <f t="shared" si="317"/>
        <v>3256.7950000000005</v>
      </c>
      <c r="J537" s="2">
        <f t="shared" si="318"/>
        <v>49.466435670004927</v>
      </c>
      <c r="K537" s="2">
        <f t="shared" si="319"/>
        <v>4.7599999999997635</v>
      </c>
      <c r="L537" s="20">
        <f>VLOOKUP(B537,'IV Calls'!A:B,2, FALSE)</f>
        <v>0.14599999999999999</v>
      </c>
      <c r="M537" s="2">
        <f t="shared" si="320"/>
        <v>16.040369103937554</v>
      </c>
      <c r="N537" s="2">
        <f>VLOOKUP(B537,'IV Puts'!A:B,2, FALSE)</f>
        <v>0.158</v>
      </c>
      <c r="O537" s="21">
        <f t="shared" si="321"/>
        <v>18.014032023065511</v>
      </c>
      <c r="P537" s="4">
        <f t="shared" si="322"/>
        <v>27.849999999999909</v>
      </c>
      <c r="Q537" s="4">
        <f t="shared" si="323"/>
        <v>34.09699999999998</v>
      </c>
      <c r="R537" s="4">
        <f t="shared" si="324"/>
        <v>7.2351729323308236</v>
      </c>
      <c r="S537" s="4">
        <f t="shared" si="325"/>
        <v>5.1733592914948794</v>
      </c>
      <c r="T537" s="20">
        <f t="shared" si="296"/>
        <v>3358.6125187969928</v>
      </c>
      <c r="U537" s="2">
        <f t="shared" si="297"/>
        <v>1.8574812030069552</v>
      </c>
      <c r="V537" s="24">
        <f t="shared" si="298"/>
        <v>1</v>
      </c>
      <c r="W537" s="32">
        <f t="shared" si="299"/>
        <v>3359.8018746640314</v>
      </c>
      <c r="X537" s="33">
        <f t="shared" si="300"/>
        <v>0.66812533596839785</v>
      </c>
      <c r="Y537" s="34">
        <f t="shared" si="301"/>
        <v>1</v>
      </c>
      <c r="Z537" s="39">
        <f t="shared" si="326"/>
        <v>3357.6389999999992</v>
      </c>
      <c r="AA537" s="33">
        <f t="shared" si="302"/>
        <v>2.8310000000005857</v>
      </c>
      <c r="AB537" s="34">
        <f t="shared" si="303"/>
        <v>1</v>
      </c>
      <c r="AC537" s="32">
        <f t="shared" si="304"/>
        <v>3358.0932036794461</v>
      </c>
      <c r="AD537" s="33">
        <f t="shared" si="305"/>
        <v>2.3767963205536944</v>
      </c>
      <c r="AE537" s="34">
        <f t="shared" si="306"/>
        <v>1</v>
      </c>
      <c r="AF537" s="36">
        <f t="shared" si="307"/>
        <v>1</v>
      </c>
      <c r="AG537" s="37">
        <f t="shared" si="308"/>
        <v>1</v>
      </c>
      <c r="AH537" s="37">
        <f>IF(COUNTIF(AF538:AF541, "&lt;0")&gt;=2,0,IF(AE537=1, 1, -1))</f>
        <v>1</v>
      </c>
      <c r="AI537" s="37">
        <f>IF(COUNTIF(AF538:AF540, "&lt;0")&gt;=1,0,IF(AE537=1, 1, -1))</f>
        <v>0</v>
      </c>
      <c r="AJ537" s="42">
        <f>IF(SUM(AE538:AE540)=0,0,IF(AE537=1, 1, -1))</f>
        <v>1</v>
      </c>
      <c r="AK537" s="37">
        <f>IF(COUNTIF(AF538:AF539, "&lt;0")&gt;=2,0,IF(AE537=1, 1, -1))</f>
        <v>1</v>
      </c>
      <c r="AL537" s="44">
        <f>IF(COUNTIF(AF538:AF541, "&lt;0")&gt;=3,0,IF(AE537=1, 1, -1))</f>
        <v>1</v>
      </c>
      <c r="AM537" s="49">
        <f>IF(COUNTIF(AF538:AF540, "&lt;0")&gt;=2,0,IF(AE537=1, 1, -1))</f>
        <v>1</v>
      </c>
      <c r="AN537" s="7">
        <v>17.358755605631053</v>
      </c>
      <c r="AO537" s="4">
        <f t="shared" si="309"/>
        <v>7.25</v>
      </c>
      <c r="AP537" s="4">
        <f t="shared" si="310"/>
        <v>-20.599999999999909</v>
      </c>
      <c r="AQ537" s="4">
        <f t="shared" si="311"/>
        <v>4.4299999999998363</v>
      </c>
      <c r="AR537">
        <f t="shared" si="327"/>
        <v>20.599999999999909</v>
      </c>
      <c r="AS537" s="6">
        <f t="shared" si="312"/>
        <v>0</v>
      </c>
      <c r="AT537" s="4">
        <f t="shared" si="313"/>
        <v>5.4381334084466708</v>
      </c>
      <c r="AU537" s="4">
        <f t="shared" si="328"/>
        <v>19.928755605631217</v>
      </c>
      <c r="AV537">
        <f t="shared" si="329"/>
        <v>0</v>
      </c>
      <c r="AW537">
        <f t="shared" si="330"/>
        <v>0</v>
      </c>
      <c r="AX537">
        <f t="shared" si="331"/>
        <v>0</v>
      </c>
      <c r="AY537" s="4">
        <f t="shared" si="314"/>
        <v>6.94</v>
      </c>
      <c r="AZ537" s="4">
        <f t="shared" si="315"/>
        <v>741.76000000000511</v>
      </c>
      <c r="BA537" s="4">
        <f>(C537-$C$1240)*10/100*4</f>
        <v>311.18400000000003</v>
      </c>
      <c r="BC537"/>
      <c r="BE537" s="6"/>
      <c r="BK537">
        <f t="shared" si="332"/>
        <v>1</v>
      </c>
    </row>
    <row r="538" spans="1:63" x14ac:dyDescent="0.25">
      <c r="A538">
        <v>721</v>
      </c>
      <c r="B538" s="1">
        <v>44050</v>
      </c>
      <c r="C538" s="2">
        <v>3340.05</v>
      </c>
      <c r="D538" s="2">
        <v>3352.54</v>
      </c>
      <c r="E538" s="2">
        <v>3328.72</v>
      </c>
      <c r="F538" s="2">
        <v>3351.28</v>
      </c>
      <c r="G538" s="2">
        <v>4104860000</v>
      </c>
      <c r="H538" s="2">
        <f t="shared" si="316"/>
        <v>44.239845903388471</v>
      </c>
      <c r="I538" s="2">
        <f t="shared" si="317"/>
        <v>3249.2470000000003</v>
      </c>
      <c r="J538" s="2">
        <f t="shared" si="318"/>
        <v>47.92663086481911</v>
      </c>
      <c r="K538" s="2">
        <f t="shared" si="319"/>
        <v>-9.1099999999996726</v>
      </c>
      <c r="L538" s="20">
        <f>VLOOKUP(B538,'IV Calls'!A:B,2, FALSE)</f>
        <v>0.14099999999999999</v>
      </c>
      <c r="M538" s="2">
        <f t="shared" si="320"/>
        <v>15.48124185330339</v>
      </c>
      <c r="N538" s="2">
        <f>VLOOKUP(B538,'IV Puts'!A:B,2, FALSE)</f>
        <v>0.14199999999999999</v>
      </c>
      <c r="O538" s="21">
        <f t="shared" si="321"/>
        <v>16.179584659797758</v>
      </c>
      <c r="P538" s="4">
        <f t="shared" si="322"/>
        <v>23.820000000000164</v>
      </c>
      <c r="Q538" s="4">
        <f t="shared" si="323"/>
        <v>34.029999999999973</v>
      </c>
      <c r="R538" s="4">
        <f t="shared" si="324"/>
        <v>7.3325187969924839</v>
      </c>
      <c r="S538" s="4">
        <f t="shared" si="325"/>
        <v>5.2984150197628477</v>
      </c>
      <c r="T538" s="20">
        <f t="shared" si="296"/>
        <v>3356.0003233082707</v>
      </c>
      <c r="U538" s="2">
        <f t="shared" si="297"/>
        <v>4.7203233082705083</v>
      </c>
      <c r="V538" s="24">
        <f t="shared" si="298"/>
        <v>1</v>
      </c>
      <c r="W538" s="32">
        <f t="shared" si="299"/>
        <v>3343.5069015345857</v>
      </c>
      <c r="X538" s="33">
        <f t="shared" si="300"/>
        <v>7.7730984654144777</v>
      </c>
      <c r="Y538" s="34">
        <f t="shared" si="301"/>
        <v>1</v>
      </c>
      <c r="Z538" s="39">
        <f t="shared" si="326"/>
        <v>3341.7380000000012</v>
      </c>
      <c r="AA538" s="33">
        <f t="shared" si="302"/>
        <v>9.5419999999990068</v>
      </c>
      <c r="AB538" s="34">
        <f t="shared" si="303"/>
        <v>1</v>
      </c>
      <c r="AC538" s="32">
        <f t="shared" si="304"/>
        <v>3342.109469322264</v>
      </c>
      <c r="AD538" s="33">
        <f t="shared" si="305"/>
        <v>9.1705306777362239</v>
      </c>
      <c r="AE538" s="34">
        <f t="shared" si="306"/>
        <v>1</v>
      </c>
      <c r="AF538" s="36">
        <f t="shared" si="307"/>
        <v>1</v>
      </c>
      <c r="AG538" s="37">
        <f t="shared" si="308"/>
        <v>0</v>
      </c>
      <c r="AH538" s="37">
        <f>IF(COUNTIF(AF539:AF542, "&lt;0")&gt;=2,0,IF(AE538=1, 1, -1))</f>
        <v>1</v>
      </c>
      <c r="AI538" s="37">
        <f>IF(COUNTIF(AF539:AF541, "&lt;0")&gt;=1,0,IF(AE538=1, 1, -1))</f>
        <v>0</v>
      </c>
      <c r="AJ538" s="42">
        <f>IF(SUM(AE539:AE541)=0,0,IF(AE538=1, 1, -1))</f>
        <v>1</v>
      </c>
      <c r="AK538" s="37">
        <f>IF(COUNTIF(AF539:AF540, "&lt;0")&gt;=2,0,IF(AE538=1, 1, -1))</f>
        <v>1</v>
      </c>
      <c r="AL538" s="44">
        <f>IF(COUNTIF(AF539:AF542, "&lt;0")&gt;=3,0,IF(AE538=1, 1, -1))</f>
        <v>1</v>
      </c>
      <c r="AM538" s="49">
        <f>IF(COUNTIF(AF539:AF541, "&lt;0")&gt;=2,0,IF(AE538=1, 1, -1))</f>
        <v>1</v>
      </c>
      <c r="AN538" s="7">
        <v>15.591037894816179</v>
      </c>
      <c r="AO538" s="4">
        <f t="shared" si="309"/>
        <v>12.489999999999782</v>
      </c>
      <c r="AP538" s="4">
        <f t="shared" si="310"/>
        <v>-11.330000000000382</v>
      </c>
      <c r="AQ538" s="4">
        <f t="shared" si="311"/>
        <v>11.230000000000018</v>
      </c>
      <c r="AR538">
        <f t="shared" si="327"/>
        <v>12.489999999999782</v>
      </c>
      <c r="AS538" s="6">
        <f t="shared" si="312"/>
        <v>0</v>
      </c>
      <c r="AT538" s="4">
        <f t="shared" si="313"/>
        <v>10.896556842224484</v>
      </c>
      <c r="AU538" s="4">
        <f t="shared" si="328"/>
        <v>11.36103789481616</v>
      </c>
      <c r="AV538">
        <f t="shared" si="329"/>
        <v>0</v>
      </c>
      <c r="AW538">
        <f t="shared" si="330"/>
        <v>0</v>
      </c>
      <c r="AX538">
        <f t="shared" si="331"/>
        <v>0</v>
      </c>
      <c r="AY538" s="4">
        <f t="shared" si="314"/>
        <v>6.94</v>
      </c>
      <c r="AZ538" s="4">
        <f t="shared" si="315"/>
        <v>734.82000000000505</v>
      </c>
      <c r="BA538" s="4">
        <f>(C538-$C$1240)*10/100*4</f>
        <v>304.78800000000012</v>
      </c>
      <c r="BC538"/>
      <c r="BE538" s="6"/>
      <c r="BK538">
        <f t="shared" si="332"/>
        <v>1</v>
      </c>
    </row>
    <row r="539" spans="1:63" x14ac:dyDescent="0.25">
      <c r="A539">
        <v>720</v>
      </c>
      <c r="B539" s="1">
        <v>44049</v>
      </c>
      <c r="C539" s="2">
        <v>3323.17</v>
      </c>
      <c r="D539" s="2">
        <v>3351.03</v>
      </c>
      <c r="E539" s="2">
        <v>3318.14</v>
      </c>
      <c r="F539" s="2">
        <v>3349.16</v>
      </c>
      <c r="G539" s="2">
        <v>4267490000</v>
      </c>
      <c r="H539" s="2">
        <f t="shared" si="316"/>
        <v>40.693806026088168</v>
      </c>
      <c r="I539" s="2">
        <f t="shared" si="317"/>
        <v>3239.8680000000004</v>
      </c>
      <c r="J539" s="2">
        <f t="shared" si="318"/>
        <v>46.043895932377161</v>
      </c>
      <c r="K539" s="2">
        <f t="shared" si="319"/>
        <v>-4.5999999999999091</v>
      </c>
      <c r="L539" s="20">
        <f>VLOOKUP(B539,'IV Calls'!A:B,2, FALSE)</f>
        <v>0.1452</v>
      </c>
      <c r="M539" s="2">
        <f t="shared" si="320"/>
        <v>15.840566377551536</v>
      </c>
      <c r="N539" s="2">
        <f>VLOOKUP(B539,'IV Puts'!A:B,2, FALSE)</f>
        <v>0.14549999999999999</v>
      </c>
      <c r="O539" s="21">
        <f t="shared" si="321"/>
        <v>16.472496514377767</v>
      </c>
      <c r="P539" s="4">
        <f t="shared" si="322"/>
        <v>32.890000000000327</v>
      </c>
      <c r="Q539" s="4">
        <f t="shared" si="323"/>
        <v>35.208999999999925</v>
      </c>
      <c r="R539" s="4">
        <f t="shared" si="324"/>
        <v>6.8403233082706763</v>
      </c>
      <c r="S539" s="4">
        <f t="shared" si="325"/>
        <v>4.8688754008245505</v>
      </c>
      <c r="T539" s="20">
        <f t="shared" si="296"/>
        <v>3334.372902255639</v>
      </c>
      <c r="U539" s="2">
        <f t="shared" si="297"/>
        <v>14.787097744360835</v>
      </c>
      <c r="V539" s="24">
        <f t="shared" si="298"/>
        <v>1</v>
      </c>
      <c r="W539" s="32">
        <f t="shared" si="299"/>
        <v>3326.4929929289897</v>
      </c>
      <c r="X539" s="33">
        <f t="shared" si="300"/>
        <v>22.667007071010175</v>
      </c>
      <c r="Y539" s="34">
        <f t="shared" si="301"/>
        <v>0</v>
      </c>
      <c r="Z539" s="39">
        <f t="shared" si="326"/>
        <v>3323.7499999999995</v>
      </c>
      <c r="AA539" s="33">
        <f t="shared" si="302"/>
        <v>25.410000000000309</v>
      </c>
      <c r="AB539" s="34">
        <f t="shared" si="303"/>
        <v>0</v>
      </c>
      <c r="AC539" s="32">
        <f t="shared" si="304"/>
        <v>3324.3260285150873</v>
      </c>
      <c r="AD539" s="33">
        <f t="shared" si="305"/>
        <v>24.833971484912581</v>
      </c>
      <c r="AE539" s="34">
        <f t="shared" si="306"/>
        <v>0</v>
      </c>
      <c r="AF539" s="36">
        <f t="shared" si="307"/>
        <v>-1</v>
      </c>
      <c r="AG539" s="37">
        <f t="shared" si="308"/>
        <v>-1</v>
      </c>
      <c r="AH539" s="37">
        <f>IF(COUNTIF(AF540:AF543, "&lt;0")&gt;=2,0,IF(AE539=1, 1, -1))</f>
        <v>-1</v>
      </c>
      <c r="AI539" s="37">
        <f>IF(COUNTIF(AF540:AF542, "&lt;0")&gt;=1,0,IF(AE539=1, 1, -1))</f>
        <v>-1</v>
      </c>
      <c r="AJ539" s="42">
        <f>IF(SUM(AE540:AE542)=0,0,IF(AE539=1, 1, -1))</f>
        <v>-1</v>
      </c>
      <c r="AK539" s="37">
        <f>IF(COUNTIF(AF540:AF541, "&lt;0")&gt;=2,0,IF(AE539=1, 1, -1))</f>
        <v>-1</v>
      </c>
      <c r="AL539" s="44">
        <f>IF(COUNTIF(AF540:AF543, "&lt;0")&gt;=3,0,IF(AE539=1, 1, -1))</f>
        <v>-1</v>
      </c>
      <c r="AM539" s="49">
        <f>IF(COUNTIF(AF540:AF542, "&lt;0")&gt;=2,0,IF(AE539=1, 1, -1))</f>
        <v>-1</v>
      </c>
      <c r="AN539" s="7">
        <v>15.873294820480359</v>
      </c>
      <c r="AO539" s="4">
        <f t="shared" si="309"/>
        <v>27.860000000000127</v>
      </c>
      <c r="AP539" s="4">
        <f t="shared" si="310"/>
        <v>-5.0300000000002001</v>
      </c>
      <c r="AQ539" s="4">
        <f t="shared" si="311"/>
        <v>25.989999999999782</v>
      </c>
      <c r="AR539">
        <f t="shared" si="327"/>
        <v>27.860000000000127</v>
      </c>
      <c r="AS539" s="6">
        <f t="shared" si="312"/>
        <v>1</v>
      </c>
      <c r="AT539" s="4">
        <f t="shared" si="313"/>
        <v>-4.05005776927959</v>
      </c>
      <c r="AU539" s="4">
        <f t="shared" si="328"/>
        <v>-3.1167051795194229</v>
      </c>
      <c r="AV539">
        <f t="shared" si="329"/>
        <v>1</v>
      </c>
      <c r="AW539">
        <f t="shared" si="330"/>
        <v>0</v>
      </c>
      <c r="AX539">
        <f t="shared" si="331"/>
        <v>0</v>
      </c>
      <c r="AY539" s="4">
        <f t="shared" si="314"/>
        <v>-3.9100000000000006</v>
      </c>
      <c r="AZ539" s="4">
        <f t="shared" si="315"/>
        <v>727.880000000005</v>
      </c>
      <c r="BA539" s="4">
        <f>(C539-$C$1240)*10/100*4</f>
        <v>298.03600000000006</v>
      </c>
      <c r="BC539"/>
      <c r="BE539" s="6"/>
      <c r="BK539">
        <f t="shared" si="332"/>
        <v>1</v>
      </c>
    </row>
    <row r="540" spans="1:63" x14ac:dyDescent="0.25">
      <c r="A540">
        <v>719</v>
      </c>
      <c r="B540" s="1">
        <v>44048</v>
      </c>
      <c r="C540" s="2">
        <v>3317.37</v>
      </c>
      <c r="D540" s="2">
        <v>3330.77</v>
      </c>
      <c r="E540" s="2">
        <v>3317.37</v>
      </c>
      <c r="F540" s="2">
        <v>3327.77</v>
      </c>
      <c r="G540" s="2">
        <v>4732220000</v>
      </c>
      <c r="H540" s="2">
        <f t="shared" si="316"/>
        <v>34.957364968709449</v>
      </c>
      <c r="I540" s="2">
        <f t="shared" si="317"/>
        <v>3232.5180000000005</v>
      </c>
      <c r="J540" s="2">
        <f t="shared" si="318"/>
        <v>39.970582327243434</v>
      </c>
      <c r="K540" s="2">
        <f t="shared" si="319"/>
        <v>10.859999999999673</v>
      </c>
      <c r="L540" s="20">
        <f>VLOOKUP(B540,'IV Calls'!A:B,2, FALSE)</f>
        <v>0.15679999999999999</v>
      </c>
      <c r="M540" s="2">
        <f t="shared" si="320"/>
        <v>16.996781284286506</v>
      </c>
      <c r="N540" s="2">
        <f>VLOOKUP(B540,'IV Puts'!A:B,2, FALSE)</f>
        <v>0.1512</v>
      </c>
      <c r="O540" s="21">
        <f t="shared" si="321"/>
        <v>17.008450891761015</v>
      </c>
      <c r="P540" s="4">
        <f t="shared" si="322"/>
        <v>24.259999999999764</v>
      </c>
      <c r="Q540" s="4">
        <f t="shared" si="323"/>
        <v>37.652999999999885</v>
      </c>
      <c r="R540" s="4">
        <f t="shared" si="324"/>
        <v>6.6029022556390986</v>
      </c>
      <c r="S540" s="4">
        <f t="shared" si="325"/>
        <v>4.6802717309713264</v>
      </c>
      <c r="T540" s="20">
        <f t="shared" si="296"/>
        <v>3312.6612406015038</v>
      </c>
      <c r="U540" s="2">
        <f t="shared" si="297"/>
        <v>15.108759398496204</v>
      </c>
      <c r="V540" s="24">
        <f t="shared" si="298"/>
        <v>1</v>
      </c>
      <c r="W540" s="32">
        <f t="shared" si="299"/>
        <v>3320.468887787119</v>
      </c>
      <c r="X540" s="33">
        <f t="shared" si="300"/>
        <v>7.3011122128809802</v>
      </c>
      <c r="Y540" s="34">
        <f t="shared" si="301"/>
        <v>1</v>
      </c>
      <c r="Z540" s="39">
        <f t="shared" si="326"/>
        <v>3320.1150000000016</v>
      </c>
      <c r="AA540" s="33">
        <f t="shared" si="302"/>
        <v>7.6549999999983811</v>
      </c>
      <c r="AB540" s="34">
        <f t="shared" si="303"/>
        <v>1</v>
      </c>
      <c r="AC540" s="32">
        <f t="shared" si="304"/>
        <v>3320.1893164352964</v>
      </c>
      <c r="AD540" s="33">
        <f t="shared" si="305"/>
        <v>7.5806835647035768</v>
      </c>
      <c r="AE540" s="34">
        <f t="shared" si="306"/>
        <v>1</v>
      </c>
      <c r="AF540" s="36">
        <f t="shared" si="307"/>
        <v>1</v>
      </c>
      <c r="AG540" s="37">
        <f t="shared" si="308"/>
        <v>1</v>
      </c>
      <c r="AH540" s="37">
        <f>IF(COUNTIF(AF541:AF544, "&lt;0")&gt;=2,0,IF(AE540=1, 1, -1))</f>
        <v>1</v>
      </c>
      <c r="AI540" s="37">
        <f>IF(COUNTIF(AF541:AF543, "&lt;0")&gt;=1,0,IF(AE540=1, 1, -1))</f>
        <v>1</v>
      </c>
      <c r="AJ540" s="42">
        <f>IF(SUM(AE541:AE543)=0,0,IF(AE540=1, 1, -1))</f>
        <v>1</v>
      </c>
      <c r="AK540" s="37">
        <f>IF(COUNTIF(AF541:AF542, "&lt;0")&gt;=2,0,IF(AE540=1, 1, -1))</f>
        <v>1</v>
      </c>
      <c r="AL540" s="44">
        <f>IF(COUNTIF(AF541:AF544, "&lt;0")&gt;=3,0,IF(AE540=1, 1, -1))</f>
        <v>1</v>
      </c>
      <c r="AM540" s="49">
        <f>IF(COUNTIF(AF541:AF543, "&lt;0")&gt;=2,0,IF(AE540=1, 1, -1))</f>
        <v>1</v>
      </c>
      <c r="AN540" s="7">
        <v>16.389753381276272</v>
      </c>
      <c r="AO540" s="4">
        <f t="shared" si="309"/>
        <v>13.400000000000091</v>
      </c>
      <c r="AP540" s="4">
        <f t="shared" si="310"/>
        <v>0</v>
      </c>
      <c r="AQ540" s="4">
        <f t="shared" si="311"/>
        <v>10.400000000000091</v>
      </c>
      <c r="AR540">
        <f t="shared" si="327"/>
        <v>13.400000000000091</v>
      </c>
      <c r="AS540" s="6">
        <f t="shared" si="312"/>
        <v>0</v>
      </c>
      <c r="AT540" s="4">
        <f t="shared" si="313"/>
        <v>11.184630071914317</v>
      </c>
      <c r="AU540" s="4">
        <f t="shared" si="328"/>
        <v>12.989753381276181</v>
      </c>
      <c r="AV540">
        <f t="shared" si="329"/>
        <v>0</v>
      </c>
      <c r="AW540">
        <f t="shared" si="330"/>
        <v>0</v>
      </c>
      <c r="AX540">
        <f t="shared" si="331"/>
        <v>0</v>
      </c>
      <c r="AY540" s="4">
        <f t="shared" si="314"/>
        <v>6.94</v>
      </c>
      <c r="AZ540" s="4">
        <f t="shared" si="315"/>
        <v>731.79000000000497</v>
      </c>
      <c r="BA540" s="4">
        <f>(C540-$C$1240)*10/100*4</f>
        <v>295.71600000000001</v>
      </c>
      <c r="BC540"/>
      <c r="BE540" s="6"/>
      <c r="BK540">
        <f t="shared" si="332"/>
        <v>1</v>
      </c>
    </row>
    <row r="541" spans="1:63" x14ac:dyDescent="0.25">
      <c r="A541">
        <v>718</v>
      </c>
      <c r="B541" s="1">
        <v>44047</v>
      </c>
      <c r="C541" s="2">
        <v>3289.92</v>
      </c>
      <c r="D541" s="2">
        <v>3306.84</v>
      </c>
      <c r="E541" s="2">
        <v>3286.37</v>
      </c>
      <c r="F541" s="2">
        <v>3306.51</v>
      </c>
      <c r="G541" s="2">
        <v>4621670000</v>
      </c>
      <c r="H541" s="2">
        <f t="shared" si="316"/>
        <v>27.806519219620281</v>
      </c>
      <c r="I541" s="2">
        <f t="shared" si="317"/>
        <v>3224.3030000000003</v>
      </c>
      <c r="J541" s="2">
        <f t="shared" si="318"/>
        <v>33.092260201792755</v>
      </c>
      <c r="K541" s="2">
        <f t="shared" si="319"/>
        <v>-4.6900000000000546</v>
      </c>
      <c r="L541" s="20">
        <f>VLOOKUP(B541,'IV Calls'!A:B,2, FALSE)</f>
        <v>0.17199999999999999</v>
      </c>
      <c r="M541" s="2">
        <f t="shared" si="320"/>
        <v>18.577327881765555</v>
      </c>
      <c r="N541" s="2">
        <f>VLOOKUP(B541,'IV Puts'!A:B,2, FALSE)</f>
        <v>0.1724</v>
      </c>
      <c r="O541" s="21">
        <f t="shared" si="321"/>
        <v>19.323438200188622</v>
      </c>
      <c r="P541" s="4">
        <f t="shared" si="322"/>
        <v>20.470000000000255</v>
      </c>
      <c r="Q541" s="4">
        <f t="shared" si="323"/>
        <v>37.848999999999933</v>
      </c>
      <c r="R541" s="4">
        <f t="shared" si="324"/>
        <v>6.1512406015037602</v>
      </c>
      <c r="S541" s="4">
        <f t="shared" si="325"/>
        <v>4.3646306860831725</v>
      </c>
      <c r="T541" s="20">
        <f t="shared" si="296"/>
        <v>3300.7596390977446</v>
      </c>
      <c r="U541" s="2">
        <f t="shared" si="297"/>
        <v>5.7503609022555793</v>
      </c>
      <c r="V541" s="24">
        <f t="shared" si="298"/>
        <v>1</v>
      </c>
      <c r="W541" s="32">
        <f t="shared" si="299"/>
        <v>3293.0361259276224</v>
      </c>
      <c r="X541" s="33">
        <f t="shared" si="300"/>
        <v>13.473874072377839</v>
      </c>
      <c r="Y541" s="34">
        <f t="shared" si="301"/>
        <v>1</v>
      </c>
      <c r="Z541" s="39">
        <f t="shared" si="326"/>
        <v>3290.0860000000002</v>
      </c>
      <c r="AA541" s="33">
        <f t="shared" si="302"/>
        <v>16.423999999999978</v>
      </c>
      <c r="AB541" s="34">
        <f t="shared" si="303"/>
        <v>1</v>
      </c>
      <c r="AC541" s="32">
        <f t="shared" si="304"/>
        <v>3290.7055264448009</v>
      </c>
      <c r="AD541" s="33">
        <f t="shared" si="305"/>
        <v>15.804473555199365</v>
      </c>
      <c r="AE541" s="34">
        <f t="shared" si="306"/>
        <v>1</v>
      </c>
      <c r="AF541" s="36">
        <f t="shared" si="307"/>
        <v>1</v>
      </c>
      <c r="AG541" s="37">
        <f t="shared" si="308"/>
        <v>1</v>
      </c>
      <c r="AH541" s="37">
        <f>IF(COUNTIF(AF542:AF545, "&lt;0")&gt;=2,0,IF(AE541=1, 1, -1))</f>
        <v>1</v>
      </c>
      <c r="AI541" s="37">
        <f>IF(COUNTIF(AF542:AF544, "&lt;0")&gt;=1,0,IF(AE541=1, 1, -1))</f>
        <v>1</v>
      </c>
      <c r="AJ541" s="42">
        <f>IF(SUM(AE542:AE544)=0,0,IF(AE541=1, 1, -1))</f>
        <v>1</v>
      </c>
      <c r="AK541" s="37">
        <f>IF(COUNTIF(AF542:AF543, "&lt;0")&gt;=2,0,IF(AE541=1, 1, -1))</f>
        <v>1</v>
      </c>
      <c r="AL541" s="44">
        <f>IF(COUNTIF(AF542:AF545, "&lt;0")&gt;=3,0,IF(AE541=1, 1, -1))</f>
        <v>1</v>
      </c>
      <c r="AM541" s="49">
        <f>IF(COUNTIF(AF542:AF544, "&lt;0")&gt;=2,0,IF(AE541=1, 1, -1))</f>
        <v>1</v>
      </c>
      <c r="AN541" s="7">
        <v>18.620530969862685</v>
      </c>
      <c r="AO541" s="4">
        <f t="shared" si="309"/>
        <v>16.920000000000073</v>
      </c>
      <c r="AP541" s="4">
        <f t="shared" si="310"/>
        <v>-3.5500000000001819</v>
      </c>
      <c r="AQ541" s="4">
        <f t="shared" si="311"/>
        <v>16.590000000000146</v>
      </c>
      <c r="AR541">
        <f t="shared" si="327"/>
        <v>16.920000000000073</v>
      </c>
      <c r="AS541" s="6">
        <f t="shared" si="312"/>
        <v>0</v>
      </c>
      <c r="AT541" s="4">
        <f t="shared" si="313"/>
        <v>11.010796454793955</v>
      </c>
      <c r="AU541" s="4">
        <f t="shared" si="328"/>
        <v>9.0305309698625393</v>
      </c>
      <c r="AV541">
        <f t="shared" si="329"/>
        <v>0</v>
      </c>
      <c r="AW541">
        <f t="shared" si="330"/>
        <v>0</v>
      </c>
      <c r="AX541">
        <f t="shared" si="331"/>
        <v>0</v>
      </c>
      <c r="AY541" s="4">
        <f t="shared" si="314"/>
        <v>6.94</v>
      </c>
      <c r="AZ541" s="4">
        <f t="shared" si="315"/>
        <v>724.85000000000491</v>
      </c>
      <c r="BA541" s="4">
        <f>(C541-$C$1240)*10/100*4</f>
        <v>284.73600000000005</v>
      </c>
      <c r="BC541"/>
      <c r="BE541" s="6"/>
      <c r="BK541">
        <f t="shared" si="332"/>
        <v>1</v>
      </c>
    </row>
    <row r="542" spans="1:63" x14ac:dyDescent="0.25">
      <c r="A542">
        <v>717</v>
      </c>
      <c r="B542" s="1">
        <v>44046</v>
      </c>
      <c r="C542" s="2">
        <v>3288.26</v>
      </c>
      <c r="D542" s="2">
        <v>3302.73</v>
      </c>
      <c r="E542" s="2">
        <v>3284.53</v>
      </c>
      <c r="F542" s="2">
        <v>3294.61</v>
      </c>
      <c r="G542" s="2">
        <v>4643640000</v>
      </c>
      <c r="H542" s="2">
        <f t="shared" si="316"/>
        <v>25.147375829519692</v>
      </c>
      <c r="I542" s="2">
        <f t="shared" si="317"/>
        <v>3218.1290000000004</v>
      </c>
      <c r="J542" s="2">
        <f t="shared" si="318"/>
        <v>29.69689448144543</v>
      </c>
      <c r="K542" s="2">
        <f t="shared" si="319"/>
        <v>17.140000000000327</v>
      </c>
      <c r="L542" s="20">
        <f>VLOOKUP(B542,'IV Calls'!A:B,2, FALSE)</f>
        <v>0.18</v>
      </c>
      <c r="M542" s="2">
        <f t="shared" si="320"/>
        <v>19.302775894969837</v>
      </c>
      <c r="N542" s="2">
        <f>VLOOKUP(B542,'IV Puts'!A:B,2, FALSE)</f>
        <v>0.18</v>
      </c>
      <c r="O542" s="21">
        <f t="shared" si="321"/>
        <v>20.031437218532275</v>
      </c>
      <c r="P542" s="4">
        <f t="shared" si="322"/>
        <v>31.610000000000127</v>
      </c>
      <c r="Q542" s="4">
        <f t="shared" si="323"/>
        <v>38.753999999999905</v>
      </c>
      <c r="R542" s="4">
        <f t="shared" si="324"/>
        <v>6.1496390977443554</v>
      </c>
      <c r="S542" s="4">
        <f t="shared" si="325"/>
        <v>4.3889097572148357</v>
      </c>
      <c r="T542" s="20">
        <f t="shared" si="296"/>
        <v>3276.7221127819548</v>
      </c>
      <c r="U542" s="2">
        <f t="shared" si="297"/>
        <v>17.887887218045307</v>
      </c>
      <c r="V542" s="24">
        <f t="shared" si="298"/>
        <v>1</v>
      </c>
      <c r="W542" s="32">
        <f t="shared" si="299"/>
        <v>3291.1487935573123</v>
      </c>
      <c r="X542" s="33">
        <f t="shared" si="300"/>
        <v>3.4612064426878533</v>
      </c>
      <c r="Y542" s="34">
        <f t="shared" si="301"/>
        <v>1</v>
      </c>
      <c r="Z542" s="39">
        <f t="shared" si="326"/>
        <v>3290.0409999999993</v>
      </c>
      <c r="AA542" s="33">
        <f t="shared" si="302"/>
        <v>4.5690000000008695</v>
      </c>
      <c r="AB542" s="34">
        <f t="shared" si="303"/>
        <v>1</v>
      </c>
      <c r="AC542" s="32">
        <f t="shared" si="304"/>
        <v>3290.2736366470349</v>
      </c>
      <c r="AD542" s="33">
        <f t="shared" si="305"/>
        <v>4.3363633529652361</v>
      </c>
      <c r="AE542" s="34">
        <f t="shared" si="306"/>
        <v>1</v>
      </c>
      <c r="AF542" s="36">
        <f t="shared" si="307"/>
        <v>1</v>
      </c>
      <c r="AG542" s="37">
        <f t="shared" si="308"/>
        <v>1</v>
      </c>
      <c r="AH542" s="37">
        <f>IF(COUNTIF(AF543:AF546, "&lt;0")&gt;=2,0,IF(AE542=1, 1, -1))</f>
        <v>1</v>
      </c>
      <c r="AI542" s="37">
        <f>IF(COUNTIF(AF543:AF545, "&lt;0")&gt;=1,0,IF(AE542=1, 1, -1))</f>
        <v>0</v>
      </c>
      <c r="AJ542" s="42">
        <f>IF(SUM(AE543:AE545)=0,0,IF(AE542=1, 1, -1))</f>
        <v>1</v>
      </c>
      <c r="AK542" s="37">
        <f>IF(COUNTIF(AF543:AF544, "&lt;0")&gt;=2,0,IF(AE542=1, 1, -1))</f>
        <v>1</v>
      </c>
      <c r="AL542" s="44">
        <f>IF(COUNTIF(AF543:AF546, "&lt;0")&gt;=3,0,IF(AE542=1, 1, -1))</f>
        <v>1</v>
      </c>
      <c r="AM542" s="49">
        <f>IF(COUNTIF(AF543:AF545, "&lt;0")&gt;=2,0,IF(AE542=1, 1, -1))</f>
        <v>1</v>
      </c>
      <c r="AN542" s="7">
        <v>19.302775894969837</v>
      </c>
      <c r="AO542" s="4">
        <f t="shared" si="309"/>
        <v>14.4699999999998</v>
      </c>
      <c r="AP542" s="4">
        <f t="shared" si="310"/>
        <v>-3.7300000000000182</v>
      </c>
      <c r="AQ542" s="4">
        <f t="shared" si="311"/>
        <v>6.3499999999999091</v>
      </c>
      <c r="AR542">
        <f t="shared" si="327"/>
        <v>14.4699999999998</v>
      </c>
      <c r="AS542" s="6">
        <f t="shared" si="312"/>
        <v>0</v>
      </c>
      <c r="AT542" s="4">
        <f t="shared" si="313"/>
        <v>14.484163842454954</v>
      </c>
      <c r="AU542" s="4">
        <f t="shared" si="328"/>
        <v>19.952775894969928</v>
      </c>
      <c r="AV542">
        <f t="shared" si="329"/>
        <v>0</v>
      </c>
      <c r="AW542">
        <f t="shared" si="330"/>
        <v>0</v>
      </c>
      <c r="AX542">
        <f t="shared" si="331"/>
        <v>0</v>
      </c>
      <c r="AY542" s="4">
        <f t="shared" si="314"/>
        <v>6.94</v>
      </c>
      <c r="AZ542" s="4">
        <f t="shared" si="315"/>
        <v>717.91000000000486</v>
      </c>
      <c r="BA542" s="4">
        <f>(C542-$C$1240)*10/100*4</f>
        <v>284.07200000000012</v>
      </c>
      <c r="BC542"/>
      <c r="BE542" s="6"/>
      <c r="BK542">
        <f t="shared" si="332"/>
        <v>1</v>
      </c>
    </row>
    <row r="543" spans="1:63" x14ac:dyDescent="0.25">
      <c r="A543">
        <v>716</v>
      </c>
      <c r="B543" s="1">
        <v>44043</v>
      </c>
      <c r="C543" s="2">
        <v>3270.45</v>
      </c>
      <c r="D543" s="2">
        <v>3272.17</v>
      </c>
      <c r="E543" s="2">
        <v>3220.26</v>
      </c>
      <c r="F543" s="2">
        <v>3271.12</v>
      </c>
      <c r="G543" s="2">
        <v>5117260000</v>
      </c>
      <c r="H543" s="2">
        <f t="shared" si="316"/>
        <v>21.839522303485545</v>
      </c>
      <c r="I543" s="2">
        <f t="shared" si="317"/>
        <v>3211.4805000000006</v>
      </c>
      <c r="J543" s="2">
        <f t="shared" si="318"/>
        <v>25.782153129635976</v>
      </c>
      <c r="K543" s="2">
        <f t="shared" si="319"/>
        <v>24.230000000000018</v>
      </c>
      <c r="L543" s="20">
        <f>VLOOKUP(B543,'IV Calls'!A:B,2, FALSE)</f>
        <v>0.16769999999999999</v>
      </c>
      <c r="M543" s="2">
        <f t="shared" si="320"/>
        <v>17.84685925904321</v>
      </c>
      <c r="N543" s="2">
        <f>VLOOKUP(B543,'IV Puts'!A:B,2, FALSE)</f>
        <v>0.16839999999999999</v>
      </c>
      <c r="O543" s="21">
        <f t="shared" si="321"/>
        <v>18.597868175423404</v>
      </c>
      <c r="P543" s="4">
        <f t="shared" si="322"/>
        <v>51.909999999999854</v>
      </c>
      <c r="Q543" s="4">
        <f t="shared" si="323"/>
        <v>39.937999999999917</v>
      </c>
      <c r="R543" s="4">
        <f t="shared" si="324"/>
        <v>5.602112781954883</v>
      </c>
      <c r="S543" s="4">
        <f t="shared" si="325"/>
        <v>4.0687233201581003</v>
      </c>
      <c r="T543" s="20">
        <f t="shared" si="296"/>
        <v>3252.1828571428568</v>
      </c>
      <c r="U543" s="2">
        <f t="shared" si="297"/>
        <v>18.937142857143044</v>
      </c>
      <c r="V543" s="24">
        <f t="shared" si="298"/>
        <v>1</v>
      </c>
      <c r="W543" s="32">
        <f t="shared" si="299"/>
        <v>3273.4591008476791</v>
      </c>
      <c r="X543" s="33">
        <f t="shared" si="300"/>
        <v>2.3391008476792194</v>
      </c>
      <c r="Y543" s="34">
        <f t="shared" si="301"/>
        <v>1</v>
      </c>
      <c r="Z543" s="39">
        <f t="shared" si="326"/>
        <v>3274.3190000000031</v>
      </c>
      <c r="AA543" s="33">
        <f t="shared" si="302"/>
        <v>3.1990000000032524</v>
      </c>
      <c r="AB543" s="34">
        <f t="shared" si="303"/>
        <v>1</v>
      </c>
      <c r="AC543" s="32">
        <f t="shared" si="304"/>
        <v>3274.1384211780151</v>
      </c>
      <c r="AD543" s="33">
        <f t="shared" si="305"/>
        <v>3.01842117801516</v>
      </c>
      <c r="AE543" s="34">
        <f t="shared" si="306"/>
        <v>1</v>
      </c>
      <c r="AF543" s="36">
        <f t="shared" si="307"/>
        <v>1</v>
      </c>
      <c r="AG543" s="37">
        <f t="shared" si="308"/>
        <v>1</v>
      </c>
      <c r="AH543" s="37">
        <f>IF(COUNTIF(AF544:AF547, "&lt;0")&gt;=2,0,IF(AE543=1, 1, -1))</f>
        <v>1</v>
      </c>
      <c r="AI543" s="37">
        <f>IF(COUNTIF(AF544:AF546, "&lt;0")&gt;=1,0,IF(AE543=1, 1, -1))</f>
        <v>0</v>
      </c>
      <c r="AJ543" s="42">
        <f>IF(SUM(AE544:AE546)=0,0,IF(AE543=1, 1, -1))</f>
        <v>1</v>
      </c>
      <c r="AK543" s="37">
        <f>IF(COUNTIF(AF544:AF545, "&lt;0")&gt;=2,0,IF(AE543=1, 1, -1))</f>
        <v>1</v>
      </c>
      <c r="AL543" s="44">
        <f>IF(COUNTIF(AF544:AF547, "&lt;0")&gt;=3,0,IF(AE543=1, 1, -1))</f>
        <v>1</v>
      </c>
      <c r="AM543" s="49">
        <f>IF(COUNTIF(AF544:AF546, "&lt;0")&gt;=2,0,IF(AE543=1, 1, -1))</f>
        <v>1</v>
      </c>
      <c r="AN543" s="7">
        <v>17.921354199301589</v>
      </c>
      <c r="AO543" s="4">
        <f t="shared" si="309"/>
        <v>1.7200000000002547</v>
      </c>
      <c r="AP543" s="4">
        <f t="shared" si="310"/>
        <v>-50.1899999999996</v>
      </c>
      <c r="AQ543" s="4">
        <f t="shared" si="311"/>
        <v>0.67000000000007276</v>
      </c>
      <c r="AR543">
        <f t="shared" si="327"/>
        <v>50.1899999999996</v>
      </c>
      <c r="AS543" s="6">
        <f t="shared" si="312"/>
        <v>1</v>
      </c>
      <c r="AT543" s="4">
        <f t="shared" si="313"/>
        <v>-23.307968701047216</v>
      </c>
      <c r="AU543" s="4">
        <f t="shared" si="328"/>
        <v>24.251354199301517</v>
      </c>
      <c r="AV543">
        <f t="shared" si="329"/>
        <v>0</v>
      </c>
      <c r="AW543">
        <f t="shared" si="330"/>
        <v>1</v>
      </c>
      <c r="AX543">
        <f t="shared" si="331"/>
        <v>0</v>
      </c>
      <c r="AY543" s="4">
        <f t="shared" si="314"/>
        <v>-3.9100000000000006</v>
      </c>
      <c r="AZ543" s="4">
        <f t="shared" si="315"/>
        <v>710.9700000000048</v>
      </c>
      <c r="BA543" s="4">
        <f>(C543-$C$1240)*10/100*4</f>
        <v>276.94799999999998</v>
      </c>
      <c r="BC543"/>
      <c r="BE543" s="6"/>
      <c r="BK543">
        <f t="shared" si="332"/>
        <v>1</v>
      </c>
    </row>
    <row r="544" spans="1:63" x14ac:dyDescent="0.25">
      <c r="A544">
        <v>715</v>
      </c>
      <c r="B544" s="1">
        <v>44042</v>
      </c>
      <c r="C544" s="2">
        <v>3231.76</v>
      </c>
      <c r="D544" s="2">
        <v>3250.92</v>
      </c>
      <c r="E544" s="2">
        <v>3204.13</v>
      </c>
      <c r="F544" s="2">
        <v>3246.22</v>
      </c>
      <c r="G544" s="2">
        <v>4254010000</v>
      </c>
      <c r="H544" s="2">
        <f t="shared" si="316"/>
        <v>19.997708452053519</v>
      </c>
      <c r="I544" s="2">
        <f t="shared" si="317"/>
        <v>3205.1400000000003</v>
      </c>
      <c r="J544" s="2">
        <f t="shared" si="318"/>
        <v>25.517343658155703</v>
      </c>
      <c r="K544" s="2">
        <f t="shared" si="319"/>
        <v>-26.679999999999836</v>
      </c>
      <c r="L544" s="20">
        <f>VLOOKUP(B544,'IV Calls'!A:B,2, FALSE)</f>
        <v>0.18410000000000001</v>
      </c>
      <c r="M544" s="2">
        <f t="shared" si="320"/>
        <v>19.665921624116741</v>
      </c>
      <c r="N544" s="2">
        <f>VLOOKUP(B544,'IV Puts'!A:B,2, FALSE)</f>
        <v>0.18479999999999999</v>
      </c>
      <c r="O544" s="21">
        <f t="shared" si="321"/>
        <v>20.485889417517676</v>
      </c>
      <c r="P544" s="4">
        <f t="shared" si="322"/>
        <v>54.309999999999945</v>
      </c>
      <c r="Q544" s="4">
        <f t="shared" si="323"/>
        <v>37.533999999999921</v>
      </c>
      <c r="R544" s="4">
        <f t="shared" si="324"/>
        <v>5.9628571428571382</v>
      </c>
      <c r="S544" s="4">
        <f t="shared" si="325"/>
        <v>4.2381702079988015</v>
      </c>
      <c r="T544" s="20">
        <f t="shared" si="296"/>
        <v>3265.1467067669173</v>
      </c>
      <c r="U544" s="2">
        <f t="shared" si="297"/>
        <v>18.926706766917505</v>
      </c>
      <c r="V544" s="24">
        <f t="shared" si="298"/>
        <v>1</v>
      </c>
      <c r="W544" s="32">
        <f t="shared" si="299"/>
        <v>3235.0875500576872</v>
      </c>
      <c r="X544" s="33">
        <f t="shared" si="300"/>
        <v>11.132449942312633</v>
      </c>
      <c r="Y544" s="34">
        <f t="shared" si="301"/>
        <v>1</v>
      </c>
      <c r="Z544" s="39">
        <f t="shared" si="326"/>
        <v>3232.2139999999999</v>
      </c>
      <c r="AA544" s="33">
        <f t="shared" si="302"/>
        <v>14.005999999999858</v>
      </c>
      <c r="AB544" s="34">
        <f t="shared" si="303"/>
        <v>1</v>
      </c>
      <c r="AC544" s="32">
        <f t="shared" si="304"/>
        <v>3232.8174455121143</v>
      </c>
      <c r="AD544" s="33">
        <f t="shared" si="305"/>
        <v>13.402554487885482</v>
      </c>
      <c r="AE544" s="34">
        <f t="shared" si="306"/>
        <v>1</v>
      </c>
      <c r="AF544" s="36">
        <f t="shared" si="307"/>
        <v>1</v>
      </c>
      <c r="AG544" s="37">
        <f t="shared" si="308"/>
        <v>0</v>
      </c>
      <c r="AH544" s="37">
        <f>IF(COUNTIF(AF545:AF548, "&lt;0")&gt;=2,0,IF(AE544=1, 1, -1))</f>
        <v>1</v>
      </c>
      <c r="AI544" s="37">
        <f>IF(COUNTIF(AF545:AF547, "&lt;0")&gt;=1,0,IF(AE544=1, 1, -1))</f>
        <v>0</v>
      </c>
      <c r="AJ544" s="42">
        <f>IF(SUM(AE545:AE547)=0,0,IF(AE544=1, 1, -1))</f>
        <v>1</v>
      </c>
      <c r="AK544" s="37">
        <f>IF(COUNTIF(AF545:AF546, "&lt;0")&gt;=2,0,IF(AE544=1, 1, -1))</f>
        <v>1</v>
      </c>
      <c r="AL544" s="44">
        <f>IF(COUNTIF(AF545:AF548, "&lt;0")&gt;=3,0,IF(AE544=1, 1, -1))</f>
        <v>1</v>
      </c>
      <c r="AM544" s="49">
        <f>IF(COUNTIF(AF545:AF547, "&lt;0")&gt;=2,0,IF(AE544=1, 1, -1))</f>
        <v>1</v>
      </c>
      <c r="AN544" s="7">
        <v>19.74069699150882</v>
      </c>
      <c r="AO544" s="4">
        <f t="shared" si="309"/>
        <v>19.159999999999854</v>
      </c>
      <c r="AP544" s="4">
        <f t="shared" si="310"/>
        <v>-27.630000000000109</v>
      </c>
      <c r="AQ544" s="4">
        <f t="shared" si="311"/>
        <v>14.459999999999582</v>
      </c>
      <c r="AR544">
        <f t="shared" si="327"/>
        <v>27.630000000000109</v>
      </c>
      <c r="AS544" s="6">
        <f t="shared" si="312"/>
        <v>0</v>
      </c>
      <c r="AT544" s="4">
        <f t="shared" si="313"/>
        <v>1.9810454872631205</v>
      </c>
      <c r="AU544" s="4">
        <f t="shared" si="328"/>
        <v>12.280696991509238</v>
      </c>
      <c r="AV544">
        <f t="shared" si="329"/>
        <v>0</v>
      </c>
      <c r="AW544">
        <f t="shared" si="330"/>
        <v>0</v>
      </c>
      <c r="AX544">
        <f t="shared" si="331"/>
        <v>0</v>
      </c>
      <c r="AY544" s="4">
        <f t="shared" si="314"/>
        <v>6.94</v>
      </c>
      <c r="AZ544" s="4">
        <f t="shared" si="315"/>
        <v>714.88000000000477</v>
      </c>
      <c r="BA544" s="4">
        <f>(C544-$C$1240)*10/100*4</f>
        <v>261.47200000000009</v>
      </c>
      <c r="BC544"/>
      <c r="BE544" s="6"/>
      <c r="BK544">
        <f t="shared" si="332"/>
        <v>1</v>
      </c>
    </row>
    <row r="545" spans="1:63" x14ac:dyDescent="0.25">
      <c r="A545">
        <v>714</v>
      </c>
      <c r="B545" s="1">
        <v>44041</v>
      </c>
      <c r="C545" s="2">
        <v>3227.22</v>
      </c>
      <c r="D545" s="2">
        <v>3264.74</v>
      </c>
      <c r="E545" s="2">
        <v>3227.22</v>
      </c>
      <c r="F545" s="2">
        <v>3258.44</v>
      </c>
      <c r="G545" s="2">
        <v>4676300000</v>
      </c>
      <c r="H545" s="2">
        <f t="shared" si="316"/>
        <v>22.013885239396796</v>
      </c>
      <c r="I545" s="2">
        <f t="shared" si="317"/>
        <v>3198.8480000000004</v>
      </c>
      <c r="J545" s="2">
        <f t="shared" si="318"/>
        <v>26.022604642280125</v>
      </c>
      <c r="K545" s="2">
        <f t="shared" si="319"/>
        <v>8.7799999999997453</v>
      </c>
      <c r="L545" s="20">
        <f>VLOOKUP(B545,'IV Calls'!A:B,2, FALSE)</f>
        <v>0.17929999999999999</v>
      </c>
      <c r="M545" s="2">
        <f t="shared" si="320"/>
        <v>18.918055438397626</v>
      </c>
      <c r="N545" s="2">
        <f>VLOOKUP(B545,'IV Puts'!A:B,2, FALSE)</f>
        <v>0.1729</v>
      </c>
      <c r="O545" s="21">
        <f t="shared" si="321"/>
        <v>18.931435197864428</v>
      </c>
      <c r="P545" s="4">
        <f t="shared" si="322"/>
        <v>46.299999999999727</v>
      </c>
      <c r="Q545" s="4">
        <f t="shared" si="323"/>
        <v>34.899999999999906</v>
      </c>
      <c r="R545" s="4">
        <f t="shared" si="324"/>
        <v>6.7067067669172902</v>
      </c>
      <c r="S545" s="4">
        <f t="shared" si="325"/>
        <v>4.6866902220940236</v>
      </c>
      <c r="T545" s="20">
        <f t="shared" si="296"/>
        <v>3225.724007518797</v>
      </c>
      <c r="U545" s="2">
        <f t="shared" si="297"/>
        <v>32.715992481203102</v>
      </c>
      <c r="V545" s="24">
        <f t="shared" si="298"/>
        <v>0</v>
      </c>
      <c r="W545" s="32">
        <f t="shared" si="299"/>
        <v>3230.8066558198143</v>
      </c>
      <c r="X545" s="33">
        <f t="shared" si="300"/>
        <v>27.633344180185759</v>
      </c>
      <c r="Y545" s="34">
        <f t="shared" si="301"/>
        <v>0</v>
      </c>
      <c r="Z545" s="39">
        <f t="shared" si="326"/>
        <v>3226.5149999999994</v>
      </c>
      <c r="AA545" s="33">
        <f t="shared" si="302"/>
        <v>31.925000000000637</v>
      </c>
      <c r="AB545" s="34">
        <f t="shared" si="303"/>
        <v>0</v>
      </c>
      <c r="AC545" s="32">
        <f t="shared" si="304"/>
        <v>3227.4162477221607</v>
      </c>
      <c r="AD545" s="33">
        <f t="shared" si="305"/>
        <v>31.023752277839321</v>
      </c>
      <c r="AE545" s="34">
        <f t="shared" si="306"/>
        <v>0</v>
      </c>
      <c r="AF545" s="36">
        <f t="shared" si="307"/>
        <v>-1</v>
      </c>
      <c r="AG545" s="37">
        <f t="shared" si="308"/>
        <v>-1</v>
      </c>
      <c r="AH545" s="37">
        <f>IF(COUNTIF(AF546:AF549, "&lt;0")&gt;=2,0,IF(AE545=1, 1, -1))</f>
        <v>-1</v>
      </c>
      <c r="AI545" s="37">
        <f>IF(COUNTIF(AF546:AF548, "&lt;0")&gt;=1,0,IF(AE545=1, 1, -1))</f>
        <v>-1</v>
      </c>
      <c r="AJ545" s="42">
        <f>IF(SUM(AE546:AE548)=0,0,IF(AE545=1, 1, -1))</f>
        <v>-1</v>
      </c>
      <c r="AK545" s="37">
        <f>IF(COUNTIF(AF546:AF547, "&lt;0")&gt;=2,0,IF(AE545=1, 1, -1))</f>
        <v>-1</v>
      </c>
      <c r="AL545" s="44">
        <f>IF(COUNTIF(AF546:AF549, "&lt;0")&gt;=3,0,IF(AE545=1, 1, -1))</f>
        <v>-1</v>
      </c>
      <c r="AM545" s="49">
        <f>IF(COUNTIF(AF546:AF548, "&lt;0")&gt;=2,0,IF(AE545=1, 1, -1))</f>
        <v>-1</v>
      </c>
      <c r="AN545" s="7">
        <v>18.242787424980204</v>
      </c>
      <c r="AO545" s="4">
        <f t="shared" si="309"/>
        <v>37.519999999999982</v>
      </c>
      <c r="AP545" s="4">
        <f t="shared" si="310"/>
        <v>0</v>
      </c>
      <c r="AQ545" s="4">
        <f t="shared" si="311"/>
        <v>31.220000000000255</v>
      </c>
      <c r="AR545">
        <f t="shared" si="327"/>
        <v>37.519999999999982</v>
      </c>
      <c r="AS545" s="6">
        <f t="shared" si="312"/>
        <v>1</v>
      </c>
      <c r="AT545" s="4">
        <f t="shared" si="313"/>
        <v>-10.155818862529678</v>
      </c>
      <c r="AU545" s="4">
        <f t="shared" si="328"/>
        <v>-5.9772125750200509</v>
      </c>
      <c r="AV545">
        <f t="shared" si="329"/>
        <v>1</v>
      </c>
      <c r="AW545">
        <f t="shared" si="330"/>
        <v>0</v>
      </c>
      <c r="AX545">
        <f t="shared" si="331"/>
        <v>0</v>
      </c>
      <c r="AY545" s="4">
        <f t="shared" si="314"/>
        <v>-3.9100000000000006</v>
      </c>
      <c r="AZ545" s="4">
        <f t="shared" si="315"/>
        <v>707.94000000000472</v>
      </c>
      <c r="BA545" s="4">
        <f>(C545-$C$1240)*10/100*4</f>
        <v>259.65599999999995</v>
      </c>
      <c r="BC545"/>
      <c r="BE545" s="6"/>
      <c r="BK545">
        <f t="shared" si="332"/>
        <v>1</v>
      </c>
    </row>
    <row r="546" spans="1:63" x14ac:dyDescent="0.25">
      <c r="A546">
        <v>713</v>
      </c>
      <c r="B546" s="1">
        <v>44040</v>
      </c>
      <c r="C546" s="2">
        <v>3234.27</v>
      </c>
      <c r="D546" s="2">
        <v>3243.72</v>
      </c>
      <c r="E546" s="2">
        <v>3216.17</v>
      </c>
      <c r="F546" s="2">
        <v>3218.44</v>
      </c>
      <c r="G546" s="2">
        <v>4027890000</v>
      </c>
      <c r="H546" s="2">
        <f t="shared" si="316"/>
        <v>22.067126002268587</v>
      </c>
      <c r="I546" s="2">
        <f t="shared" si="317"/>
        <v>3189.9969999999998</v>
      </c>
      <c r="J546" s="2">
        <f t="shared" si="318"/>
        <v>26.264603611985741</v>
      </c>
      <c r="K546" s="2">
        <f t="shared" si="319"/>
        <v>-5.1399999999998727</v>
      </c>
      <c r="L546" s="20">
        <f>VLOOKUP(B546,'IV Calls'!A:B,2, FALSE)</f>
        <v>0.19550000000000001</v>
      </c>
      <c r="M546" s="2">
        <f t="shared" si="320"/>
        <v>20.761726579388014</v>
      </c>
      <c r="N546" s="2">
        <f>VLOOKUP(B546,'IV Puts'!A:B,2, FALSE)</f>
        <v>0.19489999999999999</v>
      </c>
      <c r="O546" s="21">
        <f t="shared" si="321"/>
        <v>21.479337715815802</v>
      </c>
      <c r="P546" s="4">
        <f t="shared" si="322"/>
        <v>27.549999999999727</v>
      </c>
      <c r="Q546" s="4">
        <f t="shared" si="323"/>
        <v>34.345999999999961</v>
      </c>
      <c r="R546" s="4">
        <f t="shared" si="324"/>
        <v>7.284007518796991</v>
      </c>
      <c r="S546" s="4">
        <f t="shared" si="325"/>
        <v>5.0516279152319701</v>
      </c>
      <c r="T546" s="20">
        <f t="shared" si="296"/>
        <v>3248.3372105263156</v>
      </c>
      <c r="U546" s="2">
        <f t="shared" si="297"/>
        <v>29.897210526315575</v>
      </c>
      <c r="V546" s="24">
        <f t="shared" si="298"/>
        <v>0</v>
      </c>
      <c r="W546" s="32">
        <f t="shared" si="299"/>
        <v>3238.6626454137586</v>
      </c>
      <c r="X546" s="33">
        <f t="shared" si="300"/>
        <v>20.222645413758528</v>
      </c>
      <c r="Y546" s="34">
        <f t="shared" si="301"/>
        <v>1</v>
      </c>
      <c r="Z546" s="39">
        <f t="shared" si="326"/>
        <v>3235.7129999999997</v>
      </c>
      <c r="AA546" s="33">
        <f t="shared" si="302"/>
        <v>17.272999999999683</v>
      </c>
      <c r="AB546" s="34">
        <f t="shared" si="303"/>
        <v>1</v>
      </c>
      <c r="AC546" s="32">
        <f t="shared" si="304"/>
        <v>3236.3324255368889</v>
      </c>
      <c r="AD546" s="33">
        <f t="shared" si="305"/>
        <v>17.892425536888823</v>
      </c>
      <c r="AE546" s="34">
        <f t="shared" si="306"/>
        <v>1</v>
      </c>
      <c r="AF546" s="36">
        <f t="shared" si="307"/>
        <v>1</v>
      </c>
      <c r="AG546" s="37">
        <f t="shared" si="308"/>
        <v>1</v>
      </c>
      <c r="AH546" s="37">
        <f>IF(COUNTIF(AF547:AF550, "&lt;0")&gt;=2,0,IF(AE546=1, 1, -1))</f>
        <v>1</v>
      </c>
      <c r="AI546" s="37">
        <f>IF(COUNTIF(AF547:AF549, "&lt;0")&gt;=1,0,IF(AE546=1, 1, -1))</f>
        <v>0</v>
      </c>
      <c r="AJ546" s="42">
        <f>IF(SUM(AE547:AE549)=0,0,IF(AE546=1, 1, -1))</f>
        <v>1</v>
      </c>
      <c r="AK546" s="37">
        <f>IF(COUNTIF(AF547:AF548, "&lt;0")&gt;=2,0,IF(AE546=1, 1, -1))</f>
        <v>1</v>
      </c>
      <c r="AL546" s="44">
        <f>IF(COUNTIF(AF547:AF550, "&lt;0")&gt;=3,0,IF(AE546=1, 1, -1))</f>
        <v>1</v>
      </c>
      <c r="AM546" s="49">
        <f>IF(COUNTIF(AF547:AF549, "&lt;0")&gt;=2,0,IF(AE546=1, 1, -1))</f>
        <v>1</v>
      </c>
      <c r="AN546" s="7">
        <v>20.698007725435925</v>
      </c>
      <c r="AO546" s="4">
        <f t="shared" si="309"/>
        <v>9.4499999999998181</v>
      </c>
      <c r="AP546" s="4">
        <f t="shared" si="310"/>
        <v>-18.099999999999909</v>
      </c>
      <c r="AQ546" s="4">
        <f t="shared" si="311"/>
        <v>15.829999999999927</v>
      </c>
      <c r="AR546">
        <f t="shared" si="327"/>
        <v>18.099999999999909</v>
      </c>
      <c r="AS546" s="6">
        <f t="shared" si="312"/>
        <v>0</v>
      </c>
      <c r="AT546" s="4">
        <f t="shared" si="313"/>
        <v>12.947011588153977</v>
      </c>
      <c r="AU546" s="4">
        <f t="shared" si="328"/>
        <v>11.868007725435998</v>
      </c>
      <c r="AV546">
        <f t="shared" si="329"/>
        <v>0</v>
      </c>
      <c r="AW546">
        <f t="shared" si="330"/>
        <v>0</v>
      </c>
      <c r="AX546">
        <f t="shared" si="331"/>
        <v>0</v>
      </c>
      <c r="AY546" s="4">
        <f t="shared" si="314"/>
        <v>6.94</v>
      </c>
      <c r="AZ546" s="4">
        <f t="shared" si="315"/>
        <v>711.85000000000468</v>
      </c>
      <c r="BA546" s="4">
        <f>(C546-$C$1240)*10/100*4</f>
        <v>262.476</v>
      </c>
      <c r="BC546"/>
      <c r="BE546" s="6"/>
      <c r="BK546">
        <f t="shared" si="332"/>
        <v>1</v>
      </c>
    </row>
    <row r="547" spans="1:63" x14ac:dyDescent="0.25">
      <c r="A547">
        <v>712</v>
      </c>
      <c r="B547" s="1">
        <v>44039</v>
      </c>
      <c r="C547" s="2">
        <v>3219.84</v>
      </c>
      <c r="D547" s="2">
        <v>3241.43</v>
      </c>
      <c r="E547" s="2">
        <v>3214.25</v>
      </c>
      <c r="F547" s="2">
        <v>3239.41</v>
      </c>
      <c r="G547" s="2">
        <v>3963910000</v>
      </c>
      <c r="H547" s="2">
        <f t="shared" si="316"/>
        <v>37.028203500094911</v>
      </c>
      <c r="I547" s="2">
        <f t="shared" si="317"/>
        <v>3179.2129999999997</v>
      </c>
      <c r="J547" s="2">
        <f t="shared" si="318"/>
        <v>35.654766932347208</v>
      </c>
      <c r="K547" s="2">
        <f t="shared" si="319"/>
        <v>4.2100000000000364</v>
      </c>
      <c r="L547" s="20">
        <f>VLOOKUP(B547,'IV Calls'!A:B,2, FALSE)</f>
        <v>0.1923</v>
      </c>
      <c r="M547" s="2">
        <f t="shared" si="320"/>
        <v>20.271978785034854</v>
      </c>
      <c r="N547" s="2">
        <f>VLOOKUP(B547,'IV Puts'!A:B,2, FALSE)</f>
        <v>0.1923</v>
      </c>
      <c r="O547" s="21">
        <f t="shared" si="321"/>
        <v>21.037226590485595</v>
      </c>
      <c r="P547" s="4">
        <f t="shared" si="322"/>
        <v>27.179999999999836</v>
      </c>
      <c r="Q547" s="4">
        <f t="shared" si="323"/>
        <v>38.91999999999998</v>
      </c>
      <c r="R547" s="4">
        <f t="shared" si="324"/>
        <v>8.9272105263157879</v>
      </c>
      <c r="S547" s="4">
        <f t="shared" si="325"/>
        <v>6.1868245264207387</v>
      </c>
      <c r="T547" s="20">
        <f t="shared" si="296"/>
        <v>3226.2521729323307</v>
      </c>
      <c r="U547" s="2">
        <f t="shared" si="297"/>
        <v>13.157827067669132</v>
      </c>
      <c r="V547" s="24">
        <f t="shared" si="298"/>
        <v>1</v>
      </c>
      <c r="W547" s="32">
        <f t="shared" si="299"/>
        <v>3225.0674246932999</v>
      </c>
      <c r="X547" s="33">
        <f t="shared" si="300"/>
        <v>14.342575306699928</v>
      </c>
      <c r="Y547" s="34">
        <f t="shared" si="301"/>
        <v>1</v>
      </c>
      <c r="Z547" s="39">
        <f t="shared" si="326"/>
        <v>3219.9660000000003</v>
      </c>
      <c r="AA547" s="33">
        <f t="shared" si="302"/>
        <v>19.443999999999505</v>
      </c>
      <c r="AB547" s="34">
        <f t="shared" si="303"/>
        <v>1</v>
      </c>
      <c r="AC547" s="32">
        <f t="shared" si="304"/>
        <v>3221.0372991855929</v>
      </c>
      <c r="AD547" s="33">
        <f t="shared" si="305"/>
        <v>18.372700814406926</v>
      </c>
      <c r="AE547" s="34">
        <f t="shared" si="306"/>
        <v>1</v>
      </c>
      <c r="AF547" s="36">
        <f t="shared" si="307"/>
        <v>1</v>
      </c>
      <c r="AG547" s="37">
        <f t="shared" si="308"/>
        <v>1</v>
      </c>
      <c r="AH547" s="37">
        <f>IF(COUNTIF(AF548:AF551, "&lt;0")&gt;=2,0,IF(AE547=1, 1, -1))</f>
        <v>1</v>
      </c>
      <c r="AI547" s="37">
        <f>IF(COUNTIF(AF548:AF550, "&lt;0")&gt;=1,0,IF(AE547=1, 1, -1))</f>
        <v>0</v>
      </c>
      <c r="AJ547" s="42">
        <f>IF(SUM(AE548:AE550)=0,0,IF(AE547=1, 1, -1))</f>
        <v>1</v>
      </c>
      <c r="AK547" s="37">
        <f>IF(COUNTIF(AF548:AF549, "&lt;0")&gt;=2,0,IF(AE547=1, 1, -1))</f>
        <v>1</v>
      </c>
      <c r="AL547" s="44">
        <f>IF(COUNTIF(AF548:AF551, "&lt;0")&gt;=3,0,IF(AE547=1, 1, -1))</f>
        <v>1</v>
      </c>
      <c r="AM547" s="49">
        <f>IF(COUNTIF(AF548:AF550, "&lt;0")&gt;=2,0,IF(AE547=1, 1, -1))</f>
        <v>1</v>
      </c>
      <c r="AN547" s="7">
        <v>20.271978785034854</v>
      </c>
      <c r="AO547" s="4">
        <f t="shared" si="309"/>
        <v>21.589999999999691</v>
      </c>
      <c r="AP547" s="4">
        <f t="shared" si="310"/>
        <v>-5.5900000000001455</v>
      </c>
      <c r="AQ547" s="4">
        <f t="shared" si="311"/>
        <v>19.569999999999709</v>
      </c>
      <c r="AR547">
        <f t="shared" si="327"/>
        <v>21.589999999999691</v>
      </c>
      <c r="AS547" s="6">
        <f t="shared" si="312"/>
        <v>0</v>
      </c>
      <c r="AT547" s="4">
        <f t="shared" si="313"/>
        <v>8.81796817755259</v>
      </c>
      <c r="AU547" s="4">
        <f t="shared" si="328"/>
        <v>7.7019787850351449</v>
      </c>
      <c r="AV547">
        <f t="shared" si="329"/>
        <v>0</v>
      </c>
      <c r="AW547">
        <f t="shared" si="330"/>
        <v>0</v>
      </c>
      <c r="AX547">
        <f t="shared" si="331"/>
        <v>0</v>
      </c>
      <c r="AY547" s="4">
        <f t="shared" si="314"/>
        <v>6.94</v>
      </c>
      <c r="AZ547" s="4">
        <f t="shared" si="315"/>
        <v>704.91000000000463</v>
      </c>
      <c r="BA547" s="4">
        <f>(C547-$C$1240)*10/100*4</f>
        <v>256.70400000000006</v>
      </c>
      <c r="BC547"/>
      <c r="BE547" s="6"/>
      <c r="BK547">
        <f t="shared" si="332"/>
        <v>1</v>
      </c>
    </row>
    <row r="548" spans="1:63" x14ac:dyDescent="0.25">
      <c r="A548">
        <v>711</v>
      </c>
      <c r="B548" s="1">
        <v>44036</v>
      </c>
      <c r="C548" s="2">
        <v>3218.58</v>
      </c>
      <c r="D548" s="2">
        <v>3227.26</v>
      </c>
      <c r="E548" s="2">
        <v>3200.05</v>
      </c>
      <c r="F548" s="2">
        <v>3215.63</v>
      </c>
      <c r="G548" s="2">
        <v>3894900000</v>
      </c>
      <c r="H548" s="2">
        <f t="shared" si="316"/>
        <v>37.57954675677238</v>
      </c>
      <c r="I548" s="2">
        <f t="shared" si="317"/>
        <v>3171.8809999999999</v>
      </c>
      <c r="J548" s="2">
        <f t="shared" si="318"/>
        <v>39.494871432550404</v>
      </c>
      <c r="K548" s="2">
        <f t="shared" si="319"/>
        <v>-17.079999999999927</v>
      </c>
      <c r="L548" s="20">
        <f>VLOOKUP(B548,'IV Calls'!A:B,2, FALSE)</f>
        <v>0.18790000000000001</v>
      </c>
      <c r="M548" s="2">
        <f t="shared" si="320"/>
        <v>19.931521263275389</v>
      </c>
      <c r="N548" s="2">
        <f>VLOOKUP(B548,'IV Puts'!A:B,2, FALSE)</f>
        <v>0.18759999999999999</v>
      </c>
      <c r="O548" s="21">
        <f t="shared" si="321"/>
        <v>20.650893306398668</v>
      </c>
      <c r="P548" s="4">
        <f t="shared" si="322"/>
        <v>35.609999999999673</v>
      </c>
      <c r="Q548" s="4">
        <f t="shared" si="323"/>
        <v>44.791000000000032</v>
      </c>
      <c r="R548" s="4">
        <f t="shared" si="324"/>
        <v>10.622172932330828</v>
      </c>
      <c r="S548" s="4">
        <f t="shared" si="325"/>
        <v>7.362569990563065</v>
      </c>
      <c r="T548" s="20">
        <f t="shared" si="296"/>
        <v>3246.9389172932329</v>
      </c>
      <c r="U548" s="2">
        <f t="shared" si="297"/>
        <v>31.308917293232753</v>
      </c>
      <c r="V548" s="24">
        <f t="shared" si="298"/>
        <v>0</v>
      </c>
      <c r="W548" s="32">
        <f t="shared" si="299"/>
        <v>3223.9797552216683</v>
      </c>
      <c r="X548" s="33">
        <f t="shared" si="300"/>
        <v>8.349755221668147</v>
      </c>
      <c r="Y548" s="34">
        <f t="shared" si="301"/>
        <v>1</v>
      </c>
      <c r="Z548" s="39">
        <f t="shared" si="326"/>
        <v>3213.2739999999976</v>
      </c>
      <c r="AA548" s="33">
        <f t="shared" si="302"/>
        <v>2.3560000000024957</v>
      </c>
      <c r="AB548" s="34">
        <f t="shared" si="303"/>
        <v>1</v>
      </c>
      <c r="AC548" s="32">
        <f t="shared" si="304"/>
        <v>3215.5222085965484</v>
      </c>
      <c r="AD548" s="33">
        <f t="shared" si="305"/>
        <v>0.1077914034517562</v>
      </c>
      <c r="AE548" s="34">
        <f t="shared" si="306"/>
        <v>1</v>
      </c>
      <c r="AF548" s="36">
        <f t="shared" si="307"/>
        <v>1</v>
      </c>
      <c r="AG548" s="37">
        <f t="shared" si="308"/>
        <v>0</v>
      </c>
      <c r="AH548" s="37">
        <f>IF(COUNTIF(AF549:AF552, "&lt;0")&gt;=2,0,IF(AE548=1, 1, -1))</f>
        <v>0</v>
      </c>
      <c r="AI548" s="37">
        <f>IF(COUNTIF(AF549:AF551, "&lt;0")&gt;=1,0,IF(AE548=1, 1, -1))</f>
        <v>0</v>
      </c>
      <c r="AJ548" s="42">
        <f>IF(SUM(AE549:AE551)=0,0,IF(AE548=1, 1, -1))</f>
        <v>1</v>
      </c>
      <c r="AK548" s="37">
        <f>IF(COUNTIF(AF549:AF550, "&lt;0")&gt;=2,0,IF(AE548=1, 1, -1))</f>
        <v>1</v>
      </c>
      <c r="AL548" s="44">
        <f>IF(COUNTIF(AF549:AF552, "&lt;0")&gt;=3,0,IF(AE548=1, 1, -1))</f>
        <v>1</v>
      </c>
      <c r="AM548" s="49">
        <f>IF(COUNTIF(AF549:AF551, "&lt;0")&gt;=2,0,IF(AE548=1, 1, -1))</f>
        <v>1</v>
      </c>
      <c r="AN548" s="7">
        <v>19.899698717352116</v>
      </c>
      <c r="AO548" s="4">
        <f t="shared" si="309"/>
        <v>8.680000000000291</v>
      </c>
      <c r="AP548" s="4">
        <f t="shared" si="310"/>
        <v>-18.529999999999745</v>
      </c>
      <c r="AQ548" s="4">
        <f t="shared" si="311"/>
        <v>2.9499999999998181</v>
      </c>
      <c r="AR548">
        <f t="shared" si="327"/>
        <v>18.529999999999745</v>
      </c>
      <c r="AS548" s="6">
        <f t="shared" si="312"/>
        <v>0</v>
      </c>
      <c r="AT548" s="4">
        <f t="shared" si="313"/>
        <v>11.319548076028429</v>
      </c>
      <c r="AU548" s="4">
        <f t="shared" si="328"/>
        <v>23.949698717352298</v>
      </c>
      <c r="AV548">
        <f t="shared" si="329"/>
        <v>0</v>
      </c>
      <c r="AW548">
        <f t="shared" si="330"/>
        <v>0</v>
      </c>
      <c r="AX548">
        <f t="shared" si="331"/>
        <v>0</v>
      </c>
      <c r="AY548" s="4">
        <f t="shared" si="314"/>
        <v>6.94</v>
      </c>
      <c r="AZ548" s="4">
        <f t="shared" si="315"/>
        <v>697.97000000000457</v>
      </c>
      <c r="BA548" s="4">
        <f>(C548-$C$1240)*10/100*4</f>
        <v>256.2</v>
      </c>
      <c r="BC548"/>
      <c r="BE548" s="6"/>
      <c r="BK548">
        <f t="shared" si="332"/>
        <v>1</v>
      </c>
    </row>
    <row r="549" spans="1:63" x14ac:dyDescent="0.25">
      <c r="A549">
        <v>710</v>
      </c>
      <c r="B549" s="1">
        <v>44035</v>
      </c>
      <c r="C549" s="2">
        <v>3271.64</v>
      </c>
      <c r="D549" s="2">
        <v>3279.99</v>
      </c>
      <c r="E549" s="2">
        <v>3222.66</v>
      </c>
      <c r="F549" s="2">
        <v>3235.66</v>
      </c>
      <c r="G549" s="2">
        <v>4290460000</v>
      </c>
      <c r="H549" s="2">
        <f t="shared" si="316"/>
        <v>43.963224732597688</v>
      </c>
      <c r="I549" s="2">
        <f t="shared" si="317"/>
        <v>3163.2819999999997</v>
      </c>
      <c r="J549" s="2">
        <f t="shared" si="318"/>
        <v>44.432665257016808</v>
      </c>
      <c r="K549" s="2">
        <f t="shared" si="319"/>
        <v>-4.3800000000001091</v>
      </c>
      <c r="L549" s="20">
        <f>VLOOKUP(B549,'IV Calls'!A:B,2, FALSE)</f>
        <v>0.1857</v>
      </c>
      <c r="M549" s="2">
        <f t="shared" si="320"/>
        <v>19.943860843953953</v>
      </c>
      <c r="N549" s="2">
        <f>VLOOKUP(B549,'IV Puts'!A:B,2, FALSE)</f>
        <v>0.19489999999999999</v>
      </c>
      <c r="O549" s="21">
        <f t="shared" si="321"/>
        <v>21.722085177167099</v>
      </c>
      <c r="P549" s="4">
        <f t="shared" si="322"/>
        <v>57.329999999999927</v>
      </c>
      <c r="Q549" s="4">
        <f t="shared" si="323"/>
        <v>46.290000000000099</v>
      </c>
      <c r="R549" s="4">
        <f t="shared" si="324"/>
        <v>11.27891729323308</v>
      </c>
      <c r="S549" s="4">
        <f t="shared" si="325"/>
        <v>7.6052890446031505</v>
      </c>
      <c r="T549" s="20">
        <f t="shared" si="296"/>
        <v>3287.9186691729324</v>
      </c>
      <c r="U549" s="2">
        <f t="shared" si="297"/>
        <v>52.258669172932514</v>
      </c>
      <c r="V549" s="24">
        <f t="shared" si="298"/>
        <v>0</v>
      </c>
      <c r="W549" s="32">
        <f t="shared" si="299"/>
        <v>3277.2633585083513</v>
      </c>
      <c r="X549" s="33">
        <f t="shared" si="300"/>
        <v>41.603358508351448</v>
      </c>
      <c r="Y549" s="34">
        <f t="shared" si="301"/>
        <v>0</v>
      </c>
      <c r="Z549" s="39">
        <f t="shared" si="326"/>
        <v>3273.3179999999993</v>
      </c>
      <c r="AA549" s="33">
        <f t="shared" si="302"/>
        <v>37.657999999999447</v>
      </c>
      <c r="AB549" s="34">
        <f t="shared" si="303"/>
        <v>0</v>
      </c>
      <c r="AC549" s="32">
        <f t="shared" si="304"/>
        <v>3274.1465252867533</v>
      </c>
      <c r="AD549" s="33">
        <f t="shared" si="305"/>
        <v>38.486525286753476</v>
      </c>
      <c r="AE549" s="34">
        <f t="shared" si="306"/>
        <v>0</v>
      </c>
      <c r="AF549" s="36">
        <f t="shared" si="307"/>
        <v>-1</v>
      </c>
      <c r="AG549" s="37">
        <f t="shared" si="308"/>
        <v>-1</v>
      </c>
      <c r="AH549" s="37">
        <f>IF(COUNTIF(AF550:AF553, "&lt;0")&gt;=2,0,IF(AE549=1, 1, -1))</f>
        <v>-1</v>
      </c>
      <c r="AI549" s="37">
        <f>IF(COUNTIF(AF550:AF552, "&lt;0")&gt;=1,0,IF(AE549=1, 1, -1))</f>
        <v>0</v>
      </c>
      <c r="AJ549" s="42">
        <f>IF(SUM(AE550:AE552)=0,0,IF(AE549=1, 1, -1))</f>
        <v>-1</v>
      </c>
      <c r="AK549" s="37">
        <f>IF(COUNTIF(AF550:AF551, "&lt;0")&gt;=2,0,IF(AE549=1, 1, -1))</f>
        <v>-1</v>
      </c>
      <c r="AL549" s="44">
        <f>IF(COUNTIF(AF550:AF553, "&lt;0")&gt;=3,0,IF(AE549=1, 1, -1))</f>
        <v>-1</v>
      </c>
      <c r="AM549" s="49">
        <f>IF(COUNTIF(AF550:AF552, "&lt;0")&gt;=2,0,IF(AE549=1, 1, -1))</f>
        <v>-1</v>
      </c>
      <c r="AN549" s="7">
        <v>20.931925032238151</v>
      </c>
      <c r="AO549" s="4">
        <f t="shared" si="309"/>
        <v>8.3499999999999091</v>
      </c>
      <c r="AP549" s="4">
        <f t="shared" si="310"/>
        <v>-48.980000000000018</v>
      </c>
      <c r="AQ549" s="4">
        <f t="shared" si="311"/>
        <v>35.980000000000018</v>
      </c>
      <c r="AR549">
        <f t="shared" si="327"/>
        <v>48.980000000000018</v>
      </c>
      <c r="AS549" s="6">
        <f t="shared" si="312"/>
        <v>1</v>
      </c>
      <c r="AT549" s="4">
        <f t="shared" si="313"/>
        <v>-17.582112451642793</v>
      </c>
      <c r="AU549" s="4">
        <f t="shared" si="328"/>
        <v>-8.0480749677618668</v>
      </c>
      <c r="AV549">
        <f t="shared" si="329"/>
        <v>1</v>
      </c>
      <c r="AW549">
        <f t="shared" si="330"/>
        <v>0</v>
      </c>
      <c r="AX549">
        <f t="shared" si="331"/>
        <v>0</v>
      </c>
      <c r="AY549" s="4">
        <f t="shared" si="314"/>
        <v>-3.9100000000000006</v>
      </c>
      <c r="AZ549" s="4">
        <f t="shared" si="315"/>
        <v>691.03000000000452</v>
      </c>
      <c r="BA549" s="4">
        <f>(C549-$C$1240)*10/100*4</f>
        <v>277.42399999999998</v>
      </c>
      <c r="BC549"/>
      <c r="BE549" s="6"/>
      <c r="BK549">
        <f t="shared" si="332"/>
        <v>1</v>
      </c>
    </row>
    <row r="550" spans="1:63" x14ac:dyDescent="0.25">
      <c r="A550">
        <v>709</v>
      </c>
      <c r="B550" s="1">
        <v>44034</v>
      </c>
      <c r="C550" s="2">
        <v>3254.86</v>
      </c>
      <c r="D550" s="2">
        <v>3279.32</v>
      </c>
      <c r="E550" s="2">
        <v>3253.1</v>
      </c>
      <c r="F550" s="2">
        <v>3276.02</v>
      </c>
      <c r="G550" s="2">
        <v>4255190000</v>
      </c>
      <c r="H550" s="2">
        <f t="shared" si="316"/>
        <v>41.216887383153484</v>
      </c>
      <c r="I550" s="2">
        <f t="shared" si="317"/>
        <v>3155.4199999999996</v>
      </c>
      <c r="J550" s="2">
        <f t="shared" si="318"/>
        <v>47.893388006455005</v>
      </c>
      <c r="K550" s="2">
        <f t="shared" si="319"/>
        <v>-2.4400000000000546</v>
      </c>
      <c r="L550" s="20">
        <f>VLOOKUP(B550,'IV Calls'!A:B,2, FALSE)</f>
        <v>0.1787</v>
      </c>
      <c r="M550" s="2">
        <f t="shared" si="320"/>
        <v>19.082404556278131</v>
      </c>
      <c r="N550" s="2">
        <f>VLOOKUP(B550,'IV Puts'!A:B,2, FALSE)</f>
        <v>0.17879999999999999</v>
      </c>
      <c r="O550" s="21">
        <f t="shared" si="321"/>
        <v>19.813828632266318</v>
      </c>
      <c r="P550" s="4">
        <f t="shared" si="322"/>
        <v>26.220000000000255</v>
      </c>
      <c r="Q550" s="4">
        <f t="shared" si="323"/>
        <v>46.965000000000146</v>
      </c>
      <c r="R550" s="4">
        <f t="shared" si="324"/>
        <v>11.898669172932333</v>
      </c>
      <c r="S550" s="4">
        <f t="shared" si="325"/>
        <v>7.9202232511989434</v>
      </c>
      <c r="T550" s="20">
        <f t="shared" si="296"/>
        <v>3267.7458947368423</v>
      </c>
      <c r="U550" s="2">
        <f t="shared" si="297"/>
        <v>8.2741052631577077</v>
      </c>
      <c r="V550" s="24">
        <f t="shared" si="298"/>
        <v>1</v>
      </c>
      <c r="W550" s="32">
        <f t="shared" si="299"/>
        <v>3259.8223885672746</v>
      </c>
      <c r="X550" s="33">
        <f t="shared" si="300"/>
        <v>16.197611432725353</v>
      </c>
      <c r="Y550" s="34">
        <f t="shared" si="301"/>
        <v>1</v>
      </c>
      <c r="Z550" s="39">
        <f t="shared" si="326"/>
        <v>3253.4940000000006</v>
      </c>
      <c r="AA550" s="33">
        <f t="shared" si="302"/>
        <v>22.525999999999385</v>
      </c>
      <c r="AB550" s="34">
        <f t="shared" si="303"/>
        <v>0</v>
      </c>
      <c r="AC550" s="32">
        <f t="shared" si="304"/>
        <v>3254.8229615991281</v>
      </c>
      <c r="AD550" s="33">
        <f t="shared" si="305"/>
        <v>21.197038400871861</v>
      </c>
      <c r="AE550" s="34">
        <f t="shared" si="306"/>
        <v>1</v>
      </c>
      <c r="AF550" s="36">
        <f t="shared" si="307"/>
        <v>1</v>
      </c>
      <c r="AG550" s="37">
        <f t="shared" si="308"/>
        <v>1</v>
      </c>
      <c r="AH550" s="37">
        <f>IF(COUNTIF(AF551:AF554, "&lt;0")&gt;=2,0,IF(AE550=1, 1, -1))</f>
        <v>1</v>
      </c>
      <c r="AI550" s="37">
        <f>IF(COUNTIF(AF551:AF553, "&lt;0")&gt;=1,0,IF(AE550=1, 1, -1))</f>
        <v>0</v>
      </c>
      <c r="AJ550" s="42">
        <f>IF(SUM(AE551:AE553)=0,0,IF(AE550=1, 1, -1))</f>
        <v>1</v>
      </c>
      <c r="AK550" s="37">
        <f>IF(COUNTIF(AF551:AF552, "&lt;0")&gt;=2,0,IF(AE550=1, 1, -1))</f>
        <v>1</v>
      </c>
      <c r="AL550" s="44">
        <f>IF(COUNTIF(AF551:AF554, "&lt;0")&gt;=3,0,IF(AE550=1, 1, -1))</f>
        <v>1</v>
      </c>
      <c r="AM550" s="49">
        <f>IF(COUNTIF(AF551:AF553, "&lt;0")&gt;=2,0,IF(AE550=1, 1, -1))</f>
        <v>1</v>
      </c>
      <c r="AN550" s="7">
        <v>19.09308301433984</v>
      </c>
      <c r="AO550" s="4">
        <f t="shared" si="309"/>
        <v>24.460000000000036</v>
      </c>
      <c r="AP550" s="4">
        <f t="shared" si="310"/>
        <v>-1.7600000000002183</v>
      </c>
      <c r="AQ550" s="4">
        <f t="shared" si="311"/>
        <v>21.159999999999854</v>
      </c>
      <c r="AR550">
        <f t="shared" si="327"/>
        <v>24.460000000000036</v>
      </c>
      <c r="AS550" s="6">
        <f t="shared" si="312"/>
        <v>0</v>
      </c>
      <c r="AT550" s="4">
        <f t="shared" si="313"/>
        <v>4.179624521509723</v>
      </c>
      <c r="AU550" s="4">
        <f t="shared" si="328"/>
        <v>4.9330830143399851</v>
      </c>
      <c r="AV550">
        <f t="shared" si="329"/>
        <v>0</v>
      </c>
      <c r="AW550">
        <f t="shared" si="330"/>
        <v>0</v>
      </c>
      <c r="AX550">
        <f t="shared" si="331"/>
        <v>0</v>
      </c>
      <c r="AY550" s="4">
        <f t="shared" si="314"/>
        <v>6.94</v>
      </c>
      <c r="AZ550" s="4">
        <f t="shared" si="315"/>
        <v>694.94000000000449</v>
      </c>
      <c r="BA550" s="4">
        <f>(C550-$C$1240)*10/100*4</f>
        <v>270.7120000000001</v>
      </c>
      <c r="BC550"/>
      <c r="BE550" s="6"/>
      <c r="BK550">
        <f t="shared" si="332"/>
        <v>1</v>
      </c>
    </row>
    <row r="551" spans="1:63" x14ac:dyDescent="0.25">
      <c r="A551">
        <v>708</v>
      </c>
      <c r="B551" s="1">
        <v>44033</v>
      </c>
      <c r="C551" s="2">
        <v>3268.52</v>
      </c>
      <c r="D551" s="2">
        <v>3277.29</v>
      </c>
      <c r="E551" s="2">
        <v>3247.77</v>
      </c>
      <c r="F551" s="2">
        <v>3257.3</v>
      </c>
      <c r="G551" s="2">
        <v>4547960000</v>
      </c>
      <c r="H551" s="2">
        <f t="shared" si="316"/>
        <v>40.955513860230759</v>
      </c>
      <c r="I551" s="2">
        <f t="shared" si="317"/>
        <v>3149.6119999999996</v>
      </c>
      <c r="J551" s="2">
        <f t="shared" si="318"/>
        <v>46.098269550237127</v>
      </c>
      <c r="K551" s="2">
        <f t="shared" si="319"/>
        <v>16.679999999999836</v>
      </c>
      <c r="L551" s="20">
        <f>VLOOKUP(B551,'IV Calls'!A:B,2, FALSE)</f>
        <v>0.1991</v>
      </c>
      <c r="M551" s="2">
        <f t="shared" si="320"/>
        <v>21.225171888748392</v>
      </c>
      <c r="N551" s="2">
        <f>VLOOKUP(B551,'IV Puts'!A:B,2, FALSE)</f>
        <v>0.19839999999999999</v>
      </c>
      <c r="O551" s="21">
        <f t="shared" si="321"/>
        <v>21.948960931585205</v>
      </c>
      <c r="P551" s="4">
        <f t="shared" si="322"/>
        <v>29.519999999999982</v>
      </c>
      <c r="Q551" s="4">
        <f t="shared" si="323"/>
        <v>47.870000000000118</v>
      </c>
      <c r="R551" s="4">
        <f t="shared" si="324"/>
        <v>10.445894736842106</v>
      </c>
      <c r="S551" s="4">
        <f t="shared" si="325"/>
        <v>6.9892796722178181</v>
      </c>
      <c r="T551" s="20">
        <f t="shared" si="296"/>
        <v>3261.1029172932331</v>
      </c>
      <c r="U551" s="2">
        <f t="shared" si="297"/>
        <v>3.8029172932328947</v>
      </c>
      <c r="V551" s="24">
        <f t="shared" si="298"/>
        <v>1</v>
      </c>
      <c r="W551" s="32">
        <f t="shared" si="299"/>
        <v>3272.9922201471231</v>
      </c>
      <c r="X551" s="33">
        <f t="shared" si="300"/>
        <v>15.692220147122953</v>
      </c>
      <c r="Y551" s="34">
        <f t="shared" si="301"/>
        <v>1</v>
      </c>
      <c r="Z551" s="39">
        <f t="shared" si="326"/>
        <v>3272.9429999999993</v>
      </c>
      <c r="AA551" s="33">
        <f t="shared" si="302"/>
        <v>15.64299999999912</v>
      </c>
      <c r="AB551" s="34">
        <f t="shared" si="303"/>
        <v>1</v>
      </c>
      <c r="AC551" s="32">
        <f t="shared" si="304"/>
        <v>3272.9533362308953</v>
      </c>
      <c r="AD551" s="33">
        <f t="shared" si="305"/>
        <v>15.653336230895093</v>
      </c>
      <c r="AE551" s="34">
        <f t="shared" si="306"/>
        <v>1</v>
      </c>
      <c r="AF551" s="36">
        <f t="shared" si="307"/>
        <v>1</v>
      </c>
      <c r="AG551" s="37">
        <f t="shared" si="308"/>
        <v>0</v>
      </c>
      <c r="AH551" s="37">
        <f>IF(COUNTIF(AF552:AF555, "&lt;0")&gt;=2,0,IF(AE551=1, 1, -1))</f>
        <v>1</v>
      </c>
      <c r="AI551" s="37">
        <f>IF(COUNTIF(AF552:AF554, "&lt;0")&gt;=1,0,IF(AE551=1, 1, -1))</f>
        <v>0</v>
      </c>
      <c r="AJ551" s="42">
        <f>IF(SUM(AE552:AE554)=0,0,IF(AE551=1, 1, -1))</f>
        <v>1</v>
      </c>
      <c r="AK551" s="37">
        <f>IF(COUNTIF(AF552:AF553, "&lt;0")&gt;=2,0,IF(AE551=1, 1, -1))</f>
        <v>1</v>
      </c>
      <c r="AL551" s="44">
        <f>IF(COUNTIF(AF552:AF555, "&lt;0")&gt;=3,0,IF(AE551=1, 1, -1))</f>
        <v>1</v>
      </c>
      <c r="AM551" s="49">
        <f>IF(COUNTIF(AF552:AF554, "&lt;0")&gt;=2,0,IF(AE551=1, 1, -1))</f>
        <v>1</v>
      </c>
      <c r="AN551" s="7">
        <v>21.150547979546364</v>
      </c>
      <c r="AO551" s="4">
        <f t="shared" si="309"/>
        <v>8.7699999999999818</v>
      </c>
      <c r="AP551" s="4">
        <f t="shared" si="310"/>
        <v>-20.75</v>
      </c>
      <c r="AQ551" s="4">
        <f t="shared" si="311"/>
        <v>11.2199999999998</v>
      </c>
      <c r="AR551">
        <f t="shared" si="327"/>
        <v>20.75</v>
      </c>
      <c r="AS551" s="6">
        <f t="shared" si="312"/>
        <v>0</v>
      </c>
      <c r="AT551" s="4">
        <f t="shared" si="313"/>
        <v>10.975821969319547</v>
      </c>
      <c r="AU551" s="4">
        <f t="shared" si="328"/>
        <v>16.930547979546564</v>
      </c>
      <c r="AV551">
        <f t="shared" si="329"/>
        <v>0</v>
      </c>
      <c r="AW551">
        <f t="shared" si="330"/>
        <v>0</v>
      </c>
      <c r="AX551">
        <f t="shared" si="331"/>
        <v>0</v>
      </c>
      <c r="AY551" s="4">
        <f t="shared" si="314"/>
        <v>6.94</v>
      </c>
      <c r="AZ551" s="4">
        <f t="shared" si="315"/>
        <v>688.00000000000443</v>
      </c>
      <c r="BA551" s="4">
        <f>(C551-$C$1240)*10/100*4</f>
        <v>276.17600000000004</v>
      </c>
      <c r="BC551"/>
      <c r="BE551" s="6"/>
      <c r="BK551">
        <f t="shared" si="332"/>
        <v>1</v>
      </c>
    </row>
    <row r="552" spans="1:63" x14ac:dyDescent="0.25">
      <c r="A552">
        <v>707</v>
      </c>
      <c r="B552" s="1">
        <v>44032</v>
      </c>
      <c r="C552" s="2">
        <v>3224.29</v>
      </c>
      <c r="D552" s="2">
        <v>3258.61</v>
      </c>
      <c r="E552" s="2">
        <v>3215.16</v>
      </c>
      <c r="F552" s="2">
        <v>3251.84</v>
      </c>
      <c r="G552" s="2">
        <v>3971200000</v>
      </c>
      <c r="H552" s="2">
        <f t="shared" si="316"/>
        <v>33.436523211070309</v>
      </c>
      <c r="I552" s="2">
        <f t="shared" si="317"/>
        <v>3140.9069999999992</v>
      </c>
      <c r="J552" s="2">
        <f t="shared" si="318"/>
        <v>41.298736169652116</v>
      </c>
      <c r="K552" s="2">
        <f t="shared" si="319"/>
        <v>-0.44000000000005457</v>
      </c>
      <c r="L552" s="20">
        <f>VLOOKUP(B552,'IV Calls'!A:B,2, FALSE)</f>
        <v>0.1958</v>
      </c>
      <c r="M552" s="2">
        <f t="shared" si="320"/>
        <v>20.699355932809482</v>
      </c>
      <c r="N552" s="2">
        <f>VLOOKUP(B552,'IV Puts'!A:B,2, FALSE)</f>
        <v>0.18090000000000001</v>
      </c>
      <c r="O552" s="21">
        <f t="shared" si="321"/>
        <v>19.84609443384106</v>
      </c>
      <c r="P552" s="4">
        <f t="shared" si="322"/>
        <v>43.450000000000273</v>
      </c>
      <c r="Q552" s="4">
        <f t="shared" si="323"/>
        <v>49.040000000000148</v>
      </c>
      <c r="R552" s="4">
        <f t="shared" si="324"/>
        <v>9.2629172932330803</v>
      </c>
      <c r="S552" s="4">
        <f t="shared" si="325"/>
        <v>6.2989016156662458</v>
      </c>
      <c r="T552" s="20">
        <f t="shared" si="296"/>
        <v>3232.9738947368423</v>
      </c>
      <c r="U552" s="2">
        <f t="shared" si="297"/>
        <v>18.866105263157806</v>
      </c>
      <c r="V552" s="24">
        <f t="shared" si="298"/>
        <v>1</v>
      </c>
      <c r="W552" s="32">
        <f t="shared" si="299"/>
        <v>3228.2543552772568</v>
      </c>
      <c r="X552" s="33">
        <f t="shared" si="300"/>
        <v>23.585644722743382</v>
      </c>
      <c r="Y552" s="34">
        <f t="shared" si="301"/>
        <v>0</v>
      </c>
      <c r="Z552" s="39">
        <f t="shared" si="326"/>
        <v>3224.2979999999998</v>
      </c>
      <c r="AA552" s="33">
        <f t="shared" si="302"/>
        <v>27.542000000000371</v>
      </c>
      <c r="AB552" s="34">
        <f t="shared" si="303"/>
        <v>0</v>
      </c>
      <c r="AC552" s="32">
        <f t="shared" si="304"/>
        <v>3225.1288346082238</v>
      </c>
      <c r="AD552" s="33">
        <f t="shared" si="305"/>
        <v>26.711165391776376</v>
      </c>
      <c r="AE552" s="34">
        <f t="shared" si="306"/>
        <v>0</v>
      </c>
      <c r="AF552" s="36">
        <f t="shared" si="307"/>
        <v>-1</v>
      </c>
      <c r="AG552" s="37">
        <f t="shared" si="308"/>
        <v>-1</v>
      </c>
      <c r="AH552" s="37">
        <f>IF(COUNTIF(AF553:AF556, "&lt;0")&gt;=2,0,IF(AE552=1, 1, -1))</f>
        <v>-1</v>
      </c>
      <c r="AI552" s="37">
        <f>IF(COUNTIF(AF553:AF555, "&lt;0")&gt;=1,0,IF(AE552=1, 1, -1))</f>
        <v>-1</v>
      </c>
      <c r="AJ552" s="42">
        <f>IF(SUM(AE553:AE555)=0,0,IF(AE552=1, 1, -1))</f>
        <v>-1</v>
      </c>
      <c r="AK552" s="37">
        <f>IF(COUNTIF(AF553:AF554, "&lt;0")&gt;=2,0,IF(AE552=1, 1, -1))</f>
        <v>-1</v>
      </c>
      <c r="AL552" s="44">
        <f>IF(COUNTIF(AF553:AF556, "&lt;0")&gt;=3,0,IF(AE552=1, 1, -1))</f>
        <v>-1</v>
      </c>
      <c r="AM552" s="49">
        <f>IF(COUNTIF(AF553:AF555, "&lt;0")&gt;=2,0,IF(AE552=1, 1, -1))</f>
        <v>-1</v>
      </c>
      <c r="AN552" s="7">
        <v>19.124175118719279</v>
      </c>
      <c r="AO552" s="4">
        <f t="shared" si="309"/>
        <v>34.320000000000164</v>
      </c>
      <c r="AP552" s="4">
        <f t="shared" si="310"/>
        <v>-9.1300000000001091</v>
      </c>
      <c r="AQ552" s="4">
        <f t="shared" si="311"/>
        <v>27.550000000000182</v>
      </c>
      <c r="AR552">
        <f t="shared" si="327"/>
        <v>34.320000000000164</v>
      </c>
      <c r="AS552" s="6">
        <f t="shared" si="312"/>
        <v>1</v>
      </c>
      <c r="AT552" s="4">
        <f t="shared" si="313"/>
        <v>-5.6337373219212452</v>
      </c>
      <c r="AU552" s="4">
        <f t="shared" si="328"/>
        <v>-1.4258248812809029</v>
      </c>
      <c r="AV552">
        <f t="shared" si="329"/>
        <v>1</v>
      </c>
      <c r="AW552">
        <f t="shared" si="330"/>
        <v>0</v>
      </c>
      <c r="AX552">
        <f t="shared" si="331"/>
        <v>0</v>
      </c>
      <c r="AY552" s="4">
        <f t="shared" si="314"/>
        <v>-3.9100000000000006</v>
      </c>
      <c r="AZ552" s="4">
        <f t="shared" si="315"/>
        <v>681.06000000000438</v>
      </c>
      <c r="BA552" s="4">
        <f>(C552-$C$1240)*10/100*4</f>
        <v>258.48400000000004</v>
      </c>
      <c r="BC552"/>
      <c r="BE552" s="6"/>
      <c r="BK552">
        <f t="shared" si="332"/>
        <v>1</v>
      </c>
    </row>
    <row r="553" spans="1:63" x14ac:dyDescent="0.25">
      <c r="A553">
        <v>706</v>
      </c>
      <c r="B553" s="1">
        <v>44029</v>
      </c>
      <c r="C553" s="2">
        <v>3224.21</v>
      </c>
      <c r="D553" s="2">
        <v>3233.52</v>
      </c>
      <c r="E553" s="2">
        <v>3205.65</v>
      </c>
      <c r="F553" s="2">
        <v>3224.73</v>
      </c>
      <c r="G553" s="2">
        <v>3993830000</v>
      </c>
      <c r="H553" s="2">
        <f t="shared" si="316"/>
        <v>32.14545718725708</v>
      </c>
      <c r="I553" s="2">
        <f t="shared" si="317"/>
        <v>3136.7069999999994</v>
      </c>
      <c r="J553" s="2">
        <f t="shared" si="318"/>
        <v>37.390567147062008</v>
      </c>
      <c r="K553" s="2">
        <f t="shared" si="319"/>
        <v>8.6399999999998727</v>
      </c>
      <c r="L553" s="20">
        <f>VLOOKUP(B553,'IV Calls'!A:B,2, FALSE)</f>
        <v>0.18290000000000001</v>
      </c>
      <c r="M553" s="2">
        <f t="shared" si="320"/>
        <v>19.280685062287834</v>
      </c>
      <c r="N553" s="2">
        <f>VLOOKUP(B553,'IV Puts'!A:B,2, FALSE)</f>
        <v>0.18340000000000001</v>
      </c>
      <c r="O553" s="21">
        <f t="shared" si="321"/>
        <v>20.063210434523878</v>
      </c>
      <c r="P553" s="4">
        <f t="shared" si="322"/>
        <v>27.869999999999891</v>
      </c>
      <c r="Q553" s="4">
        <f t="shared" si="323"/>
        <v>49.95300000000011</v>
      </c>
      <c r="R553" s="4">
        <f t="shared" si="324"/>
        <v>8.2438947368421083</v>
      </c>
      <c r="S553" s="4">
        <f t="shared" si="325"/>
        <v>5.5835989820519698</v>
      </c>
      <c r="T553" s="20">
        <f t="shared" si="296"/>
        <v>3222.7397669172933</v>
      </c>
      <c r="U553" s="2">
        <f t="shared" si="297"/>
        <v>1.990233082706709</v>
      </c>
      <c r="V553" s="24">
        <f t="shared" si="298"/>
        <v>1</v>
      </c>
      <c r="W553" s="32">
        <f t="shared" si="299"/>
        <v>3227.6352838524776</v>
      </c>
      <c r="X553" s="33">
        <f t="shared" si="300"/>
        <v>2.9052838524776234</v>
      </c>
      <c r="Y553" s="34">
        <f t="shared" si="301"/>
        <v>1</v>
      </c>
      <c r="Z553" s="39">
        <f t="shared" si="326"/>
        <v>3225.7950000000001</v>
      </c>
      <c r="AA553" s="33">
        <f t="shared" si="302"/>
        <v>1.0650000000000546</v>
      </c>
      <c r="AB553" s="34">
        <f t="shared" si="303"/>
        <v>1</v>
      </c>
      <c r="AC553" s="32">
        <f t="shared" si="304"/>
        <v>3226.1814596090203</v>
      </c>
      <c r="AD553" s="33">
        <f t="shared" si="305"/>
        <v>1.4514596090202758</v>
      </c>
      <c r="AE553" s="34">
        <f t="shared" si="306"/>
        <v>1</v>
      </c>
      <c r="AF553" s="36">
        <f t="shared" si="307"/>
        <v>1</v>
      </c>
      <c r="AG553" s="37">
        <f t="shared" si="308"/>
        <v>1</v>
      </c>
      <c r="AH553" s="37">
        <f>IF(COUNTIF(AF554:AF557, "&lt;0")&gt;=2,0,IF(AE553=1, 1, -1))</f>
        <v>0</v>
      </c>
      <c r="AI553" s="37">
        <f>IF(COUNTIF(AF554:AF556, "&lt;0")&gt;=1,0,IF(AE553=1, 1, -1))</f>
        <v>0</v>
      </c>
      <c r="AJ553" s="42">
        <f>IF(SUM(AE554:AE556)=0,0,IF(AE553=1, 1, -1))</f>
        <v>1</v>
      </c>
      <c r="AK553" s="37">
        <f>IF(COUNTIF(AF554:AF555, "&lt;0")&gt;=2,0,IF(AE553=1, 1, -1))</f>
        <v>1</v>
      </c>
      <c r="AL553" s="44">
        <f>IF(COUNTIF(AF554:AF557, "&lt;0")&gt;=3,0,IF(AE553=1, 1, -1))</f>
        <v>1</v>
      </c>
      <c r="AM553" s="49">
        <f>IF(COUNTIF(AF554:AF556, "&lt;0")&gt;=2,0,IF(AE553=1, 1, -1))</f>
        <v>1</v>
      </c>
      <c r="AN553" s="7">
        <v>19.333393332004309</v>
      </c>
      <c r="AO553" s="4">
        <f t="shared" si="309"/>
        <v>9.3099999999999454</v>
      </c>
      <c r="AP553" s="4">
        <f t="shared" si="310"/>
        <v>-18.559999999999945</v>
      </c>
      <c r="AQ553" s="4">
        <f t="shared" si="311"/>
        <v>0.51999999999998181</v>
      </c>
      <c r="AR553">
        <f t="shared" si="327"/>
        <v>18.559999999999945</v>
      </c>
      <c r="AS553" s="6">
        <f t="shared" si="312"/>
        <v>0</v>
      </c>
      <c r="AT553" s="4">
        <f t="shared" si="313"/>
        <v>10.44008999800652</v>
      </c>
      <c r="AU553" s="4">
        <f t="shared" si="328"/>
        <v>25.813393332004328</v>
      </c>
      <c r="AV553">
        <f t="shared" si="329"/>
        <v>0</v>
      </c>
      <c r="AW553">
        <f t="shared" si="330"/>
        <v>0</v>
      </c>
      <c r="AX553">
        <f t="shared" si="331"/>
        <v>0</v>
      </c>
      <c r="AY553" s="4">
        <f t="shared" si="314"/>
        <v>6.94</v>
      </c>
      <c r="AZ553" s="4">
        <f t="shared" si="315"/>
        <v>684.97000000000435</v>
      </c>
      <c r="BA553" s="4">
        <f>(C553-$C$1240)*10/100*4</f>
        <v>258.45200000000006</v>
      </c>
      <c r="BC553"/>
      <c r="BE553" s="6"/>
      <c r="BK553">
        <f t="shared" si="332"/>
        <v>1</v>
      </c>
    </row>
    <row r="554" spans="1:63" x14ac:dyDescent="0.25">
      <c r="A554">
        <v>705</v>
      </c>
      <c r="B554" s="1">
        <v>44028</v>
      </c>
      <c r="C554" s="2">
        <v>3208.36</v>
      </c>
      <c r="D554" s="2">
        <v>3220.39</v>
      </c>
      <c r="E554" s="2">
        <v>3198.59</v>
      </c>
      <c r="F554" s="2">
        <v>3215.57</v>
      </c>
      <c r="G554" s="2">
        <v>3961230000</v>
      </c>
      <c r="H554" s="2">
        <f t="shared" si="316"/>
        <v>30.09274421591433</v>
      </c>
      <c r="I554" s="2">
        <f t="shared" si="317"/>
        <v>3130.5784999999992</v>
      </c>
      <c r="J554" s="2">
        <f t="shared" si="318"/>
        <v>36.452974956207626</v>
      </c>
      <c r="K554" s="2">
        <f t="shared" si="319"/>
        <v>-18.199999999999818</v>
      </c>
      <c r="L554" s="20">
        <f>VLOOKUP(B554,'IV Calls'!A:B,2, FALSE)</f>
        <v>0.1966</v>
      </c>
      <c r="M554" s="2">
        <f t="shared" si="320"/>
        <v>20.795724058363774</v>
      </c>
      <c r="N554" s="2">
        <f>VLOOKUP(B554,'IV Puts'!A:B,2, FALSE)</f>
        <v>0.19739999999999999</v>
      </c>
      <c r="O554" s="21">
        <f t="shared" si="321"/>
        <v>21.668558587100893</v>
      </c>
      <c r="P554" s="4">
        <f t="shared" si="322"/>
        <v>27.9699999999998</v>
      </c>
      <c r="Q554" s="4">
        <f t="shared" si="323"/>
        <v>52.161000000000101</v>
      </c>
      <c r="R554" s="4">
        <f t="shared" si="324"/>
        <v>7.1697669172932308</v>
      </c>
      <c r="S554" s="4">
        <f t="shared" si="325"/>
        <v>4.8243434541940928</v>
      </c>
      <c r="T554" s="20">
        <f t="shared" si="296"/>
        <v>3232.6622030075187</v>
      </c>
      <c r="U554" s="2">
        <f t="shared" si="297"/>
        <v>17.092203007518492</v>
      </c>
      <c r="V554" s="24">
        <f t="shared" si="298"/>
        <v>1</v>
      </c>
      <c r="W554" s="32">
        <f t="shared" si="299"/>
        <v>3211.2984885447909</v>
      </c>
      <c r="X554" s="33">
        <f t="shared" si="300"/>
        <v>4.2715114552092928</v>
      </c>
      <c r="Y554" s="34">
        <f t="shared" si="301"/>
        <v>1</v>
      </c>
      <c r="Z554" s="39">
        <f t="shared" si="326"/>
        <v>3206.598</v>
      </c>
      <c r="AA554" s="33">
        <f t="shared" si="302"/>
        <v>8.9720000000002074</v>
      </c>
      <c r="AB554" s="34">
        <f t="shared" si="303"/>
        <v>1</v>
      </c>
      <c r="AC554" s="32">
        <f t="shared" si="304"/>
        <v>3207.5851025944062</v>
      </c>
      <c r="AD554" s="33">
        <f t="shared" si="305"/>
        <v>7.9848974055939834</v>
      </c>
      <c r="AE554" s="34">
        <f t="shared" si="306"/>
        <v>1</v>
      </c>
      <c r="AF554" s="36">
        <f t="shared" si="307"/>
        <v>1</v>
      </c>
      <c r="AG554" s="37">
        <f t="shared" si="308"/>
        <v>1</v>
      </c>
      <c r="AH554" s="37">
        <f>IF(COUNTIF(AF555:AF558, "&lt;0")&gt;=2,0,IF(AE554=1, 1, -1))</f>
        <v>0</v>
      </c>
      <c r="AI554" s="37">
        <f>IF(COUNTIF(AF555:AF557, "&lt;0")&gt;=1,0,IF(AE554=1, 1, -1))</f>
        <v>0</v>
      </c>
      <c r="AJ554" s="42">
        <f>IF(SUM(AE555:AE557)=0,0,IF(AE554=1, 1, -1))</f>
        <v>1</v>
      </c>
      <c r="AK554" s="37">
        <f>IF(COUNTIF(AF555:AF556, "&lt;0")&gt;=2,0,IF(AE554=1, 1, -1))</f>
        <v>1</v>
      </c>
      <c r="AL554" s="44">
        <f>IF(COUNTIF(AF555:AF558, "&lt;0")&gt;=3,0,IF(AE554=1, 1, -1))</f>
        <v>0</v>
      </c>
      <c r="AM554" s="49">
        <f>IF(COUNTIF(AF555:AF557, "&lt;0")&gt;=2,0,IF(AE554=1, 1, -1))</f>
        <v>0</v>
      </c>
      <c r="AN554" s="7">
        <v>20.880345519435444</v>
      </c>
      <c r="AO554" s="4">
        <f t="shared" si="309"/>
        <v>12.029999999999745</v>
      </c>
      <c r="AP554" s="4">
        <f t="shared" si="310"/>
        <v>-9.7699999999999818</v>
      </c>
      <c r="AQ554" s="4">
        <f t="shared" si="311"/>
        <v>7.2100000000000364</v>
      </c>
      <c r="AR554">
        <f t="shared" si="327"/>
        <v>12.029999999999745</v>
      </c>
      <c r="AS554" s="6">
        <f t="shared" si="312"/>
        <v>0</v>
      </c>
      <c r="AT554" s="4">
        <f t="shared" si="313"/>
        <v>19.290518279153421</v>
      </c>
      <c r="AU554" s="4">
        <f t="shared" si="328"/>
        <v>20.670345519435408</v>
      </c>
      <c r="AV554">
        <f t="shared" si="329"/>
        <v>0</v>
      </c>
      <c r="AW554">
        <f t="shared" si="330"/>
        <v>0</v>
      </c>
      <c r="AX554">
        <f t="shared" si="331"/>
        <v>0</v>
      </c>
      <c r="AY554" s="4">
        <f t="shared" si="314"/>
        <v>6.94</v>
      </c>
      <c r="AZ554" s="4">
        <f t="shared" si="315"/>
        <v>678.03000000000429</v>
      </c>
      <c r="BA554" s="4">
        <f>(C554-$C$1240)*10/100*4</f>
        <v>252.11200000000008</v>
      </c>
      <c r="BC554"/>
      <c r="BE554" s="6"/>
      <c r="BK554">
        <f t="shared" si="332"/>
        <v>1</v>
      </c>
    </row>
    <row r="555" spans="1:63" x14ac:dyDescent="0.25">
      <c r="A555">
        <v>704</v>
      </c>
      <c r="B555" s="1">
        <v>44027</v>
      </c>
      <c r="C555" s="2">
        <v>3225.98</v>
      </c>
      <c r="D555" s="2">
        <v>3238.28</v>
      </c>
      <c r="E555" s="2">
        <v>3200.76</v>
      </c>
      <c r="F555" s="2">
        <v>3226.56</v>
      </c>
      <c r="G555" s="2">
        <v>4669760000</v>
      </c>
      <c r="H555" s="2">
        <f t="shared" si="316"/>
        <v>33.83159997201826</v>
      </c>
      <c r="I555" s="2">
        <f t="shared" si="317"/>
        <v>3126.9669999999992</v>
      </c>
      <c r="J555" s="2">
        <f t="shared" si="318"/>
        <v>38.097029152719557</v>
      </c>
      <c r="K555" s="2">
        <f t="shared" si="319"/>
        <v>28.460000000000036</v>
      </c>
      <c r="L555" s="20">
        <f>VLOOKUP(B555,'IV Calls'!A:B,2, FALSE)</f>
        <v>0.21079999999999999</v>
      </c>
      <c r="M555" s="2">
        <f t="shared" si="320"/>
        <v>22.097068563192384</v>
      </c>
      <c r="N555" s="2">
        <f>VLOOKUP(B555,'IV Puts'!A:B,2, FALSE)</f>
        <v>0.21199999999999999</v>
      </c>
      <c r="O555" s="21">
        <f t="shared" si="321"/>
        <v>23.0617499691242</v>
      </c>
      <c r="P555" s="4">
        <f t="shared" si="322"/>
        <v>40.760000000000218</v>
      </c>
      <c r="Q555" s="4">
        <f t="shared" si="323"/>
        <v>52.17900000000013</v>
      </c>
      <c r="R555" s="4">
        <f t="shared" si="324"/>
        <v>6.1022030075187983</v>
      </c>
      <c r="S555" s="4">
        <f t="shared" si="325"/>
        <v>4.1387162602686116</v>
      </c>
      <c r="T555" s="20">
        <f t="shared" si="296"/>
        <v>3202.0668947368422</v>
      </c>
      <c r="U555" s="2">
        <f t="shared" si="297"/>
        <v>24.493105263157759</v>
      </c>
      <c r="V555" s="24">
        <f t="shared" si="298"/>
        <v>1</v>
      </c>
      <c r="W555" s="32">
        <f t="shared" si="299"/>
        <v>3228.23668669263</v>
      </c>
      <c r="X555" s="33">
        <f t="shared" si="300"/>
        <v>1.6766866926300281</v>
      </c>
      <c r="Y555" s="34">
        <f t="shared" si="301"/>
        <v>1</v>
      </c>
      <c r="Z555" s="39">
        <f t="shared" si="326"/>
        <v>3234.4669999999969</v>
      </c>
      <c r="AA555" s="33">
        <f t="shared" si="302"/>
        <v>7.9069999999969696</v>
      </c>
      <c r="AB555" s="34">
        <f t="shared" si="303"/>
        <v>1</v>
      </c>
      <c r="AC555" s="32">
        <f t="shared" si="304"/>
        <v>3233.1586342054497</v>
      </c>
      <c r="AD555" s="33">
        <f t="shared" si="305"/>
        <v>6.5986342054497982</v>
      </c>
      <c r="AE555" s="34">
        <f t="shared" si="306"/>
        <v>1</v>
      </c>
      <c r="AF555" s="36">
        <f t="shared" si="307"/>
        <v>1</v>
      </c>
      <c r="AG555" s="37">
        <f t="shared" si="308"/>
        <v>0</v>
      </c>
      <c r="AH555" s="37">
        <f>IF(COUNTIF(AF556:AF559, "&lt;0")&gt;=2,0,IF(AE555=1, 1, -1))</f>
        <v>0</v>
      </c>
      <c r="AI555" s="37">
        <f>IF(COUNTIF(AF556:AF558, "&lt;0")&gt;=1,0,IF(AE555=1, 1, -1))</f>
        <v>0</v>
      </c>
      <c r="AJ555" s="42">
        <f>IF(SUM(AE556:AE558)=0,0,IF(AE555=1, 1, -1))</f>
        <v>0</v>
      </c>
      <c r="AK555" s="37">
        <f>IF(COUNTIF(AF556:AF557, "&lt;0")&gt;=2,0,IF(AE555=1, 1, -1))</f>
        <v>0</v>
      </c>
      <c r="AL555" s="44">
        <f>IF(COUNTIF(AF556:AF559, "&lt;0")&gt;=3,0,IF(AE555=1, 1, -1))</f>
        <v>0</v>
      </c>
      <c r="AM555" s="49">
        <f>IF(COUNTIF(AF556:AF558, "&lt;0")&gt;=2,0,IF(AE555=1, 1, -1))</f>
        <v>0</v>
      </c>
      <c r="AN555" s="7">
        <v>22.222858327309229</v>
      </c>
      <c r="AO555" s="4">
        <f t="shared" si="309"/>
        <v>12.300000000000182</v>
      </c>
      <c r="AP555" s="4">
        <f t="shared" si="310"/>
        <v>-25.2199999999998</v>
      </c>
      <c r="AQ555" s="4">
        <f t="shared" si="311"/>
        <v>0.57999999999992724</v>
      </c>
      <c r="AR555">
        <f t="shared" si="327"/>
        <v>25.2199999999998</v>
      </c>
      <c r="AS555" s="6">
        <f t="shared" si="312"/>
        <v>0</v>
      </c>
      <c r="AT555" s="4">
        <f t="shared" si="313"/>
        <v>8.1142874909640454</v>
      </c>
      <c r="AU555" s="4">
        <f t="shared" si="328"/>
        <v>28.642858327309302</v>
      </c>
      <c r="AV555">
        <f t="shared" si="329"/>
        <v>0</v>
      </c>
      <c r="AW555">
        <f t="shared" si="330"/>
        <v>0</v>
      </c>
      <c r="AX555">
        <f t="shared" si="331"/>
        <v>0</v>
      </c>
      <c r="AY555" s="4">
        <f t="shared" si="314"/>
        <v>6.94</v>
      </c>
      <c r="AZ555" s="4">
        <f t="shared" si="315"/>
        <v>671.09000000000424</v>
      </c>
      <c r="BA555" s="4">
        <f>(C555-$C$1240)*10/100*4</f>
        <v>259.16000000000003</v>
      </c>
      <c r="BC555"/>
      <c r="BE555" s="6"/>
      <c r="BK555">
        <f t="shared" si="332"/>
        <v>0</v>
      </c>
    </row>
    <row r="556" spans="1:63" x14ac:dyDescent="0.25">
      <c r="A556">
        <v>703</v>
      </c>
      <c r="B556" s="1">
        <v>44026</v>
      </c>
      <c r="C556" s="2">
        <v>3141.11</v>
      </c>
      <c r="D556" s="2">
        <v>3200.95</v>
      </c>
      <c r="E556" s="2">
        <v>3127.66</v>
      </c>
      <c r="F556" s="2">
        <v>3197.52</v>
      </c>
      <c r="G556" s="2">
        <v>4476170000</v>
      </c>
      <c r="H556" s="2">
        <f t="shared" si="316"/>
        <v>41.897878082043498</v>
      </c>
      <c r="I556" s="2">
        <f t="shared" si="317"/>
        <v>3122.2179999999998</v>
      </c>
      <c r="J556" s="2">
        <f t="shared" si="318"/>
        <v>41.424130378700561</v>
      </c>
      <c r="K556" s="2">
        <f t="shared" si="319"/>
        <v>-14.109999999999673</v>
      </c>
      <c r="L556" s="20">
        <f>VLOOKUP(B556,'IV Calls'!A:B,2, FALSE)</f>
        <v>0.22819999999999999</v>
      </c>
      <c r="M556" s="2">
        <f t="shared" si="320"/>
        <v>23.604568908165938</v>
      </c>
      <c r="N556" s="2">
        <f>VLOOKUP(B556,'IV Puts'!A:B,2, FALSE)</f>
        <v>0.22950000000000001</v>
      </c>
      <c r="O556" s="21">
        <f t="shared" si="321"/>
        <v>24.635164396090079</v>
      </c>
      <c r="P556" s="4">
        <f t="shared" si="322"/>
        <v>73.289999999999964</v>
      </c>
      <c r="Q556" s="4">
        <f t="shared" si="323"/>
        <v>54.471000000000139</v>
      </c>
      <c r="R556" s="4">
        <f t="shared" si="324"/>
        <v>4.5468947368421118</v>
      </c>
      <c r="S556" s="4">
        <f t="shared" si="325"/>
        <v>3.1784319614508765</v>
      </c>
      <c r="T556" s="20">
        <f t="shared" si="296"/>
        <v>3159.3477142857141</v>
      </c>
      <c r="U556" s="2">
        <f t="shared" si="297"/>
        <v>38.172285714285863</v>
      </c>
      <c r="V556" s="24">
        <f t="shared" si="298"/>
        <v>0</v>
      </c>
      <c r="W556" s="32">
        <f t="shared" si="299"/>
        <v>3143.1914591836735</v>
      </c>
      <c r="X556" s="33">
        <f t="shared" si="300"/>
        <v>54.328540816326495</v>
      </c>
      <c r="Y556" s="34">
        <f t="shared" si="301"/>
        <v>0</v>
      </c>
      <c r="Z556" s="39">
        <f t="shared" si="326"/>
        <v>3134.7129999999961</v>
      </c>
      <c r="AA556" s="33">
        <f t="shared" si="302"/>
        <v>62.807000000003882</v>
      </c>
      <c r="AB556" s="34">
        <f t="shared" si="303"/>
        <v>0</v>
      </c>
      <c r="AC556" s="32">
        <f t="shared" si="304"/>
        <v>3136.4934764285681</v>
      </c>
      <c r="AD556" s="33">
        <f t="shared" si="305"/>
        <v>61.026523571431881</v>
      </c>
      <c r="AE556" s="34">
        <f t="shared" si="306"/>
        <v>0</v>
      </c>
      <c r="AF556" s="36">
        <f t="shared" si="307"/>
        <v>-1</v>
      </c>
      <c r="AG556" s="37">
        <f t="shared" si="308"/>
        <v>0</v>
      </c>
      <c r="AH556" s="37">
        <f>IF(COUNTIF(AF557:AF560, "&lt;0")&gt;=2,0,IF(AE556=1, 1, -1))</f>
        <v>0</v>
      </c>
      <c r="AI556" s="37">
        <f>IF(COUNTIF(AF557:AF559, "&lt;0")&gt;=1,0,IF(AE556=1, 1, -1))</f>
        <v>0</v>
      </c>
      <c r="AJ556" s="42">
        <f>IF(SUM(AE557:AE559)=0,0,IF(AE556=1, 1, -1))</f>
        <v>0</v>
      </c>
      <c r="AK556" s="37">
        <f>IF(COUNTIF(AF557:AF558, "&lt;0")&gt;=2,0,IF(AE556=1, 1, -1))</f>
        <v>0</v>
      </c>
      <c r="AL556" s="44">
        <f>IF(COUNTIF(AF557:AF560, "&lt;0")&gt;=3,0,IF(AE556=1, 1, -1))</f>
        <v>0</v>
      </c>
      <c r="AM556" s="49">
        <f>IF(COUNTIF(AF557:AF559, "&lt;0")&gt;=2,0,IF(AE556=1, 1, -1))</f>
        <v>0</v>
      </c>
      <c r="AN556" s="7">
        <v>23.739038406766358</v>
      </c>
      <c r="AO556" s="4">
        <f t="shared" si="309"/>
        <v>59.839999999999691</v>
      </c>
      <c r="AP556" s="4">
        <f t="shared" si="310"/>
        <v>-13.450000000000273</v>
      </c>
      <c r="AQ556" s="4">
        <f t="shared" si="311"/>
        <v>56.409999999999854</v>
      </c>
      <c r="AR556">
        <f t="shared" si="327"/>
        <v>59.839999999999691</v>
      </c>
      <c r="AS556" s="6">
        <f t="shared" si="312"/>
        <v>1</v>
      </c>
      <c r="AT556" s="4">
        <f t="shared" si="313"/>
        <v>-24.231442389850152</v>
      </c>
      <c r="AU556" s="4">
        <f t="shared" si="328"/>
        <v>-25.6709615932335</v>
      </c>
      <c r="AV556">
        <f t="shared" si="329"/>
        <v>1</v>
      </c>
      <c r="AW556">
        <f t="shared" si="330"/>
        <v>0</v>
      </c>
      <c r="AX556">
        <f t="shared" si="331"/>
        <v>0</v>
      </c>
      <c r="AY556" s="4">
        <f t="shared" si="314"/>
        <v>-3.9100000000000006</v>
      </c>
      <c r="AZ556" s="4">
        <f t="shared" si="315"/>
        <v>664.15000000000418</v>
      </c>
      <c r="BA556" s="4">
        <f>(C556-$C$1240)*10/100*4</f>
        <v>225.21200000000007</v>
      </c>
      <c r="BC556"/>
      <c r="BE556" s="6"/>
      <c r="BK556">
        <f t="shared" si="332"/>
        <v>0</v>
      </c>
    </row>
    <row r="557" spans="1:63" x14ac:dyDescent="0.25">
      <c r="A557">
        <v>702</v>
      </c>
      <c r="B557" s="1">
        <v>44025</v>
      </c>
      <c r="C557" s="2">
        <v>3205.08</v>
      </c>
      <c r="D557" s="2">
        <v>3235.32</v>
      </c>
      <c r="E557" s="2">
        <v>3149.43</v>
      </c>
      <c r="F557" s="2">
        <v>3155.22</v>
      </c>
      <c r="G557" s="2">
        <v>4890780000</v>
      </c>
      <c r="H557" s="2">
        <f t="shared" si="316"/>
        <v>57.972391139614409</v>
      </c>
      <c r="I557" s="2">
        <f t="shared" si="317"/>
        <v>3114.8504999999996</v>
      </c>
      <c r="J557" s="2">
        <f t="shared" si="318"/>
        <v>54.827548134798931</v>
      </c>
      <c r="K557" s="2">
        <f t="shared" si="319"/>
        <v>20.039999999999964</v>
      </c>
      <c r="L557" s="20">
        <f>VLOOKUP(B557,'IV Calls'!A:B,2, FALSE)</f>
        <v>0.25850000000000001</v>
      </c>
      <c r="M557" s="2">
        <f t="shared" si="320"/>
        <v>26.99145059641322</v>
      </c>
      <c r="N557" s="2">
        <f>VLOOKUP(B557,'IV Puts'!A:B,2, FALSE)</f>
        <v>0.24640000000000001</v>
      </c>
      <c r="O557" s="21">
        <f t="shared" si="321"/>
        <v>26.699229173211926</v>
      </c>
      <c r="P557" s="4">
        <f t="shared" si="322"/>
        <v>85.890000000000327</v>
      </c>
      <c r="Q557" s="4">
        <f t="shared" si="323"/>
        <v>52.557000000000151</v>
      </c>
      <c r="R557" s="4">
        <f t="shared" si="324"/>
        <v>4.1277142857142879</v>
      </c>
      <c r="S557" s="4">
        <f t="shared" si="325"/>
        <v>2.9316326530612256</v>
      </c>
      <c r="T557" s="20">
        <f t="shared" si="296"/>
        <v>3189.5806842105262</v>
      </c>
      <c r="U557" s="2">
        <f t="shared" si="297"/>
        <v>34.360684210526415</v>
      </c>
      <c r="V557" s="24">
        <f t="shared" si="298"/>
        <v>0</v>
      </c>
      <c r="W557" s="32">
        <f t="shared" si="299"/>
        <v>3207.3785848687153</v>
      </c>
      <c r="X557" s="33">
        <f t="shared" si="300"/>
        <v>52.158584868715479</v>
      </c>
      <c r="Y557" s="34">
        <f t="shared" si="301"/>
        <v>0</v>
      </c>
      <c r="Z557" s="39">
        <f t="shared" si="326"/>
        <v>3210.3410000000003</v>
      </c>
      <c r="AA557" s="33">
        <f t="shared" si="302"/>
        <v>55.121000000000549</v>
      </c>
      <c r="AB557" s="34">
        <f t="shared" si="303"/>
        <v>0</v>
      </c>
      <c r="AC557" s="32">
        <f t="shared" si="304"/>
        <v>3209.7188928224305</v>
      </c>
      <c r="AD557" s="33">
        <f t="shared" si="305"/>
        <v>54.498892822430662</v>
      </c>
      <c r="AE557" s="34">
        <f t="shared" si="306"/>
        <v>0</v>
      </c>
      <c r="AF557" s="36">
        <f t="shared" si="307"/>
        <v>-1</v>
      </c>
      <c r="AG557" s="37">
        <f t="shared" si="308"/>
        <v>0</v>
      </c>
      <c r="AH557" s="37">
        <f>IF(COUNTIF(AF558:AF561, "&lt;0")&gt;=2,0,IF(AE557=1, 1, -1))</f>
        <v>0</v>
      </c>
      <c r="AI557" s="37">
        <f>IF(COUNTIF(AF558:AF560, "&lt;0")&gt;=1,0,IF(AE557=1, 1, -1))</f>
        <v>0</v>
      </c>
      <c r="AJ557" s="42">
        <f>IF(SUM(AE558:AE560)=0,0,IF(AE557=1, 1, -1))</f>
        <v>-1</v>
      </c>
      <c r="AK557" s="37">
        <f>IF(COUNTIF(AF558:AF559, "&lt;0")&gt;=2,0,IF(AE557=1, 1, -1))</f>
        <v>0</v>
      </c>
      <c r="AL557" s="44">
        <f>IF(COUNTIF(AF558:AF561, "&lt;0")&gt;=3,0,IF(AE557=1, 1, -1))</f>
        <v>-1</v>
      </c>
      <c r="AM557" s="49">
        <f>IF(COUNTIF(AF558:AF560, "&lt;0")&gt;=2,0,IF(AE557=1, 1, -1))</f>
        <v>0</v>
      </c>
      <c r="AN557" s="7">
        <v>25.728020994027919</v>
      </c>
      <c r="AO557" s="4">
        <f t="shared" si="309"/>
        <v>30.240000000000236</v>
      </c>
      <c r="AP557" s="4">
        <f t="shared" si="310"/>
        <v>-55.650000000000091</v>
      </c>
      <c r="AQ557" s="4">
        <f t="shared" si="311"/>
        <v>49.860000000000127</v>
      </c>
      <c r="AR557">
        <f t="shared" si="327"/>
        <v>55.650000000000091</v>
      </c>
      <c r="AS557" s="6">
        <f t="shared" si="312"/>
        <v>1</v>
      </c>
      <c r="AT557" s="4">
        <f t="shared" si="313"/>
        <v>-17.057968508958211</v>
      </c>
      <c r="AU557" s="4">
        <f t="shared" si="328"/>
        <v>-17.131979005972209</v>
      </c>
      <c r="AV557">
        <f t="shared" si="329"/>
        <v>1</v>
      </c>
      <c r="AW557">
        <f t="shared" si="330"/>
        <v>0</v>
      </c>
      <c r="AX557">
        <f t="shared" si="331"/>
        <v>0</v>
      </c>
      <c r="AY557" s="4">
        <f t="shared" si="314"/>
        <v>-3.9100000000000006</v>
      </c>
      <c r="AZ557" s="4">
        <f t="shared" si="315"/>
        <v>668.06000000000415</v>
      </c>
      <c r="BA557" s="4">
        <f>(C557-$C$1240)*10/100*4</f>
        <v>250.8</v>
      </c>
      <c r="BC557"/>
      <c r="BE557" s="6"/>
      <c r="BK557">
        <f t="shared" si="332"/>
        <v>1</v>
      </c>
    </row>
    <row r="558" spans="1:63" x14ac:dyDescent="0.25">
      <c r="A558">
        <v>701</v>
      </c>
      <c r="B558" s="1">
        <v>44022</v>
      </c>
      <c r="C558" s="2">
        <v>3152.47</v>
      </c>
      <c r="D558" s="2">
        <v>3186.82</v>
      </c>
      <c r="E558" s="2">
        <v>3136.22</v>
      </c>
      <c r="F558" s="2">
        <v>3185.04</v>
      </c>
      <c r="G558" s="2">
        <v>4515340000</v>
      </c>
      <c r="H558" s="2">
        <f t="shared" si="316"/>
        <v>54.575031419546114</v>
      </c>
      <c r="I558" s="2">
        <f t="shared" si="317"/>
        <v>3108.1485000000002</v>
      </c>
      <c r="J558" s="2">
        <f t="shared" si="318"/>
        <v>57.669463268563696</v>
      </c>
      <c r="K558" s="2">
        <f t="shared" si="319"/>
        <v>0.41999999999961801</v>
      </c>
      <c r="L558" s="20">
        <f>VLOOKUP(B558,'IV Calls'!A:B,2, FALSE)</f>
        <v>0.189</v>
      </c>
      <c r="M558" s="2">
        <f t="shared" si="320"/>
        <v>19.530154961519806</v>
      </c>
      <c r="N558" s="2">
        <f>VLOOKUP(B558,'IV Puts'!A:B,2, FALSE)</f>
        <v>0.18970000000000001</v>
      </c>
      <c r="O558" s="21">
        <f t="shared" si="321"/>
        <v>20.342464070380892</v>
      </c>
      <c r="P558" s="4">
        <f t="shared" si="322"/>
        <v>50.600000000000364</v>
      </c>
      <c r="Q558" s="4">
        <f t="shared" si="323"/>
        <v>51.881000000000128</v>
      </c>
      <c r="R558" s="4">
        <f t="shared" si="324"/>
        <v>4.5406842105263214</v>
      </c>
      <c r="S558" s="4">
        <f t="shared" si="325"/>
        <v>3.2374434770639091</v>
      </c>
      <c r="T558" s="20">
        <f t="shared" si="296"/>
        <v>3156.9216616541357</v>
      </c>
      <c r="U558" s="2">
        <f t="shared" si="297"/>
        <v>28.118338345864231</v>
      </c>
      <c r="V558" s="24">
        <f t="shared" si="298"/>
        <v>0</v>
      </c>
      <c r="W558" s="32">
        <f t="shared" si="299"/>
        <v>3154.9226238062752</v>
      </c>
      <c r="X558" s="33">
        <f t="shared" si="300"/>
        <v>30.117376193724795</v>
      </c>
      <c r="Y558" s="34">
        <f t="shared" si="301"/>
        <v>0</v>
      </c>
      <c r="Z558" s="39">
        <f t="shared" si="326"/>
        <v>3150.0999999999985</v>
      </c>
      <c r="AA558" s="33">
        <f t="shared" si="302"/>
        <v>34.940000000001419</v>
      </c>
      <c r="AB558" s="34">
        <f t="shared" si="303"/>
        <v>0</v>
      </c>
      <c r="AC558" s="32">
        <f t="shared" si="304"/>
        <v>3151.1127509993166</v>
      </c>
      <c r="AD558" s="33">
        <f t="shared" si="305"/>
        <v>33.927249000683332</v>
      </c>
      <c r="AE558" s="34">
        <f t="shared" si="306"/>
        <v>0</v>
      </c>
      <c r="AF558" s="36">
        <f t="shared" si="307"/>
        <v>-1</v>
      </c>
      <c r="AG558" s="37">
        <f t="shared" si="308"/>
        <v>0</v>
      </c>
      <c r="AH558" s="37">
        <f>IF(COUNTIF(AF559:AF562, "&lt;0")&gt;=2,0,IF(AE558=1, 1, -1))</f>
        <v>0</v>
      </c>
      <c r="AI558" s="37">
        <f>IF(COUNTIF(AF559:AF561, "&lt;0")&gt;=1,0,IF(AE558=1, 1, -1))</f>
        <v>0</v>
      </c>
      <c r="AJ558" s="42">
        <f>IF(SUM(AE559:AE561)=0,0,IF(AE558=1, 1, -1))</f>
        <v>-1</v>
      </c>
      <c r="AK558" s="37">
        <f>IF(COUNTIF(AF559:AF560, "&lt;0")&gt;=2,0,IF(AE558=1, 1, -1))</f>
        <v>-1</v>
      </c>
      <c r="AL558" s="44">
        <f>IF(COUNTIF(AF559:AF562, "&lt;0")&gt;=3,0,IF(AE558=1, 1, -1))</f>
        <v>-1</v>
      </c>
      <c r="AM558" s="49">
        <f>IF(COUNTIF(AF559:AF561, "&lt;0")&gt;=2,0,IF(AE558=1, 1, -1))</f>
        <v>-1</v>
      </c>
      <c r="AN558" s="7">
        <v>19.602488868784693</v>
      </c>
      <c r="AO558" s="4">
        <f t="shared" si="309"/>
        <v>34.350000000000364</v>
      </c>
      <c r="AP558" s="4">
        <f t="shared" si="310"/>
        <v>-16.25</v>
      </c>
      <c r="AQ558" s="4">
        <f t="shared" si="311"/>
        <v>32.570000000000164</v>
      </c>
      <c r="AR558">
        <f t="shared" si="327"/>
        <v>34.350000000000364</v>
      </c>
      <c r="AS558" s="6">
        <f t="shared" si="312"/>
        <v>1</v>
      </c>
      <c r="AT558" s="4">
        <f t="shared" si="313"/>
        <v>-4.9462666968233222</v>
      </c>
      <c r="AU558" s="4">
        <f t="shared" si="328"/>
        <v>-5.9675111312154705</v>
      </c>
      <c r="AV558">
        <f t="shared" si="329"/>
        <v>1</v>
      </c>
      <c r="AW558">
        <f t="shared" si="330"/>
        <v>0</v>
      </c>
      <c r="AX558">
        <f t="shared" si="331"/>
        <v>0</v>
      </c>
      <c r="AY558" s="4">
        <f t="shared" si="314"/>
        <v>-3.9100000000000006</v>
      </c>
      <c r="AZ558" s="4">
        <f t="shared" si="315"/>
        <v>671.97000000000412</v>
      </c>
      <c r="BA558" s="4">
        <f>(C558-$C$1240)*10/100*4</f>
        <v>229.75599999999994</v>
      </c>
      <c r="BC558"/>
      <c r="BE558" s="6"/>
      <c r="BK558">
        <f t="shared" si="332"/>
        <v>1</v>
      </c>
    </row>
    <row r="559" spans="1:63" x14ac:dyDescent="0.25">
      <c r="A559">
        <v>700</v>
      </c>
      <c r="B559" s="1">
        <v>44021</v>
      </c>
      <c r="C559" s="2">
        <v>3176.17</v>
      </c>
      <c r="D559" s="2">
        <v>3179.78</v>
      </c>
      <c r="E559" s="2">
        <v>3115.7</v>
      </c>
      <c r="F559" s="2">
        <v>3152.05</v>
      </c>
      <c r="G559" s="2">
        <v>4829020000</v>
      </c>
      <c r="H559" s="2">
        <f t="shared" si="316"/>
        <v>57.650516196975914</v>
      </c>
      <c r="I559" s="2">
        <f t="shared" si="317"/>
        <v>3106.7014999999997</v>
      </c>
      <c r="J559" s="2">
        <f t="shared" si="318"/>
        <v>59.212589566391188</v>
      </c>
      <c r="K559" s="2">
        <f t="shared" si="319"/>
        <v>6.2300000000000182</v>
      </c>
      <c r="L559" s="20">
        <f>VLOOKUP(B559,'IV Calls'!A:B,2, FALSE)</f>
        <v>0.21</v>
      </c>
      <c r="M559" s="2">
        <f t="shared" si="320"/>
        <v>21.823335225830135</v>
      </c>
      <c r="N559" s="2">
        <f>VLOOKUP(B559,'IV Puts'!A:B,2, FALSE)</f>
        <v>0.2107</v>
      </c>
      <c r="O559" s="21">
        <f t="shared" si="321"/>
        <v>22.722635736953738</v>
      </c>
      <c r="P559" s="4">
        <f t="shared" si="322"/>
        <v>64.080000000000382</v>
      </c>
      <c r="Q559" s="4">
        <f t="shared" si="323"/>
        <v>53.045000000000073</v>
      </c>
      <c r="R559" s="4">
        <f t="shared" si="324"/>
        <v>4.8716616541353472</v>
      </c>
      <c r="S559" s="4">
        <f t="shared" si="325"/>
        <v>3.4543997271487101</v>
      </c>
      <c r="T559" s="20">
        <f t="shared" si="296"/>
        <v>3172.7021503759397</v>
      </c>
      <c r="U559" s="2">
        <f t="shared" si="297"/>
        <v>20.652150375939527</v>
      </c>
      <c r="V559" s="24">
        <f t="shared" si="298"/>
        <v>1</v>
      </c>
      <c r="W559" s="32">
        <f t="shared" si="299"/>
        <v>3177.6548570425684</v>
      </c>
      <c r="X559" s="33">
        <f t="shared" si="300"/>
        <v>25.604857042568256</v>
      </c>
      <c r="Y559" s="34">
        <f t="shared" si="301"/>
        <v>0</v>
      </c>
      <c r="Z559" s="39">
        <f t="shared" si="326"/>
        <v>3178.4800000000014</v>
      </c>
      <c r="AA559" s="33">
        <f t="shared" si="302"/>
        <v>26.430000000001201</v>
      </c>
      <c r="AB559" s="34">
        <f t="shared" si="303"/>
        <v>0</v>
      </c>
      <c r="AC559" s="32">
        <f t="shared" si="304"/>
        <v>3178.3067199789402</v>
      </c>
      <c r="AD559" s="33">
        <f t="shared" si="305"/>
        <v>26.256719978940055</v>
      </c>
      <c r="AE559" s="34">
        <f t="shared" si="306"/>
        <v>0</v>
      </c>
      <c r="AF559" s="36">
        <f t="shared" si="307"/>
        <v>-1</v>
      </c>
      <c r="AG559" s="37">
        <f t="shared" si="308"/>
        <v>-1</v>
      </c>
      <c r="AH559" s="37">
        <f>IF(COUNTIF(AF560:AF563, "&lt;0")&gt;=2,0,IF(AE559=1, 1, -1))</f>
        <v>-1</v>
      </c>
      <c r="AI559" s="37">
        <f>IF(COUNTIF(AF560:AF562, "&lt;0")&gt;=1,0,IF(AE559=1, 1, -1))</f>
        <v>0</v>
      </c>
      <c r="AJ559" s="42">
        <f>IF(SUM(AE560:AE562)=0,0,IF(AE559=1, 1, -1))</f>
        <v>-1</v>
      </c>
      <c r="AK559" s="37">
        <f>IF(COUNTIF(AF560:AF561, "&lt;0")&gt;=2,0,IF(AE559=1, 1, -1))</f>
        <v>-1</v>
      </c>
      <c r="AL559" s="44">
        <f>IF(COUNTIF(AF560:AF563, "&lt;0")&gt;=3,0,IF(AE559=1, 1, -1))</f>
        <v>-1</v>
      </c>
      <c r="AM559" s="49">
        <f>IF(COUNTIF(AF560:AF562, "&lt;0")&gt;=2,0,IF(AE559=1, 1, -1))</f>
        <v>-1</v>
      </c>
      <c r="AN559" s="7">
        <v>21.896079676582897</v>
      </c>
      <c r="AO559" s="4">
        <f t="shared" si="309"/>
        <v>3.6100000000001273</v>
      </c>
      <c r="AP559" s="4">
        <f t="shared" si="310"/>
        <v>-60.470000000000255</v>
      </c>
      <c r="AQ559" s="4">
        <f t="shared" si="311"/>
        <v>24.119999999999891</v>
      </c>
      <c r="AR559">
        <f t="shared" si="327"/>
        <v>60.470000000000255</v>
      </c>
      <c r="AS559" s="6">
        <f t="shared" si="312"/>
        <v>1</v>
      </c>
      <c r="AT559" s="4">
        <f t="shared" si="313"/>
        <v>-27.625880485125911</v>
      </c>
      <c r="AU559" s="4">
        <f t="shared" si="328"/>
        <v>4.7760796765830058</v>
      </c>
      <c r="AV559">
        <f t="shared" si="329"/>
        <v>0</v>
      </c>
      <c r="AW559">
        <f t="shared" si="330"/>
        <v>1</v>
      </c>
      <c r="AX559">
        <f t="shared" si="331"/>
        <v>0</v>
      </c>
      <c r="AY559" s="4">
        <f t="shared" si="314"/>
        <v>-3.9100000000000006</v>
      </c>
      <c r="AZ559" s="4">
        <f t="shared" si="315"/>
        <v>675.88000000000409</v>
      </c>
      <c r="BA559" s="4">
        <f>(C559-$C$1240)*10/100*4</f>
        <v>239.23600000000005</v>
      </c>
      <c r="BC559"/>
      <c r="BE559" s="6"/>
      <c r="BK559">
        <f t="shared" si="332"/>
        <v>1</v>
      </c>
    </row>
    <row r="560" spans="1:63" x14ac:dyDescent="0.25">
      <c r="A560">
        <v>699</v>
      </c>
      <c r="B560" s="1">
        <v>44020</v>
      </c>
      <c r="C560" s="2">
        <v>3153.07</v>
      </c>
      <c r="D560" s="2">
        <v>3171.8</v>
      </c>
      <c r="E560" s="2">
        <v>3136.53</v>
      </c>
      <c r="F560" s="2">
        <v>3169.94</v>
      </c>
      <c r="G560" s="2">
        <v>4927700000</v>
      </c>
      <c r="H560" s="2">
        <f t="shared" si="316"/>
        <v>52.743787891192596</v>
      </c>
      <c r="I560" s="2">
        <f t="shared" si="317"/>
        <v>3108.5639999999994</v>
      </c>
      <c r="J560" s="2">
        <f t="shared" si="318"/>
        <v>59.187238809516522</v>
      </c>
      <c r="K560" s="2">
        <f t="shared" si="319"/>
        <v>7.75</v>
      </c>
      <c r="L560" s="20">
        <f>VLOOKUP(B560,'IV Calls'!A:B,2, FALSE)</f>
        <v>0.20230000000000001</v>
      </c>
      <c r="M560" s="2">
        <f t="shared" si="320"/>
        <v>20.859865618355368</v>
      </c>
      <c r="N560" s="2">
        <f>VLOOKUP(B560,'IV Puts'!A:B,2, FALSE)</f>
        <v>0.20330000000000001</v>
      </c>
      <c r="O560" s="21">
        <f t="shared" si="321"/>
        <v>21.754311548761123</v>
      </c>
      <c r="P560" s="4">
        <f t="shared" si="322"/>
        <v>35.269999999999982</v>
      </c>
      <c r="Q560" s="4">
        <f t="shared" si="323"/>
        <v>56.553000000000019</v>
      </c>
      <c r="R560" s="4">
        <f t="shared" si="324"/>
        <v>2.7621503759398585</v>
      </c>
      <c r="S560" s="4">
        <f t="shared" si="325"/>
        <v>2.0913479472796781</v>
      </c>
      <c r="T560" s="20">
        <f t="shared" si="296"/>
        <v>3145.5040150375939</v>
      </c>
      <c r="U560" s="2">
        <f t="shared" si="297"/>
        <v>24.43598496240611</v>
      </c>
      <c r="V560" s="24">
        <f t="shared" si="298"/>
        <v>0</v>
      </c>
      <c r="W560" s="32">
        <f t="shared" si="299"/>
        <v>3153.3601639128592</v>
      </c>
      <c r="X560" s="33">
        <f t="shared" si="300"/>
        <v>16.579836087140848</v>
      </c>
      <c r="Y560" s="34">
        <f t="shared" si="301"/>
        <v>1</v>
      </c>
      <c r="Z560" s="39">
        <f t="shared" si="326"/>
        <v>3151.7330000000002</v>
      </c>
      <c r="AA560" s="33">
        <f t="shared" si="302"/>
        <v>18.20699999999988</v>
      </c>
      <c r="AB560" s="34">
        <f t="shared" si="303"/>
        <v>1</v>
      </c>
      <c r="AC560" s="32">
        <f t="shared" si="304"/>
        <v>3152.0747044217005</v>
      </c>
      <c r="AD560" s="33">
        <f t="shared" si="305"/>
        <v>17.865295578299538</v>
      </c>
      <c r="AE560" s="34">
        <f t="shared" si="306"/>
        <v>1</v>
      </c>
      <c r="AF560" s="36">
        <f t="shared" si="307"/>
        <v>1</v>
      </c>
      <c r="AG560" s="37">
        <f t="shared" si="308"/>
        <v>1</v>
      </c>
      <c r="AH560" s="37">
        <f>IF(COUNTIF(AF561:AF564, "&lt;0")&gt;=2,0,IF(AE560=1, 1, -1))</f>
        <v>1</v>
      </c>
      <c r="AI560" s="37">
        <f>IF(COUNTIF(AF561:AF563, "&lt;0")&gt;=1,0,IF(AE560=1, 1, -1))</f>
        <v>0</v>
      </c>
      <c r="AJ560" s="42">
        <f>IF(SUM(AE561:AE563)=0,0,IF(AE560=1, 1, -1))</f>
        <v>1</v>
      </c>
      <c r="AK560" s="37">
        <f>IF(COUNTIF(AF561:AF562, "&lt;0")&gt;=2,0,IF(AE560=1, 1, -1))</f>
        <v>1</v>
      </c>
      <c r="AL560" s="44">
        <f>IF(COUNTIF(AF561:AF564, "&lt;0")&gt;=3,0,IF(AE560=1, 1, -1))</f>
        <v>1</v>
      </c>
      <c r="AM560" s="49">
        <f>IF(COUNTIF(AF561:AF563, "&lt;0")&gt;=2,0,IF(AE560=1, 1, -1))</f>
        <v>1</v>
      </c>
      <c r="AN560" s="7">
        <v>20.962979140937449</v>
      </c>
      <c r="AO560" s="4">
        <f t="shared" si="309"/>
        <v>18.730000000000018</v>
      </c>
      <c r="AP560" s="4">
        <f t="shared" si="310"/>
        <v>-16.539999999999964</v>
      </c>
      <c r="AQ560" s="4">
        <f t="shared" si="311"/>
        <v>16.869999999999891</v>
      </c>
      <c r="AR560">
        <f t="shared" si="327"/>
        <v>18.730000000000018</v>
      </c>
      <c r="AS560" s="6">
        <f t="shared" si="312"/>
        <v>0</v>
      </c>
      <c r="AT560" s="4">
        <f t="shared" si="313"/>
        <v>12.714468711406155</v>
      </c>
      <c r="AU560" s="4">
        <f t="shared" si="328"/>
        <v>11.092979140937558</v>
      </c>
      <c r="AV560">
        <f t="shared" si="329"/>
        <v>0</v>
      </c>
      <c r="AW560">
        <f t="shared" si="330"/>
        <v>0</v>
      </c>
      <c r="AX560">
        <f t="shared" si="331"/>
        <v>0</v>
      </c>
      <c r="AY560" s="4">
        <f t="shared" si="314"/>
        <v>6.94</v>
      </c>
      <c r="AZ560" s="4">
        <f t="shared" si="315"/>
        <v>679.79000000000406</v>
      </c>
      <c r="BA560" s="4">
        <f>(C560-$C$1240)*10/100*4</f>
        <v>229.99600000000009</v>
      </c>
      <c r="BC560"/>
      <c r="BE560" s="6"/>
      <c r="BK560">
        <f t="shared" si="332"/>
        <v>1</v>
      </c>
    </row>
    <row r="561" spans="1:63" x14ac:dyDescent="0.25">
      <c r="A561">
        <v>698</v>
      </c>
      <c r="B561" s="1">
        <v>44019</v>
      </c>
      <c r="C561" s="2">
        <v>3166.44</v>
      </c>
      <c r="D561" s="2">
        <v>3184.15</v>
      </c>
      <c r="E561" s="2">
        <v>3142.93</v>
      </c>
      <c r="F561" s="2">
        <v>3145.32</v>
      </c>
      <c r="G561" s="2">
        <v>4563700000</v>
      </c>
      <c r="H561" s="2">
        <f t="shared" si="316"/>
        <v>51.398642178347252</v>
      </c>
      <c r="I561" s="2">
        <f t="shared" si="317"/>
        <v>3111.5765000000001</v>
      </c>
      <c r="J561" s="2">
        <f t="shared" si="318"/>
        <v>57.990500571894955</v>
      </c>
      <c r="K561" s="2">
        <f t="shared" si="319"/>
        <v>-13.279999999999745</v>
      </c>
      <c r="L561" s="20">
        <f>VLOOKUP(B561,'IV Calls'!A:B,2, FALSE)</f>
        <v>0.21079999999999999</v>
      </c>
      <c r="M561" s="2">
        <f t="shared" si="320"/>
        <v>21.974058286345066</v>
      </c>
      <c r="N561" s="2">
        <f>VLOOKUP(B561,'IV Puts'!A:B,2, FALSE)</f>
        <v>0.2238</v>
      </c>
      <c r="O561" s="21">
        <f t="shared" si="321"/>
        <v>24.209849489967521</v>
      </c>
      <c r="P561" s="4">
        <f t="shared" si="322"/>
        <v>41.220000000000255</v>
      </c>
      <c r="Q561" s="4">
        <f t="shared" si="323"/>
        <v>56.730000000000018</v>
      </c>
      <c r="R561" s="4">
        <f t="shared" si="324"/>
        <v>0.18401503759399507</v>
      </c>
      <c r="S561" s="4">
        <f t="shared" si="325"/>
        <v>0.40868156740699435</v>
      </c>
      <c r="T561" s="20">
        <f t="shared" si="296"/>
        <v>3177.4104736842105</v>
      </c>
      <c r="U561" s="2">
        <f t="shared" si="297"/>
        <v>32.090473684210338</v>
      </c>
      <c r="V561" s="24">
        <f t="shared" si="298"/>
        <v>0</v>
      </c>
      <c r="W561" s="32">
        <f t="shared" si="299"/>
        <v>3165.5298808757557</v>
      </c>
      <c r="X561" s="33">
        <f t="shared" si="300"/>
        <v>20.209880875755516</v>
      </c>
      <c r="Y561" s="34">
        <f t="shared" si="301"/>
        <v>1</v>
      </c>
      <c r="Z561" s="39">
        <f t="shared" si="326"/>
        <v>3167.5550000000003</v>
      </c>
      <c r="AA561" s="33">
        <f t="shared" si="302"/>
        <v>22.235000000000127</v>
      </c>
      <c r="AB561" s="34">
        <f t="shared" si="303"/>
        <v>0</v>
      </c>
      <c r="AC561" s="32">
        <f t="shared" si="304"/>
        <v>3167.129724983909</v>
      </c>
      <c r="AD561" s="33">
        <f t="shared" si="305"/>
        <v>21.809724983908836</v>
      </c>
      <c r="AE561" s="34">
        <f t="shared" si="306"/>
        <v>1</v>
      </c>
      <c r="AF561" s="36">
        <f t="shared" si="307"/>
        <v>1</v>
      </c>
      <c r="AG561" s="37">
        <f t="shared" si="308"/>
        <v>0</v>
      </c>
      <c r="AH561" s="37">
        <f>IF(COUNTIF(AF562:AF565, "&lt;0")&gt;=2,0,IF(AE561=1, 1, -1))</f>
        <v>0</v>
      </c>
      <c r="AI561" s="37">
        <f>IF(COUNTIF(AF562:AF564, "&lt;0")&gt;=1,0,IF(AE561=1, 1, -1))</f>
        <v>0</v>
      </c>
      <c r="AJ561" s="42">
        <f>IF(SUM(AE562:AE564)=0,0,IF(AE561=1, 1, -1))</f>
        <v>1</v>
      </c>
      <c r="AK561" s="37">
        <f>IF(COUNTIF(AF562:AF563, "&lt;0")&gt;=2,0,IF(AE561=1, 1, -1))</f>
        <v>1</v>
      </c>
      <c r="AL561" s="44">
        <f>IF(COUNTIF(AF562:AF565, "&lt;0")&gt;=3,0,IF(AE561=1, 1, -1))</f>
        <v>1</v>
      </c>
      <c r="AM561" s="49">
        <f>IF(COUNTIF(AF562:AF564, "&lt;0")&gt;=2,0,IF(AE561=1, 1, -1))</f>
        <v>1</v>
      </c>
      <c r="AN561" s="7">
        <v>23.329194708178491</v>
      </c>
      <c r="AO561" s="4">
        <f t="shared" si="309"/>
        <v>17.710000000000036</v>
      </c>
      <c r="AP561" s="4">
        <f t="shared" si="310"/>
        <v>-23.510000000000218</v>
      </c>
      <c r="AQ561" s="4">
        <f t="shared" si="311"/>
        <v>21.119999999999891</v>
      </c>
      <c r="AR561">
        <f t="shared" si="327"/>
        <v>23.510000000000218</v>
      </c>
      <c r="AS561" s="6">
        <f t="shared" si="312"/>
        <v>0</v>
      </c>
      <c r="AT561" s="4">
        <f t="shared" si="313"/>
        <v>11.483792062267518</v>
      </c>
      <c r="AU561" s="4">
        <f t="shared" si="328"/>
        <v>9.2091947081786003</v>
      </c>
      <c r="AV561">
        <f t="shared" si="329"/>
        <v>0</v>
      </c>
      <c r="AW561">
        <f t="shared" si="330"/>
        <v>0</v>
      </c>
      <c r="AX561">
        <f t="shared" si="331"/>
        <v>0</v>
      </c>
      <c r="AY561" s="4">
        <f t="shared" si="314"/>
        <v>6.94</v>
      </c>
      <c r="AZ561" s="4">
        <f t="shared" si="315"/>
        <v>672.850000000004</v>
      </c>
      <c r="BA561" s="4">
        <f>(C561-$C$1240)*10/100*4</f>
        <v>235.34400000000005</v>
      </c>
      <c r="BC561"/>
      <c r="BE561" s="6"/>
      <c r="BK561">
        <f t="shared" si="332"/>
        <v>1</v>
      </c>
    </row>
    <row r="562" spans="1:63" x14ac:dyDescent="0.25">
      <c r="A562">
        <v>697</v>
      </c>
      <c r="B562" s="1">
        <v>44018</v>
      </c>
      <c r="C562" s="2">
        <v>3155.29</v>
      </c>
      <c r="D562" s="2">
        <v>3182.59</v>
      </c>
      <c r="E562" s="2">
        <v>3155.29</v>
      </c>
      <c r="F562" s="2">
        <v>3179.72</v>
      </c>
      <c r="G562" s="2">
        <v>4736450000</v>
      </c>
      <c r="H562" s="2">
        <f t="shared" si="316"/>
        <v>46.021157501498983</v>
      </c>
      <c r="I562" s="2">
        <f t="shared" si="317"/>
        <v>3113.2504999999996</v>
      </c>
      <c r="J562" s="2">
        <f t="shared" si="318"/>
        <v>53.914229876331319</v>
      </c>
      <c r="K562" s="2">
        <f t="shared" si="319"/>
        <v>25.279999999999745</v>
      </c>
      <c r="L562" s="20">
        <f>VLOOKUP(B562,'IV Calls'!A:B,2, FALSE)</f>
        <v>0.2112</v>
      </c>
      <c r="M562" s="2">
        <f t="shared" si="320"/>
        <v>21.671572545808083</v>
      </c>
      <c r="N562" s="2">
        <f>VLOOKUP(B562,'IV Puts'!A:B,2, FALSE)</f>
        <v>0.20599999999999999</v>
      </c>
      <c r="O562" s="21">
        <f t="shared" si="321"/>
        <v>21.935931143063996</v>
      </c>
      <c r="P562" s="4">
        <f t="shared" si="322"/>
        <v>52.579999999999927</v>
      </c>
      <c r="Q562" s="4">
        <f t="shared" si="323"/>
        <v>56.76100000000001</v>
      </c>
      <c r="R562" s="4">
        <f t="shared" si="324"/>
        <v>-2.3095263157894648</v>
      </c>
      <c r="S562" s="4">
        <f t="shared" si="325"/>
        <v>-1.2818579214712034</v>
      </c>
      <c r="T562" s="20">
        <f t="shared" si="296"/>
        <v>3125.344135338346</v>
      </c>
      <c r="U562" s="2">
        <f t="shared" si="297"/>
        <v>54.37586466165385</v>
      </c>
      <c r="V562" s="24">
        <f t="shared" si="298"/>
        <v>0</v>
      </c>
      <c r="W562" s="32">
        <f t="shared" si="299"/>
        <v>3153.0411983203544</v>
      </c>
      <c r="X562" s="33">
        <f t="shared" si="300"/>
        <v>26.678801679645403</v>
      </c>
      <c r="Y562" s="34">
        <f t="shared" si="301"/>
        <v>0</v>
      </c>
      <c r="Z562" s="39">
        <f t="shared" si="326"/>
        <v>3156.4550000000008</v>
      </c>
      <c r="AA562" s="33">
        <f t="shared" si="302"/>
        <v>23.264999999998963</v>
      </c>
      <c r="AB562" s="34">
        <f t="shared" si="303"/>
        <v>0</v>
      </c>
      <c r="AC562" s="32">
        <f t="shared" si="304"/>
        <v>3155.738101647275</v>
      </c>
      <c r="AD562" s="33">
        <f t="shared" si="305"/>
        <v>23.981898352724784</v>
      </c>
      <c r="AE562" s="34">
        <f t="shared" si="306"/>
        <v>0</v>
      </c>
      <c r="AF562" s="36">
        <f t="shared" si="307"/>
        <v>-1</v>
      </c>
      <c r="AG562" s="37">
        <f t="shared" si="308"/>
        <v>-1</v>
      </c>
      <c r="AH562" s="37">
        <f>IF(COUNTIF(AF563:AF566, "&lt;0")&gt;=2,0,IF(AE562=1, 1, -1))</f>
        <v>0</v>
      </c>
      <c r="AI562" s="37">
        <f>IF(COUNTIF(AF563:AF565, "&lt;0")&gt;=1,0,IF(AE562=1, 1, -1))</f>
        <v>0</v>
      </c>
      <c r="AJ562" s="42">
        <f>IF(SUM(AE563:AE565)=0,0,IF(AE562=1, 1, -1))</f>
        <v>-1</v>
      </c>
      <c r="AK562" s="37">
        <f>IF(COUNTIF(AF563:AF564, "&lt;0")&gt;=2,0,IF(AE562=1, 1, -1))</f>
        <v>-1</v>
      </c>
      <c r="AL562" s="44">
        <f>IF(COUNTIF(AF563:AF566, "&lt;0")&gt;=3,0,IF(AE562=1, 1, -1))</f>
        <v>-1</v>
      </c>
      <c r="AM562" s="49">
        <f>IF(COUNTIF(AF563:AF565, "&lt;0")&gt;=2,0,IF(AE562=1, 1, -1))</f>
        <v>-1</v>
      </c>
      <c r="AN562" s="7">
        <v>21.137992161157502</v>
      </c>
      <c r="AO562" s="4">
        <f t="shared" si="309"/>
        <v>27.300000000000182</v>
      </c>
      <c r="AP562" s="4">
        <f t="shared" si="310"/>
        <v>0</v>
      </c>
      <c r="AQ562" s="4">
        <f t="shared" si="311"/>
        <v>24.429999999999836</v>
      </c>
      <c r="AR562">
        <f t="shared" si="327"/>
        <v>27.300000000000182</v>
      </c>
      <c r="AS562" s="6">
        <f t="shared" si="312"/>
        <v>0</v>
      </c>
      <c r="AT562" s="4">
        <f t="shared" si="313"/>
        <v>4.4069882417360731</v>
      </c>
      <c r="AU562" s="4">
        <f t="shared" si="328"/>
        <v>3.7079921611576658</v>
      </c>
      <c r="AV562">
        <f t="shared" si="329"/>
        <v>0</v>
      </c>
      <c r="AW562">
        <f t="shared" si="330"/>
        <v>0</v>
      </c>
      <c r="AX562">
        <f t="shared" si="331"/>
        <v>0</v>
      </c>
      <c r="AY562" s="4">
        <f t="shared" si="314"/>
        <v>6.94</v>
      </c>
      <c r="AZ562" s="4">
        <f t="shared" si="315"/>
        <v>665.91000000000395</v>
      </c>
      <c r="BA562" s="4">
        <f>(C562-$C$1240)*10/100*4</f>
        <v>230.88400000000001</v>
      </c>
      <c r="BC562"/>
      <c r="BE562" s="6"/>
      <c r="BK562">
        <f t="shared" si="332"/>
        <v>1</v>
      </c>
    </row>
    <row r="563" spans="1:63" x14ac:dyDescent="0.25">
      <c r="A563">
        <v>696</v>
      </c>
      <c r="B563" s="1">
        <v>44014</v>
      </c>
      <c r="C563" s="2">
        <v>3143.64</v>
      </c>
      <c r="D563" s="2">
        <v>3165.81</v>
      </c>
      <c r="E563" s="2">
        <v>3124.52</v>
      </c>
      <c r="F563" s="2">
        <v>3130.01</v>
      </c>
      <c r="G563" s="2">
        <v>4190830000</v>
      </c>
      <c r="H563" s="2">
        <f t="shared" si="316"/>
        <v>44.005305791208585</v>
      </c>
      <c r="I563" s="2">
        <f t="shared" si="317"/>
        <v>3113.6779999999999</v>
      </c>
      <c r="J563" s="2">
        <f t="shared" si="318"/>
        <v>49.801562287902094</v>
      </c>
      <c r="K563" s="2">
        <f t="shared" si="319"/>
        <v>27.779999999999745</v>
      </c>
      <c r="L563" s="20">
        <f>VLOOKUP(B563,'IV Calls'!A:B,2, FALSE)</f>
        <v>0.1938</v>
      </c>
      <c r="M563" s="2">
        <f t="shared" si="320"/>
        <v>19.796230218735001</v>
      </c>
      <c r="N563" s="2">
        <f>VLOOKUP(B563,'IV Puts'!A:B,2, FALSE)</f>
        <v>0.16470000000000001</v>
      </c>
      <c r="O563" s="21">
        <f t="shared" si="321"/>
        <v>17.458811014006955</v>
      </c>
      <c r="P563" s="4">
        <f t="shared" si="322"/>
        <v>49.949999999999818</v>
      </c>
      <c r="Q563" s="4">
        <f t="shared" si="323"/>
        <v>58.745000000000026</v>
      </c>
      <c r="R563" s="4">
        <f t="shared" si="324"/>
        <v>-4.6658646616541217</v>
      </c>
      <c r="S563" s="4">
        <f t="shared" si="325"/>
        <v>-3.1673263093601962</v>
      </c>
      <c r="T563" s="20">
        <f t="shared" si="296"/>
        <v>3110.8094887218044</v>
      </c>
      <c r="U563" s="2">
        <f t="shared" si="297"/>
        <v>19.200511278195791</v>
      </c>
      <c r="V563" s="24">
        <f t="shared" si="298"/>
        <v>1</v>
      </c>
      <c r="W563" s="32">
        <f t="shared" si="299"/>
        <v>3141.2419214382226</v>
      </c>
      <c r="X563" s="33">
        <f t="shared" si="300"/>
        <v>11.231921438222344</v>
      </c>
      <c r="Y563" s="34">
        <f t="shared" si="301"/>
        <v>1</v>
      </c>
      <c r="Z563" s="39">
        <f t="shared" si="326"/>
        <v>3147.4120000000003</v>
      </c>
      <c r="AA563" s="33">
        <f t="shared" si="302"/>
        <v>17.402000000000044</v>
      </c>
      <c r="AB563" s="34">
        <f t="shared" si="303"/>
        <v>1</v>
      </c>
      <c r="AC563" s="32">
        <f t="shared" si="304"/>
        <v>3146.1162835020273</v>
      </c>
      <c r="AD563" s="33">
        <f t="shared" si="305"/>
        <v>16.106283502027054</v>
      </c>
      <c r="AE563" s="34">
        <f t="shared" si="306"/>
        <v>1</v>
      </c>
      <c r="AF563" s="36">
        <f t="shared" si="307"/>
        <v>1</v>
      </c>
      <c r="AG563" s="37">
        <f t="shared" si="308"/>
        <v>1</v>
      </c>
      <c r="AH563" s="37">
        <f>IF(COUNTIF(AF564:AF567, "&lt;0")&gt;=2,0,IF(AE563=1, 1, -1))</f>
        <v>0</v>
      </c>
      <c r="AI563" s="37">
        <f>IF(COUNTIF(AF564:AF566, "&lt;0")&gt;=1,0,IF(AE563=1, 1, -1))</f>
        <v>0</v>
      </c>
      <c r="AJ563" s="42">
        <f>IF(SUM(AE564:AE566)=0,0,IF(AE563=1, 1, -1))</f>
        <v>1</v>
      </c>
      <c r="AK563" s="37">
        <f>IF(COUNTIF(AF564:AF565, "&lt;0")&gt;=2,0,IF(AE563=1, 1, -1))</f>
        <v>1</v>
      </c>
      <c r="AL563" s="44">
        <f>IF(COUNTIF(AF564:AF567, "&lt;0")&gt;=3,0,IF(AE563=1, 1, -1))</f>
        <v>0</v>
      </c>
      <c r="AM563" s="49">
        <f>IF(COUNTIF(AF564:AF566, "&lt;0")&gt;=2,0,IF(AE563=1, 1, -1))</f>
        <v>0</v>
      </c>
      <c r="AN563" s="7">
        <v>16.82373125400235</v>
      </c>
      <c r="AO563" s="4">
        <f t="shared" si="309"/>
        <v>22.170000000000073</v>
      </c>
      <c r="AP563" s="4">
        <f t="shared" si="310"/>
        <v>-19.119999999999891</v>
      </c>
      <c r="AQ563" s="4">
        <f t="shared" si="311"/>
        <v>13.629999999999654</v>
      </c>
      <c r="AR563">
        <f t="shared" si="327"/>
        <v>22.170000000000073</v>
      </c>
      <c r="AS563" s="6">
        <f t="shared" si="312"/>
        <v>0</v>
      </c>
      <c r="AT563" s="4">
        <f t="shared" si="313"/>
        <v>3.0655968810034508</v>
      </c>
      <c r="AU563" s="4">
        <f t="shared" si="328"/>
        <v>10.193731254002696</v>
      </c>
      <c r="AV563">
        <f t="shared" si="329"/>
        <v>0</v>
      </c>
      <c r="AW563">
        <f t="shared" si="330"/>
        <v>0</v>
      </c>
      <c r="AX563">
        <f t="shared" si="331"/>
        <v>0</v>
      </c>
      <c r="AY563" s="4">
        <f t="shared" si="314"/>
        <v>6.94</v>
      </c>
      <c r="AZ563" s="4">
        <f t="shared" si="315"/>
        <v>658.97000000000389</v>
      </c>
      <c r="BA563" s="4">
        <f>(C563-$C$1240)*10/100*4</f>
        <v>226.22399999999999</v>
      </c>
      <c r="BC563"/>
      <c r="BE563" s="6"/>
      <c r="BK563">
        <f t="shared" si="332"/>
        <v>1</v>
      </c>
    </row>
    <row r="564" spans="1:63" x14ac:dyDescent="0.25">
      <c r="A564">
        <v>695</v>
      </c>
      <c r="B564" s="1">
        <v>44013</v>
      </c>
      <c r="C564" s="2">
        <v>3105.92</v>
      </c>
      <c r="D564" s="2">
        <v>3128.44</v>
      </c>
      <c r="E564" s="2">
        <v>3101.17</v>
      </c>
      <c r="F564" s="2">
        <v>3115.86</v>
      </c>
      <c r="G564" s="2">
        <v>4443130000</v>
      </c>
      <c r="H564" s="2">
        <f t="shared" si="316"/>
        <v>40.453136727713833</v>
      </c>
      <c r="I564" s="2">
        <f t="shared" si="317"/>
        <v>3112.0739999999996</v>
      </c>
      <c r="J564" s="2">
        <f t="shared" si="318"/>
        <v>46.295730722798815</v>
      </c>
      <c r="K564" s="2">
        <f t="shared" si="319"/>
        <v>5.6300000000001091</v>
      </c>
      <c r="L564" s="20">
        <f>VLOOKUP(B564,'IV Calls'!A:B,2, FALSE)</f>
        <v>0.2001</v>
      </c>
      <c r="M564" s="2">
        <f t="shared" si="320"/>
        <v>20.33762312499006</v>
      </c>
      <c r="N564" s="2">
        <f>VLOOKUP(B564,'IV Puts'!A:B,2, FALSE)</f>
        <v>0.20250000000000001</v>
      </c>
      <c r="O564" s="21">
        <f t="shared" si="321"/>
        <v>21.358486559962291</v>
      </c>
      <c r="P564" s="4">
        <f t="shared" si="322"/>
        <v>28.150000000000091</v>
      </c>
      <c r="Q564" s="4">
        <f t="shared" si="323"/>
        <v>56.399000000000022</v>
      </c>
      <c r="R564" s="4">
        <f t="shared" si="324"/>
        <v>-5.0505112781954784</v>
      </c>
      <c r="S564" s="4">
        <f t="shared" si="325"/>
        <v>-3.3775754391232482</v>
      </c>
      <c r="T564" s="20">
        <f t="shared" si="296"/>
        <v>3094.9014210526316</v>
      </c>
      <c r="U564" s="2">
        <f t="shared" si="297"/>
        <v>20.958578947368551</v>
      </c>
      <c r="V564" s="24">
        <f t="shared" si="298"/>
        <v>1</v>
      </c>
      <c r="W564" s="32">
        <f t="shared" si="299"/>
        <v>3103.3541792748838</v>
      </c>
      <c r="X564" s="33">
        <f t="shared" si="300"/>
        <v>12.505820725116337</v>
      </c>
      <c r="Y564" s="34">
        <f t="shared" si="301"/>
        <v>1</v>
      </c>
      <c r="Z564" s="39">
        <f t="shared" si="326"/>
        <v>3111.4919999999984</v>
      </c>
      <c r="AA564" s="33">
        <f t="shared" si="302"/>
        <v>4.3680000000017571</v>
      </c>
      <c r="AB564" s="34">
        <f t="shared" si="303"/>
        <v>1</v>
      </c>
      <c r="AC564" s="32">
        <f t="shared" si="304"/>
        <v>3109.783057647724</v>
      </c>
      <c r="AD564" s="33">
        <f t="shared" si="305"/>
        <v>6.0769423522760917</v>
      </c>
      <c r="AE564" s="34">
        <f t="shared" si="306"/>
        <v>1</v>
      </c>
      <c r="AF564" s="36">
        <f t="shared" si="307"/>
        <v>1</v>
      </c>
      <c r="AG564" s="37">
        <f t="shared" si="308"/>
        <v>0</v>
      </c>
      <c r="AH564" s="37">
        <f>IF(COUNTIF(AF565:AF568, "&lt;0")&gt;=2,0,IF(AE564=1, 1, -1))</f>
        <v>0</v>
      </c>
      <c r="AI564" s="37">
        <f>IF(COUNTIF(AF565:AF567, "&lt;0")&gt;=1,0,IF(AE564=1, 1, -1))</f>
        <v>0</v>
      </c>
      <c r="AJ564" s="42">
        <f>IF(SUM(AE565:AE567)=0,0,IF(AE564=1, 1, -1))</f>
        <v>0</v>
      </c>
      <c r="AK564" s="37">
        <f>IF(COUNTIF(AF565:AF566, "&lt;0")&gt;=2,0,IF(AE564=1, 1, -1))</f>
        <v>0</v>
      </c>
      <c r="AL564" s="44">
        <f>IF(COUNTIF(AF565:AF568, "&lt;0")&gt;=3,0,IF(AE564=1, 1, -1))</f>
        <v>0</v>
      </c>
      <c r="AM564" s="49">
        <f>IF(COUNTIF(AF565:AF567, "&lt;0")&gt;=2,0,IF(AE564=1, 1, -1))</f>
        <v>0</v>
      </c>
      <c r="AN564" s="7">
        <v>20.581552637733569</v>
      </c>
      <c r="AO564" s="4">
        <f t="shared" si="309"/>
        <v>22.519999999999982</v>
      </c>
      <c r="AP564" s="4">
        <f t="shared" si="310"/>
        <v>-4.75</v>
      </c>
      <c r="AQ564" s="4">
        <f t="shared" si="311"/>
        <v>9.9400000000000546</v>
      </c>
      <c r="AR564">
        <f t="shared" si="327"/>
        <v>22.519999999999982</v>
      </c>
      <c r="AS564" s="6">
        <f t="shared" si="312"/>
        <v>0</v>
      </c>
      <c r="AT564" s="4">
        <f t="shared" si="313"/>
        <v>8.352328956600374</v>
      </c>
      <c r="AU564" s="4">
        <f t="shared" si="328"/>
        <v>17.641552637733515</v>
      </c>
      <c r="AV564">
        <f t="shared" si="329"/>
        <v>0</v>
      </c>
      <c r="AW564">
        <f t="shared" si="330"/>
        <v>0</v>
      </c>
      <c r="AX564">
        <f t="shared" si="331"/>
        <v>0</v>
      </c>
      <c r="AY564" s="4">
        <f t="shared" si="314"/>
        <v>6.94</v>
      </c>
      <c r="AZ564" s="4">
        <f t="shared" si="315"/>
        <v>652.03000000000384</v>
      </c>
      <c r="BA564" s="4">
        <f>(C564-$C$1240)*10/100*4</f>
        <v>211.13600000000005</v>
      </c>
      <c r="BC564"/>
      <c r="BE564" s="6"/>
      <c r="BK564">
        <f t="shared" si="332"/>
        <v>0</v>
      </c>
    </row>
    <row r="565" spans="1:63" x14ac:dyDescent="0.25">
      <c r="A565">
        <v>694</v>
      </c>
      <c r="B565" s="1">
        <v>44012</v>
      </c>
      <c r="C565" s="2">
        <v>3050.2</v>
      </c>
      <c r="D565" s="2">
        <v>3111.51</v>
      </c>
      <c r="E565" s="2">
        <v>3047.83</v>
      </c>
      <c r="F565" s="2">
        <v>3100.29</v>
      </c>
      <c r="G565" s="2">
        <v>4696280000</v>
      </c>
      <c r="H565" s="2">
        <f t="shared" si="316"/>
        <v>42.957713328859164</v>
      </c>
      <c r="I565" s="2">
        <f t="shared" si="317"/>
        <v>3111.723</v>
      </c>
      <c r="J565" s="2">
        <f t="shared" si="318"/>
        <v>47.135947060212551</v>
      </c>
      <c r="K565" s="2">
        <f t="shared" si="319"/>
        <v>-3.0399999999999636</v>
      </c>
      <c r="L565" s="20">
        <f>VLOOKUP(B565,'IV Calls'!A:B,2, FALSE)</f>
        <v>0.2266</v>
      </c>
      <c r="M565" s="2">
        <f t="shared" si="320"/>
        <v>22.681492872146023</v>
      </c>
      <c r="N565" s="2">
        <f>VLOOKUP(B565,'IV Puts'!A:B,2, FALSE)</f>
        <v>0.2273</v>
      </c>
      <c r="O565" s="21">
        <f t="shared" si="321"/>
        <v>23.610408863203222</v>
      </c>
      <c r="P565" s="4">
        <f t="shared" si="322"/>
        <v>63.680000000000291</v>
      </c>
      <c r="Q565" s="4">
        <f t="shared" si="323"/>
        <v>56.896999999999977</v>
      </c>
      <c r="R565" s="4">
        <f t="shared" si="324"/>
        <v>-5.388578947368412</v>
      </c>
      <c r="S565" s="4">
        <f t="shared" si="325"/>
        <v>-3.6138320072061201</v>
      </c>
      <c r="T565" s="20">
        <f t="shared" si="296"/>
        <v>3048.3704511278193</v>
      </c>
      <c r="U565" s="2">
        <f t="shared" si="297"/>
        <v>51.919548872180712</v>
      </c>
      <c r="V565" s="24">
        <f t="shared" si="298"/>
        <v>0</v>
      </c>
      <c r="W565" s="32">
        <f t="shared" si="299"/>
        <v>3047.8480136051303</v>
      </c>
      <c r="X565" s="33">
        <f t="shared" si="300"/>
        <v>52.441986394869673</v>
      </c>
      <c r="Y565" s="34">
        <f t="shared" si="301"/>
        <v>0</v>
      </c>
      <c r="Z565" s="39">
        <f t="shared" si="326"/>
        <v>3053.3610000000008</v>
      </c>
      <c r="AA565" s="33">
        <f t="shared" si="302"/>
        <v>46.928999999999178</v>
      </c>
      <c r="AB565" s="34">
        <f t="shared" si="303"/>
        <v>0</v>
      </c>
      <c r="AC565" s="32">
        <f t="shared" si="304"/>
        <v>3052.203272857078</v>
      </c>
      <c r="AD565" s="33">
        <f t="shared" si="305"/>
        <v>48.086727142921973</v>
      </c>
      <c r="AE565" s="34">
        <f t="shared" si="306"/>
        <v>0</v>
      </c>
      <c r="AF565" s="36">
        <f t="shared" si="307"/>
        <v>-1</v>
      </c>
      <c r="AG565" s="37">
        <f t="shared" si="308"/>
        <v>0</v>
      </c>
      <c r="AH565" s="37">
        <f>IF(COUNTIF(AF566:AF569, "&lt;0")&gt;=2,0,IF(AE565=1, 1, -1))</f>
        <v>0</v>
      </c>
      <c r="AI565" s="37">
        <f>IF(COUNTIF(AF566:AF568, "&lt;0")&gt;=1,0,IF(AE565=1, 1, -1))</f>
        <v>0</v>
      </c>
      <c r="AJ565" s="42">
        <f>IF(SUM(AE566:AE568)=0,0,IF(AE565=1, 1, -1))</f>
        <v>0</v>
      </c>
      <c r="AK565" s="37">
        <f>IF(COUNTIF(AF566:AF567, "&lt;0")&gt;=2,0,IF(AE565=1, 1, -1))</f>
        <v>0</v>
      </c>
      <c r="AL565" s="44">
        <f>IF(COUNTIF(AF566:AF569, "&lt;0")&gt;=3,0,IF(AE565=1, 1, -1))</f>
        <v>0</v>
      </c>
      <c r="AM565" s="49">
        <f>IF(COUNTIF(AF566:AF568, "&lt;0")&gt;=2,0,IF(AE565=1, 1, -1))</f>
        <v>0</v>
      </c>
      <c r="AN565" s="7">
        <v>22.751559266720175</v>
      </c>
      <c r="AO565" s="4">
        <f t="shared" si="309"/>
        <v>61.3100000000004</v>
      </c>
      <c r="AP565" s="4">
        <f t="shared" si="310"/>
        <v>-2.3699999999998909</v>
      </c>
      <c r="AQ565" s="4">
        <f t="shared" si="311"/>
        <v>50.090000000000146</v>
      </c>
      <c r="AR565">
        <f t="shared" si="327"/>
        <v>61.3100000000004</v>
      </c>
      <c r="AS565" s="6">
        <f t="shared" si="312"/>
        <v>1</v>
      </c>
      <c r="AT565" s="4">
        <f t="shared" si="313"/>
        <v>-27.182661099920139</v>
      </c>
      <c r="AU565" s="4">
        <f t="shared" si="328"/>
        <v>-20.33844073327997</v>
      </c>
      <c r="AV565">
        <f t="shared" si="329"/>
        <v>1</v>
      </c>
      <c r="AW565">
        <f t="shared" si="330"/>
        <v>0</v>
      </c>
      <c r="AX565">
        <f t="shared" si="331"/>
        <v>0</v>
      </c>
      <c r="AY565" s="4">
        <f t="shared" si="314"/>
        <v>-3.9100000000000006</v>
      </c>
      <c r="AZ565" s="4">
        <f t="shared" si="315"/>
        <v>645.09000000000378</v>
      </c>
      <c r="BA565" s="4">
        <f>(C565-$C$1240)*10/100*4</f>
        <v>188.84799999999996</v>
      </c>
      <c r="BC565"/>
      <c r="BE565" s="6"/>
      <c r="BK565">
        <f t="shared" si="332"/>
        <v>0</v>
      </c>
    </row>
    <row r="566" spans="1:63" x14ac:dyDescent="0.25">
      <c r="A566">
        <v>693</v>
      </c>
      <c r="B566" s="1">
        <v>44011</v>
      </c>
      <c r="C566" s="2">
        <v>3018.59</v>
      </c>
      <c r="D566" s="2">
        <v>3053.89</v>
      </c>
      <c r="E566" s="2">
        <v>2999.74</v>
      </c>
      <c r="F566" s="2">
        <v>3053.24</v>
      </c>
      <c r="G566" s="2">
        <v>4462770000</v>
      </c>
      <c r="H566" s="2">
        <f t="shared" si="316"/>
        <v>41.930358943265794</v>
      </c>
      <c r="I566" s="2">
        <f t="shared" si="317"/>
        <v>3112.4519999999993</v>
      </c>
      <c r="J566" s="2">
        <f t="shared" si="318"/>
        <v>48.352623319134466</v>
      </c>
      <c r="K566" s="2">
        <f t="shared" si="319"/>
        <v>9.5399999999999636</v>
      </c>
      <c r="L566" s="20">
        <f>VLOOKUP(B566,'IV Calls'!A:B,2, FALSE)</f>
        <v>0.2626</v>
      </c>
      <c r="M566" s="2">
        <f t="shared" si="320"/>
        <v>25.904482046337698</v>
      </c>
      <c r="N566" s="2">
        <f>VLOOKUP(B566,'IV Puts'!A:B,2, FALSE)</f>
        <v>0.24679999999999999</v>
      </c>
      <c r="O566" s="21">
        <f t="shared" si="321"/>
        <v>25.264906095510572</v>
      </c>
      <c r="P566" s="4">
        <f t="shared" si="322"/>
        <v>54.150000000000091</v>
      </c>
      <c r="Q566" s="4">
        <f t="shared" si="323"/>
        <v>59.214999999999918</v>
      </c>
      <c r="R566" s="4">
        <f t="shared" si="324"/>
        <v>-4.8695488721804461</v>
      </c>
      <c r="S566" s="4">
        <f t="shared" si="325"/>
        <v>-3.3126568941823114</v>
      </c>
      <c r="T566" s="20">
        <f t="shared" si="296"/>
        <v>3005.7715263157897</v>
      </c>
      <c r="U566" s="2">
        <f t="shared" si="297"/>
        <v>47.468473684210039</v>
      </c>
      <c r="V566" s="24">
        <f t="shared" si="298"/>
        <v>0</v>
      </c>
      <c r="W566" s="32">
        <f t="shared" si="299"/>
        <v>3016.9872325296446</v>
      </c>
      <c r="X566" s="33">
        <f t="shared" si="300"/>
        <v>36.252767470355138</v>
      </c>
      <c r="Y566" s="34">
        <f t="shared" si="301"/>
        <v>0</v>
      </c>
      <c r="Z566" s="39">
        <f t="shared" si="326"/>
        <v>3013.1289999999935</v>
      </c>
      <c r="AA566" s="33">
        <f t="shared" si="302"/>
        <v>40.111000000006243</v>
      </c>
      <c r="AB566" s="34">
        <f t="shared" si="303"/>
        <v>0</v>
      </c>
      <c r="AC566" s="32">
        <f t="shared" si="304"/>
        <v>3013.9392288312201</v>
      </c>
      <c r="AD566" s="33">
        <f t="shared" si="305"/>
        <v>39.300771168779647</v>
      </c>
      <c r="AE566" s="34">
        <f t="shared" si="306"/>
        <v>0</v>
      </c>
      <c r="AF566" s="36">
        <f t="shared" si="307"/>
        <v>-1</v>
      </c>
      <c r="AG566" s="37">
        <f t="shared" si="308"/>
        <v>0</v>
      </c>
      <c r="AH566" s="37">
        <f>IF(COUNTIF(AF567:AF570, "&lt;0")&gt;=2,0,IF(AE566=1, 1, -1))</f>
        <v>0</v>
      </c>
      <c r="AI566" s="37">
        <f>IF(COUNTIF(AF567:AF569, "&lt;0")&gt;=1,0,IF(AE566=1, 1, -1))</f>
        <v>0</v>
      </c>
      <c r="AJ566" s="42">
        <f>IF(SUM(AE567:AE569)=0,0,IF(AE566=1, 1, -1))</f>
        <v>0</v>
      </c>
      <c r="AK566" s="37">
        <f>IF(COUNTIF(AF567:AF568, "&lt;0")&gt;=2,0,IF(AE566=1, 1, -1))</f>
        <v>0</v>
      </c>
      <c r="AL566" s="44">
        <f>IF(COUNTIF(AF567:AF570, "&lt;0")&gt;=3,0,IF(AE566=1, 1, -1))</f>
        <v>0</v>
      </c>
      <c r="AM566" s="49">
        <f>IF(COUNTIF(AF567:AF569, "&lt;0")&gt;=2,0,IF(AE566=1, 1, -1))</f>
        <v>0</v>
      </c>
      <c r="AN566" s="7">
        <v>24.345872692445329</v>
      </c>
      <c r="AO566" s="4">
        <f t="shared" si="309"/>
        <v>35.299999999999727</v>
      </c>
      <c r="AP566" s="4">
        <f t="shared" si="310"/>
        <v>-18.850000000000364</v>
      </c>
      <c r="AQ566" s="4">
        <f t="shared" si="311"/>
        <v>34.649999999999636</v>
      </c>
      <c r="AR566">
        <f t="shared" si="327"/>
        <v>35.299999999999727</v>
      </c>
      <c r="AS566" s="6">
        <f t="shared" si="312"/>
        <v>0</v>
      </c>
      <c r="AT566" s="4">
        <f t="shared" si="313"/>
        <v>1.2188090386682688</v>
      </c>
      <c r="AU566" s="4">
        <f t="shared" si="328"/>
        <v>-3.3041273075543067</v>
      </c>
      <c r="AV566">
        <f t="shared" si="329"/>
        <v>0</v>
      </c>
      <c r="AW566">
        <f t="shared" si="330"/>
        <v>0</v>
      </c>
      <c r="AX566">
        <f t="shared" si="331"/>
        <v>1</v>
      </c>
      <c r="AY566" s="4">
        <f t="shared" si="314"/>
        <v>-3.9100000000000006</v>
      </c>
      <c r="AZ566" s="4">
        <f t="shared" si="315"/>
        <v>649.00000000000375</v>
      </c>
      <c r="BA566" s="4">
        <f>(C566-$C$1240)*10/100*4</f>
        <v>176.20400000000009</v>
      </c>
      <c r="BC566"/>
      <c r="BE566" s="6"/>
      <c r="BK566">
        <f t="shared" si="332"/>
        <v>0</v>
      </c>
    </row>
    <row r="567" spans="1:63" x14ac:dyDescent="0.25">
      <c r="A567">
        <v>692</v>
      </c>
      <c r="B567" s="1">
        <v>44008</v>
      </c>
      <c r="C567" s="2">
        <v>3073.2</v>
      </c>
      <c r="D567" s="2">
        <v>3073.73</v>
      </c>
      <c r="E567" s="2">
        <v>3004.63</v>
      </c>
      <c r="F567" s="2">
        <v>3009.05</v>
      </c>
      <c r="G567" s="2">
        <v>8098120000</v>
      </c>
      <c r="H567" s="2">
        <f t="shared" si="316"/>
        <v>47.604986480176358</v>
      </c>
      <c r="I567" s="2">
        <f t="shared" si="317"/>
        <v>3113.4614999999994</v>
      </c>
      <c r="J567" s="2">
        <f t="shared" si="318"/>
        <v>51.572524672083205</v>
      </c>
      <c r="K567" s="2">
        <f t="shared" si="319"/>
        <v>-10.5600000000004</v>
      </c>
      <c r="L567" s="20">
        <f>VLOOKUP(B567,'IV Calls'!A:B,2, FALSE)</f>
        <v>0.28739999999999999</v>
      </c>
      <c r="M567" s="2">
        <f t="shared" si="320"/>
        <v>29.054815481002201</v>
      </c>
      <c r="N567" s="2">
        <f>VLOOKUP(B567,'IV Puts'!A:B,2, FALSE)</f>
        <v>0.28839999999999999</v>
      </c>
      <c r="O567" s="21">
        <f t="shared" si="321"/>
        <v>30.256518615093576</v>
      </c>
      <c r="P567" s="4">
        <f t="shared" si="322"/>
        <v>79.130000000000109</v>
      </c>
      <c r="Q567" s="4">
        <f t="shared" si="323"/>
        <v>65.209999999999951</v>
      </c>
      <c r="R567" s="4">
        <f t="shared" si="324"/>
        <v>-3.2784736842105189</v>
      </c>
      <c r="S567" s="4">
        <f t="shared" si="325"/>
        <v>-2.2574189723320104</v>
      </c>
      <c r="T567" s="20">
        <f t="shared" si="296"/>
        <v>3082.93722556391</v>
      </c>
      <c r="U567" s="2">
        <f t="shared" si="297"/>
        <v>73.887225563909851</v>
      </c>
      <c r="V567" s="24">
        <f t="shared" si="298"/>
        <v>0</v>
      </c>
      <c r="W567" s="32">
        <f t="shared" si="299"/>
        <v>3072.8760675141243</v>
      </c>
      <c r="X567" s="33">
        <f t="shared" si="300"/>
        <v>63.826067514124134</v>
      </c>
      <c r="Y567" s="34">
        <f t="shared" si="301"/>
        <v>0</v>
      </c>
      <c r="Z567" s="39">
        <f t="shared" si="326"/>
        <v>3075.8600000000024</v>
      </c>
      <c r="AA567" s="33">
        <f t="shared" si="302"/>
        <v>66.810000000002219</v>
      </c>
      <c r="AB567" s="34">
        <f t="shared" si="303"/>
        <v>0</v>
      </c>
      <c r="AC567" s="32">
        <f t="shared" si="304"/>
        <v>3075.2333741779676</v>
      </c>
      <c r="AD567" s="33">
        <f t="shared" si="305"/>
        <v>66.18337417796738</v>
      </c>
      <c r="AE567" s="34">
        <f t="shared" si="306"/>
        <v>0</v>
      </c>
      <c r="AF567" s="36">
        <f t="shared" si="307"/>
        <v>-1</v>
      </c>
      <c r="AG567" s="37">
        <f t="shared" si="308"/>
        <v>0</v>
      </c>
      <c r="AH567" s="37">
        <f>IF(COUNTIF(AF568:AF571, "&lt;0")&gt;=2,0,IF(AE567=1, 1, -1))</f>
        <v>0</v>
      </c>
      <c r="AI567" s="37">
        <f>IF(COUNTIF(AF568:AF570, "&lt;0")&gt;=1,0,IF(AE567=1, 1, -1))</f>
        <v>0</v>
      </c>
      <c r="AJ567" s="42">
        <f>IF(SUM(AE568:AE570)=0,0,IF(AE567=1, 1, -1))</f>
        <v>-1</v>
      </c>
      <c r="AK567" s="37">
        <f>IF(COUNTIF(AF568:AF569, "&lt;0")&gt;=2,0,IF(AE567=1, 1, -1))</f>
        <v>0</v>
      </c>
      <c r="AL567" s="44">
        <f>IF(COUNTIF(AF568:AF571, "&lt;0")&gt;=3,0,IF(AE567=1, 1, -1))</f>
        <v>-1</v>
      </c>
      <c r="AM567" s="49">
        <f>IF(COUNTIF(AF568:AF570, "&lt;0")&gt;=2,0,IF(AE567=1, 1, -1))</f>
        <v>0</v>
      </c>
      <c r="AN567" s="7">
        <v>29.155910872376602</v>
      </c>
      <c r="AO567" s="4">
        <f t="shared" si="309"/>
        <v>0.53000000000020009</v>
      </c>
      <c r="AP567" s="4">
        <f t="shared" si="310"/>
        <v>-68.569999999999709</v>
      </c>
      <c r="AQ567" s="4">
        <f t="shared" si="311"/>
        <v>64.149999999999636</v>
      </c>
      <c r="AR567">
        <f t="shared" si="327"/>
        <v>68.569999999999709</v>
      </c>
      <c r="AS567" s="6">
        <f t="shared" si="312"/>
        <v>1</v>
      </c>
      <c r="AT567" s="4">
        <f t="shared" si="313"/>
        <v>-24.83613369143481</v>
      </c>
      <c r="AU567" s="4">
        <f t="shared" si="328"/>
        <v>-27.994089127623035</v>
      </c>
      <c r="AV567">
        <f t="shared" si="329"/>
        <v>1</v>
      </c>
      <c r="AW567">
        <f t="shared" si="330"/>
        <v>0</v>
      </c>
      <c r="AX567">
        <f t="shared" si="331"/>
        <v>0</v>
      </c>
      <c r="AY567" s="4">
        <f t="shared" si="314"/>
        <v>-3.9100000000000006</v>
      </c>
      <c r="AZ567" s="4">
        <f t="shared" si="315"/>
        <v>652.91000000000372</v>
      </c>
      <c r="BA567" s="4">
        <f>(C567-$C$1240)*10/100*4</f>
        <v>198.04799999999994</v>
      </c>
      <c r="BC567"/>
      <c r="BE567" s="6"/>
      <c r="BK567">
        <f t="shared" si="332"/>
        <v>1</v>
      </c>
    </row>
    <row r="568" spans="1:63" x14ac:dyDescent="0.25">
      <c r="A568">
        <v>691</v>
      </c>
      <c r="B568" s="1">
        <v>44007</v>
      </c>
      <c r="C568" s="2">
        <v>3046.6</v>
      </c>
      <c r="D568" s="2">
        <v>3086.25</v>
      </c>
      <c r="E568" s="2">
        <v>3024.01</v>
      </c>
      <c r="F568" s="2">
        <v>3083.76</v>
      </c>
      <c r="G568" s="2">
        <v>4815420000</v>
      </c>
      <c r="H568" s="2">
        <f t="shared" si="316"/>
        <v>47.729781245861297</v>
      </c>
      <c r="I568" s="2">
        <f t="shared" si="317"/>
        <v>3111.0599999999995</v>
      </c>
      <c r="J568" s="2">
        <f t="shared" si="318"/>
        <v>53.368888579001691</v>
      </c>
      <c r="K568" s="2">
        <f t="shared" si="319"/>
        <v>-3.7300000000000182</v>
      </c>
      <c r="L568" s="20">
        <f>VLOOKUP(B568,'IV Calls'!A:B,2, FALSE)</f>
        <v>0.23930000000000001</v>
      </c>
      <c r="M568" s="2">
        <f t="shared" si="320"/>
        <v>23.929868481151903</v>
      </c>
      <c r="N568" s="2">
        <f>VLOOKUP(B568,'IV Puts'!A:B,2, FALSE)</f>
        <v>0.25119999999999998</v>
      </c>
      <c r="O568" s="21">
        <f t="shared" si="321"/>
        <v>26.068112697673296</v>
      </c>
      <c r="P568" s="4">
        <f t="shared" si="322"/>
        <v>62.239999999999782</v>
      </c>
      <c r="Q568" s="4">
        <f t="shared" si="323"/>
        <v>67.691999999999965</v>
      </c>
      <c r="R568" s="4">
        <f t="shared" si="324"/>
        <v>-0.82277443609022183</v>
      </c>
      <c r="S568" s="4">
        <f t="shared" si="325"/>
        <v>-0.45624293785310416</v>
      </c>
      <c r="T568" s="20">
        <f t="shared" si="296"/>
        <v>3051.0446015037592</v>
      </c>
      <c r="U568" s="2">
        <f t="shared" si="297"/>
        <v>32.71539849624105</v>
      </c>
      <c r="V568" s="24">
        <f t="shared" si="298"/>
        <v>0</v>
      </c>
      <c r="W568" s="32">
        <f t="shared" si="299"/>
        <v>3047.055846434469</v>
      </c>
      <c r="X568" s="33">
        <f t="shared" si="300"/>
        <v>36.704153565531215</v>
      </c>
      <c r="Y568" s="34">
        <f t="shared" si="301"/>
        <v>0</v>
      </c>
      <c r="Z568" s="39">
        <f t="shared" si="326"/>
        <v>3039.8199999999997</v>
      </c>
      <c r="AA568" s="33">
        <f t="shared" si="302"/>
        <v>43.940000000000509</v>
      </c>
      <c r="AB568" s="34">
        <f t="shared" si="303"/>
        <v>0</v>
      </c>
      <c r="AC568" s="32">
        <f t="shared" si="304"/>
        <v>3041.3395277512382</v>
      </c>
      <c r="AD568" s="33">
        <f t="shared" si="305"/>
        <v>42.420472248762053</v>
      </c>
      <c r="AE568" s="34">
        <f t="shared" si="306"/>
        <v>0</v>
      </c>
      <c r="AF568" s="36">
        <f t="shared" si="307"/>
        <v>-1</v>
      </c>
      <c r="AG568" s="37">
        <f t="shared" si="308"/>
        <v>0</v>
      </c>
      <c r="AH568" s="37">
        <f>IF(COUNTIF(AF569:AF572, "&lt;0")&gt;=2,0,IF(AE568=1, 1, -1))</f>
        <v>0</v>
      </c>
      <c r="AI568" s="37">
        <f>IF(COUNTIF(AF569:AF571, "&lt;0")&gt;=1,0,IF(AE568=1, 1, -1))</f>
        <v>0</v>
      </c>
      <c r="AJ568" s="42">
        <f>IF(SUM(AE569:AE571)=0,0,IF(AE568=1, 1, -1))</f>
        <v>-1</v>
      </c>
      <c r="AK568" s="37">
        <f>IF(COUNTIF(AF569:AF570, "&lt;0")&gt;=2,0,IF(AE568=1, 1, -1))</f>
        <v>-1</v>
      </c>
      <c r="AL568" s="44">
        <f>IF(COUNTIF(AF569:AF572, "&lt;0")&gt;=3,0,IF(AE568=1, 1, -1))</f>
        <v>-1</v>
      </c>
      <c r="AM568" s="49">
        <f>IF(COUNTIF(AF569:AF571, "&lt;0")&gt;=2,0,IF(AE568=1, 1, -1))</f>
        <v>-1</v>
      </c>
      <c r="AN568" s="7">
        <v>25.119861940933379</v>
      </c>
      <c r="AO568" s="4">
        <f t="shared" si="309"/>
        <v>39.650000000000091</v>
      </c>
      <c r="AP568" s="4">
        <f t="shared" si="310"/>
        <v>-22.589999999999691</v>
      </c>
      <c r="AQ568" s="4">
        <f t="shared" si="311"/>
        <v>37.160000000000309</v>
      </c>
      <c r="AR568">
        <f t="shared" si="327"/>
        <v>39.650000000000091</v>
      </c>
      <c r="AS568" s="6">
        <f t="shared" si="312"/>
        <v>1</v>
      </c>
      <c r="AT568" s="4">
        <f t="shared" si="313"/>
        <v>-1.97020708860002</v>
      </c>
      <c r="AU568" s="4">
        <f t="shared" si="328"/>
        <v>-5.0401380590669298</v>
      </c>
      <c r="AV568">
        <f t="shared" si="329"/>
        <v>1</v>
      </c>
      <c r="AW568">
        <f t="shared" si="330"/>
        <v>0</v>
      </c>
      <c r="AX568">
        <f t="shared" si="331"/>
        <v>0</v>
      </c>
      <c r="AY568" s="4">
        <f t="shared" si="314"/>
        <v>-3.9100000000000006</v>
      </c>
      <c r="AZ568" s="4">
        <f t="shared" si="315"/>
        <v>656.82000000000369</v>
      </c>
      <c r="BA568" s="4">
        <f>(C568-$C$1240)*10/100*4</f>
        <v>187.40799999999999</v>
      </c>
      <c r="BC568"/>
      <c r="BE568" s="6"/>
      <c r="BK568">
        <f t="shared" si="332"/>
        <v>1</v>
      </c>
    </row>
    <row r="569" spans="1:63" x14ac:dyDescent="0.25">
      <c r="A569">
        <v>690</v>
      </c>
      <c r="B569" s="1">
        <v>44006</v>
      </c>
      <c r="C569" s="2">
        <v>3114.4</v>
      </c>
      <c r="D569" s="2">
        <v>3115.01</v>
      </c>
      <c r="E569" s="2">
        <v>3032.13</v>
      </c>
      <c r="F569" s="2">
        <v>3050.33</v>
      </c>
      <c r="G569" s="2">
        <v>5587200000</v>
      </c>
      <c r="H569" s="2">
        <f t="shared" si="316"/>
        <v>44.853002240652685</v>
      </c>
      <c r="I569" s="2">
        <f t="shared" si="317"/>
        <v>3111.0605</v>
      </c>
      <c r="J569" s="2">
        <f t="shared" si="318"/>
        <v>55.758002010096284</v>
      </c>
      <c r="K569" s="2">
        <f t="shared" si="319"/>
        <v>-16.889999999999873</v>
      </c>
      <c r="L569" s="20">
        <f>VLOOKUP(B569,'IV Calls'!A:B,2, FALSE)</f>
        <v>0.30680000000000002</v>
      </c>
      <c r="M569" s="2">
        <f t="shared" si="320"/>
        <v>31.494116771670999</v>
      </c>
      <c r="N569" s="2">
        <f>VLOOKUP(B569,'IV Puts'!A:B,2, FALSE)</f>
        <v>0.25940000000000002</v>
      </c>
      <c r="O569" s="21">
        <f t="shared" si="321"/>
        <v>27.63353158187045</v>
      </c>
      <c r="P569" s="4">
        <f t="shared" si="322"/>
        <v>99.159999999999854</v>
      </c>
      <c r="Q569" s="4">
        <f t="shared" si="323"/>
        <v>80.532999999999987</v>
      </c>
      <c r="R569" s="4">
        <f t="shared" si="324"/>
        <v>0.71460150375939724</v>
      </c>
      <c r="S569" s="4">
        <f t="shared" si="325"/>
        <v>0.64203723164689952</v>
      </c>
      <c r="T569" s="20">
        <f t="shared" si="296"/>
        <v>3133.8971428571426</v>
      </c>
      <c r="U569" s="2">
        <f t="shared" si="297"/>
        <v>83.567142857142699</v>
      </c>
      <c r="V569" s="24">
        <f t="shared" si="298"/>
        <v>0</v>
      </c>
      <c r="W569" s="32">
        <f t="shared" si="299"/>
        <v>3115.7948861882601</v>
      </c>
      <c r="X569" s="33">
        <f t="shared" si="300"/>
        <v>65.464886188260152</v>
      </c>
      <c r="Y569" s="34">
        <f t="shared" si="301"/>
        <v>0</v>
      </c>
      <c r="Z569" s="39">
        <f t="shared" si="326"/>
        <v>3111.9700000000012</v>
      </c>
      <c r="AA569" s="33">
        <f t="shared" si="302"/>
        <v>61.640000000001237</v>
      </c>
      <c r="AB569" s="34">
        <f t="shared" si="303"/>
        <v>0</v>
      </c>
      <c r="AC569" s="32">
        <f t="shared" si="304"/>
        <v>3112.7732260995358</v>
      </c>
      <c r="AD569" s="33">
        <f t="shared" si="305"/>
        <v>62.443226099535877</v>
      </c>
      <c r="AE569" s="34">
        <f t="shared" si="306"/>
        <v>0</v>
      </c>
      <c r="AF569" s="36">
        <f t="shared" si="307"/>
        <v>-1</v>
      </c>
      <c r="AG569" s="37">
        <f t="shared" si="308"/>
        <v>-1</v>
      </c>
      <c r="AH569" s="37">
        <f>IF(COUNTIF(AF570:AF573, "&lt;0")&gt;=2,0,IF(AE569=1, 1, -1))</f>
        <v>-1</v>
      </c>
      <c r="AI569" s="37">
        <f>IF(COUNTIF(AF570:AF572, "&lt;0")&gt;=1,0,IF(AE569=1, 1, -1))</f>
        <v>0</v>
      </c>
      <c r="AJ569" s="42">
        <f>IF(SUM(AE570:AE572)=0,0,IF(AE569=1, 1, -1))</f>
        <v>-1</v>
      </c>
      <c r="AK569" s="37">
        <f>IF(COUNTIF(AF570:AF571, "&lt;0")&gt;=2,0,IF(AE569=1, 1, -1))</f>
        <v>-1</v>
      </c>
      <c r="AL569" s="44">
        <f>IF(COUNTIF(AF570:AF573, "&lt;0")&gt;=3,0,IF(AE569=1, 1, -1))</f>
        <v>-1</v>
      </c>
      <c r="AM569" s="49">
        <f>IF(COUNTIF(AF570:AF572, "&lt;0")&gt;=2,0,IF(AE569=1, 1, -1))</f>
        <v>-1</v>
      </c>
      <c r="AN569" s="7">
        <v>26.628337322592756</v>
      </c>
      <c r="AO569" s="4">
        <f t="shared" si="309"/>
        <v>0.61000000000012733</v>
      </c>
      <c r="AP569" s="4">
        <f t="shared" si="310"/>
        <v>-82.269999999999982</v>
      </c>
      <c r="AQ569" s="4">
        <f t="shared" si="311"/>
        <v>64.070000000000164</v>
      </c>
      <c r="AR569">
        <f t="shared" si="327"/>
        <v>82.269999999999982</v>
      </c>
      <c r="AS569" s="6">
        <f t="shared" si="312"/>
        <v>1</v>
      </c>
      <c r="AT569" s="4">
        <f t="shared" si="313"/>
        <v>-42.327494016110847</v>
      </c>
      <c r="AU569" s="4">
        <f t="shared" si="328"/>
        <v>-30.441662677407408</v>
      </c>
      <c r="AV569">
        <f t="shared" si="329"/>
        <v>1</v>
      </c>
      <c r="AW569">
        <f t="shared" si="330"/>
        <v>0</v>
      </c>
      <c r="AX569">
        <f t="shared" si="331"/>
        <v>0</v>
      </c>
      <c r="AY569" s="4">
        <f t="shared" si="314"/>
        <v>-3.9100000000000006</v>
      </c>
      <c r="AZ569" s="4">
        <f t="shared" si="315"/>
        <v>660.73000000000366</v>
      </c>
      <c r="BA569" s="4">
        <f>(C569-$C$1240)*10/100*4</f>
        <v>214.52800000000008</v>
      </c>
      <c r="BC569"/>
      <c r="BE569" s="6"/>
      <c r="BK569">
        <f t="shared" si="332"/>
        <v>1</v>
      </c>
    </row>
    <row r="570" spans="1:63" x14ac:dyDescent="0.25">
      <c r="A570">
        <v>689</v>
      </c>
      <c r="B570" s="1">
        <v>44005</v>
      </c>
      <c r="C570" s="2">
        <v>3138.7</v>
      </c>
      <c r="D570" s="2">
        <v>3154.9</v>
      </c>
      <c r="E570" s="2">
        <v>3127.12</v>
      </c>
      <c r="F570" s="2">
        <v>3131.29</v>
      </c>
      <c r="G570" s="2">
        <v>4704830000</v>
      </c>
      <c r="H570" s="2">
        <f t="shared" si="316"/>
        <v>56.659773119912821</v>
      </c>
      <c r="I570" s="2">
        <f t="shared" si="317"/>
        <v>3106.1229999999996</v>
      </c>
      <c r="J570" s="2">
        <f t="shared" si="318"/>
        <v>64.017311168234258</v>
      </c>
      <c r="K570" s="2">
        <f t="shared" si="319"/>
        <v>20.839999999999691</v>
      </c>
      <c r="L570" s="20">
        <f>VLOOKUP(B570,'IV Calls'!A:B,2, FALSE)</f>
        <v>0.246</v>
      </c>
      <c r="M570" s="2">
        <f t="shared" si="320"/>
        <v>25.144471077464974</v>
      </c>
      <c r="N570" s="2">
        <f>VLOOKUP(B570,'IV Puts'!A:B,2, FALSE)</f>
        <v>0.25700000000000001</v>
      </c>
      <c r="O570" s="21">
        <f t="shared" si="321"/>
        <v>27.260440069229553</v>
      </c>
      <c r="P570" s="4">
        <f t="shared" si="322"/>
        <v>37.039999999999964</v>
      </c>
      <c r="Q570" s="4">
        <f t="shared" si="323"/>
        <v>74.79500000000003</v>
      </c>
      <c r="R570" s="4">
        <f t="shared" si="324"/>
        <v>2.6071428571428537</v>
      </c>
      <c r="S570" s="4">
        <f t="shared" si="325"/>
        <v>1.9646284341690421</v>
      </c>
      <c r="T570" s="20">
        <f t="shared" si="296"/>
        <v>3121.6937293233086</v>
      </c>
      <c r="U570" s="2">
        <f t="shared" si="297"/>
        <v>9.596270676691347</v>
      </c>
      <c r="V570" s="24">
        <f t="shared" si="298"/>
        <v>1</v>
      </c>
      <c r="W570" s="32">
        <f t="shared" si="299"/>
        <v>3140.707504672469</v>
      </c>
      <c r="X570" s="33">
        <f t="shared" si="300"/>
        <v>9.4175046724690219</v>
      </c>
      <c r="Y570" s="34">
        <f t="shared" si="301"/>
        <v>1</v>
      </c>
      <c r="Z570" s="39">
        <f t="shared" si="326"/>
        <v>3143.1280000000042</v>
      </c>
      <c r="AA570" s="33">
        <f t="shared" si="302"/>
        <v>11.838000000004286</v>
      </c>
      <c r="AB570" s="34">
        <f t="shared" si="303"/>
        <v>1</v>
      </c>
      <c r="AC570" s="32">
        <f t="shared" si="304"/>
        <v>3142.6196959812214</v>
      </c>
      <c r="AD570" s="33">
        <f t="shared" si="305"/>
        <v>11.329695981221448</v>
      </c>
      <c r="AE570" s="34">
        <f t="shared" si="306"/>
        <v>1</v>
      </c>
      <c r="AF570" s="36">
        <f t="shared" si="307"/>
        <v>1</v>
      </c>
      <c r="AG570" s="37">
        <f t="shared" si="308"/>
        <v>1</v>
      </c>
      <c r="AH570" s="37">
        <f>IF(COUNTIF(AF571:AF574, "&lt;0")&gt;=2,0,IF(AE570=1, 1, -1))</f>
        <v>1</v>
      </c>
      <c r="AI570" s="37">
        <f>IF(COUNTIF(AF571:AF573, "&lt;0")&gt;=1,0,IF(AE570=1, 1, -1))</f>
        <v>0</v>
      </c>
      <c r="AJ570" s="42">
        <f>IF(SUM(AE571:AE573)=0,0,IF(AE570=1, 1, -1))</f>
        <v>1</v>
      </c>
      <c r="AK570" s="37">
        <f>IF(COUNTIF(AF571:AF572, "&lt;0")&gt;=2,0,IF(AE570=1, 1, -1))</f>
        <v>1</v>
      </c>
      <c r="AL570" s="44">
        <f>IF(COUNTIF(AF571:AF574, "&lt;0")&gt;=3,0,IF(AE570=1, 1, -1))</f>
        <v>1</v>
      </c>
      <c r="AM570" s="49">
        <f>IF(COUNTIF(AF571:AF573, "&lt;0")&gt;=2,0,IF(AE570=1, 1, -1))</f>
        <v>1</v>
      </c>
      <c r="AN570" s="7">
        <v>26.268817345156499</v>
      </c>
      <c r="AO570" s="4">
        <f t="shared" si="309"/>
        <v>16.200000000000273</v>
      </c>
      <c r="AP570" s="4">
        <f t="shared" si="310"/>
        <v>-11.579999999999927</v>
      </c>
      <c r="AQ570" s="4">
        <f t="shared" si="311"/>
        <v>7.4099999999998545</v>
      </c>
      <c r="AR570">
        <f t="shared" si="327"/>
        <v>16.200000000000273</v>
      </c>
      <c r="AS570" s="6">
        <f t="shared" si="312"/>
        <v>0</v>
      </c>
      <c r="AT570" s="4">
        <f t="shared" si="313"/>
        <v>23.20322601773448</v>
      </c>
      <c r="AU570" s="4">
        <f t="shared" si="328"/>
        <v>25.858817345156645</v>
      </c>
      <c r="AV570">
        <f t="shared" si="329"/>
        <v>0</v>
      </c>
      <c r="AW570">
        <f t="shared" si="330"/>
        <v>0</v>
      </c>
      <c r="AX570">
        <f t="shared" si="331"/>
        <v>0</v>
      </c>
      <c r="AY570" s="4">
        <f t="shared" si="314"/>
        <v>6.94</v>
      </c>
      <c r="AZ570" s="4">
        <f t="shared" si="315"/>
        <v>664.64000000000362</v>
      </c>
      <c r="BA570" s="4">
        <f>(C570-$C$1240)*10/100*4</f>
        <v>224.24799999999996</v>
      </c>
      <c r="BC570"/>
      <c r="BE570" s="6"/>
      <c r="BK570">
        <f t="shared" si="332"/>
        <v>1</v>
      </c>
    </row>
    <row r="571" spans="1:63" x14ac:dyDescent="0.25">
      <c r="A571">
        <v>688</v>
      </c>
      <c r="B571" s="1">
        <v>44004</v>
      </c>
      <c r="C571" s="2">
        <v>3094.42</v>
      </c>
      <c r="D571" s="2">
        <v>3120.92</v>
      </c>
      <c r="E571" s="2">
        <v>3079.39</v>
      </c>
      <c r="F571" s="2">
        <v>3117.86</v>
      </c>
      <c r="G571" s="2">
        <v>4665380000</v>
      </c>
      <c r="H571" s="2">
        <f t="shared" si="316"/>
        <v>64.577150800848713</v>
      </c>
      <c r="I571" s="2">
        <f t="shared" si="317"/>
        <v>3099.3919999999998</v>
      </c>
      <c r="J571" s="2">
        <f t="shared" si="318"/>
        <v>71.139471483099612</v>
      </c>
      <c r="K571" s="2">
        <f t="shared" si="319"/>
        <v>-3.319999999999709</v>
      </c>
      <c r="L571" s="20">
        <f>VLOOKUP(B571,'IV Calls'!A:B,2, FALSE)</f>
        <v>0.28179999999999999</v>
      </c>
      <c r="M571" s="2">
        <f t="shared" si="320"/>
        <v>28.617832638445734</v>
      </c>
      <c r="N571" s="2">
        <f>VLOOKUP(B571,'IV Puts'!A:B,2, FALSE)</f>
        <v>0.24859999999999999</v>
      </c>
      <c r="O571" s="21">
        <f t="shared" si="321"/>
        <v>26.199271578529963</v>
      </c>
      <c r="P571" s="4">
        <f t="shared" si="322"/>
        <v>41.5300000000002</v>
      </c>
      <c r="Q571" s="4">
        <f t="shared" si="323"/>
        <v>75.019000000000005</v>
      </c>
      <c r="R571" s="4">
        <f t="shared" si="324"/>
        <v>3.8337293233082672</v>
      </c>
      <c r="S571" s="4">
        <f t="shared" si="325"/>
        <v>2.8274713696747553</v>
      </c>
      <c r="T571" s="20">
        <f t="shared" si="296"/>
        <v>3103.3214210526312</v>
      </c>
      <c r="U571" s="2">
        <f t="shared" si="297"/>
        <v>14.538578947368933</v>
      </c>
      <c r="V571" s="24">
        <f t="shared" si="298"/>
        <v>1</v>
      </c>
      <c r="W571" s="32">
        <f t="shared" si="299"/>
        <v>3097.3717012087059</v>
      </c>
      <c r="X571" s="33">
        <f t="shared" si="300"/>
        <v>20.488298791294255</v>
      </c>
      <c r="Y571" s="34">
        <f t="shared" si="301"/>
        <v>1</v>
      </c>
      <c r="Z571" s="39">
        <f t="shared" si="326"/>
        <v>3089.8329999999987</v>
      </c>
      <c r="AA571" s="33">
        <f t="shared" si="302"/>
        <v>28.027000000001408</v>
      </c>
      <c r="AB571" s="34">
        <f t="shared" si="303"/>
        <v>0</v>
      </c>
      <c r="AC571" s="32">
        <f t="shared" si="304"/>
        <v>3091.4161272538272</v>
      </c>
      <c r="AD571" s="33">
        <f t="shared" si="305"/>
        <v>26.443872746172929</v>
      </c>
      <c r="AE571" s="34">
        <f t="shared" si="306"/>
        <v>1</v>
      </c>
      <c r="AF571" s="36">
        <f t="shared" si="307"/>
        <v>1</v>
      </c>
      <c r="AG571" s="37">
        <f t="shared" si="308"/>
        <v>0</v>
      </c>
      <c r="AH571" s="37">
        <f>IF(COUNTIF(AF572:AF575, "&lt;0")&gt;=2,0,IF(AE571=1, 1, -1))</f>
        <v>1</v>
      </c>
      <c r="AI571" s="37">
        <f>IF(COUNTIF(AF572:AF574, "&lt;0")&gt;=1,0,IF(AE571=1, 1, -1))</f>
        <v>0</v>
      </c>
      <c r="AJ571" s="42">
        <f>IF(SUM(AE572:AE574)=0,0,IF(AE571=1, 1, -1))</f>
        <v>1</v>
      </c>
      <c r="AK571" s="37">
        <f>IF(COUNTIF(AF572:AF573, "&lt;0")&gt;=2,0,IF(AE571=1, 1, -1))</f>
        <v>1</v>
      </c>
      <c r="AL571" s="44">
        <f>IF(COUNTIF(AF572:AF575, "&lt;0")&gt;=3,0,IF(AE571=1, 1, -1))</f>
        <v>1</v>
      </c>
      <c r="AM571" s="49">
        <f>IF(COUNTIF(AF572:AF574, "&lt;0")&gt;=2,0,IF(AE571=1, 1, -1))</f>
        <v>1</v>
      </c>
      <c r="AN571" s="7">
        <v>25.246249800985129</v>
      </c>
      <c r="AO571" s="4">
        <f t="shared" si="309"/>
        <v>26.5</v>
      </c>
      <c r="AP571" s="4">
        <f t="shared" si="310"/>
        <v>-15.0300000000002</v>
      </c>
      <c r="AQ571" s="4">
        <f t="shared" si="311"/>
        <v>23.440000000000055</v>
      </c>
      <c r="AR571">
        <f t="shared" si="327"/>
        <v>26.5</v>
      </c>
      <c r="AS571" s="6">
        <f t="shared" si="312"/>
        <v>0</v>
      </c>
      <c r="AT571" s="4">
        <f t="shared" si="313"/>
        <v>11.369374701477696</v>
      </c>
      <c r="AU571" s="4">
        <f t="shared" si="328"/>
        <v>8.8062498009850749</v>
      </c>
      <c r="AV571">
        <f t="shared" si="329"/>
        <v>0</v>
      </c>
      <c r="AW571">
        <f t="shared" si="330"/>
        <v>0</v>
      </c>
      <c r="AX571">
        <f t="shared" si="331"/>
        <v>0</v>
      </c>
      <c r="AY571" s="4">
        <f t="shared" si="314"/>
        <v>6.94</v>
      </c>
      <c r="AZ571" s="4">
        <f t="shared" si="315"/>
        <v>657.70000000000357</v>
      </c>
      <c r="BA571" s="4">
        <f>(C571-$C$1240)*10/100*4</f>
        <v>206.53600000000006</v>
      </c>
      <c r="BC571"/>
      <c r="BE571" s="6"/>
      <c r="BK571">
        <f t="shared" si="332"/>
        <v>1</v>
      </c>
    </row>
    <row r="572" spans="1:63" x14ac:dyDescent="0.25">
      <c r="A572">
        <v>687</v>
      </c>
      <c r="B572" s="1">
        <v>44001</v>
      </c>
      <c r="C572" s="2">
        <v>3140.29</v>
      </c>
      <c r="D572" s="2">
        <v>3155.53</v>
      </c>
      <c r="E572" s="2">
        <v>3083.11</v>
      </c>
      <c r="F572" s="2">
        <v>3097.74</v>
      </c>
      <c r="G572" s="2">
        <v>8327780000</v>
      </c>
      <c r="H572" s="2">
        <f t="shared" si="316"/>
        <v>68.117802902194526</v>
      </c>
      <c r="I572" s="2">
        <f t="shared" si="317"/>
        <v>3092.0735</v>
      </c>
      <c r="J572" s="2">
        <f t="shared" si="318"/>
        <v>77.865296876282343</v>
      </c>
      <c r="K572" s="2">
        <f t="shared" si="319"/>
        <v>24.949999999999818</v>
      </c>
      <c r="L572" s="20">
        <f>VLOOKUP(B572,'IV Calls'!A:B,2, FALSE)</f>
        <v>0.26329999999999998</v>
      </c>
      <c r="M572" s="2">
        <f t="shared" si="320"/>
        <v>26.891008966776045</v>
      </c>
      <c r="N572" s="2">
        <f>VLOOKUP(B572,'IV Puts'!A:B,2, FALSE)</f>
        <v>0.26440000000000002</v>
      </c>
      <c r="O572" s="21">
        <f t="shared" si="321"/>
        <v>28.022703450341659</v>
      </c>
      <c r="P572" s="4">
        <f t="shared" si="322"/>
        <v>72.420000000000073</v>
      </c>
      <c r="Q572" s="4">
        <f t="shared" si="323"/>
        <v>74.786000000000016</v>
      </c>
      <c r="R572" s="4">
        <f t="shared" si="324"/>
        <v>5.5814210526315744</v>
      </c>
      <c r="S572" s="4">
        <f t="shared" si="325"/>
        <v>4.1573256460642858</v>
      </c>
      <c r="T572" s="20">
        <f t="shared" si="296"/>
        <v>3122.8417142857143</v>
      </c>
      <c r="U572" s="2">
        <f t="shared" si="297"/>
        <v>25.101714285714479</v>
      </c>
      <c r="V572" s="24">
        <f t="shared" si="298"/>
        <v>1</v>
      </c>
      <c r="W572" s="32">
        <f t="shared" si="299"/>
        <v>3144.1196650728534</v>
      </c>
      <c r="X572" s="33">
        <f t="shared" si="300"/>
        <v>46.379665072853641</v>
      </c>
      <c r="Y572" s="34">
        <f t="shared" si="301"/>
        <v>0</v>
      </c>
      <c r="Z572" s="39">
        <f t="shared" si="326"/>
        <v>3144.1549999999988</v>
      </c>
      <c r="AA572" s="33">
        <f t="shared" si="302"/>
        <v>46.414999999999054</v>
      </c>
      <c r="AB572" s="34">
        <f t="shared" si="303"/>
        <v>0</v>
      </c>
      <c r="AC572" s="32">
        <f t="shared" si="304"/>
        <v>3144.1475796652985</v>
      </c>
      <c r="AD572" s="33">
        <f t="shared" si="305"/>
        <v>46.407579665298726</v>
      </c>
      <c r="AE572" s="34">
        <f t="shared" si="306"/>
        <v>0</v>
      </c>
      <c r="AF572" s="36">
        <f t="shared" si="307"/>
        <v>-1</v>
      </c>
      <c r="AG572" s="37">
        <f t="shared" si="308"/>
        <v>-1</v>
      </c>
      <c r="AH572" s="37">
        <f>IF(COUNTIF(AF573:AF576, "&lt;0")&gt;=2,0,IF(AE572=1, 1, -1))</f>
        <v>-1</v>
      </c>
      <c r="AI572" s="37">
        <f>IF(COUNTIF(AF573:AF575, "&lt;0")&gt;=1,0,IF(AE572=1, 1, -1))</f>
        <v>-1</v>
      </c>
      <c r="AJ572" s="42">
        <f>IF(SUM(AE573:AE575)=0,0,IF(AE572=1, 1, -1))</f>
        <v>-1</v>
      </c>
      <c r="AK572" s="37">
        <f>IF(COUNTIF(AF573:AF574, "&lt;0")&gt;=2,0,IF(AE572=1, 1, -1))</f>
        <v>-1</v>
      </c>
      <c r="AL572" s="44">
        <f>IF(COUNTIF(AF573:AF576, "&lt;0")&gt;=3,0,IF(AE572=1, 1, -1))</f>
        <v>-1</v>
      </c>
      <c r="AM572" s="49">
        <f>IF(COUNTIF(AF573:AF575, "&lt;0")&gt;=2,0,IF(AE572=1, 1, -1))</f>
        <v>-1</v>
      </c>
      <c r="AN572" s="7">
        <v>27.00335271863117</v>
      </c>
      <c r="AO572" s="4">
        <f t="shared" si="309"/>
        <v>15.240000000000236</v>
      </c>
      <c r="AP572" s="4">
        <f t="shared" si="310"/>
        <v>-57.179999999999836</v>
      </c>
      <c r="AQ572" s="4">
        <f t="shared" si="311"/>
        <v>42.550000000000182</v>
      </c>
      <c r="AR572">
        <f t="shared" si="327"/>
        <v>57.179999999999836</v>
      </c>
      <c r="AS572" s="6">
        <f t="shared" si="312"/>
        <v>1</v>
      </c>
      <c r="AT572" s="4">
        <f t="shared" si="313"/>
        <v>-16.674970922053078</v>
      </c>
      <c r="AU572" s="4">
        <f t="shared" si="328"/>
        <v>-8.5466472813690118</v>
      </c>
      <c r="AV572">
        <f t="shared" si="329"/>
        <v>1</v>
      </c>
      <c r="AW572">
        <f t="shared" si="330"/>
        <v>0</v>
      </c>
      <c r="AX572">
        <f t="shared" si="331"/>
        <v>0</v>
      </c>
      <c r="AY572" s="4">
        <f t="shared" si="314"/>
        <v>-3.9100000000000006</v>
      </c>
      <c r="AZ572" s="4">
        <f t="shared" si="315"/>
        <v>650.76000000000352</v>
      </c>
      <c r="BA572" s="4">
        <f>(C572-$C$1240)*10/100*4</f>
        <v>224.88400000000001</v>
      </c>
      <c r="BC572"/>
      <c r="BE572" s="6"/>
      <c r="BK572">
        <f t="shared" si="332"/>
        <v>1</v>
      </c>
    </row>
    <row r="573" spans="1:63" x14ac:dyDescent="0.25">
      <c r="A573">
        <v>686</v>
      </c>
      <c r="B573" s="1">
        <v>44000</v>
      </c>
      <c r="C573" s="2">
        <v>3101.64</v>
      </c>
      <c r="D573" s="2">
        <v>3120</v>
      </c>
      <c r="E573" s="2">
        <v>3093.51</v>
      </c>
      <c r="F573" s="2">
        <v>3115.34</v>
      </c>
      <c r="G573" s="2">
        <v>4429030000</v>
      </c>
      <c r="H573" s="2">
        <f t="shared" si="316"/>
        <v>68.824124807770389</v>
      </c>
      <c r="I573" s="2">
        <f t="shared" si="317"/>
        <v>3083.5564999999997</v>
      </c>
      <c r="J573" s="2">
        <f t="shared" si="318"/>
        <v>80.023438505622607</v>
      </c>
      <c r="K573" s="2">
        <f t="shared" si="319"/>
        <v>-11.849999999999909</v>
      </c>
      <c r="L573" s="20">
        <f>VLOOKUP(B573,'IV Calls'!A:B,2, FALSE)</f>
        <v>0.2117</v>
      </c>
      <c r="M573" s="2">
        <f t="shared" si="320"/>
        <v>21.6082263380132</v>
      </c>
      <c r="N573" s="2">
        <f>VLOOKUP(B573,'IV Puts'!A:B,2, FALSE)</f>
        <v>0.29499999999999998</v>
      </c>
      <c r="O573" s="21">
        <f t="shared" si="321"/>
        <v>31.247308842793181</v>
      </c>
      <c r="P573" s="4">
        <f t="shared" si="322"/>
        <v>26.489999999999782</v>
      </c>
      <c r="Q573" s="4">
        <f t="shared" si="323"/>
        <v>77.480999999999995</v>
      </c>
      <c r="R573" s="4">
        <f t="shared" si="324"/>
        <v>7.5017142857142796</v>
      </c>
      <c r="S573" s="4">
        <f t="shared" si="325"/>
        <v>5.3938944688074617</v>
      </c>
      <c r="T573" s="20">
        <f t="shared" si="296"/>
        <v>3122.0797067669168</v>
      </c>
      <c r="U573" s="2">
        <f t="shared" si="297"/>
        <v>6.7397067669166972</v>
      </c>
      <c r="V573" s="24">
        <f t="shared" si="298"/>
        <v>1</v>
      </c>
      <c r="W573" s="32">
        <f t="shared" si="299"/>
        <v>3105.9265355139541</v>
      </c>
      <c r="X573" s="33">
        <f t="shared" si="300"/>
        <v>9.4134644860459957</v>
      </c>
      <c r="Y573" s="34">
        <f t="shared" si="301"/>
        <v>1</v>
      </c>
      <c r="Z573" s="39">
        <f t="shared" si="326"/>
        <v>3098.1909999999953</v>
      </c>
      <c r="AA573" s="33">
        <f t="shared" si="302"/>
        <v>17.149000000004889</v>
      </c>
      <c r="AB573" s="34">
        <f t="shared" si="303"/>
        <v>1</v>
      </c>
      <c r="AC573" s="32">
        <f t="shared" si="304"/>
        <v>3099.8154624579265</v>
      </c>
      <c r="AD573" s="33">
        <f t="shared" si="305"/>
        <v>15.524537542073631</v>
      </c>
      <c r="AE573" s="34">
        <f t="shared" si="306"/>
        <v>1</v>
      </c>
      <c r="AF573" s="36">
        <f t="shared" si="307"/>
        <v>1</v>
      </c>
      <c r="AG573" s="37">
        <f t="shared" si="308"/>
        <v>1</v>
      </c>
      <c r="AH573" s="37">
        <f>IF(COUNTIF(AF574:AF577, "&lt;0")&gt;=2,0,IF(AE573=1, 1, -1))</f>
        <v>1</v>
      </c>
      <c r="AI573" s="37">
        <f>IF(COUNTIF(AF574:AF576, "&lt;0")&gt;=1,0,IF(AE573=1, 1, -1))</f>
        <v>0</v>
      </c>
      <c r="AJ573" s="42">
        <f>IF(SUM(AE574:AE576)=0,0,IF(AE573=1, 1, -1))</f>
        <v>1</v>
      </c>
      <c r="AK573" s="37">
        <f>IF(COUNTIF(AF574:AF575, "&lt;0")&gt;=2,0,IF(AE573=1, 1, -1))</f>
        <v>1</v>
      </c>
      <c r="AL573" s="44">
        <f>IF(COUNTIF(AF574:AF577, "&lt;0")&gt;=3,0,IF(AE573=1, 1, -1))</f>
        <v>1</v>
      </c>
      <c r="AM573" s="49">
        <f>IF(COUNTIF(AF574:AF576, "&lt;0")&gt;=2,0,IF(AE573=1, 1, -1))</f>
        <v>1</v>
      </c>
      <c r="AN573" s="7">
        <v>30.110660225384478</v>
      </c>
      <c r="AO573" s="4">
        <f t="shared" si="309"/>
        <v>18.360000000000127</v>
      </c>
      <c r="AP573" s="4">
        <f t="shared" si="310"/>
        <v>-8.1299999999996544</v>
      </c>
      <c r="AQ573" s="4">
        <f t="shared" si="311"/>
        <v>13.700000000000273</v>
      </c>
      <c r="AR573">
        <f t="shared" si="327"/>
        <v>18.360000000000127</v>
      </c>
      <c r="AS573" s="6">
        <f t="shared" si="312"/>
        <v>0</v>
      </c>
      <c r="AT573" s="4">
        <f t="shared" si="313"/>
        <v>26.80599033807659</v>
      </c>
      <c r="AU573" s="4">
        <f t="shared" si="328"/>
        <v>23.410660225384206</v>
      </c>
      <c r="AV573">
        <f t="shared" si="329"/>
        <v>0</v>
      </c>
      <c r="AW573">
        <f t="shared" si="330"/>
        <v>0</v>
      </c>
      <c r="AX573">
        <f t="shared" si="331"/>
        <v>0</v>
      </c>
      <c r="AY573" s="4">
        <f t="shared" si="314"/>
        <v>6.94</v>
      </c>
      <c r="AZ573" s="4">
        <f t="shared" si="315"/>
        <v>654.67000000000348</v>
      </c>
      <c r="BA573" s="4">
        <f>(C573-$C$1240)*10/100*4</f>
        <v>209.42399999999998</v>
      </c>
      <c r="BC573"/>
      <c r="BE573" s="6"/>
      <c r="BK573">
        <f t="shared" si="332"/>
        <v>1</v>
      </c>
    </row>
    <row r="574" spans="1:63" x14ac:dyDescent="0.25">
      <c r="A574">
        <v>685</v>
      </c>
      <c r="B574" s="1">
        <v>43999</v>
      </c>
      <c r="C574" s="2">
        <v>3136.13</v>
      </c>
      <c r="D574" s="2">
        <v>3141.16</v>
      </c>
      <c r="E574" s="2">
        <v>3108.03</v>
      </c>
      <c r="F574" s="2">
        <v>3113.49</v>
      </c>
      <c r="G574" s="2">
        <v>4549390000</v>
      </c>
      <c r="H574" s="2">
        <f t="shared" si="316"/>
        <v>68.36365697909639</v>
      </c>
      <c r="I574" s="2">
        <f t="shared" si="317"/>
        <v>3076.1559999999999</v>
      </c>
      <c r="J574" s="2">
        <f t="shared" si="318"/>
        <v>80.075800661491698</v>
      </c>
      <c r="K574" s="2">
        <f t="shared" si="319"/>
        <v>11.390000000000327</v>
      </c>
      <c r="L574" s="20">
        <f>VLOOKUP(B574,'IV Calls'!A:B,2, FALSE)</f>
        <v>0.25380000000000003</v>
      </c>
      <c r="M574" s="2">
        <f t="shared" si="320"/>
        <v>25.998978909232235</v>
      </c>
      <c r="N574" s="2">
        <f>VLOOKUP(B574,'IV Puts'!A:B,2, FALSE)</f>
        <v>0.29730000000000001</v>
      </c>
      <c r="O574" s="21">
        <f t="shared" si="321"/>
        <v>31.604718381893871</v>
      </c>
      <c r="P574" s="4">
        <f t="shared" si="322"/>
        <v>33.129999999999654</v>
      </c>
      <c r="Q574" s="4">
        <f t="shared" si="323"/>
        <v>78.682000000000016</v>
      </c>
      <c r="R574" s="4">
        <f t="shared" si="324"/>
        <v>8.5897067669172813</v>
      </c>
      <c r="S574" s="4">
        <f t="shared" si="325"/>
        <v>6.0373739633160044</v>
      </c>
      <c r="T574" s="20">
        <f t="shared" si="296"/>
        <v>3134.9260601503756</v>
      </c>
      <c r="U574" s="2">
        <f t="shared" si="297"/>
        <v>21.436060150375852</v>
      </c>
      <c r="V574" s="24">
        <f t="shared" si="298"/>
        <v>1</v>
      </c>
      <c r="W574" s="32">
        <f t="shared" si="299"/>
        <v>3141.144634106412</v>
      </c>
      <c r="X574" s="33">
        <f t="shared" si="300"/>
        <v>27.654634106412232</v>
      </c>
      <c r="Y574" s="34">
        <f t="shared" si="301"/>
        <v>1</v>
      </c>
      <c r="Z574" s="39">
        <f t="shared" si="326"/>
        <v>3136.643</v>
      </c>
      <c r="AA574" s="33">
        <f t="shared" si="302"/>
        <v>23.153000000000247</v>
      </c>
      <c r="AB574" s="34">
        <f t="shared" si="303"/>
        <v>1</v>
      </c>
      <c r="AC574" s="32">
        <f t="shared" si="304"/>
        <v>3137.5883431623465</v>
      </c>
      <c r="AD574" s="33">
        <f t="shared" si="305"/>
        <v>24.098343162346737</v>
      </c>
      <c r="AE574" s="34">
        <f t="shared" si="306"/>
        <v>1</v>
      </c>
      <c r="AF574" s="36">
        <f t="shared" si="307"/>
        <v>1</v>
      </c>
      <c r="AG574" s="37">
        <f t="shared" si="308"/>
        <v>1</v>
      </c>
      <c r="AH574" s="37">
        <f>IF(COUNTIF(AF575:AF578, "&lt;0")&gt;=2,0,IF(AE574=1, 1, -1))</f>
        <v>0</v>
      </c>
      <c r="AI574" s="37">
        <f>IF(COUNTIF(AF575:AF577, "&lt;0")&gt;=1,0,IF(AE574=1, 1, -1))</f>
        <v>0</v>
      </c>
      <c r="AJ574" s="42">
        <f>IF(SUM(AE575:AE577)=0,0,IF(AE574=1, 1, -1))</f>
        <v>1</v>
      </c>
      <c r="AK574" s="37">
        <f>IF(COUNTIF(AF575:AF576, "&lt;0")&gt;=2,0,IF(AE574=1, 1, -1))</f>
        <v>1</v>
      </c>
      <c r="AL574" s="44">
        <f>IF(COUNTIF(AF575:AF578, "&lt;0")&gt;=3,0,IF(AE574=1, 1, -1))</f>
        <v>1</v>
      </c>
      <c r="AM574" s="49">
        <f>IF(COUNTIF(AF575:AF577, "&lt;0")&gt;=2,0,IF(AE574=1, 1, -1))</f>
        <v>1</v>
      </c>
      <c r="AN574" s="7">
        <v>30.455068674998987</v>
      </c>
      <c r="AO574" s="4">
        <f t="shared" si="309"/>
        <v>5.0299999999997453</v>
      </c>
      <c r="AP574" s="4">
        <f t="shared" si="310"/>
        <v>-28.099999999999909</v>
      </c>
      <c r="AQ574" s="4">
        <f t="shared" si="311"/>
        <v>22.640000000000327</v>
      </c>
      <c r="AR574">
        <f t="shared" si="327"/>
        <v>28.099999999999909</v>
      </c>
      <c r="AS574" s="6">
        <f t="shared" si="312"/>
        <v>0</v>
      </c>
      <c r="AT574" s="4">
        <f t="shared" si="313"/>
        <v>17.582603012498573</v>
      </c>
      <c r="AU574" s="4">
        <f t="shared" si="328"/>
        <v>14.81506867499866</v>
      </c>
      <c r="AV574">
        <f t="shared" si="329"/>
        <v>0</v>
      </c>
      <c r="AW574">
        <f t="shared" si="330"/>
        <v>0</v>
      </c>
      <c r="AX574">
        <f t="shared" si="331"/>
        <v>0</v>
      </c>
      <c r="AY574" s="4">
        <f t="shared" si="314"/>
        <v>6.94</v>
      </c>
      <c r="AZ574" s="4">
        <f t="shared" si="315"/>
        <v>647.73000000000343</v>
      </c>
      <c r="BA574" s="4">
        <f>(C574-$C$1240)*10/100*4</f>
        <v>223.22000000000008</v>
      </c>
      <c r="BC574"/>
      <c r="BE574" s="6"/>
      <c r="BK574">
        <f t="shared" si="332"/>
        <v>1</v>
      </c>
    </row>
    <row r="575" spans="1:63" x14ac:dyDescent="0.25">
      <c r="A575">
        <v>684</v>
      </c>
      <c r="B575" s="1">
        <v>43998</v>
      </c>
      <c r="C575" s="2">
        <v>3131</v>
      </c>
      <c r="D575" s="2">
        <v>3153.45</v>
      </c>
      <c r="E575" s="2">
        <v>3076.06</v>
      </c>
      <c r="F575" s="2">
        <v>3124.74</v>
      </c>
      <c r="G575" s="2">
        <v>5829240000</v>
      </c>
      <c r="H575" s="2">
        <f t="shared" si="316"/>
        <v>69.347455364674744</v>
      </c>
      <c r="I575" s="2">
        <f t="shared" si="317"/>
        <v>3066.779</v>
      </c>
      <c r="J575" s="2">
        <f t="shared" si="318"/>
        <v>80.16569316602633</v>
      </c>
      <c r="K575" s="2">
        <f t="shared" si="319"/>
        <v>64.409999999999854</v>
      </c>
      <c r="L575" s="20">
        <f>VLOOKUP(B575,'IV Calls'!A:B,2, FALSE)</f>
        <v>0.26960000000000001</v>
      </c>
      <c r="M575" s="2">
        <f t="shared" si="320"/>
        <v>27.103563227004305</v>
      </c>
      <c r="N575" s="2">
        <f>VLOOKUP(B575,'IV Puts'!A:B,2, FALSE)</f>
        <v>0.33279999999999998</v>
      </c>
      <c r="O575" s="21">
        <f t="shared" si="321"/>
        <v>34.720195468152554</v>
      </c>
      <c r="P575" s="4">
        <f t="shared" si="322"/>
        <v>86.859999999999673</v>
      </c>
      <c r="Q575" s="4">
        <f t="shared" si="323"/>
        <v>80.381000000000043</v>
      </c>
      <c r="R575" s="4">
        <f t="shared" si="324"/>
        <v>10.186060150375928</v>
      </c>
      <c r="S575" s="4">
        <f t="shared" si="325"/>
        <v>7.0628649386084508</v>
      </c>
      <c r="T575" s="20">
        <f t="shared" si="296"/>
        <v>3077.4658120300755</v>
      </c>
      <c r="U575" s="2">
        <f t="shared" si="297"/>
        <v>47.274187969924242</v>
      </c>
      <c r="V575" s="24">
        <f t="shared" si="298"/>
        <v>0</v>
      </c>
      <c r="W575" s="32">
        <f t="shared" si="299"/>
        <v>3136.3658967720844</v>
      </c>
      <c r="X575" s="33">
        <f t="shared" si="300"/>
        <v>11.625896772084616</v>
      </c>
      <c r="Y575" s="34">
        <f t="shared" si="301"/>
        <v>1</v>
      </c>
      <c r="Z575" s="39">
        <f t="shared" si="326"/>
        <v>3144.7240000000165</v>
      </c>
      <c r="AA575" s="33">
        <f t="shared" si="302"/>
        <v>19.984000000016749</v>
      </c>
      <c r="AB575" s="34">
        <f t="shared" si="303"/>
        <v>1</v>
      </c>
      <c r="AC575" s="32">
        <f t="shared" si="304"/>
        <v>3142.9687983221506</v>
      </c>
      <c r="AD575" s="33">
        <f t="shared" si="305"/>
        <v>18.228798322150851</v>
      </c>
      <c r="AE575" s="34">
        <f t="shared" si="306"/>
        <v>1</v>
      </c>
      <c r="AF575" s="36">
        <f t="shared" si="307"/>
        <v>1</v>
      </c>
      <c r="AG575" s="37">
        <f t="shared" si="308"/>
        <v>0</v>
      </c>
      <c r="AH575" s="37">
        <f>IF(COUNTIF(AF576:AF579, "&lt;0")&gt;=2,0,IF(AE575=1, 1, -1))</f>
        <v>0</v>
      </c>
      <c r="AI575" s="37">
        <f>IF(COUNTIF(AF576:AF578, "&lt;0")&gt;=1,0,IF(AE575=1, 1, -1))</f>
        <v>0</v>
      </c>
      <c r="AJ575" s="42">
        <f>IF(SUM(AE576:AE578)=0,0,IF(AE575=1, 1, -1))</f>
        <v>1</v>
      </c>
      <c r="AK575" s="37">
        <f>IF(COUNTIF(AF576:AF577, "&lt;0")&gt;=2,0,IF(AE575=1, 1, -1))</f>
        <v>1</v>
      </c>
      <c r="AL575" s="44">
        <f>IF(COUNTIF(AF576:AF579, "&lt;0")&gt;=3,0,IF(AE575=1, 1, -1))</f>
        <v>1</v>
      </c>
      <c r="AM575" s="49">
        <f>IF(COUNTIF(AF576:AF578, "&lt;0")&gt;=2,0,IF(AE575=1, 1, -1))</f>
        <v>0</v>
      </c>
      <c r="AN575" s="7">
        <v>33.457217514640327</v>
      </c>
      <c r="AO575" s="4">
        <f t="shared" si="309"/>
        <v>22.449999999999818</v>
      </c>
      <c r="AP575" s="4">
        <f t="shared" si="310"/>
        <v>-54.940000000000055</v>
      </c>
      <c r="AQ575" s="4">
        <f t="shared" si="311"/>
        <v>6.2600000000002183</v>
      </c>
      <c r="AR575">
        <f t="shared" si="327"/>
        <v>54.940000000000055</v>
      </c>
      <c r="AS575" s="6">
        <f t="shared" si="312"/>
        <v>1</v>
      </c>
      <c r="AT575" s="4">
        <f t="shared" si="313"/>
        <v>-4.7541737280395608</v>
      </c>
      <c r="AU575" s="4">
        <f t="shared" si="328"/>
        <v>34.197217514640109</v>
      </c>
      <c r="AV575">
        <f t="shared" si="329"/>
        <v>0</v>
      </c>
      <c r="AW575">
        <f t="shared" si="330"/>
        <v>1</v>
      </c>
      <c r="AX575">
        <f t="shared" si="331"/>
        <v>0</v>
      </c>
      <c r="AY575" s="4">
        <f t="shared" si="314"/>
        <v>-3.9100000000000006</v>
      </c>
      <c r="AZ575" s="4">
        <f t="shared" si="315"/>
        <v>640.79000000000337</v>
      </c>
      <c r="BA575" s="4">
        <f>(C575-$C$1240)*10/100*4</f>
        <v>221.16800000000003</v>
      </c>
      <c r="BC575"/>
      <c r="BE575" s="6"/>
      <c r="BK575">
        <f t="shared" si="332"/>
        <v>1</v>
      </c>
    </row>
    <row r="576" spans="1:63" x14ac:dyDescent="0.25">
      <c r="A576">
        <v>683</v>
      </c>
      <c r="B576" s="1">
        <v>43997</v>
      </c>
      <c r="C576" s="2">
        <v>2993.76</v>
      </c>
      <c r="D576" s="2">
        <v>3079.76</v>
      </c>
      <c r="E576" s="2">
        <v>2965.66</v>
      </c>
      <c r="F576" s="2">
        <v>3066.59</v>
      </c>
      <c r="G576" s="2">
        <v>5740660000</v>
      </c>
      <c r="H576" s="2">
        <f t="shared" si="316"/>
        <v>72.544611875881046</v>
      </c>
      <c r="I576" s="2">
        <f t="shared" si="317"/>
        <v>3055.922</v>
      </c>
      <c r="J576" s="2">
        <f t="shared" si="318"/>
        <v>81.492957026972618</v>
      </c>
      <c r="K576" s="2">
        <f t="shared" si="319"/>
        <v>-47.549999999999727</v>
      </c>
      <c r="L576" s="20">
        <f>VLOOKUP(B576,'IV Calls'!A:B,2, FALSE)</f>
        <v>0.28760000000000002</v>
      </c>
      <c r="M576" s="2">
        <f t="shared" si="320"/>
        <v>28.67479744061632</v>
      </c>
      <c r="N576" s="2">
        <f>VLOOKUP(B576,'IV Puts'!A:B,2, FALSE)</f>
        <v>0.3211</v>
      </c>
      <c r="O576" s="21">
        <f t="shared" si="321"/>
        <v>33.223403767975505</v>
      </c>
      <c r="P576" s="4">
        <f t="shared" si="322"/>
        <v>114.10000000000036</v>
      </c>
      <c r="Q576" s="4">
        <f t="shared" si="323"/>
        <v>74.638000000000105</v>
      </c>
      <c r="R576" s="4">
        <f t="shared" si="324"/>
        <v>10.875812030075183</v>
      </c>
      <c r="S576" s="4">
        <f t="shared" si="325"/>
        <v>7.5576010874427855</v>
      </c>
      <c r="T576" s="20">
        <f t="shared" si="296"/>
        <v>3054.8255488721802</v>
      </c>
      <c r="U576" s="2">
        <f t="shared" si="297"/>
        <v>11.764451127819939</v>
      </c>
      <c r="V576" s="24">
        <f t="shared" si="298"/>
        <v>1</v>
      </c>
      <c r="W576" s="32">
        <f t="shared" si="299"/>
        <v>3000.404788571429</v>
      </c>
      <c r="X576" s="33">
        <f t="shared" si="300"/>
        <v>66.185211428571165</v>
      </c>
      <c r="Y576" s="34">
        <f t="shared" si="301"/>
        <v>0</v>
      </c>
      <c r="Z576" s="39">
        <f t="shared" si="326"/>
        <v>2986.0319999999992</v>
      </c>
      <c r="AA576" s="33">
        <f t="shared" si="302"/>
        <v>80.558000000000902</v>
      </c>
      <c r="AB576" s="34">
        <f t="shared" si="303"/>
        <v>0</v>
      </c>
      <c r="AC576" s="32">
        <f t="shared" si="304"/>
        <v>2989.0502855999994</v>
      </c>
      <c r="AD576" s="33">
        <f t="shared" si="305"/>
        <v>77.539714400000776</v>
      </c>
      <c r="AE576" s="34">
        <f t="shared" si="306"/>
        <v>0</v>
      </c>
      <c r="AF576" s="36">
        <f t="shared" si="307"/>
        <v>-1</v>
      </c>
      <c r="AG576" s="37">
        <f t="shared" si="308"/>
        <v>-1</v>
      </c>
      <c r="AH576" s="37">
        <f>IF(COUNTIF(AF577:AF580, "&lt;0")&gt;=2,0,IF(AE576=1, 1, -1))</f>
        <v>-1</v>
      </c>
      <c r="AI576" s="37">
        <f>IF(COUNTIF(AF577:AF579, "&lt;0")&gt;=1,0,IF(AE576=1, 1, -1))</f>
        <v>0</v>
      </c>
      <c r="AJ576" s="42">
        <f>IF(SUM(AE577:AE579)=0,0,IF(AE576=1, 1, -1))</f>
        <v>-1</v>
      </c>
      <c r="AK576" s="37">
        <f>IF(COUNTIF(AF577:AF578, "&lt;0")&gt;=2,0,IF(AE576=1, 1, -1))</f>
        <v>-1</v>
      </c>
      <c r="AL576" s="44">
        <f>IF(COUNTIF(AF577:AF580, "&lt;0")&gt;=3,0,IF(AE576=1, 1, -1))</f>
        <v>-1</v>
      </c>
      <c r="AM576" s="49">
        <f>IF(COUNTIF(AF577:AF579, "&lt;0")&gt;=2,0,IF(AE576=1, 1, -1))</f>
        <v>-1</v>
      </c>
      <c r="AN576" s="7">
        <v>32.014872942218005</v>
      </c>
      <c r="AO576" s="4">
        <f t="shared" si="309"/>
        <v>86</v>
      </c>
      <c r="AP576" s="4">
        <f t="shared" si="310"/>
        <v>-28.100000000000364</v>
      </c>
      <c r="AQ576" s="4">
        <f t="shared" si="311"/>
        <v>72.829999999999927</v>
      </c>
      <c r="AR576">
        <f t="shared" si="327"/>
        <v>86</v>
      </c>
      <c r="AS576" s="6">
        <f t="shared" si="312"/>
        <v>1</v>
      </c>
      <c r="AT576" s="4">
        <f t="shared" si="313"/>
        <v>-37.977690586672992</v>
      </c>
      <c r="AU576" s="4">
        <f t="shared" si="328"/>
        <v>-33.815127057781922</v>
      </c>
      <c r="AV576">
        <f t="shared" si="329"/>
        <v>1</v>
      </c>
      <c r="AW576">
        <f t="shared" si="330"/>
        <v>0</v>
      </c>
      <c r="AX576">
        <f t="shared" si="331"/>
        <v>0</v>
      </c>
      <c r="AY576" s="4">
        <f t="shared" si="314"/>
        <v>-3.9100000000000006</v>
      </c>
      <c r="AZ576" s="4">
        <f t="shared" si="315"/>
        <v>644.70000000000334</v>
      </c>
      <c r="BA576" s="4">
        <f>(C576-$C$1240)*10/100*4</f>
        <v>166.27200000000011</v>
      </c>
      <c r="BC576"/>
      <c r="BE576" s="6"/>
      <c r="BK576">
        <f t="shared" si="332"/>
        <v>1</v>
      </c>
    </row>
    <row r="577" spans="1:63" x14ac:dyDescent="0.25">
      <c r="A577">
        <v>682</v>
      </c>
      <c r="B577" s="1">
        <v>43994</v>
      </c>
      <c r="C577" s="2">
        <v>3071.04</v>
      </c>
      <c r="D577" s="2">
        <v>3088.42</v>
      </c>
      <c r="E577" s="2">
        <v>2984.47</v>
      </c>
      <c r="F577" s="2">
        <v>3041.31</v>
      </c>
      <c r="G577" s="2">
        <v>5832250000</v>
      </c>
      <c r="H577" s="2">
        <f t="shared" si="316"/>
        <v>64.407652141996635</v>
      </c>
      <c r="I577" s="2">
        <f t="shared" si="317"/>
        <v>3047.7315000000003</v>
      </c>
      <c r="J577" s="2">
        <f t="shared" si="318"/>
        <v>76.625684526864319</v>
      </c>
      <c r="K577" s="2">
        <f t="shared" si="319"/>
        <v>68.940000000000055</v>
      </c>
      <c r="L577" s="20">
        <f>VLOOKUP(B577,'IV Calls'!A:B,2, FALSE)</f>
        <v>0.27150000000000002</v>
      </c>
      <c r="M577" s="2">
        <f t="shared" si="320"/>
        <v>26.720573524476578</v>
      </c>
      <c r="N577" s="2">
        <f>VLOOKUP(B577,'IV Puts'!A:B,2, FALSE)</f>
        <v>0.33939999999999998</v>
      </c>
      <c r="O577" s="21">
        <f t="shared" si="321"/>
        <v>34.664115353070876</v>
      </c>
      <c r="P577" s="4">
        <f t="shared" si="322"/>
        <v>103.95000000000027</v>
      </c>
      <c r="Q577" s="4">
        <f t="shared" si="323"/>
        <v>66.292000000000058</v>
      </c>
      <c r="R577" s="4">
        <f t="shared" si="324"/>
        <v>13.515548872180446</v>
      </c>
      <c r="S577" s="4">
        <f t="shared" si="325"/>
        <v>9.3588571428571399</v>
      </c>
      <c r="T577" s="20">
        <f t="shared" si="296"/>
        <v>3018.5093458646616</v>
      </c>
      <c r="U577" s="2">
        <f t="shared" si="297"/>
        <v>22.800654135338391</v>
      </c>
      <c r="V577" s="24">
        <f t="shared" si="298"/>
        <v>1</v>
      </c>
      <c r="W577" s="32">
        <f t="shared" si="299"/>
        <v>3078.86393872075</v>
      </c>
      <c r="X577" s="33">
        <f t="shared" si="300"/>
        <v>37.553938720750011</v>
      </c>
      <c r="Y577" s="34">
        <f t="shared" si="301"/>
        <v>1</v>
      </c>
      <c r="Z577" s="39">
        <f t="shared" si="326"/>
        <v>3065.7909999999974</v>
      </c>
      <c r="AA577" s="33">
        <f t="shared" si="302"/>
        <v>24.480999999997493</v>
      </c>
      <c r="AB577" s="34">
        <f t="shared" si="303"/>
        <v>1</v>
      </c>
      <c r="AC577" s="32">
        <f t="shared" si="304"/>
        <v>3068.5363171313556</v>
      </c>
      <c r="AD577" s="33">
        <f t="shared" si="305"/>
        <v>27.2263171313557</v>
      </c>
      <c r="AE577" s="34">
        <f t="shared" si="306"/>
        <v>1</v>
      </c>
      <c r="AF577" s="36">
        <f t="shared" si="307"/>
        <v>1</v>
      </c>
      <c r="AG577" s="37">
        <f t="shared" si="308"/>
        <v>0</v>
      </c>
      <c r="AH577" s="37">
        <f>IF(COUNTIF(AF578:AF581, "&lt;0")&gt;=2,0,IF(AE577=1, 1, -1))</f>
        <v>0</v>
      </c>
      <c r="AI577" s="37">
        <f>IF(COUNTIF(AF578:AF580, "&lt;0")&gt;=1,0,IF(AE577=1, 1, -1))</f>
        <v>0</v>
      </c>
      <c r="AJ577" s="42">
        <f>IF(SUM(AE578:AE580)=0,0,IF(AE577=1, 1, -1))</f>
        <v>1</v>
      </c>
      <c r="AK577" s="37">
        <f>IF(COUNTIF(AF578:AF579, "&lt;0")&gt;=2,0,IF(AE577=1, 1, -1))</f>
        <v>1</v>
      </c>
      <c r="AL577" s="44">
        <f>IF(COUNTIF(AF578:AF581, "&lt;0")&gt;=3,0,IF(AE577=1, 1, -1))</f>
        <v>1</v>
      </c>
      <c r="AM577" s="49">
        <f>IF(COUNTIF(AF578:AF580, "&lt;0")&gt;=2,0,IF(AE577=1, 1, -1))</f>
        <v>1</v>
      </c>
      <c r="AN577" s="7">
        <v>33.403177363562982</v>
      </c>
      <c r="AO577" s="4">
        <f t="shared" si="309"/>
        <v>17.380000000000109</v>
      </c>
      <c r="AP577" s="4">
        <f t="shared" si="310"/>
        <v>-86.570000000000164</v>
      </c>
      <c r="AQ577" s="4">
        <f t="shared" si="311"/>
        <v>29.730000000000018</v>
      </c>
      <c r="AR577">
        <f t="shared" si="327"/>
        <v>86.570000000000164</v>
      </c>
      <c r="AS577" s="6">
        <f t="shared" si="312"/>
        <v>1</v>
      </c>
      <c r="AT577" s="4">
        <f t="shared" si="313"/>
        <v>-36.465233954655687</v>
      </c>
      <c r="AU577" s="4">
        <f t="shared" si="328"/>
        <v>10.673177363562964</v>
      </c>
      <c r="AV577">
        <f t="shared" si="329"/>
        <v>0</v>
      </c>
      <c r="AW577">
        <f t="shared" si="330"/>
        <v>1</v>
      </c>
      <c r="AX577">
        <f t="shared" si="331"/>
        <v>0</v>
      </c>
      <c r="AY577" s="4">
        <f t="shared" si="314"/>
        <v>-3.9100000000000006</v>
      </c>
      <c r="AZ577" s="4">
        <f t="shared" si="315"/>
        <v>648.61000000000331</v>
      </c>
      <c r="BA577" s="4">
        <f>(C577-$C$1240)*10/100*4</f>
        <v>197.18400000000003</v>
      </c>
      <c r="BC577"/>
      <c r="BE577" s="6"/>
      <c r="BK577">
        <f t="shared" si="332"/>
        <v>1</v>
      </c>
    </row>
    <row r="578" spans="1:63" x14ac:dyDescent="0.25">
      <c r="A578">
        <v>681</v>
      </c>
      <c r="B578" s="1">
        <v>43993</v>
      </c>
      <c r="C578" s="2">
        <v>3123.53</v>
      </c>
      <c r="D578" s="2">
        <v>3123.53</v>
      </c>
      <c r="E578" s="2">
        <v>2999.49</v>
      </c>
      <c r="F578" s="2">
        <v>3002.1</v>
      </c>
      <c r="G578" s="2">
        <v>7018890000</v>
      </c>
      <c r="H578" s="2">
        <f t="shared" si="316"/>
        <v>70.418908571806497</v>
      </c>
      <c r="I578" s="2">
        <f t="shared" si="317"/>
        <v>3033.9065000000001</v>
      </c>
      <c r="J578" s="2">
        <f t="shared" si="318"/>
        <v>76.830854075005163</v>
      </c>
      <c r="K578" s="2">
        <f t="shared" si="319"/>
        <v>-66.609999999999673</v>
      </c>
      <c r="L578" s="20">
        <f>VLOOKUP(B578,'IV Calls'!A:B,2, FALSE)</f>
        <v>0.34320000000000001</v>
      </c>
      <c r="M578" s="2">
        <f t="shared" si="320"/>
        <v>35.892838830255108</v>
      </c>
      <c r="N578" s="2">
        <f>VLOOKUP(B578,'IV Puts'!A:B,2, FALSE)</f>
        <v>0.35360000000000003</v>
      </c>
      <c r="O578" s="21">
        <f t="shared" si="321"/>
        <v>38.376479132830099</v>
      </c>
      <c r="P578" s="4">
        <f t="shared" si="322"/>
        <v>190.65000000000009</v>
      </c>
      <c r="Q578" s="4">
        <f t="shared" si="323"/>
        <v>60.953000000000017</v>
      </c>
      <c r="R578" s="4">
        <f t="shared" si="324"/>
        <v>16.409345864661649</v>
      </c>
      <c r="S578" s="4">
        <f t="shared" si="325"/>
        <v>11.01963200105614</v>
      </c>
      <c r="T578" s="20">
        <f t="shared" ref="T578:T641" si="333">F579+R579</f>
        <v>3210.2426090225563</v>
      </c>
      <c r="U578" s="2">
        <f t="shared" ref="U578:U641" si="334">ABS(T578-F578)</f>
        <v>208.14260902255637</v>
      </c>
      <c r="V578" s="24">
        <f t="shared" ref="V578:V641" si="335">IF(U578&gt;O579, 0, 1)</f>
        <v>0</v>
      </c>
      <c r="W578" s="32">
        <f t="shared" ref="W578:W641" si="336">C578+S579*$BI$6</f>
        <v>3132.9336824423003</v>
      </c>
      <c r="X578" s="33">
        <f t="shared" ref="X578:X641" si="337">ABS(W578-F578)</f>
        <v>130.83368244230041</v>
      </c>
      <c r="Y578" s="34">
        <f t="shared" ref="Y578:Y641" si="338">IF(X578&gt;O579, 0, 1)</f>
        <v>0</v>
      </c>
      <c r="Z578" s="39">
        <f t="shared" si="326"/>
        <v>3114.5409999999974</v>
      </c>
      <c r="AA578" s="33">
        <f t="shared" ref="AA578:AA641" si="339">ABS(Z578-F578)</f>
        <v>112.44099999999753</v>
      </c>
      <c r="AB578" s="34">
        <f t="shared" ref="AB578:AB641" si="340">IF(AA578&gt;O579, 0, 1)</f>
        <v>0</v>
      </c>
      <c r="AC578" s="32">
        <f t="shared" ref="AC578:AC641" si="341">$BI$8*Z578+(1-$BI$8)*W578</f>
        <v>3118.4034633128808</v>
      </c>
      <c r="AD578" s="33">
        <f t="shared" ref="AD578:AD641" si="342">ABS(AC578-F578)</f>
        <v>116.30346331288092</v>
      </c>
      <c r="AE578" s="34">
        <f t="shared" ref="AE578:AE641" si="343">IF(AD578&gt;O579, 0, 1)</f>
        <v>0</v>
      </c>
      <c r="AF578" s="36">
        <f t="shared" ref="AF578:AF641" si="344">IF(AE578=1, 1, -1)</f>
        <v>-1</v>
      </c>
      <c r="AG578" s="37">
        <f t="shared" ref="AG578:AG641" si="345">IF(AE579=0,0,IF(0=AE578,-1,AE578))</f>
        <v>-1</v>
      </c>
      <c r="AH578" s="37">
        <f>IF(COUNTIF(AF579:AF582, "&lt;0")&gt;=2,0,IF(AE578=1, 1, -1))</f>
        <v>0</v>
      </c>
      <c r="AI578" s="37">
        <f>IF(COUNTIF(AF579:AF581, "&lt;0")&gt;=1,0,IF(AE578=1, 1, -1))</f>
        <v>0</v>
      </c>
      <c r="AJ578" s="42">
        <f>IF(SUM(AE579:AE581)=0,0,IF(AE578=1, 1, -1))</f>
        <v>-1</v>
      </c>
      <c r="AK578" s="37">
        <f>IF(COUNTIF(AF579:AF580, "&lt;0")&gt;=2,0,IF(AE578=1, 1, -1))</f>
        <v>-1</v>
      </c>
      <c r="AL578" s="44">
        <f>IF(COUNTIF(AF579:AF582, "&lt;0")&gt;=3,0,IF(AE578=1, 1, -1))</f>
        <v>-1</v>
      </c>
      <c r="AM578" s="49">
        <f>IF(COUNTIF(AF579:AF581, "&lt;0")&gt;=2,0,IF(AE578=1, 1, -1))</f>
        <v>-1</v>
      </c>
      <c r="AN578" s="7">
        <v>36.980500612990113</v>
      </c>
      <c r="AO578" s="4">
        <f t="shared" ref="AO578:AO641" si="346">D578-C578</f>
        <v>0</v>
      </c>
      <c r="AP578" s="4">
        <f t="shared" ref="AP578:AP641" si="347">E578-C578</f>
        <v>-124.04000000000042</v>
      </c>
      <c r="AQ578" s="4">
        <f t="shared" ref="AQ578:AQ641" si="348">ABS(C578-F578)</f>
        <v>121.43000000000029</v>
      </c>
      <c r="AR578">
        <f t="shared" si="327"/>
        <v>124.04000000000042</v>
      </c>
      <c r="AS578" s="6">
        <f t="shared" ref="AS578:AS641" si="349">IF(AO578&gt;AN578*$BI$4,1,0)+IF(-AP578&gt;AN578*$BI$4,1,0)</f>
        <v>1</v>
      </c>
      <c r="AT578" s="4">
        <f t="shared" ref="AT578:AT641" si="350">$BI$4*AN578-AR578</f>
        <v>-68.569249080515249</v>
      </c>
      <c r="AU578" s="4">
        <f t="shared" si="328"/>
        <v>-77.449499387010178</v>
      </c>
      <c r="AV578">
        <f t="shared" si="329"/>
        <v>1</v>
      </c>
      <c r="AW578">
        <f t="shared" si="330"/>
        <v>0</v>
      </c>
      <c r="AX578">
        <f t="shared" si="331"/>
        <v>0</v>
      </c>
      <c r="AY578" s="4">
        <f t="shared" ref="AY578:AY641" si="351">IF(OR(AS578=1,AX578=1),$BF$25,IF(AS578=0,$BF$24,$BF$26))</f>
        <v>-3.9100000000000006</v>
      </c>
      <c r="AZ578" s="4">
        <f t="shared" ref="AZ578:AZ641" si="352">AY578+AZ579</f>
        <v>652.52000000000328</v>
      </c>
      <c r="BA578" s="4">
        <f>(C578-$C$1240)*10/100*4</f>
        <v>218.18000000000012</v>
      </c>
      <c r="BC578"/>
      <c r="BE578" s="6"/>
      <c r="BK578">
        <f t="shared" si="332"/>
        <v>1</v>
      </c>
    </row>
    <row r="579" spans="1:63" x14ac:dyDescent="0.25">
      <c r="A579">
        <v>680</v>
      </c>
      <c r="B579" s="1">
        <v>43992</v>
      </c>
      <c r="C579" s="2">
        <v>3213.42</v>
      </c>
      <c r="D579" s="2">
        <v>3223.27</v>
      </c>
      <c r="E579" s="2">
        <v>3181.49</v>
      </c>
      <c r="F579" s="2">
        <v>3190.14</v>
      </c>
      <c r="G579" s="2">
        <v>6570840000</v>
      </c>
      <c r="H579" s="2">
        <f t="shared" ref="H579:H642" si="353">_xlfn.STDEV.S(C579:C588)</f>
        <v>74.706911178135158</v>
      </c>
      <c r="I579" s="2">
        <f t="shared" ref="I579:I642" si="354">AVERAGE(C579:C598)</f>
        <v>3021.0230000000001</v>
      </c>
      <c r="J579" s="2">
        <f t="shared" ref="J579:J642" si="355">_xlfn.STDEV.S(D579:E588)</f>
        <v>76.006136558002225</v>
      </c>
      <c r="K579" s="2">
        <f t="shared" ref="K579:K642" si="356">C579-F580</f>
        <v>6.2400000000002365</v>
      </c>
      <c r="L579" s="20">
        <f>VLOOKUP(B579,'IV Calls'!A:B,2, FALSE)</f>
        <v>0.2029</v>
      </c>
      <c r="M579" s="2">
        <f t="shared" ref="M579:M642" si="357">L579*F580*SQRT((6.5/24)/252)</f>
        <v>21.333208064772371</v>
      </c>
      <c r="N579" s="2">
        <f>VLOOKUP(B579,'IV Puts'!A:B,2, FALSE)</f>
        <v>0.25480000000000003</v>
      </c>
      <c r="O579" s="21">
        <f t="shared" ref="O579:O642" si="358">N579*F580*SQRT((7/24)/252)</f>
        <v>27.801350138590045</v>
      </c>
      <c r="P579" s="4">
        <f t="shared" ref="P579:P642" si="359">MAX(D579-E579, ABS(D579-F580), ABS(E579-F580))</f>
        <v>41.7800000000002</v>
      </c>
      <c r="Q579" s="4">
        <f t="shared" ref="Q579:Q642" si="360">AVERAGE(P579:P588)</f>
        <v>46.415000000000006</v>
      </c>
      <c r="R579" s="4">
        <f t="shared" ref="R579:R642" si="361">SLOPE(F579:F598,A579:A598)</f>
        <v>20.102609022556386</v>
      </c>
      <c r="S579" s="4">
        <f t="shared" ref="S579:S642" si="362">SLOPE(F579:F598,B579:B598)*1</f>
        <v>13.244623158169246</v>
      </c>
      <c r="T579" s="20">
        <f t="shared" si="333"/>
        <v>3227.0169849624058</v>
      </c>
      <c r="U579" s="2">
        <f t="shared" si="334"/>
        <v>36.876984962405913</v>
      </c>
      <c r="V579" s="24">
        <f t="shared" si="335"/>
        <v>0</v>
      </c>
      <c r="W579" s="32">
        <f t="shared" si="336"/>
        <v>3222.7306124758443</v>
      </c>
      <c r="X579" s="33">
        <f t="shared" si="337"/>
        <v>32.590612475844409</v>
      </c>
      <c r="Y579" s="34">
        <f t="shared" si="338"/>
        <v>0</v>
      </c>
      <c r="Z579" s="39">
        <f t="shared" ref="Z579:Z642" si="363">_xlfn.FORECAST.LINEAR(A579+$BI$7,C579:C580,A579:A580)</f>
        <v>3213.4300000000003</v>
      </c>
      <c r="AA579" s="33">
        <f t="shared" si="339"/>
        <v>23.290000000000418</v>
      </c>
      <c r="AB579" s="34">
        <f t="shared" si="340"/>
        <v>1</v>
      </c>
      <c r="AC579" s="32">
        <f t="shared" si="341"/>
        <v>3215.3831286199274</v>
      </c>
      <c r="AD579" s="33">
        <f t="shared" si="342"/>
        <v>25.243128619927575</v>
      </c>
      <c r="AE579" s="34">
        <f t="shared" si="343"/>
        <v>1</v>
      </c>
      <c r="AF579" s="36">
        <f t="shared" si="344"/>
        <v>1</v>
      </c>
      <c r="AG579" s="37">
        <f t="shared" si="345"/>
        <v>1</v>
      </c>
      <c r="AH579" s="37">
        <f>IF(COUNTIF(AF580:AF583, "&lt;0")&gt;=2,0,IF(AE579=1, 1, -1))</f>
        <v>0</v>
      </c>
      <c r="AI579" s="37">
        <f>IF(COUNTIF(AF580:AF582, "&lt;0")&gt;=1,0,IF(AE579=1, 1, -1))</f>
        <v>0</v>
      </c>
      <c r="AJ579" s="42">
        <f>IF(SUM(AE580:AE582)=0,0,IF(AE579=1, 1, -1))</f>
        <v>1</v>
      </c>
      <c r="AK579" s="37">
        <f>IF(COUNTIF(AF580:AF581, "&lt;0")&gt;=2,0,IF(AE579=1, 1, -1))</f>
        <v>1</v>
      </c>
      <c r="AL579" s="44">
        <f>IF(COUNTIF(AF580:AF583, "&lt;0")&gt;=3,0,IF(AE579=1, 1, -1))</f>
        <v>1</v>
      </c>
      <c r="AM579" s="49">
        <f>IF(COUNTIF(AF580:AF582, "&lt;0")&gt;=2,0,IF(AE579=1, 1, -1))</f>
        <v>0</v>
      </c>
      <c r="AN579" s="7">
        <v>26.790051330231645</v>
      </c>
      <c r="AO579" s="4">
        <f t="shared" si="346"/>
        <v>9.8499999999999091</v>
      </c>
      <c r="AP579" s="4">
        <f t="shared" si="347"/>
        <v>-31.930000000000291</v>
      </c>
      <c r="AQ579" s="4">
        <f t="shared" si="348"/>
        <v>23.2800000000002</v>
      </c>
      <c r="AR579">
        <f t="shared" ref="AR579:AR642" si="364">IF(AO579&gt;(-AP579), AO579, -AP579)</f>
        <v>31.930000000000291</v>
      </c>
      <c r="AS579" s="6">
        <f t="shared" si="349"/>
        <v>0</v>
      </c>
      <c r="AT579" s="4">
        <f t="shared" si="350"/>
        <v>8.2550769953471743</v>
      </c>
      <c r="AU579" s="4">
        <f t="shared" ref="AU579:AU642" si="365">AN579-AQ579+7</f>
        <v>10.510051330231445</v>
      </c>
      <c r="AV579">
        <f t="shared" ref="AV579:AV642" si="366">IF(AND(AT579&lt;0,AU579&lt;0), 1, 0)</f>
        <v>0</v>
      </c>
      <c r="AW579">
        <f t="shared" ref="AW579:AW642" si="367">IF(AND(AT579&lt;0,AU579&gt;0), 1, 0)</f>
        <v>0</v>
      </c>
      <c r="AX579">
        <f t="shared" ref="AX579:AX642" si="368">IF(AND(AT579&gt;0,AU579&lt;0), 1, 0)</f>
        <v>0</v>
      </c>
      <c r="AY579" s="4">
        <f t="shared" si="351"/>
        <v>6.94</v>
      </c>
      <c r="AZ579" s="4">
        <f t="shared" si="352"/>
        <v>656.43000000000325</v>
      </c>
      <c r="BA579" s="4">
        <f>(C579-$C$1240)*10/100*4</f>
        <v>254.13600000000005</v>
      </c>
      <c r="BC579"/>
      <c r="BE579" s="6"/>
      <c r="BK579">
        <f t="shared" ref="BK579:BK642" si="369">IF(AND(AM579=0,AL579=0,AK579=0),0,1)</f>
        <v>1</v>
      </c>
    </row>
    <row r="580" spans="1:63" x14ac:dyDescent="0.25">
      <c r="A580">
        <v>679</v>
      </c>
      <c r="B580" s="1">
        <v>43991</v>
      </c>
      <c r="C580" s="2">
        <v>3213.32</v>
      </c>
      <c r="D580" s="2">
        <v>3222.71</v>
      </c>
      <c r="E580" s="2">
        <v>3193.11</v>
      </c>
      <c r="F580" s="2">
        <v>3207.18</v>
      </c>
      <c r="G580" s="2">
        <v>6382620000</v>
      </c>
      <c r="H580" s="2">
        <f t="shared" si="353"/>
        <v>72.681192898239573</v>
      </c>
      <c r="I580" s="2">
        <f t="shared" si="354"/>
        <v>3007.3270000000002</v>
      </c>
      <c r="J580" s="2">
        <f t="shared" si="355"/>
        <v>78.999670277459828</v>
      </c>
      <c r="K580" s="2">
        <f t="shared" si="356"/>
        <v>-19.069999999999709</v>
      </c>
      <c r="L580" s="20">
        <f>VLOOKUP(B580,'IV Calls'!A:B,2, FALSE)</f>
        <v>0.20730000000000001</v>
      </c>
      <c r="M580" s="2">
        <f t="shared" si="357"/>
        <v>21.967156480870369</v>
      </c>
      <c r="N580" s="2">
        <f>VLOOKUP(B580,'IV Puts'!A:B,2, FALSE)</f>
        <v>0.2462</v>
      </c>
      <c r="O580" s="21">
        <f t="shared" si="358"/>
        <v>27.074156306249506</v>
      </c>
      <c r="P580" s="4">
        <f t="shared" si="359"/>
        <v>39.279999999999745</v>
      </c>
      <c r="Q580" s="4">
        <f t="shared" si="360"/>
        <v>48.886999999999986</v>
      </c>
      <c r="R580" s="4">
        <f t="shared" si="361"/>
        <v>19.836984962406014</v>
      </c>
      <c r="S580" s="4">
        <f t="shared" si="362"/>
        <v>13.113538698372139</v>
      </c>
      <c r="T580" s="20">
        <f t="shared" si="333"/>
        <v>3250.3529323308271</v>
      </c>
      <c r="U580" s="2">
        <f t="shared" si="334"/>
        <v>43.17293233082728</v>
      </c>
      <c r="V580" s="24">
        <f t="shared" si="335"/>
        <v>0</v>
      </c>
      <c r="W580" s="32">
        <f t="shared" si="336"/>
        <v>3221.9035956871153</v>
      </c>
      <c r="X580" s="33">
        <f t="shared" si="337"/>
        <v>14.723595687115449</v>
      </c>
      <c r="Y580" s="34">
        <f t="shared" si="338"/>
        <v>1</v>
      </c>
      <c r="Z580" s="39">
        <f t="shared" si="363"/>
        <v>3214.6600000000008</v>
      </c>
      <c r="AA580" s="33">
        <f t="shared" si="339"/>
        <v>7.4800000000009277</v>
      </c>
      <c r="AB580" s="34">
        <f t="shared" si="340"/>
        <v>1</v>
      </c>
      <c r="AC580" s="32">
        <f t="shared" si="341"/>
        <v>3216.1811550942948</v>
      </c>
      <c r="AD580" s="33">
        <f t="shared" si="342"/>
        <v>9.0011550942949725</v>
      </c>
      <c r="AE580" s="34">
        <f t="shared" si="343"/>
        <v>1</v>
      </c>
      <c r="AF580" s="36">
        <f t="shared" si="344"/>
        <v>1</v>
      </c>
      <c r="AG580" s="37">
        <f t="shared" si="345"/>
        <v>0</v>
      </c>
      <c r="AH580" s="37">
        <f>IF(COUNTIF(AF581:AF584, "&lt;0")&gt;=2,0,IF(AE580=1, 1, -1))</f>
        <v>0</v>
      </c>
      <c r="AI580" s="37">
        <f>IF(COUNTIF(AF581:AF583, "&lt;0")&gt;=1,0,IF(AE580=1, 1, -1))</f>
        <v>0</v>
      </c>
      <c r="AJ580" s="42">
        <f>IF(SUM(AE581:AE583)=0,0,IF(AE580=1, 1, -1))</f>
        <v>1</v>
      </c>
      <c r="AK580" s="37">
        <f>IF(COUNTIF(AF581:AF582, "&lt;0")&gt;=2,0,IF(AE580=1, 1, -1))</f>
        <v>0</v>
      </c>
      <c r="AL580" s="44">
        <f>IF(COUNTIF(AF581:AF584, "&lt;0")&gt;=3,0,IF(AE580=1, 1, -1))</f>
        <v>1</v>
      </c>
      <c r="AM580" s="49">
        <f>IF(COUNTIF(AF581:AF583, "&lt;0")&gt;=2,0,IF(AE580=1, 1, -1))</f>
        <v>0</v>
      </c>
      <c r="AN580" s="7">
        <v>26.089309819538276</v>
      </c>
      <c r="AO580" s="4">
        <f t="shared" si="346"/>
        <v>9.3899999999998727</v>
      </c>
      <c r="AP580" s="4">
        <f t="shared" si="347"/>
        <v>-20.210000000000036</v>
      </c>
      <c r="AQ580" s="4">
        <f t="shared" si="348"/>
        <v>6.1400000000003274</v>
      </c>
      <c r="AR580">
        <f t="shared" si="364"/>
        <v>20.210000000000036</v>
      </c>
      <c r="AS580" s="6">
        <f t="shared" si="349"/>
        <v>0</v>
      </c>
      <c r="AT580" s="4">
        <f t="shared" si="350"/>
        <v>18.923964729307379</v>
      </c>
      <c r="AU580" s="4">
        <f t="shared" si="365"/>
        <v>26.949309819537948</v>
      </c>
      <c r="AV580">
        <f t="shared" si="366"/>
        <v>0</v>
      </c>
      <c r="AW580">
        <f t="shared" si="367"/>
        <v>0</v>
      </c>
      <c r="AX580">
        <f t="shared" si="368"/>
        <v>0</v>
      </c>
      <c r="AY580" s="4">
        <f t="shared" si="351"/>
        <v>6.94</v>
      </c>
      <c r="AZ580" s="4">
        <f t="shared" si="352"/>
        <v>649.49000000000319</v>
      </c>
      <c r="BA580" s="4">
        <f>(C580-$C$1240)*10/100*4</f>
        <v>254.09600000000009</v>
      </c>
      <c r="BC580"/>
      <c r="BE580" s="6"/>
      <c r="BK580">
        <f t="shared" si="369"/>
        <v>1</v>
      </c>
    </row>
    <row r="581" spans="1:63" x14ac:dyDescent="0.25">
      <c r="A581">
        <v>678</v>
      </c>
      <c r="B581" s="1">
        <v>43990</v>
      </c>
      <c r="C581" s="2">
        <v>3199.92</v>
      </c>
      <c r="D581" s="2">
        <v>3233.13</v>
      </c>
      <c r="E581" s="2">
        <v>3196</v>
      </c>
      <c r="F581" s="2">
        <v>3232.39</v>
      </c>
      <c r="G581" s="2">
        <v>8437380000</v>
      </c>
      <c r="H581" s="2">
        <f t="shared" si="353"/>
        <v>65.511332259727752</v>
      </c>
      <c r="I581" s="2">
        <f t="shared" si="354"/>
        <v>2992.4339999999997</v>
      </c>
      <c r="J581" s="2">
        <f t="shared" si="355"/>
        <v>75.0257567632259</v>
      </c>
      <c r="K581" s="2">
        <f t="shared" si="356"/>
        <v>5.9900000000002365</v>
      </c>
      <c r="L581" s="20">
        <f>VLOOKUP(B581,'IV Calls'!A:B,2, FALSE)</f>
        <v>0.19420000000000001</v>
      </c>
      <c r="M581" s="2">
        <f t="shared" si="357"/>
        <v>20.334121129700939</v>
      </c>
      <c r="N581" s="2">
        <f>VLOOKUP(B581,'IV Puts'!A:B,2, FALSE)</f>
        <v>0.24390000000000001</v>
      </c>
      <c r="O581" s="21">
        <f t="shared" si="358"/>
        <v>26.502102097492322</v>
      </c>
      <c r="P581" s="4">
        <f t="shared" si="359"/>
        <v>39.200000000000273</v>
      </c>
      <c r="Q581" s="4">
        <f t="shared" si="360"/>
        <v>51.586000000000013</v>
      </c>
      <c r="R581" s="4">
        <f t="shared" si="361"/>
        <v>17.962932330827066</v>
      </c>
      <c r="S581" s="4">
        <f t="shared" si="362"/>
        <v>12.089571390302705</v>
      </c>
      <c r="T581" s="20">
        <f t="shared" si="333"/>
        <v>3209.2098721804509</v>
      </c>
      <c r="U581" s="2">
        <f t="shared" si="334"/>
        <v>23.180127819548943</v>
      </c>
      <c r="V581" s="24">
        <f t="shared" si="335"/>
        <v>0</v>
      </c>
      <c r="W581" s="32">
        <f t="shared" si="336"/>
        <v>3207.2004820429279</v>
      </c>
      <c r="X581" s="33">
        <f t="shared" si="337"/>
        <v>25.189517957071985</v>
      </c>
      <c r="Y581" s="34">
        <f t="shared" si="338"/>
        <v>0</v>
      </c>
      <c r="Z581" s="39">
        <f t="shared" si="363"/>
        <v>3203.5280000000021</v>
      </c>
      <c r="AA581" s="33">
        <f t="shared" si="339"/>
        <v>28.861999999997806</v>
      </c>
      <c r="AB581" s="34">
        <f t="shared" si="340"/>
        <v>0</v>
      </c>
      <c r="AC581" s="32">
        <f t="shared" si="341"/>
        <v>3204.2992212290164</v>
      </c>
      <c r="AD581" s="33">
        <f t="shared" si="342"/>
        <v>28.090778770983434</v>
      </c>
      <c r="AE581" s="34">
        <f t="shared" si="343"/>
        <v>0</v>
      </c>
      <c r="AF581" s="36">
        <f t="shared" si="344"/>
        <v>-1</v>
      </c>
      <c r="AG581" s="37">
        <f t="shared" si="345"/>
        <v>0</v>
      </c>
      <c r="AH581" s="37">
        <f>IF(COUNTIF(AF582:AF585, "&lt;0")&gt;=2,0,IF(AE581=1, 1, -1))</f>
        <v>-1</v>
      </c>
      <c r="AI581" s="37">
        <f>IF(COUNTIF(AF582:AF584, "&lt;0")&gt;=1,0,IF(AE581=1, 1, -1))</f>
        <v>0</v>
      </c>
      <c r="AJ581" s="42">
        <f>IF(SUM(AE582:AE584)=0,0,IF(AE581=1, 1, -1))</f>
        <v>-1</v>
      </c>
      <c r="AK581" s="37">
        <f>IF(COUNTIF(AF582:AF583, "&lt;0")&gt;=2,0,IF(AE581=1, 1, -1))</f>
        <v>-1</v>
      </c>
      <c r="AL581" s="44">
        <f>IF(COUNTIF(AF582:AF585, "&lt;0")&gt;=3,0,IF(AE581=1, 1, -1))</f>
        <v>-1</v>
      </c>
      <c r="AM581" s="49">
        <f>IF(COUNTIF(AF582:AF584, "&lt;0")&gt;=2,0,IF(AE581=1, 1, -1))</f>
        <v>-1</v>
      </c>
      <c r="AN581" s="7">
        <v>25.538064590803597</v>
      </c>
      <c r="AO581" s="4">
        <f t="shared" si="346"/>
        <v>33.210000000000036</v>
      </c>
      <c r="AP581" s="4">
        <f t="shared" si="347"/>
        <v>-3.9200000000000728</v>
      </c>
      <c r="AQ581" s="4">
        <f t="shared" si="348"/>
        <v>32.4699999999998</v>
      </c>
      <c r="AR581">
        <f t="shared" si="364"/>
        <v>33.210000000000036</v>
      </c>
      <c r="AS581" s="6">
        <f t="shared" si="349"/>
        <v>0</v>
      </c>
      <c r="AT581" s="4">
        <f t="shared" si="350"/>
        <v>5.0970968862053567</v>
      </c>
      <c r="AU581" s="4">
        <f t="shared" si="365"/>
        <v>6.8064590803796676E-2</v>
      </c>
      <c r="AV581">
        <f t="shared" si="366"/>
        <v>0</v>
      </c>
      <c r="AW581">
        <f t="shared" si="367"/>
        <v>0</v>
      </c>
      <c r="AX581">
        <f t="shared" si="368"/>
        <v>0</v>
      </c>
      <c r="AY581" s="4">
        <f t="shared" si="351"/>
        <v>6.94</v>
      </c>
      <c r="AZ581" s="4">
        <f t="shared" si="352"/>
        <v>642.55000000000314</v>
      </c>
      <c r="BA581" s="4">
        <f>(C581-$C$1240)*10/100*4</f>
        <v>248.73600000000005</v>
      </c>
      <c r="BC581"/>
      <c r="BE581" s="6"/>
      <c r="BK581">
        <f t="shared" si="369"/>
        <v>1</v>
      </c>
    </row>
    <row r="582" spans="1:63" x14ac:dyDescent="0.25">
      <c r="A582">
        <v>677</v>
      </c>
      <c r="B582" s="1">
        <v>43987</v>
      </c>
      <c r="C582" s="2">
        <v>3163.84</v>
      </c>
      <c r="D582" s="2">
        <v>3211.72</v>
      </c>
      <c r="E582" s="2">
        <v>3163.84</v>
      </c>
      <c r="F582" s="2">
        <v>3193.93</v>
      </c>
      <c r="G582" s="2">
        <v>8617590000</v>
      </c>
      <c r="H582" s="2">
        <f t="shared" si="353"/>
        <v>61.250644223369413</v>
      </c>
      <c r="I582" s="2">
        <f t="shared" si="354"/>
        <v>2977.8795</v>
      </c>
      <c r="J582" s="2">
        <f t="shared" si="355"/>
        <v>70.372729212686494</v>
      </c>
      <c r="K582" s="2">
        <f t="shared" si="356"/>
        <v>51.490000000000236</v>
      </c>
      <c r="L582" s="20">
        <f>VLOOKUP(B582,'IV Calls'!A:B,2, FALSE)</f>
        <v>0.17219999999999999</v>
      </c>
      <c r="M582" s="2">
        <f t="shared" si="357"/>
        <v>17.570024372667046</v>
      </c>
      <c r="N582" s="2">
        <f>VLOOKUP(B582,'IV Puts'!A:B,2, FALSE)</f>
        <v>0.18970000000000001</v>
      </c>
      <c r="O582" s="21">
        <f t="shared" si="358"/>
        <v>20.086251185561768</v>
      </c>
      <c r="P582" s="4">
        <f t="shared" si="359"/>
        <v>99.369999999999891</v>
      </c>
      <c r="Q582" s="4">
        <f t="shared" si="360"/>
        <v>49.98299999999999</v>
      </c>
      <c r="R582" s="4">
        <f t="shared" si="361"/>
        <v>15.279872180451125</v>
      </c>
      <c r="S582" s="4">
        <f t="shared" si="362"/>
        <v>10.254200060461512</v>
      </c>
      <c r="T582" s="20">
        <f t="shared" si="333"/>
        <v>3125.7934812030076</v>
      </c>
      <c r="U582" s="2">
        <f t="shared" si="334"/>
        <v>68.136518796992277</v>
      </c>
      <c r="V582" s="24">
        <f t="shared" si="335"/>
        <v>0</v>
      </c>
      <c r="W582" s="32">
        <f t="shared" si="336"/>
        <v>3170.2334083002911</v>
      </c>
      <c r="X582" s="33">
        <f t="shared" si="337"/>
        <v>23.696591699708733</v>
      </c>
      <c r="Y582" s="34">
        <f t="shared" si="338"/>
        <v>0</v>
      </c>
      <c r="Z582" s="39">
        <f t="shared" si="363"/>
        <v>3169.0680000000029</v>
      </c>
      <c r="AA582" s="33">
        <f t="shared" si="339"/>
        <v>24.861999999996897</v>
      </c>
      <c r="AB582" s="34">
        <f t="shared" si="340"/>
        <v>0</v>
      </c>
      <c r="AC582" s="32">
        <f t="shared" si="341"/>
        <v>3169.3127357430635</v>
      </c>
      <c r="AD582" s="33">
        <f t="shared" si="342"/>
        <v>24.617264256936323</v>
      </c>
      <c r="AE582" s="34">
        <f t="shared" si="343"/>
        <v>0</v>
      </c>
      <c r="AF582" s="36">
        <f t="shared" si="344"/>
        <v>-1</v>
      </c>
      <c r="AG582" s="37">
        <f t="shared" si="345"/>
        <v>-1</v>
      </c>
      <c r="AH582" s="37">
        <f>IF(COUNTIF(AF583:AF586, "&lt;0")&gt;=2,0,IF(AE582=1, 1, -1))</f>
        <v>-1</v>
      </c>
      <c r="AI582" s="37">
        <f>IF(COUNTIF(AF583:AF585, "&lt;0")&gt;=1,0,IF(AE582=1, 1, -1))</f>
        <v>-1</v>
      </c>
      <c r="AJ582" s="42">
        <f>IF(SUM(AE583:AE585)=0,0,IF(AE582=1, 1, -1))</f>
        <v>-1</v>
      </c>
      <c r="AK582" s="37">
        <f>IF(COUNTIF(AF583:AF584, "&lt;0")&gt;=2,0,IF(AE582=1, 1, -1))</f>
        <v>-1</v>
      </c>
      <c r="AL582" s="44">
        <f>IF(COUNTIF(AF583:AF586, "&lt;0")&gt;=3,0,IF(AE582=1, 1, -1))</f>
        <v>-1</v>
      </c>
      <c r="AM582" s="49">
        <f>IF(COUNTIF(AF583:AF585, "&lt;0")&gt;=2,0,IF(AE582=1, 1, -1))</f>
        <v>-1</v>
      </c>
      <c r="AN582" s="7">
        <v>19.355595955255161</v>
      </c>
      <c r="AO582" s="4">
        <f t="shared" si="346"/>
        <v>47.879999999999654</v>
      </c>
      <c r="AP582" s="4">
        <f t="shared" si="347"/>
        <v>0</v>
      </c>
      <c r="AQ582" s="4">
        <f t="shared" si="348"/>
        <v>30.089999999999691</v>
      </c>
      <c r="AR582">
        <f t="shared" si="364"/>
        <v>47.879999999999654</v>
      </c>
      <c r="AS582" s="6">
        <f t="shared" si="349"/>
        <v>1</v>
      </c>
      <c r="AT582" s="4">
        <f t="shared" si="350"/>
        <v>-18.846606067116912</v>
      </c>
      <c r="AU582" s="4">
        <f t="shared" si="365"/>
        <v>-3.7344040447445295</v>
      </c>
      <c r="AV582">
        <f t="shared" si="366"/>
        <v>1</v>
      </c>
      <c r="AW582">
        <f t="shared" si="367"/>
        <v>0</v>
      </c>
      <c r="AX582">
        <f t="shared" si="368"/>
        <v>0</v>
      </c>
      <c r="AY582" s="4">
        <f t="shared" si="351"/>
        <v>-3.9100000000000006</v>
      </c>
      <c r="AZ582" s="4">
        <f t="shared" si="352"/>
        <v>635.61000000000308</v>
      </c>
      <c r="BA582" s="4">
        <f>(C582-$C$1240)*10/100*4</f>
        <v>234.30400000000009</v>
      </c>
      <c r="BC582"/>
      <c r="BE582" s="6"/>
      <c r="BK582">
        <f t="shared" si="369"/>
        <v>1</v>
      </c>
    </row>
    <row r="583" spans="1:63" x14ac:dyDescent="0.25">
      <c r="A583">
        <v>676</v>
      </c>
      <c r="B583" s="1">
        <v>43986</v>
      </c>
      <c r="C583" s="2">
        <v>3111.56</v>
      </c>
      <c r="D583" s="2">
        <v>3128.91</v>
      </c>
      <c r="E583" s="2">
        <v>3090.41</v>
      </c>
      <c r="F583" s="2">
        <v>3112.35</v>
      </c>
      <c r="G583" s="2">
        <v>6428130000</v>
      </c>
      <c r="H583" s="2">
        <f t="shared" si="353"/>
        <v>51.778812923605919</v>
      </c>
      <c r="I583" s="2">
        <f t="shared" si="354"/>
        <v>2963.6005</v>
      </c>
      <c r="J583" s="2">
        <f t="shared" si="355"/>
        <v>59.142020405390056</v>
      </c>
      <c r="K583" s="2">
        <f t="shared" si="356"/>
        <v>-11.309999999999945</v>
      </c>
      <c r="L583" s="20">
        <f>VLOOKUP(B583,'IV Calls'!A:B,2, FALSE)</f>
        <v>0.18659999999999999</v>
      </c>
      <c r="M583" s="2">
        <f t="shared" si="357"/>
        <v>19.103649091735861</v>
      </c>
      <c r="N583" s="2">
        <f>VLOOKUP(B583,'IV Puts'!A:B,2, FALSE)</f>
        <v>0.18779999999999999</v>
      </c>
      <c r="O583" s="21">
        <f t="shared" si="358"/>
        <v>19.952284202859833</v>
      </c>
      <c r="P583" s="4">
        <f t="shared" si="359"/>
        <v>38.5</v>
      </c>
      <c r="Q583" s="4">
        <f t="shared" si="360"/>
        <v>44.038999999999987</v>
      </c>
      <c r="R583" s="4">
        <f t="shared" si="361"/>
        <v>13.443481203007517</v>
      </c>
      <c r="S583" s="4">
        <f t="shared" si="362"/>
        <v>9.0048004229447525</v>
      </c>
      <c r="T583" s="20">
        <f t="shared" si="333"/>
        <v>3135.7630526315788</v>
      </c>
      <c r="U583" s="2">
        <f t="shared" si="334"/>
        <v>23.413052631578921</v>
      </c>
      <c r="V583" s="24">
        <f t="shared" si="335"/>
        <v>0</v>
      </c>
      <c r="W583" s="32">
        <f t="shared" si="336"/>
        <v>3117.7071722507026</v>
      </c>
      <c r="X583" s="33">
        <f t="shared" si="337"/>
        <v>5.3571722507026607</v>
      </c>
      <c r="Y583" s="34">
        <f t="shared" si="338"/>
        <v>1</v>
      </c>
      <c r="Z583" s="39">
        <f t="shared" si="363"/>
        <v>3112.8259999999991</v>
      </c>
      <c r="AA583" s="33">
        <f t="shared" si="339"/>
        <v>0.47599999999920328</v>
      </c>
      <c r="AB583" s="34">
        <f t="shared" si="340"/>
        <v>1</v>
      </c>
      <c r="AC583" s="32">
        <f t="shared" si="341"/>
        <v>3113.8510461726469</v>
      </c>
      <c r="AD583" s="33">
        <f t="shared" si="342"/>
        <v>1.5010461726469657</v>
      </c>
      <c r="AE583" s="34">
        <f t="shared" si="343"/>
        <v>1</v>
      </c>
      <c r="AF583" s="36">
        <f t="shared" si="344"/>
        <v>1</v>
      </c>
      <c r="AG583" s="37">
        <f t="shared" si="345"/>
        <v>1</v>
      </c>
      <c r="AH583" s="37">
        <f>IF(COUNTIF(AF584:AF587, "&lt;0")&gt;=2,0,IF(AE583=1, 1, -1))</f>
        <v>1</v>
      </c>
      <c r="AI583" s="37">
        <f>IF(COUNTIF(AF584:AF586, "&lt;0")&gt;=1,0,IF(AE583=1, 1, -1))</f>
        <v>1</v>
      </c>
      <c r="AJ583" s="42">
        <f>IF(SUM(AE584:AE586)=0,0,IF(AE583=1, 1, -1))</f>
        <v>1</v>
      </c>
      <c r="AK583" s="37">
        <f>IF(COUNTIF(AF584:AF585, "&lt;0")&gt;=2,0,IF(AE583=1, 1, -1))</f>
        <v>1</v>
      </c>
      <c r="AL583" s="44">
        <f>IF(COUNTIF(AF584:AF587, "&lt;0")&gt;=3,0,IF(AE583=1, 1, -1))</f>
        <v>1</v>
      </c>
      <c r="AM583" s="49">
        <f>IF(COUNTIF(AF584:AF586, "&lt;0")&gt;=2,0,IF(AE583=1, 1, -1))</f>
        <v>1</v>
      </c>
      <c r="AN583" s="7">
        <v>19.226502140557315</v>
      </c>
      <c r="AO583" s="4">
        <f t="shared" si="346"/>
        <v>17.349999999999909</v>
      </c>
      <c r="AP583" s="4">
        <f t="shared" si="347"/>
        <v>-21.150000000000091</v>
      </c>
      <c r="AQ583" s="4">
        <f t="shared" si="348"/>
        <v>0.78999999999996362</v>
      </c>
      <c r="AR583">
        <f t="shared" si="364"/>
        <v>21.150000000000091</v>
      </c>
      <c r="AS583" s="6">
        <f t="shared" si="349"/>
        <v>0</v>
      </c>
      <c r="AT583" s="4">
        <f t="shared" si="350"/>
        <v>7.6897532108358817</v>
      </c>
      <c r="AU583" s="4">
        <f t="shared" si="365"/>
        <v>25.436502140557351</v>
      </c>
      <c r="AV583">
        <f t="shared" si="366"/>
        <v>0</v>
      </c>
      <c r="AW583">
        <f t="shared" si="367"/>
        <v>0</v>
      </c>
      <c r="AX583">
        <f t="shared" si="368"/>
        <v>0</v>
      </c>
      <c r="AY583" s="4">
        <f t="shared" si="351"/>
        <v>6.94</v>
      </c>
      <c r="AZ583" s="4">
        <f t="shared" si="352"/>
        <v>639.52000000000305</v>
      </c>
      <c r="BA583" s="4">
        <f>(C583-$C$1240)*10/100*4</f>
        <v>213.392</v>
      </c>
      <c r="BC583"/>
      <c r="BE583" s="6"/>
      <c r="BK583">
        <f t="shared" si="369"/>
        <v>1</v>
      </c>
    </row>
    <row r="584" spans="1:63" x14ac:dyDescent="0.25">
      <c r="A584">
        <v>675</v>
      </c>
      <c r="B584" s="1">
        <v>43985</v>
      </c>
      <c r="C584" s="2">
        <v>3098.9</v>
      </c>
      <c r="D584" s="2">
        <v>3130.94</v>
      </c>
      <c r="E584" s="2">
        <v>3098.9</v>
      </c>
      <c r="F584" s="2">
        <v>3122.87</v>
      </c>
      <c r="G584" s="2">
        <v>5989560000</v>
      </c>
      <c r="H584" s="2">
        <f t="shared" si="353"/>
        <v>48.943031055390229</v>
      </c>
      <c r="I584" s="2">
        <f t="shared" si="354"/>
        <v>2952.1795000000002</v>
      </c>
      <c r="J584" s="2">
        <f t="shared" si="355"/>
        <v>55.422760275711134</v>
      </c>
      <c r="K584" s="2">
        <f t="shared" si="356"/>
        <v>18.079999999999927</v>
      </c>
      <c r="L584" s="20">
        <f>VLOOKUP(B584,'IV Calls'!A:B,2, FALSE)</f>
        <v>0.1893</v>
      </c>
      <c r="M584" s="2">
        <f t="shared" si="357"/>
        <v>19.119112382843163</v>
      </c>
      <c r="N584" s="2">
        <f>VLOOKUP(B584,'IV Puts'!A:B,2, FALSE)</f>
        <v>0.19670000000000001</v>
      </c>
      <c r="O584" s="21">
        <f t="shared" si="358"/>
        <v>20.616446608435588</v>
      </c>
      <c r="P584" s="4">
        <f t="shared" si="359"/>
        <v>50.119999999999891</v>
      </c>
      <c r="Q584" s="4">
        <f t="shared" si="360"/>
        <v>45.923999999999978</v>
      </c>
      <c r="R584" s="4">
        <f t="shared" si="361"/>
        <v>12.893052631578948</v>
      </c>
      <c r="S584" s="4">
        <f t="shared" si="362"/>
        <v>8.6579890854969399</v>
      </c>
      <c r="T584" s="20">
        <f t="shared" si="333"/>
        <v>3092.3136315789475</v>
      </c>
      <c r="U584" s="2">
        <f t="shared" si="334"/>
        <v>30.556368421052412</v>
      </c>
      <c r="V584" s="24">
        <f t="shared" si="335"/>
        <v>0</v>
      </c>
      <c r="W584" s="32">
        <f t="shared" si="336"/>
        <v>3104.4579524255491</v>
      </c>
      <c r="X584" s="33">
        <f t="shared" si="337"/>
        <v>18.412047574450753</v>
      </c>
      <c r="Y584" s="34">
        <f t="shared" si="338"/>
        <v>1</v>
      </c>
      <c r="Z584" s="39">
        <f t="shared" si="363"/>
        <v>3102.3120000000017</v>
      </c>
      <c r="AA584" s="33">
        <f t="shared" si="339"/>
        <v>20.557999999998174</v>
      </c>
      <c r="AB584" s="34">
        <f t="shared" si="340"/>
        <v>1</v>
      </c>
      <c r="AC584" s="32">
        <f t="shared" si="341"/>
        <v>3102.7626500093666</v>
      </c>
      <c r="AD584" s="33">
        <f t="shared" si="342"/>
        <v>20.107349990633338</v>
      </c>
      <c r="AE584" s="34">
        <f t="shared" si="343"/>
        <v>1</v>
      </c>
      <c r="AF584" s="36">
        <f t="shared" si="344"/>
        <v>1</v>
      </c>
      <c r="AG584" s="37">
        <f t="shared" si="345"/>
        <v>1</v>
      </c>
      <c r="AH584" s="37">
        <f>IF(COUNTIF(AF585:AF588, "&lt;0")&gt;=2,0,IF(AE584=1, 1, -1))</f>
        <v>1</v>
      </c>
      <c r="AI584" s="37">
        <f>IF(COUNTIF(AF585:AF587, "&lt;0")&gt;=1,0,IF(AE584=1, 1, -1))</f>
        <v>0</v>
      </c>
      <c r="AJ584" s="42">
        <f>IF(SUM(AE585:AE587)=0,0,IF(AE584=1, 1, -1))</f>
        <v>1</v>
      </c>
      <c r="AK584" s="37">
        <f>IF(COUNTIF(AF585:AF586, "&lt;0")&gt;=2,0,IF(AE584=1, 1, -1))</f>
        <v>1</v>
      </c>
      <c r="AL584" s="44">
        <f>IF(COUNTIF(AF585:AF588, "&lt;0")&gt;=3,0,IF(AE584=1, 1, -1))</f>
        <v>1</v>
      </c>
      <c r="AM584" s="49">
        <f>IF(COUNTIF(AF585:AF587, "&lt;0")&gt;=2,0,IF(AE584=1, 1, -1))</f>
        <v>1</v>
      </c>
      <c r="AN584" s="7">
        <v>19.866505048627843</v>
      </c>
      <c r="AO584" s="4">
        <f t="shared" si="346"/>
        <v>32.039999999999964</v>
      </c>
      <c r="AP584" s="4">
        <f t="shared" si="347"/>
        <v>0</v>
      </c>
      <c r="AQ584" s="4">
        <f t="shared" si="348"/>
        <v>23.9699999999998</v>
      </c>
      <c r="AR584">
        <f t="shared" si="364"/>
        <v>32.039999999999964</v>
      </c>
      <c r="AS584" s="6">
        <f t="shared" si="349"/>
        <v>1</v>
      </c>
      <c r="AT584" s="4">
        <f t="shared" si="350"/>
        <v>-2.2402424270581989</v>
      </c>
      <c r="AU584" s="4">
        <f t="shared" si="365"/>
        <v>2.8965050486280433</v>
      </c>
      <c r="AV584">
        <f t="shared" si="366"/>
        <v>0</v>
      </c>
      <c r="AW584">
        <f t="shared" si="367"/>
        <v>1</v>
      </c>
      <c r="AX584">
        <f t="shared" si="368"/>
        <v>0</v>
      </c>
      <c r="AY584" s="4">
        <f t="shared" si="351"/>
        <v>-3.9100000000000006</v>
      </c>
      <c r="AZ584" s="4">
        <f t="shared" si="352"/>
        <v>632.580000000003</v>
      </c>
      <c r="BA584" s="4">
        <f>(C584-$C$1240)*10/100*4</f>
        <v>208.32800000000006</v>
      </c>
      <c r="BC584"/>
      <c r="BE584" s="6"/>
      <c r="BK584">
        <f t="shared" si="369"/>
        <v>1</v>
      </c>
    </row>
    <row r="585" spans="1:63" x14ac:dyDescent="0.25">
      <c r="A585">
        <v>674</v>
      </c>
      <c r="B585" s="1">
        <v>43984</v>
      </c>
      <c r="C585" s="2">
        <v>3064.78</v>
      </c>
      <c r="D585" s="2">
        <v>3081.07</v>
      </c>
      <c r="E585" s="2">
        <v>3051.64</v>
      </c>
      <c r="F585" s="2">
        <v>3080.82</v>
      </c>
      <c r="G585" s="2">
        <v>5187230000</v>
      </c>
      <c r="H585" s="2">
        <f t="shared" si="353"/>
        <v>43.639327688578263</v>
      </c>
      <c r="I585" s="2">
        <f t="shared" si="354"/>
        <v>2940.6785</v>
      </c>
      <c r="J585" s="2">
        <f t="shared" si="355"/>
        <v>48.657589149505782</v>
      </c>
      <c r="K585" s="2">
        <f t="shared" si="356"/>
        <v>9.0500000000001819</v>
      </c>
      <c r="L585" s="20">
        <f>VLOOKUP(B585,'IV Calls'!A:B,2, FALSE)</f>
        <v>0.2029</v>
      </c>
      <c r="M585" s="2">
        <f t="shared" si="357"/>
        <v>20.325807681441916</v>
      </c>
      <c r="N585" s="2">
        <f>VLOOKUP(B585,'IV Puts'!A:B,2, FALSE)</f>
        <v>0.2094</v>
      </c>
      <c r="O585" s="21">
        <f t="shared" si="358"/>
        <v>21.768814773403996</v>
      </c>
      <c r="P585" s="4">
        <f t="shared" si="359"/>
        <v>29.430000000000291</v>
      </c>
      <c r="Q585" s="4">
        <f t="shared" si="360"/>
        <v>45.097999999999999</v>
      </c>
      <c r="R585" s="4">
        <f t="shared" si="361"/>
        <v>11.493631578947367</v>
      </c>
      <c r="S585" s="4">
        <f t="shared" si="362"/>
        <v>7.8281020078156578</v>
      </c>
      <c r="T585" s="20">
        <f t="shared" si="333"/>
        <v>3066.4726992481205</v>
      </c>
      <c r="U585" s="2">
        <f t="shared" si="334"/>
        <v>14.347300751879629</v>
      </c>
      <c r="V585" s="24">
        <f t="shared" si="335"/>
        <v>1</v>
      </c>
      <c r="W585" s="32">
        <f t="shared" si="336"/>
        <v>3070.0777194330853</v>
      </c>
      <c r="X585" s="33">
        <f t="shared" si="337"/>
        <v>10.742280566914815</v>
      </c>
      <c r="Y585" s="34">
        <f t="shared" si="338"/>
        <v>1</v>
      </c>
      <c r="Z585" s="39">
        <f t="shared" si="363"/>
        <v>3067.3800000000028</v>
      </c>
      <c r="AA585" s="33">
        <f t="shared" si="339"/>
        <v>13.439999999997326</v>
      </c>
      <c r="AB585" s="34">
        <f t="shared" si="340"/>
        <v>1</v>
      </c>
      <c r="AC585" s="32">
        <f t="shared" si="341"/>
        <v>3067.9465210809503</v>
      </c>
      <c r="AD585" s="33">
        <f t="shared" si="342"/>
        <v>12.87347891904983</v>
      </c>
      <c r="AE585" s="34">
        <f t="shared" si="343"/>
        <v>1</v>
      </c>
      <c r="AF585" s="36">
        <f t="shared" si="344"/>
        <v>1</v>
      </c>
      <c r="AG585" s="37">
        <f t="shared" si="345"/>
        <v>1</v>
      </c>
      <c r="AH585" s="37">
        <f>IF(COUNTIF(AF586:AF589, "&lt;0")&gt;=2,0,IF(AE585=1, 1, -1))</f>
        <v>1</v>
      </c>
      <c r="AI585" s="37">
        <f>IF(COUNTIF(AF586:AF588, "&lt;0")&gt;=1,0,IF(AE585=1, 1, -1))</f>
        <v>0</v>
      </c>
      <c r="AJ585" s="42">
        <f>IF(SUM(AE586:AE588)=0,0,IF(AE585=1, 1, -1))</f>
        <v>1</v>
      </c>
      <c r="AK585" s="37">
        <f>IF(COUNTIF(AF586:AF587, "&lt;0")&gt;=2,0,IF(AE585=1, 1, -1))</f>
        <v>1</v>
      </c>
      <c r="AL585" s="44">
        <f>IF(COUNTIF(AF586:AF589, "&lt;0")&gt;=3,0,IF(AE585=1, 1, -1))</f>
        <v>1</v>
      </c>
      <c r="AM585" s="49">
        <f>IF(COUNTIF(AF586:AF588, "&lt;0")&gt;=2,0,IF(AE585=1, 1, -1))</f>
        <v>1</v>
      </c>
      <c r="AN585" s="7">
        <v>20.976954797900135</v>
      </c>
      <c r="AO585" s="4">
        <f t="shared" si="346"/>
        <v>16.289999999999964</v>
      </c>
      <c r="AP585" s="4">
        <f t="shared" si="347"/>
        <v>-13.140000000000327</v>
      </c>
      <c r="AQ585" s="4">
        <f t="shared" si="348"/>
        <v>16.039999999999964</v>
      </c>
      <c r="AR585">
        <f t="shared" si="364"/>
        <v>16.289999999999964</v>
      </c>
      <c r="AS585" s="6">
        <f t="shared" si="349"/>
        <v>0</v>
      </c>
      <c r="AT585" s="4">
        <f t="shared" si="350"/>
        <v>15.175432196850238</v>
      </c>
      <c r="AU585" s="4">
        <f t="shared" si="365"/>
        <v>11.936954797900171</v>
      </c>
      <c r="AV585">
        <f t="shared" si="366"/>
        <v>0</v>
      </c>
      <c r="AW585">
        <f t="shared" si="367"/>
        <v>0</v>
      </c>
      <c r="AX585">
        <f t="shared" si="368"/>
        <v>0</v>
      </c>
      <c r="AY585" s="4">
        <f t="shared" si="351"/>
        <v>6.94</v>
      </c>
      <c r="AZ585" s="4">
        <f t="shared" si="352"/>
        <v>636.49000000000296</v>
      </c>
      <c r="BA585" s="4">
        <f>(C585-$C$1240)*10/100*4</f>
        <v>194.68000000000012</v>
      </c>
      <c r="BC585"/>
      <c r="BE585" s="6"/>
      <c r="BK585">
        <f t="shared" si="369"/>
        <v>1</v>
      </c>
    </row>
    <row r="586" spans="1:63" x14ac:dyDescent="0.25">
      <c r="A586">
        <v>673</v>
      </c>
      <c r="B586" s="1">
        <v>43983</v>
      </c>
      <c r="C586" s="2">
        <v>3038.78</v>
      </c>
      <c r="D586" s="2">
        <v>3062.18</v>
      </c>
      <c r="E586" s="2">
        <v>3031.54</v>
      </c>
      <c r="F586" s="2">
        <v>3055.73</v>
      </c>
      <c r="G586" s="2">
        <v>4673410000</v>
      </c>
      <c r="H586" s="2">
        <f t="shared" si="353"/>
        <v>45.395788118380416</v>
      </c>
      <c r="I586" s="2">
        <f t="shared" si="354"/>
        <v>2928.19</v>
      </c>
      <c r="J586" s="2">
        <f t="shared" si="355"/>
        <v>46.617964853747736</v>
      </c>
      <c r="K586" s="2">
        <f t="shared" si="356"/>
        <v>-5.5299999999997453</v>
      </c>
      <c r="L586" s="20">
        <f>VLOOKUP(B586,'IV Calls'!A:B,2, FALSE)</f>
        <v>0.23230000000000001</v>
      </c>
      <c r="M586" s="2">
        <f t="shared" si="357"/>
        <v>23.184026852139446</v>
      </c>
      <c r="N586" s="2">
        <f>VLOOKUP(B586,'IV Puts'!A:B,2, FALSE)</f>
        <v>0.22739999999999999</v>
      </c>
      <c r="O586" s="21">
        <f t="shared" si="358"/>
        <v>23.551710992041709</v>
      </c>
      <c r="P586" s="4">
        <f t="shared" si="359"/>
        <v>30.639999999999873</v>
      </c>
      <c r="Q586" s="4">
        <f t="shared" si="360"/>
        <v>52.594000000000008</v>
      </c>
      <c r="R586" s="4">
        <f t="shared" si="361"/>
        <v>10.742699248120303</v>
      </c>
      <c r="S586" s="4">
        <f t="shared" si="362"/>
        <v>7.4615766663171463</v>
      </c>
      <c r="T586" s="20">
        <f t="shared" si="333"/>
        <v>3054.5117669172932</v>
      </c>
      <c r="U586" s="2">
        <f t="shared" si="334"/>
        <v>1.2182330827067744</v>
      </c>
      <c r="V586" s="24">
        <f t="shared" si="335"/>
        <v>1</v>
      </c>
      <c r="W586" s="32">
        <f t="shared" si="336"/>
        <v>3043.846857206951</v>
      </c>
      <c r="X586" s="33">
        <f t="shared" si="337"/>
        <v>11.883142793049046</v>
      </c>
      <c r="Y586" s="34">
        <f t="shared" si="338"/>
        <v>1</v>
      </c>
      <c r="Z586" s="39">
        <f t="shared" si="363"/>
        <v>3040.1409999999996</v>
      </c>
      <c r="AA586" s="33">
        <f t="shared" si="339"/>
        <v>15.589000000000397</v>
      </c>
      <c r="AB586" s="34">
        <f t="shared" si="340"/>
        <v>1</v>
      </c>
      <c r="AC586" s="32">
        <f t="shared" si="341"/>
        <v>3040.9192300134596</v>
      </c>
      <c r="AD586" s="33">
        <f t="shared" si="342"/>
        <v>14.810769986540436</v>
      </c>
      <c r="AE586" s="34">
        <f t="shared" si="343"/>
        <v>1</v>
      </c>
      <c r="AF586" s="36">
        <f t="shared" si="344"/>
        <v>1</v>
      </c>
      <c r="AG586" s="37">
        <f t="shared" si="345"/>
        <v>0</v>
      </c>
      <c r="AH586" s="37">
        <f>IF(COUNTIF(AF587:AF590, "&lt;0")&gt;=2,0,IF(AE586=1, 1, -1))</f>
        <v>1</v>
      </c>
      <c r="AI586" s="37">
        <f>IF(COUNTIF(AF587:AF589, "&lt;0")&gt;=1,0,IF(AE586=1, 1, -1))</f>
        <v>0</v>
      </c>
      <c r="AJ586" s="42">
        <f>IF(SUM(AE587:AE589)=0,0,IF(AE586=1, 1, -1))</f>
        <v>1</v>
      </c>
      <c r="AK586" s="37">
        <f>IF(COUNTIF(AF587:AF588, "&lt;0")&gt;=2,0,IF(AE586=1, 1, -1))</f>
        <v>1</v>
      </c>
      <c r="AL586" s="44">
        <f>IF(COUNTIF(AF587:AF590, "&lt;0")&gt;=3,0,IF(AE586=1, 1, -1))</f>
        <v>1</v>
      </c>
      <c r="AM586" s="49">
        <f>IF(COUNTIF(AF587:AF589, "&lt;0")&gt;=2,0,IF(AE586=1, 1, -1))</f>
        <v>1</v>
      </c>
      <c r="AN586" s="7">
        <v>22.69499658276586</v>
      </c>
      <c r="AO586" s="4">
        <f t="shared" si="346"/>
        <v>23.399999999999636</v>
      </c>
      <c r="AP586" s="4">
        <f t="shared" si="347"/>
        <v>-7.2400000000002365</v>
      </c>
      <c r="AQ586" s="4">
        <f t="shared" si="348"/>
        <v>16.949999999999818</v>
      </c>
      <c r="AR586">
        <f t="shared" si="364"/>
        <v>23.399999999999636</v>
      </c>
      <c r="AS586" s="6">
        <f t="shared" si="349"/>
        <v>0</v>
      </c>
      <c r="AT586" s="4">
        <f t="shared" si="350"/>
        <v>10.642494874149151</v>
      </c>
      <c r="AU586" s="4">
        <f t="shared" si="365"/>
        <v>12.744996582766042</v>
      </c>
      <c r="AV586">
        <f t="shared" si="366"/>
        <v>0</v>
      </c>
      <c r="AW586">
        <f t="shared" si="367"/>
        <v>0</v>
      </c>
      <c r="AX586">
        <f t="shared" si="368"/>
        <v>0</v>
      </c>
      <c r="AY586" s="4">
        <f t="shared" si="351"/>
        <v>6.94</v>
      </c>
      <c r="AZ586" s="4">
        <f t="shared" si="352"/>
        <v>629.55000000000291</v>
      </c>
      <c r="BA586" s="4">
        <f>(C586-$C$1240)*10/100*4</f>
        <v>184.28000000000011</v>
      </c>
      <c r="BC586"/>
      <c r="BE586" s="6"/>
      <c r="BK586">
        <f t="shared" si="369"/>
        <v>1</v>
      </c>
    </row>
    <row r="587" spans="1:63" x14ac:dyDescent="0.25">
      <c r="A587">
        <v>672</v>
      </c>
      <c r="B587" s="1">
        <v>43980</v>
      </c>
      <c r="C587" s="2">
        <v>3025.17</v>
      </c>
      <c r="D587" s="2">
        <v>3049.17</v>
      </c>
      <c r="E587" s="2">
        <v>2998.61</v>
      </c>
      <c r="F587" s="2">
        <v>3044.31</v>
      </c>
      <c r="G587" s="2">
        <v>7275080000</v>
      </c>
      <c r="H587" s="2">
        <f t="shared" si="353"/>
        <v>63.187896907204951</v>
      </c>
      <c r="I587" s="2">
        <f t="shared" si="354"/>
        <v>2919.7055</v>
      </c>
      <c r="J587" s="2">
        <f t="shared" si="355"/>
        <v>60.620972304623166</v>
      </c>
      <c r="K587" s="2">
        <f t="shared" si="356"/>
        <v>-4.5599999999999454</v>
      </c>
      <c r="L587" s="20">
        <f>VLOOKUP(B587,'IV Calls'!A:B,2, FALSE)</f>
        <v>0.2394</v>
      </c>
      <c r="M587" s="2">
        <f t="shared" si="357"/>
        <v>23.778193692776497</v>
      </c>
      <c r="N587" s="2">
        <f>VLOOKUP(B587,'IV Puts'!A:B,2, FALSE)</f>
        <v>0.17630000000000001</v>
      </c>
      <c r="O587" s="21">
        <f t="shared" si="358"/>
        <v>18.171859417310515</v>
      </c>
      <c r="P587" s="4">
        <f t="shared" si="359"/>
        <v>50.559999999999945</v>
      </c>
      <c r="Q587" s="4">
        <f t="shared" si="360"/>
        <v>54.353000000000023</v>
      </c>
      <c r="R587" s="4">
        <f t="shared" si="361"/>
        <v>10.201766917293233</v>
      </c>
      <c r="S587" s="4">
        <f t="shared" si="362"/>
        <v>7.1364186013388418</v>
      </c>
      <c r="T587" s="20">
        <f t="shared" si="333"/>
        <v>3038.0653458646616</v>
      </c>
      <c r="U587" s="2">
        <f t="shared" si="334"/>
        <v>6.2446541353383509</v>
      </c>
      <c r="V587" s="24">
        <f t="shared" si="335"/>
        <v>1</v>
      </c>
      <c r="W587" s="32">
        <f t="shared" si="336"/>
        <v>3029.3190319725959</v>
      </c>
      <c r="X587" s="33">
        <f t="shared" si="337"/>
        <v>14.990968027404051</v>
      </c>
      <c r="Y587" s="34">
        <f t="shared" si="338"/>
        <v>1</v>
      </c>
      <c r="Z587" s="39">
        <f t="shared" si="363"/>
        <v>3023.0260000000017</v>
      </c>
      <c r="AA587" s="33">
        <f t="shared" si="339"/>
        <v>21.283999999998287</v>
      </c>
      <c r="AB587" s="34">
        <f t="shared" si="340"/>
        <v>0</v>
      </c>
      <c r="AC587" s="32">
        <f t="shared" si="341"/>
        <v>3024.3475367142464</v>
      </c>
      <c r="AD587" s="33">
        <f t="shared" si="342"/>
        <v>19.962463285753529</v>
      </c>
      <c r="AE587" s="34">
        <f t="shared" si="343"/>
        <v>0</v>
      </c>
      <c r="AF587" s="36">
        <f t="shared" si="344"/>
        <v>-1</v>
      </c>
      <c r="AG587" s="37">
        <f t="shared" si="345"/>
        <v>-1</v>
      </c>
      <c r="AH587" s="37">
        <f>IF(COUNTIF(AF588:AF591, "&lt;0")&gt;=2,0,IF(AE587=1, 1, -1))</f>
        <v>-1</v>
      </c>
      <c r="AI587" s="37">
        <f>IF(COUNTIF(AF588:AF590, "&lt;0")&gt;=1,0,IF(AE587=1, 1, -1))</f>
        <v>-1</v>
      </c>
      <c r="AJ587" s="42">
        <f>IF(SUM(AE588:AE590)=0,0,IF(AE587=1, 1, -1))</f>
        <v>-1</v>
      </c>
      <c r="AK587" s="37">
        <f>IF(COUNTIF(AF588:AF589, "&lt;0")&gt;=2,0,IF(AE587=1, 1, -1))</f>
        <v>-1</v>
      </c>
      <c r="AL587" s="44">
        <f>IF(COUNTIF(AF588:AF591, "&lt;0")&gt;=3,0,IF(AE587=1, 1, -1))</f>
        <v>-1</v>
      </c>
      <c r="AM587" s="49">
        <f>IF(COUNTIF(AF588:AF590, "&lt;0")&gt;=2,0,IF(AE587=1, 1, -1))</f>
        <v>-1</v>
      </c>
      <c r="AN587" s="7">
        <v>17.51084188820592</v>
      </c>
      <c r="AO587" s="4">
        <f t="shared" si="346"/>
        <v>24</v>
      </c>
      <c r="AP587" s="4">
        <f t="shared" si="347"/>
        <v>-26.559999999999945</v>
      </c>
      <c r="AQ587" s="4">
        <f t="shared" si="348"/>
        <v>19.139999999999873</v>
      </c>
      <c r="AR587">
        <f t="shared" si="364"/>
        <v>26.559999999999945</v>
      </c>
      <c r="AS587" s="6">
        <f t="shared" si="349"/>
        <v>1</v>
      </c>
      <c r="AT587" s="4">
        <f t="shared" si="350"/>
        <v>-0.29373716769106295</v>
      </c>
      <c r="AU587" s="4">
        <f t="shared" si="365"/>
        <v>5.3708418882060478</v>
      </c>
      <c r="AV587">
        <f t="shared" si="366"/>
        <v>0</v>
      </c>
      <c r="AW587">
        <f t="shared" si="367"/>
        <v>1</v>
      </c>
      <c r="AX587">
        <f t="shared" si="368"/>
        <v>0</v>
      </c>
      <c r="AY587" s="4">
        <f t="shared" si="351"/>
        <v>-3.9100000000000006</v>
      </c>
      <c r="AZ587" s="4">
        <f t="shared" si="352"/>
        <v>622.61000000000286</v>
      </c>
      <c r="BA587" s="4">
        <f>(C587-$C$1240)*10/100*4</f>
        <v>178.83600000000007</v>
      </c>
      <c r="BC587"/>
      <c r="BE587" s="6"/>
      <c r="BK587">
        <f t="shared" si="369"/>
        <v>1</v>
      </c>
    </row>
    <row r="588" spans="1:63" x14ac:dyDescent="0.25">
      <c r="A588">
        <v>671</v>
      </c>
      <c r="B588" s="1">
        <v>43979</v>
      </c>
      <c r="C588" s="2">
        <v>3046.61</v>
      </c>
      <c r="D588" s="2">
        <v>3068.67</v>
      </c>
      <c r="E588" s="2">
        <v>3023.4</v>
      </c>
      <c r="F588" s="2">
        <v>3029.73</v>
      </c>
      <c r="G588" s="2">
        <v>5402670000</v>
      </c>
      <c r="H588" s="2">
        <f t="shared" si="353"/>
        <v>79.097052824713785</v>
      </c>
      <c r="I588" s="2">
        <f t="shared" si="354"/>
        <v>2914.9925000000003</v>
      </c>
      <c r="J588" s="2">
        <f t="shared" si="355"/>
        <v>74.833207208114686</v>
      </c>
      <c r="K588" s="2">
        <f t="shared" si="356"/>
        <v>10.480000000000018</v>
      </c>
      <c r="L588" s="20">
        <f>VLOOKUP(B588,'IV Calls'!A:B,2, FALSE)</f>
        <v>0.23499999999999999</v>
      </c>
      <c r="M588" s="2">
        <f t="shared" si="357"/>
        <v>23.390473446112868</v>
      </c>
      <c r="N588" s="2">
        <f>VLOOKUP(B588,'IV Puts'!A:B,2, FALSE)</f>
        <v>0.18559999999999999</v>
      </c>
      <c r="O588" s="21">
        <f t="shared" si="358"/>
        <v>19.17085417688288</v>
      </c>
      <c r="P588" s="4">
        <f t="shared" si="359"/>
        <v>45.269999999999982</v>
      </c>
      <c r="Q588" s="4">
        <f t="shared" si="360"/>
        <v>57.913000000000054</v>
      </c>
      <c r="R588" s="4">
        <f t="shared" si="361"/>
        <v>8.3353458646616581</v>
      </c>
      <c r="S588" s="4">
        <f t="shared" si="362"/>
        <v>5.8437070036562417</v>
      </c>
      <c r="T588" s="20">
        <f t="shared" si="333"/>
        <v>3042.2439624060153</v>
      </c>
      <c r="U588" s="2">
        <f t="shared" si="334"/>
        <v>12.513962406015253</v>
      </c>
      <c r="V588" s="24">
        <f t="shared" si="335"/>
        <v>1</v>
      </c>
      <c r="W588" s="32">
        <f t="shared" si="336"/>
        <v>3049.710158580906</v>
      </c>
      <c r="X588" s="33">
        <f t="shared" si="337"/>
        <v>19.980158580905936</v>
      </c>
      <c r="Y588" s="34">
        <f t="shared" si="338"/>
        <v>1</v>
      </c>
      <c r="Z588" s="39">
        <f t="shared" si="363"/>
        <v>3049.7060000000019</v>
      </c>
      <c r="AA588" s="33">
        <f t="shared" si="339"/>
        <v>19.976000000001932</v>
      </c>
      <c r="AB588" s="34">
        <f t="shared" si="340"/>
        <v>1</v>
      </c>
      <c r="AC588" s="32">
        <f t="shared" si="341"/>
        <v>3049.7068733019919</v>
      </c>
      <c r="AD588" s="33">
        <f t="shared" si="342"/>
        <v>19.976873301991873</v>
      </c>
      <c r="AE588" s="34">
        <f t="shared" si="343"/>
        <v>1</v>
      </c>
      <c r="AF588" s="36">
        <f t="shared" si="344"/>
        <v>1</v>
      </c>
      <c r="AG588" s="37">
        <f t="shared" si="345"/>
        <v>1</v>
      </c>
      <c r="AH588" s="37">
        <f>IF(COUNTIF(AF589:AF592, "&lt;0")&gt;=2,0,IF(AE588=1, 1, -1))</f>
        <v>1</v>
      </c>
      <c r="AI588" s="37">
        <f>IF(COUNTIF(AF589:AF591, "&lt;0")&gt;=1,0,IF(AE588=1, 1, -1))</f>
        <v>1</v>
      </c>
      <c r="AJ588" s="42">
        <f>IF(SUM(AE589:AE591)=0,0,IF(AE588=1, 1, -1))</f>
        <v>1</v>
      </c>
      <c r="AK588" s="37">
        <f>IF(COUNTIF(AF589:AF590, "&lt;0")&gt;=2,0,IF(AE588=1, 1, -1))</f>
        <v>1</v>
      </c>
      <c r="AL588" s="44">
        <f>IF(COUNTIF(AF589:AF592, "&lt;0")&gt;=3,0,IF(AE588=1, 1, -1))</f>
        <v>1</v>
      </c>
      <c r="AM588" s="49">
        <f>IF(COUNTIF(AF589:AF591, "&lt;0")&gt;=2,0,IF(AE588=1, 1, -1))</f>
        <v>1</v>
      </c>
      <c r="AN588" s="7">
        <v>18.473497325951268</v>
      </c>
      <c r="AO588" s="4">
        <f t="shared" si="346"/>
        <v>22.059999999999945</v>
      </c>
      <c r="AP588" s="4">
        <f t="shared" si="347"/>
        <v>-23.210000000000036</v>
      </c>
      <c r="AQ588" s="4">
        <f t="shared" si="348"/>
        <v>16.880000000000109</v>
      </c>
      <c r="AR588">
        <f t="shared" si="364"/>
        <v>23.210000000000036</v>
      </c>
      <c r="AS588" s="6">
        <f t="shared" si="349"/>
        <v>0</v>
      </c>
      <c r="AT588" s="4">
        <f t="shared" si="350"/>
        <v>4.5002459889268636</v>
      </c>
      <c r="AU588" s="4">
        <f t="shared" si="365"/>
        <v>8.5934973259511587</v>
      </c>
      <c r="AV588">
        <f t="shared" si="366"/>
        <v>0</v>
      </c>
      <c r="AW588">
        <f t="shared" si="367"/>
        <v>0</v>
      </c>
      <c r="AX588">
        <f t="shared" si="368"/>
        <v>0</v>
      </c>
      <c r="AY588" s="4">
        <f t="shared" si="351"/>
        <v>6.94</v>
      </c>
      <c r="AZ588" s="4">
        <f t="shared" si="352"/>
        <v>626.52000000000282</v>
      </c>
      <c r="BA588" s="4">
        <f>(C588-$C$1240)*10/100*4</f>
        <v>187.41200000000009</v>
      </c>
      <c r="BC588"/>
      <c r="BE588" s="6"/>
      <c r="BK588">
        <f t="shared" si="369"/>
        <v>1</v>
      </c>
    </row>
    <row r="589" spans="1:63" x14ac:dyDescent="0.25">
      <c r="A589">
        <v>670</v>
      </c>
      <c r="B589" s="1">
        <v>43978</v>
      </c>
      <c r="C589" s="2">
        <v>3015.65</v>
      </c>
      <c r="D589" s="2">
        <v>3036.25</v>
      </c>
      <c r="E589" s="2">
        <v>2969.75</v>
      </c>
      <c r="F589" s="2">
        <v>3036.13</v>
      </c>
      <c r="G589" s="2">
        <v>6371230000</v>
      </c>
      <c r="H589" s="2">
        <f t="shared" si="353"/>
        <v>73.084108046064941</v>
      </c>
      <c r="I589" s="2">
        <f t="shared" si="354"/>
        <v>2908.585</v>
      </c>
      <c r="J589" s="2">
        <f t="shared" si="355"/>
        <v>74.277495713531437</v>
      </c>
      <c r="K589" s="2">
        <f t="shared" si="356"/>
        <v>23.880000000000109</v>
      </c>
      <c r="L589" s="20">
        <f>VLOOKUP(B589,'IV Calls'!A:B,2, FALSE)</f>
        <v>0.2145</v>
      </c>
      <c r="M589" s="2">
        <f t="shared" si="357"/>
        <v>21.038088929324484</v>
      </c>
      <c r="N589" s="2">
        <f>VLOOKUP(B589,'IV Puts'!A:B,2, FALSE)</f>
        <v>0.2001</v>
      </c>
      <c r="O589" s="21">
        <f t="shared" si="358"/>
        <v>20.366594674250866</v>
      </c>
      <c r="P589" s="4">
        <f t="shared" si="359"/>
        <v>66.5</v>
      </c>
      <c r="Q589" s="4">
        <f t="shared" si="360"/>
        <v>61.485000000000035</v>
      </c>
      <c r="R589" s="4">
        <f t="shared" si="361"/>
        <v>6.1139624060150384</v>
      </c>
      <c r="S589" s="4">
        <f t="shared" si="362"/>
        <v>4.3664205364868751</v>
      </c>
      <c r="T589" s="20">
        <f t="shared" si="333"/>
        <v>2996.5132857142858</v>
      </c>
      <c r="U589" s="2">
        <f t="shared" si="334"/>
        <v>39.616714285714352</v>
      </c>
      <c r="V589" s="24">
        <f t="shared" si="335"/>
        <v>0</v>
      </c>
      <c r="W589" s="32">
        <f t="shared" si="336"/>
        <v>3018.084540658725</v>
      </c>
      <c r="X589" s="33">
        <f t="shared" si="337"/>
        <v>18.045459341275091</v>
      </c>
      <c r="Y589" s="34">
        <f t="shared" si="338"/>
        <v>1</v>
      </c>
      <c r="Z589" s="39">
        <f t="shared" si="363"/>
        <v>3016.8069999999998</v>
      </c>
      <c r="AA589" s="33">
        <f t="shared" si="339"/>
        <v>19.32300000000032</v>
      </c>
      <c r="AB589" s="34">
        <f t="shared" si="340"/>
        <v>1</v>
      </c>
      <c r="AC589" s="32">
        <f t="shared" si="341"/>
        <v>3017.0752835383319</v>
      </c>
      <c r="AD589" s="33">
        <f t="shared" si="342"/>
        <v>19.054716461668249</v>
      </c>
      <c r="AE589" s="34">
        <f t="shared" si="343"/>
        <v>1</v>
      </c>
      <c r="AF589" s="36">
        <f t="shared" si="344"/>
        <v>1</v>
      </c>
      <c r="AG589" s="37">
        <f t="shared" si="345"/>
        <v>1</v>
      </c>
      <c r="AH589" s="37">
        <f>IF(COUNTIF(AF590:AF593, "&lt;0")&gt;=2,0,IF(AE589=1, 1, -1))</f>
        <v>1</v>
      </c>
      <c r="AI589" s="37">
        <f>IF(COUNTIF(AF590:AF592, "&lt;0")&gt;=1,0,IF(AE589=1, 1, -1))</f>
        <v>0</v>
      </c>
      <c r="AJ589" s="42">
        <f>IF(SUM(AE590:AE592)=0,0,IF(AE589=1, 1, -1))</f>
        <v>1</v>
      </c>
      <c r="AK589" s="37">
        <f>IF(COUNTIF(AF590:AF591, "&lt;0")&gt;=2,0,IF(AE589=1, 1, -1))</f>
        <v>1</v>
      </c>
      <c r="AL589" s="44">
        <f>IF(COUNTIF(AF590:AF593, "&lt;0")&gt;=3,0,IF(AE589=1, 1, -1))</f>
        <v>1</v>
      </c>
      <c r="AM589" s="49">
        <f>IF(COUNTIF(AF590:AF592, "&lt;0")&gt;=2,0,IF(AE589=1, 1, -1))</f>
        <v>1</v>
      </c>
      <c r="AN589" s="7">
        <v>19.625741700502701</v>
      </c>
      <c r="AO589" s="4">
        <f t="shared" si="346"/>
        <v>20.599999999999909</v>
      </c>
      <c r="AP589" s="4">
        <f t="shared" si="347"/>
        <v>-45.900000000000091</v>
      </c>
      <c r="AQ589" s="4">
        <f t="shared" si="348"/>
        <v>20.480000000000018</v>
      </c>
      <c r="AR589">
        <f t="shared" si="364"/>
        <v>45.900000000000091</v>
      </c>
      <c r="AS589" s="6">
        <f t="shared" si="349"/>
        <v>1</v>
      </c>
      <c r="AT589" s="4">
        <f t="shared" si="350"/>
        <v>-16.46138744924604</v>
      </c>
      <c r="AU589" s="4">
        <f t="shared" si="365"/>
        <v>6.1457417005026826</v>
      </c>
      <c r="AV589">
        <f t="shared" si="366"/>
        <v>0</v>
      </c>
      <c r="AW589">
        <f t="shared" si="367"/>
        <v>1</v>
      </c>
      <c r="AX589">
        <f t="shared" si="368"/>
        <v>0</v>
      </c>
      <c r="AY589" s="4">
        <f t="shared" si="351"/>
        <v>-3.9100000000000006</v>
      </c>
      <c r="AZ589" s="4">
        <f t="shared" si="352"/>
        <v>619.58000000000277</v>
      </c>
      <c r="BA589" s="4">
        <f>(C589-$C$1240)*10/100*4</f>
        <v>175.02800000000008</v>
      </c>
      <c r="BC589"/>
      <c r="BE589" s="6"/>
      <c r="BK589">
        <f t="shared" si="369"/>
        <v>1</v>
      </c>
    </row>
    <row r="590" spans="1:63" x14ac:dyDescent="0.25">
      <c r="A590">
        <v>669</v>
      </c>
      <c r="B590" s="1">
        <v>43977</v>
      </c>
      <c r="C590" s="2">
        <v>3004.08</v>
      </c>
      <c r="D590" s="2">
        <v>3021.72</v>
      </c>
      <c r="E590" s="2">
        <v>2988.17</v>
      </c>
      <c r="F590" s="2">
        <v>2991.77</v>
      </c>
      <c r="G590" s="2">
        <v>5837060000</v>
      </c>
      <c r="H590" s="2">
        <f t="shared" si="353"/>
        <v>66.161069192287627</v>
      </c>
      <c r="I590" s="2">
        <f t="shared" si="354"/>
        <v>2903.3005000000003</v>
      </c>
      <c r="J590" s="2">
        <f t="shared" si="355"/>
        <v>69.59460446985662</v>
      </c>
      <c r="K590" s="2">
        <f t="shared" si="356"/>
        <v>48.630000000000109</v>
      </c>
      <c r="L590" s="20">
        <f>VLOOKUP(B590,'IV Calls'!A:B,2, FALSE)</f>
        <v>0.23039999999999999</v>
      </c>
      <c r="M590" s="2">
        <f t="shared" si="357"/>
        <v>22.32322199859663</v>
      </c>
      <c r="N590" s="2">
        <f>VLOOKUP(B590,'IV Puts'!A:B,2, FALSE)</f>
        <v>0.1996</v>
      </c>
      <c r="O590" s="21">
        <f t="shared" si="358"/>
        <v>20.069071587188684</v>
      </c>
      <c r="P590" s="4">
        <f t="shared" si="359"/>
        <v>66.269999999999982</v>
      </c>
      <c r="Q590" s="4">
        <f t="shared" si="360"/>
        <v>62.458000000000041</v>
      </c>
      <c r="R590" s="4">
        <f t="shared" si="361"/>
        <v>4.7432857142857143</v>
      </c>
      <c r="S590" s="4">
        <f t="shared" si="362"/>
        <v>3.4289305052466497</v>
      </c>
      <c r="T590" s="20">
        <f t="shared" si="333"/>
        <v>2959.0476992481199</v>
      </c>
      <c r="U590" s="2">
        <f t="shared" si="334"/>
        <v>32.722300751880084</v>
      </c>
      <c r="V590" s="24">
        <f t="shared" si="335"/>
        <v>0</v>
      </c>
      <c r="W590" s="32">
        <f t="shared" si="336"/>
        <v>3005.9557975494072</v>
      </c>
      <c r="X590" s="33">
        <f t="shared" si="337"/>
        <v>14.185797549407198</v>
      </c>
      <c r="Y590" s="34">
        <f t="shared" si="338"/>
        <v>1</v>
      </c>
      <c r="Z590" s="39">
        <f t="shared" si="363"/>
        <v>3009.6829999999973</v>
      </c>
      <c r="AA590" s="33">
        <f t="shared" si="339"/>
        <v>17.912999999997282</v>
      </c>
      <c r="AB590" s="34">
        <f t="shared" si="340"/>
        <v>1</v>
      </c>
      <c r="AC590" s="32">
        <f t="shared" si="341"/>
        <v>3008.9002874853732</v>
      </c>
      <c r="AD590" s="33">
        <f t="shared" si="342"/>
        <v>17.130287485373174</v>
      </c>
      <c r="AE590" s="34">
        <f t="shared" si="343"/>
        <v>1</v>
      </c>
      <c r="AF590" s="36">
        <f t="shared" si="344"/>
        <v>1</v>
      </c>
      <c r="AG590" s="37">
        <f t="shared" si="345"/>
        <v>1</v>
      </c>
      <c r="AH590" s="37">
        <f>IF(COUNTIF(AF591:AF594, "&lt;0")&gt;=2,0,IF(AE590=1, 1, -1))</f>
        <v>0</v>
      </c>
      <c r="AI590" s="37">
        <f>IF(COUNTIF(AF591:AF593, "&lt;0")&gt;=1,0,IF(AE590=1, 1, -1))</f>
        <v>0</v>
      </c>
      <c r="AJ590" s="42">
        <f>IF(SUM(AE591:AE593)=0,0,IF(AE590=1, 1, -1))</f>
        <v>1</v>
      </c>
      <c r="AK590" s="37">
        <f>IF(COUNTIF(AF591:AF592, "&lt;0")&gt;=2,0,IF(AE590=1, 1, -1))</f>
        <v>1</v>
      </c>
      <c r="AL590" s="44">
        <f>IF(COUNTIF(AF591:AF594, "&lt;0")&gt;=3,0,IF(AE590=1, 1, -1))</f>
        <v>1</v>
      </c>
      <c r="AM590" s="49">
        <f>IF(COUNTIF(AF591:AF593, "&lt;0")&gt;=2,0,IF(AE590=1, 1, -1))</f>
        <v>1</v>
      </c>
      <c r="AN590" s="7">
        <v>19.339041280034234</v>
      </c>
      <c r="AO590" s="4">
        <f t="shared" si="346"/>
        <v>17.639999999999873</v>
      </c>
      <c r="AP590" s="4">
        <f t="shared" si="347"/>
        <v>-15.909999999999854</v>
      </c>
      <c r="AQ590" s="4">
        <f t="shared" si="348"/>
        <v>12.309999999999945</v>
      </c>
      <c r="AR590">
        <f t="shared" si="364"/>
        <v>17.639999999999873</v>
      </c>
      <c r="AS590" s="6">
        <f t="shared" si="349"/>
        <v>0</v>
      </c>
      <c r="AT590" s="4">
        <f t="shared" si="350"/>
        <v>11.368561920051476</v>
      </c>
      <c r="AU590" s="4">
        <f t="shared" si="365"/>
        <v>14.029041280034289</v>
      </c>
      <c r="AV590">
        <f t="shared" si="366"/>
        <v>0</v>
      </c>
      <c r="AW590">
        <f t="shared" si="367"/>
        <v>0</v>
      </c>
      <c r="AX590">
        <f t="shared" si="368"/>
        <v>0</v>
      </c>
      <c r="AY590" s="4">
        <f t="shared" si="351"/>
        <v>6.94</v>
      </c>
      <c r="AZ590" s="4">
        <f t="shared" si="352"/>
        <v>623.49000000000274</v>
      </c>
      <c r="BA590" s="4">
        <f>(C590-$C$1240)*10/100*4</f>
        <v>170.4</v>
      </c>
      <c r="BC590"/>
      <c r="BE590" s="6"/>
      <c r="BK590">
        <f t="shared" si="369"/>
        <v>1</v>
      </c>
    </row>
    <row r="591" spans="1:63" x14ac:dyDescent="0.25">
      <c r="A591">
        <v>668</v>
      </c>
      <c r="B591" s="1">
        <v>43973</v>
      </c>
      <c r="C591" s="2">
        <v>2948.05</v>
      </c>
      <c r="D591" s="2">
        <v>2956.76</v>
      </c>
      <c r="E591" s="2">
        <v>2933.59</v>
      </c>
      <c r="F591" s="2">
        <v>2955.45</v>
      </c>
      <c r="G591" s="2">
        <v>3952800000</v>
      </c>
      <c r="H591" s="2">
        <f t="shared" si="353"/>
        <v>58.684095602357807</v>
      </c>
      <c r="I591" s="2">
        <f t="shared" si="354"/>
        <v>2895.8290000000006</v>
      </c>
      <c r="J591" s="2">
        <f t="shared" si="355"/>
        <v>62.834387440318061</v>
      </c>
      <c r="K591" s="2">
        <f t="shared" si="356"/>
        <v>-0.46000000000003638</v>
      </c>
      <c r="L591" s="20">
        <f>VLOOKUP(B591,'IV Calls'!A:B,2, FALSE)</f>
        <v>0.20349999999999999</v>
      </c>
      <c r="M591" s="2">
        <f t="shared" si="357"/>
        <v>19.670608992833536</v>
      </c>
      <c r="N591" s="2">
        <f>VLOOKUP(B591,'IV Puts'!A:B,2, FALSE)</f>
        <v>0.19539999999999999</v>
      </c>
      <c r="O591" s="21">
        <f t="shared" si="358"/>
        <v>19.600641851275764</v>
      </c>
      <c r="P591" s="4">
        <f t="shared" si="359"/>
        <v>23.170000000000073</v>
      </c>
      <c r="Q591" s="4">
        <f t="shared" si="360"/>
        <v>59.912000000000035</v>
      </c>
      <c r="R591" s="4">
        <f t="shared" si="361"/>
        <v>3.5976992481203025</v>
      </c>
      <c r="S591" s="4">
        <f t="shared" si="362"/>
        <v>2.6419683794466406</v>
      </c>
      <c r="T591" s="20">
        <f t="shared" si="333"/>
        <v>2951.9615112781958</v>
      </c>
      <c r="U591" s="2">
        <f t="shared" si="334"/>
        <v>3.4884887218040603</v>
      </c>
      <c r="V591" s="24">
        <f t="shared" si="335"/>
        <v>1</v>
      </c>
      <c r="W591" s="32">
        <f t="shared" si="336"/>
        <v>2949.8393414796155</v>
      </c>
      <c r="X591" s="33">
        <f t="shared" si="337"/>
        <v>5.6106585203842769</v>
      </c>
      <c r="Y591" s="34">
        <f t="shared" si="338"/>
        <v>1</v>
      </c>
      <c r="Z591" s="39">
        <f t="shared" si="363"/>
        <v>2945.8599999999988</v>
      </c>
      <c r="AA591" s="33">
        <f t="shared" si="339"/>
        <v>9.590000000001055</v>
      </c>
      <c r="AB591" s="34">
        <f t="shared" si="340"/>
        <v>1</v>
      </c>
      <c r="AC591" s="32">
        <f t="shared" si="341"/>
        <v>2946.6956617107185</v>
      </c>
      <c r="AD591" s="33">
        <f t="shared" si="342"/>
        <v>8.7543382892813497</v>
      </c>
      <c r="AE591" s="34">
        <f t="shared" si="343"/>
        <v>1</v>
      </c>
      <c r="AF591" s="36">
        <f t="shared" si="344"/>
        <v>1</v>
      </c>
      <c r="AG591" s="37">
        <f t="shared" si="345"/>
        <v>0</v>
      </c>
      <c r="AH591" s="37">
        <f>IF(COUNTIF(AF592:AF595, "&lt;0")&gt;=2,0,IF(AE591=1, 1, -1))</f>
        <v>0</v>
      </c>
      <c r="AI591" s="37">
        <f>IF(COUNTIF(AF592:AF594, "&lt;0")&gt;=1,0,IF(AE591=1, 1, -1))</f>
        <v>0</v>
      </c>
      <c r="AJ591" s="42">
        <f>IF(SUM(AE592:AE594)=0,0,IF(AE591=1, 1, -1))</f>
        <v>1</v>
      </c>
      <c r="AK591" s="37">
        <f>IF(COUNTIF(AF592:AF593, "&lt;0")&gt;=2,0,IF(AE591=1, 1, -1))</f>
        <v>1</v>
      </c>
      <c r="AL591" s="44">
        <f>IF(COUNTIF(AF592:AF595, "&lt;0")&gt;=3,0,IF(AE591=1, 1, -1))</f>
        <v>0</v>
      </c>
      <c r="AM591" s="49">
        <f>IF(COUNTIF(AF592:AF594, "&lt;0")&gt;=2,0,IF(AE591=1, 1, -1))</f>
        <v>0</v>
      </c>
      <c r="AN591" s="7">
        <v>18.887651091890284</v>
      </c>
      <c r="AO591" s="4">
        <f t="shared" si="346"/>
        <v>8.7100000000000364</v>
      </c>
      <c r="AP591" s="4">
        <f t="shared" si="347"/>
        <v>-14.460000000000036</v>
      </c>
      <c r="AQ591" s="4">
        <f t="shared" si="348"/>
        <v>7.3999999999996362</v>
      </c>
      <c r="AR591">
        <f t="shared" si="364"/>
        <v>14.460000000000036</v>
      </c>
      <c r="AS591" s="6">
        <f t="shared" si="349"/>
        <v>0</v>
      </c>
      <c r="AT591" s="4">
        <f t="shared" si="350"/>
        <v>13.871476637835389</v>
      </c>
      <c r="AU591" s="4">
        <f t="shared" si="365"/>
        <v>18.487651091890648</v>
      </c>
      <c r="AV591">
        <f t="shared" si="366"/>
        <v>0</v>
      </c>
      <c r="AW591">
        <f t="shared" si="367"/>
        <v>0</v>
      </c>
      <c r="AX591">
        <f t="shared" si="368"/>
        <v>0</v>
      </c>
      <c r="AY591" s="4">
        <f t="shared" si="351"/>
        <v>6.94</v>
      </c>
      <c r="AZ591" s="4">
        <f t="shared" si="352"/>
        <v>616.55000000000268</v>
      </c>
      <c r="BA591" s="4">
        <f>(C591-$C$1240)*10/100*4</f>
        <v>147.98800000000011</v>
      </c>
      <c r="BC591"/>
      <c r="BE591" s="6"/>
      <c r="BK591">
        <f t="shared" si="369"/>
        <v>1</v>
      </c>
    </row>
    <row r="592" spans="1:63" x14ac:dyDescent="0.25">
      <c r="A592">
        <v>667</v>
      </c>
      <c r="B592" s="1">
        <v>43972</v>
      </c>
      <c r="C592" s="2">
        <v>2969.95</v>
      </c>
      <c r="D592" s="2">
        <v>2978.5</v>
      </c>
      <c r="E592" s="2">
        <v>2938.57</v>
      </c>
      <c r="F592" s="2">
        <v>2948.51</v>
      </c>
      <c r="G592" s="2">
        <v>4966940000</v>
      </c>
      <c r="H592" s="2">
        <f t="shared" si="353"/>
        <v>56.991703499525087</v>
      </c>
      <c r="I592" s="2">
        <f t="shared" si="354"/>
        <v>2889.0585000000001</v>
      </c>
      <c r="J592" s="2">
        <f t="shared" si="355"/>
        <v>61.70265272809759</v>
      </c>
      <c r="K592" s="2">
        <f t="shared" si="356"/>
        <v>-1.6600000000003092</v>
      </c>
      <c r="L592" s="20">
        <f>VLOOKUP(B592,'IV Calls'!A:B,2, FALSE)</f>
        <v>0.193</v>
      </c>
      <c r="M592" s="2">
        <f t="shared" si="357"/>
        <v>18.801820719083484</v>
      </c>
      <c r="N592" s="2">
        <f>VLOOKUP(B592,'IV Puts'!A:B,2, FALSE)</f>
        <v>0.23200000000000001</v>
      </c>
      <c r="O592" s="21">
        <f t="shared" si="358"/>
        <v>23.45432424688952</v>
      </c>
      <c r="P592" s="4">
        <f t="shared" si="359"/>
        <v>39.929999999999836</v>
      </c>
      <c r="Q592" s="4">
        <f t="shared" si="360"/>
        <v>62.692000000000007</v>
      </c>
      <c r="R592" s="4">
        <f t="shared" si="361"/>
        <v>3.4515112781954951</v>
      </c>
      <c r="S592" s="4">
        <f t="shared" si="362"/>
        <v>2.5201992670636768</v>
      </c>
      <c r="T592" s="20">
        <f t="shared" si="333"/>
        <v>2975.4026766917295</v>
      </c>
      <c r="U592" s="2">
        <f t="shared" si="334"/>
        <v>26.892676691729321</v>
      </c>
      <c r="V592" s="24">
        <f t="shared" si="335"/>
        <v>0</v>
      </c>
      <c r="W592" s="32">
        <f t="shared" si="336"/>
        <v>2971.910662708302</v>
      </c>
      <c r="X592" s="33">
        <f t="shared" si="337"/>
        <v>23.400662708301752</v>
      </c>
      <c r="Y592" s="34">
        <f t="shared" si="338"/>
        <v>0</v>
      </c>
      <c r="Z592" s="39">
        <f t="shared" si="363"/>
        <v>2971.5819999999994</v>
      </c>
      <c r="AA592" s="33">
        <f t="shared" si="339"/>
        <v>23.071999999999207</v>
      </c>
      <c r="AB592" s="34">
        <f t="shared" si="340"/>
        <v>0</v>
      </c>
      <c r="AC592" s="32">
        <f t="shared" si="341"/>
        <v>2971.651019168743</v>
      </c>
      <c r="AD592" s="33">
        <f t="shared" si="342"/>
        <v>23.141019168742787</v>
      </c>
      <c r="AE592" s="34">
        <f t="shared" si="343"/>
        <v>0</v>
      </c>
      <c r="AF592" s="36">
        <f t="shared" si="344"/>
        <v>-1</v>
      </c>
      <c r="AG592" s="37">
        <f t="shared" si="345"/>
        <v>-1</v>
      </c>
      <c r="AH592" s="37">
        <f>IF(COUNTIF(AF593:AF596, "&lt;0")&gt;=2,0,IF(AE592=1, 1, -1))</f>
        <v>0</v>
      </c>
      <c r="AI592" s="37">
        <f>IF(COUNTIF(AF593:AF595, "&lt;0")&gt;=1,0,IF(AE592=1, 1, -1))</f>
        <v>0</v>
      </c>
      <c r="AJ592" s="42">
        <f>IF(SUM(AE593:AE595)=0,0,IF(AE592=1, 1, -1))</f>
        <v>-1</v>
      </c>
      <c r="AK592" s="37">
        <f>IF(COUNTIF(AF593:AF594, "&lt;0")&gt;=2,0,IF(AE592=1, 1, -1))</f>
        <v>-1</v>
      </c>
      <c r="AL592" s="44">
        <f>IF(COUNTIF(AF593:AF596, "&lt;0")&gt;=3,0,IF(AE592=1, 1, -1))</f>
        <v>0</v>
      </c>
      <c r="AM592" s="49">
        <f>IF(COUNTIF(AF593:AF595, "&lt;0")&gt;=2,0,IF(AE592=1, 1, -1))</f>
        <v>0</v>
      </c>
      <c r="AN592" s="7">
        <v>22.601152366981182</v>
      </c>
      <c r="AO592" s="4">
        <f t="shared" si="346"/>
        <v>8.5500000000001819</v>
      </c>
      <c r="AP592" s="4">
        <f t="shared" si="347"/>
        <v>-31.379999999999654</v>
      </c>
      <c r="AQ592" s="4">
        <f t="shared" si="348"/>
        <v>21.4399999999996</v>
      </c>
      <c r="AR592">
        <f t="shared" si="364"/>
        <v>31.379999999999654</v>
      </c>
      <c r="AS592" s="6">
        <f t="shared" si="349"/>
        <v>0</v>
      </c>
      <c r="AT592" s="4">
        <f t="shared" si="350"/>
        <v>2.521728550472119</v>
      </c>
      <c r="AU592" s="4">
        <f t="shared" si="365"/>
        <v>8.1611523669815824</v>
      </c>
      <c r="AV592">
        <f t="shared" si="366"/>
        <v>0</v>
      </c>
      <c r="AW592">
        <f t="shared" si="367"/>
        <v>0</v>
      </c>
      <c r="AX592">
        <f t="shared" si="368"/>
        <v>0</v>
      </c>
      <c r="AY592" s="4">
        <f t="shared" si="351"/>
        <v>6.94</v>
      </c>
      <c r="AZ592" s="4">
        <f t="shared" si="352"/>
        <v>609.61000000000263</v>
      </c>
      <c r="BA592" s="4">
        <f>(C592-$C$1240)*10/100*4</f>
        <v>156.74799999999996</v>
      </c>
      <c r="BC592"/>
      <c r="BE592" s="6"/>
      <c r="BK592">
        <f t="shared" si="369"/>
        <v>1</v>
      </c>
    </row>
    <row r="593" spans="1:63" x14ac:dyDescent="0.25">
      <c r="A593">
        <v>666</v>
      </c>
      <c r="B593" s="1">
        <v>43971</v>
      </c>
      <c r="C593" s="2">
        <v>2953.63</v>
      </c>
      <c r="D593" s="2">
        <v>2980.29</v>
      </c>
      <c r="E593" s="2">
        <v>2953.63</v>
      </c>
      <c r="F593" s="2">
        <v>2971.61</v>
      </c>
      <c r="G593" s="2">
        <v>4992970000</v>
      </c>
      <c r="H593" s="2">
        <f t="shared" si="353"/>
        <v>52.395976690327458</v>
      </c>
      <c r="I593" s="2">
        <f t="shared" si="354"/>
        <v>2881.0820000000003</v>
      </c>
      <c r="J593" s="2">
        <f t="shared" si="355"/>
        <v>58.704175362575356</v>
      </c>
      <c r="K593" s="2">
        <f t="shared" si="356"/>
        <v>30.690000000000055</v>
      </c>
      <c r="L593" s="20">
        <f>VLOOKUP(B593,'IV Calls'!A:B,2, FALSE)</f>
        <v>0.2147</v>
      </c>
      <c r="M593" s="2">
        <f t="shared" si="357"/>
        <v>20.573241877693505</v>
      </c>
      <c r="N593" s="2">
        <f>VLOOKUP(B593,'IV Puts'!A:B,2, FALSE)</f>
        <v>0.20530000000000001</v>
      </c>
      <c r="O593" s="21">
        <f t="shared" si="358"/>
        <v>20.415121957814129</v>
      </c>
      <c r="P593" s="4">
        <f t="shared" si="359"/>
        <v>57.349999999999909</v>
      </c>
      <c r="Q593" s="4">
        <f t="shared" si="360"/>
        <v>64.049000000000021</v>
      </c>
      <c r="R593" s="4">
        <f t="shared" si="361"/>
        <v>3.7926766917293233</v>
      </c>
      <c r="S593" s="4">
        <f t="shared" si="362"/>
        <v>2.7614967722564185</v>
      </c>
      <c r="T593" s="20">
        <f t="shared" si="333"/>
        <v>2926.4609022556392</v>
      </c>
      <c r="U593" s="2">
        <f t="shared" si="334"/>
        <v>45.149097744360915</v>
      </c>
      <c r="V593" s="24">
        <f t="shared" si="335"/>
        <v>0</v>
      </c>
      <c r="W593" s="32">
        <f t="shared" si="336"/>
        <v>2955.4558138717912</v>
      </c>
      <c r="X593" s="33">
        <f t="shared" si="337"/>
        <v>16.154186128208949</v>
      </c>
      <c r="Y593" s="34">
        <f t="shared" si="338"/>
        <v>1</v>
      </c>
      <c r="Z593" s="39">
        <f t="shared" si="363"/>
        <v>2954.134</v>
      </c>
      <c r="AA593" s="33">
        <f t="shared" si="339"/>
        <v>17.476000000000113</v>
      </c>
      <c r="AB593" s="34">
        <f t="shared" si="340"/>
        <v>1</v>
      </c>
      <c r="AC593" s="32">
        <f t="shared" si="341"/>
        <v>2954.4115809130762</v>
      </c>
      <c r="AD593" s="33">
        <f t="shared" si="342"/>
        <v>17.198419086923877</v>
      </c>
      <c r="AE593" s="34">
        <f t="shared" si="343"/>
        <v>1</v>
      </c>
      <c r="AF593" s="36">
        <f t="shared" si="344"/>
        <v>1</v>
      </c>
      <c r="AG593" s="37">
        <f t="shared" si="345"/>
        <v>0</v>
      </c>
      <c r="AH593" s="37">
        <f>IF(COUNTIF(AF594:AF597, "&lt;0")&gt;=2,0,IF(AE593=1, 1, -1))</f>
        <v>0</v>
      </c>
      <c r="AI593" s="37">
        <f>IF(COUNTIF(AF594:AF596, "&lt;0")&gt;=1,0,IF(AE593=1, 1, -1))</f>
        <v>0</v>
      </c>
      <c r="AJ593" s="42">
        <f>IF(SUM(AE594:AE596)=0,0,IF(AE593=1, 1, -1))</f>
        <v>0</v>
      </c>
      <c r="AK593" s="37">
        <f>IF(COUNTIF(AF594:AF595, "&lt;0")&gt;=2,0,IF(AE593=1, 1, -1))</f>
        <v>0</v>
      </c>
      <c r="AL593" s="44">
        <f>IF(COUNTIF(AF594:AF597, "&lt;0")&gt;=3,0,IF(AE593=1, 1, -1))</f>
        <v>0</v>
      </c>
      <c r="AM593" s="49">
        <f>IF(COUNTIF(AF594:AF596, "&lt;0")&gt;=2,0,IF(AE593=1, 1, -1))</f>
        <v>0</v>
      </c>
      <c r="AN593" s="7">
        <v>19.672503761017595</v>
      </c>
      <c r="AO593" s="4">
        <f t="shared" si="346"/>
        <v>26.659999999999854</v>
      </c>
      <c r="AP593" s="4">
        <f t="shared" si="347"/>
        <v>0</v>
      </c>
      <c r="AQ593" s="4">
        <f t="shared" si="348"/>
        <v>17.980000000000018</v>
      </c>
      <c r="AR593">
        <f t="shared" si="364"/>
        <v>26.659999999999854</v>
      </c>
      <c r="AS593" s="6">
        <f t="shared" si="349"/>
        <v>0</v>
      </c>
      <c r="AT593" s="4">
        <f t="shared" si="350"/>
        <v>2.8487556415265374</v>
      </c>
      <c r="AU593" s="4">
        <f t="shared" si="365"/>
        <v>8.6925037610175764</v>
      </c>
      <c r="AV593">
        <f t="shared" si="366"/>
        <v>0</v>
      </c>
      <c r="AW593">
        <f t="shared" si="367"/>
        <v>0</v>
      </c>
      <c r="AX593">
        <f t="shared" si="368"/>
        <v>0</v>
      </c>
      <c r="AY593" s="4">
        <f t="shared" si="351"/>
        <v>6.94</v>
      </c>
      <c r="AZ593" s="4">
        <f t="shared" si="352"/>
        <v>602.67000000000257</v>
      </c>
      <c r="BA593" s="4">
        <f>(C593-$C$1240)*10/100*4</f>
        <v>150.22000000000008</v>
      </c>
      <c r="BC593"/>
      <c r="BE593" s="6"/>
      <c r="BK593">
        <f t="shared" si="369"/>
        <v>0</v>
      </c>
    </row>
    <row r="594" spans="1:63" x14ac:dyDescent="0.25">
      <c r="A594">
        <v>665</v>
      </c>
      <c r="B594" s="1">
        <v>43970</v>
      </c>
      <c r="C594" s="2">
        <v>2948.59</v>
      </c>
      <c r="D594" s="2">
        <v>2964.21</v>
      </c>
      <c r="E594" s="2">
        <v>2922.35</v>
      </c>
      <c r="F594" s="2">
        <v>2922.94</v>
      </c>
      <c r="G594" s="2">
        <v>4969330000</v>
      </c>
      <c r="H594" s="2">
        <f t="shared" si="353"/>
        <v>48.181272399138706</v>
      </c>
      <c r="I594" s="2">
        <f t="shared" si="354"/>
        <v>2872.7950000000001</v>
      </c>
      <c r="J594" s="2">
        <f t="shared" si="355"/>
        <v>54.311557873846795</v>
      </c>
      <c r="K594" s="2">
        <f t="shared" si="356"/>
        <v>-5.319999999999709</v>
      </c>
      <c r="L594" s="20">
        <f>VLOOKUP(B594,'IV Calls'!A:B,2, FALSE)</f>
        <v>0.23050000000000001</v>
      </c>
      <c r="M594" s="2">
        <f t="shared" si="357"/>
        <v>22.321273859431319</v>
      </c>
      <c r="N594" s="2">
        <f>VLOOKUP(B594,'IV Puts'!A:B,2, FALSE)</f>
        <v>0.2336</v>
      </c>
      <c r="O594" s="21">
        <f t="shared" si="358"/>
        <v>23.475412176250668</v>
      </c>
      <c r="P594" s="4">
        <f t="shared" si="359"/>
        <v>41.860000000000127</v>
      </c>
      <c r="Q594" s="4">
        <f t="shared" si="360"/>
        <v>62.660000000000039</v>
      </c>
      <c r="R594" s="4">
        <f t="shared" si="361"/>
        <v>3.5209022556390965</v>
      </c>
      <c r="S594" s="4">
        <f t="shared" si="362"/>
        <v>2.5715688335084814</v>
      </c>
      <c r="T594" s="20">
        <f t="shared" si="333"/>
        <v>2958.5649323308271</v>
      </c>
      <c r="U594" s="2">
        <f t="shared" si="334"/>
        <v>35.62493233082705</v>
      </c>
      <c r="V594" s="24">
        <f t="shared" si="335"/>
        <v>0</v>
      </c>
      <c r="W594" s="32">
        <f t="shared" si="336"/>
        <v>2950.978931546801</v>
      </c>
      <c r="X594" s="33">
        <f t="shared" si="337"/>
        <v>28.038931546800995</v>
      </c>
      <c r="Y594" s="34">
        <f t="shared" si="338"/>
        <v>0</v>
      </c>
      <c r="Z594" s="39">
        <f t="shared" si="363"/>
        <v>2952.0629999999983</v>
      </c>
      <c r="AA594" s="33">
        <f t="shared" si="339"/>
        <v>29.122999999998228</v>
      </c>
      <c r="AB594" s="34">
        <f t="shared" si="340"/>
        <v>0</v>
      </c>
      <c r="AC594" s="32">
        <f t="shared" si="341"/>
        <v>2951.8353456248269</v>
      </c>
      <c r="AD594" s="33">
        <f t="shared" si="342"/>
        <v>28.895345624826859</v>
      </c>
      <c r="AE594" s="34">
        <f t="shared" si="343"/>
        <v>0</v>
      </c>
      <c r="AF594" s="36">
        <f t="shared" si="344"/>
        <v>-1</v>
      </c>
      <c r="AG594" s="37">
        <f t="shared" si="345"/>
        <v>0</v>
      </c>
      <c r="AH594" s="37">
        <f>IF(COUNTIF(AF595:AF598, "&lt;0")&gt;=2,0,IF(AE594=1, 1, -1))</f>
        <v>0</v>
      </c>
      <c r="AI594" s="37">
        <f>IF(COUNTIF(AF595:AF597, "&lt;0")&gt;=1,0,IF(AE594=1, 1, -1))</f>
        <v>0</v>
      </c>
      <c r="AJ594" s="42">
        <f>IF(SUM(AE595:AE597)=0,0,IF(AE594=1, 1, -1))</f>
        <v>0</v>
      </c>
      <c r="AK594" s="37">
        <f>IF(COUNTIF(AF595:AF596, "&lt;0")&gt;=2,0,IF(AE594=1, 1, -1))</f>
        <v>0</v>
      </c>
      <c r="AL594" s="44">
        <f>IF(COUNTIF(AF595:AF598, "&lt;0")&gt;=3,0,IF(AE594=1, 1, -1))</f>
        <v>0</v>
      </c>
      <c r="AM594" s="49">
        <f>IF(COUNTIF(AF595:AF597, "&lt;0")&gt;=2,0,IF(AE594=1, 1, -1))</f>
        <v>0</v>
      </c>
      <c r="AN594" s="7">
        <v>22.62147320417855</v>
      </c>
      <c r="AO594" s="4">
        <f t="shared" si="346"/>
        <v>15.619999999999891</v>
      </c>
      <c r="AP594" s="4">
        <f t="shared" si="347"/>
        <v>-26.240000000000236</v>
      </c>
      <c r="AQ594" s="4">
        <f t="shared" si="348"/>
        <v>25.650000000000091</v>
      </c>
      <c r="AR594">
        <f t="shared" si="364"/>
        <v>26.240000000000236</v>
      </c>
      <c r="AS594" s="6">
        <f t="shared" si="349"/>
        <v>0</v>
      </c>
      <c r="AT594" s="4">
        <f t="shared" si="350"/>
        <v>7.6922098062675843</v>
      </c>
      <c r="AU594" s="4">
        <f t="shared" si="365"/>
        <v>3.9714732041784586</v>
      </c>
      <c r="AV594">
        <f t="shared" si="366"/>
        <v>0</v>
      </c>
      <c r="AW594">
        <f t="shared" si="367"/>
        <v>0</v>
      </c>
      <c r="AX594">
        <f t="shared" si="368"/>
        <v>0</v>
      </c>
      <c r="AY594" s="4">
        <f t="shared" si="351"/>
        <v>6.94</v>
      </c>
      <c r="AZ594" s="4">
        <f t="shared" si="352"/>
        <v>595.73000000000252</v>
      </c>
      <c r="BA594" s="4">
        <f>(C594-$C$1240)*10/100*4</f>
        <v>148.20400000000009</v>
      </c>
      <c r="BC594"/>
      <c r="BE594" s="6"/>
      <c r="BK594">
        <f t="shared" si="369"/>
        <v>0</v>
      </c>
    </row>
    <row r="595" spans="1:63" x14ac:dyDescent="0.25">
      <c r="A595">
        <v>664</v>
      </c>
      <c r="B595" s="1">
        <v>43969</v>
      </c>
      <c r="C595" s="2">
        <v>2913.86</v>
      </c>
      <c r="D595" s="2">
        <v>2968.09</v>
      </c>
      <c r="E595" s="2">
        <v>2913.86</v>
      </c>
      <c r="F595" s="2">
        <v>2953.91</v>
      </c>
      <c r="G595" s="2">
        <v>6364290000</v>
      </c>
      <c r="H595" s="2">
        <f t="shared" si="353"/>
        <v>43.358876522960507</v>
      </c>
      <c r="I595" s="2">
        <f t="shared" si="354"/>
        <v>2864.6060000000002</v>
      </c>
      <c r="J595" s="2">
        <f t="shared" si="355"/>
        <v>50.72398019778479</v>
      </c>
      <c r="K595" s="2">
        <f t="shared" si="356"/>
        <v>50.160000000000309</v>
      </c>
      <c r="L595" s="20">
        <f>VLOOKUP(B595,'IV Calls'!A:B,2, FALSE)</f>
        <v>0.22270000000000001</v>
      </c>
      <c r="M595" s="2">
        <f t="shared" si="357"/>
        <v>20.907327566510816</v>
      </c>
      <c r="N595" s="2">
        <f>VLOOKUP(B595,'IV Puts'!A:B,2, FALSE)</f>
        <v>0.22409999999999999</v>
      </c>
      <c r="O595" s="21">
        <f t="shared" si="358"/>
        <v>21.832954254070479</v>
      </c>
      <c r="P595" s="4">
        <f t="shared" si="359"/>
        <v>104.39000000000033</v>
      </c>
      <c r="Q595" s="4">
        <f t="shared" si="360"/>
        <v>64.023000000000053</v>
      </c>
      <c r="R595" s="4">
        <f t="shared" si="361"/>
        <v>4.6549323308270658</v>
      </c>
      <c r="S595" s="4">
        <f t="shared" si="362"/>
        <v>3.3646923194380784</v>
      </c>
      <c r="T595" s="20">
        <f t="shared" si="333"/>
        <v>2867.4825488721804</v>
      </c>
      <c r="U595" s="2">
        <f t="shared" si="334"/>
        <v>86.427451127819495</v>
      </c>
      <c r="V595" s="24">
        <f t="shared" si="335"/>
        <v>0</v>
      </c>
      <c r="W595" s="32">
        <f t="shared" si="336"/>
        <v>2915.8189741897236</v>
      </c>
      <c r="X595" s="33">
        <f t="shared" si="337"/>
        <v>38.091025810276278</v>
      </c>
      <c r="Y595" s="34">
        <f t="shared" si="338"/>
        <v>0</v>
      </c>
      <c r="Z595" s="39">
        <f t="shared" si="363"/>
        <v>2922.2509999999966</v>
      </c>
      <c r="AA595" s="33">
        <f t="shared" si="339"/>
        <v>31.659000000003289</v>
      </c>
      <c r="AB595" s="34">
        <f t="shared" si="340"/>
        <v>0</v>
      </c>
      <c r="AC595" s="32">
        <f t="shared" si="341"/>
        <v>2920.9002745798389</v>
      </c>
      <c r="AD595" s="33">
        <f t="shared" si="342"/>
        <v>33.009725420160976</v>
      </c>
      <c r="AE595" s="34">
        <f t="shared" si="343"/>
        <v>0</v>
      </c>
      <c r="AF595" s="36">
        <f t="shared" si="344"/>
        <v>-1</v>
      </c>
      <c r="AG595" s="37">
        <f t="shared" si="345"/>
        <v>0</v>
      </c>
      <c r="AH595" s="37">
        <f>IF(COUNTIF(AF596:AF599, "&lt;0")&gt;=2,0,IF(AE595=1, 1, -1))</f>
        <v>0</v>
      </c>
      <c r="AI595" s="37">
        <f>IF(COUNTIF(AF596:AF598, "&lt;0")&gt;=1,0,IF(AE595=1, 1, -1))</f>
        <v>0</v>
      </c>
      <c r="AJ595" s="42">
        <f>IF(SUM(AE596:AE598)=0,0,IF(AE595=1, 1, -1))</f>
        <v>0</v>
      </c>
      <c r="AK595" s="37">
        <f>IF(COUNTIF(AF596:AF597, "&lt;0")&gt;=2,0,IF(AE595=1, 1, -1))</f>
        <v>0</v>
      </c>
      <c r="AL595" s="44">
        <f>IF(COUNTIF(AF596:AF599, "&lt;0")&gt;=3,0,IF(AE595=1, 1, -1))</f>
        <v>0</v>
      </c>
      <c r="AM595" s="49">
        <f>IF(COUNTIF(AF596:AF598, "&lt;0")&gt;=2,0,IF(AE595=1, 1, -1))</f>
        <v>0</v>
      </c>
      <c r="AN595" s="7">
        <v>21.038761147979674</v>
      </c>
      <c r="AO595" s="4">
        <f t="shared" si="346"/>
        <v>54.230000000000018</v>
      </c>
      <c r="AP595" s="4">
        <f t="shared" si="347"/>
        <v>0</v>
      </c>
      <c r="AQ595" s="4">
        <f t="shared" si="348"/>
        <v>40.049999999999727</v>
      </c>
      <c r="AR595">
        <f t="shared" si="364"/>
        <v>54.230000000000018</v>
      </c>
      <c r="AS595" s="6">
        <f t="shared" si="349"/>
        <v>1</v>
      </c>
      <c r="AT595" s="4">
        <f t="shared" si="350"/>
        <v>-22.671858278030506</v>
      </c>
      <c r="AU595" s="4">
        <f t="shared" si="365"/>
        <v>-12.011238852020053</v>
      </c>
      <c r="AV595">
        <f t="shared" si="366"/>
        <v>1</v>
      </c>
      <c r="AW595">
        <f t="shared" si="367"/>
        <v>0</v>
      </c>
      <c r="AX595">
        <f t="shared" si="368"/>
        <v>0</v>
      </c>
      <c r="AY595" s="4">
        <f t="shared" si="351"/>
        <v>-3.9100000000000006</v>
      </c>
      <c r="AZ595" s="4">
        <f t="shared" si="352"/>
        <v>588.79000000000246</v>
      </c>
      <c r="BA595" s="4">
        <f>(C595-$C$1240)*10/100*4</f>
        <v>134.31200000000007</v>
      </c>
      <c r="BC595"/>
      <c r="BE595" s="6"/>
      <c r="BK595">
        <f t="shared" si="369"/>
        <v>0</v>
      </c>
    </row>
    <row r="596" spans="1:63" x14ac:dyDescent="0.25">
      <c r="A596">
        <v>663</v>
      </c>
      <c r="B596" s="1">
        <v>43966</v>
      </c>
      <c r="C596" s="2">
        <v>2829.95</v>
      </c>
      <c r="D596" s="2">
        <v>2865.01</v>
      </c>
      <c r="E596" s="2">
        <v>2816.78</v>
      </c>
      <c r="F596" s="2">
        <v>2863.7</v>
      </c>
      <c r="G596" s="2">
        <v>5477040000</v>
      </c>
      <c r="H596" s="2">
        <f t="shared" si="353"/>
        <v>45.929890303954927</v>
      </c>
      <c r="I596" s="2">
        <f t="shared" si="354"/>
        <v>2861.194</v>
      </c>
      <c r="J596" s="2">
        <f t="shared" si="355"/>
        <v>49.092151208346529</v>
      </c>
      <c r="K596" s="2">
        <f t="shared" si="356"/>
        <v>-22.550000000000182</v>
      </c>
      <c r="L596" s="20">
        <f>VLOOKUP(B596,'IV Calls'!A:B,2, FALSE)</f>
        <v>0.246</v>
      </c>
      <c r="M596" s="2">
        <f t="shared" si="357"/>
        <v>23.004433729695638</v>
      </c>
      <c r="N596" s="2">
        <f>VLOOKUP(B596,'IV Puts'!A:B,2, FALSE)</f>
        <v>0.24970000000000001</v>
      </c>
      <c r="O596" s="21">
        <f t="shared" si="358"/>
        <v>24.231891971873157</v>
      </c>
      <c r="P596" s="4">
        <f t="shared" si="359"/>
        <v>48.230000000000018</v>
      </c>
      <c r="Q596" s="4">
        <f t="shared" si="360"/>
        <v>58.222999999999999</v>
      </c>
      <c r="R596" s="4">
        <f t="shared" si="361"/>
        <v>3.782548872180453</v>
      </c>
      <c r="S596" s="4">
        <f t="shared" si="362"/>
        <v>2.7591185770751001</v>
      </c>
      <c r="T596" s="20">
        <f t="shared" si="333"/>
        <v>2855.9036315789472</v>
      </c>
      <c r="U596" s="2">
        <f t="shared" si="334"/>
        <v>7.796368421052648</v>
      </c>
      <c r="V596" s="24">
        <f t="shared" si="335"/>
        <v>1</v>
      </c>
      <c r="W596" s="32">
        <f t="shared" si="336"/>
        <v>2831.6460343182162</v>
      </c>
      <c r="X596" s="33">
        <f t="shared" si="337"/>
        <v>32.053965681783666</v>
      </c>
      <c r="Y596" s="34">
        <f t="shared" si="338"/>
        <v>0</v>
      </c>
      <c r="Z596" s="39">
        <f t="shared" si="363"/>
        <v>2833.4909999999982</v>
      </c>
      <c r="AA596" s="33">
        <f t="shared" si="339"/>
        <v>30.209000000001652</v>
      </c>
      <c r="AB596" s="34">
        <f t="shared" si="340"/>
        <v>0</v>
      </c>
      <c r="AC596" s="32">
        <f t="shared" si="341"/>
        <v>2833.103557206824</v>
      </c>
      <c r="AD596" s="33">
        <f t="shared" si="342"/>
        <v>30.596442793175811</v>
      </c>
      <c r="AE596" s="34">
        <f t="shared" si="343"/>
        <v>0</v>
      </c>
      <c r="AF596" s="36">
        <f t="shared" si="344"/>
        <v>-1</v>
      </c>
      <c r="AG596" s="37">
        <f t="shared" si="345"/>
        <v>0</v>
      </c>
      <c r="AH596" s="37">
        <f>IF(COUNTIF(AF597:AF600, "&lt;0")&gt;=2,0,IF(AE596=1, 1, -1))</f>
        <v>0</v>
      </c>
      <c r="AI596" s="37">
        <f>IF(COUNTIF(AF597:AF599, "&lt;0")&gt;=1,0,IF(AE596=1, 1, -1))</f>
        <v>0</v>
      </c>
      <c r="AJ596" s="42">
        <f>IF(SUM(AE597:AE599)=0,0,IF(AE596=1, 1, -1))</f>
        <v>0</v>
      </c>
      <c r="AK596" s="37">
        <f>IF(COUNTIF(AF597:AF598, "&lt;0")&gt;=2,0,IF(AE596=1, 1, -1))</f>
        <v>0</v>
      </c>
      <c r="AL596" s="44">
        <f>IF(COUNTIF(AF597:AF600, "&lt;0")&gt;=3,0,IF(AE596=1, 1, -1))</f>
        <v>0</v>
      </c>
      <c r="AM596" s="49">
        <f>IF(COUNTIF(AF597:AF599, "&lt;0")&gt;=2,0,IF(AE596=1, 1, -1))</f>
        <v>0</v>
      </c>
      <c r="AN596" s="7">
        <v>23.350435375223583</v>
      </c>
      <c r="AO596" s="4">
        <f t="shared" si="346"/>
        <v>35.0600000000004</v>
      </c>
      <c r="AP596" s="4">
        <f t="shared" si="347"/>
        <v>-13.169999999999618</v>
      </c>
      <c r="AQ596" s="4">
        <f t="shared" si="348"/>
        <v>33.75</v>
      </c>
      <c r="AR596">
        <f t="shared" si="364"/>
        <v>35.0600000000004</v>
      </c>
      <c r="AS596" s="6">
        <f t="shared" si="349"/>
        <v>1</v>
      </c>
      <c r="AT596" s="4">
        <f t="shared" si="350"/>
        <v>-3.4346937165025793E-2</v>
      </c>
      <c r="AU596" s="4">
        <f t="shared" si="365"/>
        <v>-3.3995646247764171</v>
      </c>
      <c r="AV596">
        <f t="shared" si="366"/>
        <v>1</v>
      </c>
      <c r="AW596">
        <f t="shared" si="367"/>
        <v>0</v>
      </c>
      <c r="AX596">
        <f t="shared" si="368"/>
        <v>0</v>
      </c>
      <c r="AY596" s="4">
        <f t="shared" si="351"/>
        <v>-3.9100000000000006</v>
      </c>
      <c r="AZ596" s="4">
        <f t="shared" si="352"/>
        <v>592.70000000000243</v>
      </c>
      <c r="BA596" s="4">
        <f>(C596-$C$1240)*10/100*4</f>
        <v>100.74799999999996</v>
      </c>
      <c r="BC596"/>
      <c r="BE596" s="6"/>
      <c r="BK596">
        <f t="shared" si="369"/>
        <v>0</v>
      </c>
    </row>
    <row r="597" spans="1:63" x14ac:dyDescent="0.25">
      <c r="A597">
        <v>662</v>
      </c>
      <c r="B597" s="1">
        <v>43965</v>
      </c>
      <c r="C597" s="2">
        <v>2794.54</v>
      </c>
      <c r="D597" s="2">
        <v>2852.8</v>
      </c>
      <c r="E597" s="2">
        <v>2766.64</v>
      </c>
      <c r="F597" s="2">
        <v>2852.5</v>
      </c>
      <c r="G597" s="2">
        <v>5641920000</v>
      </c>
      <c r="H597" s="2">
        <f t="shared" si="353"/>
        <v>43.75955389016967</v>
      </c>
      <c r="I597" s="2">
        <f t="shared" si="354"/>
        <v>2861.8180000000002</v>
      </c>
      <c r="J597" s="2">
        <f t="shared" si="355"/>
        <v>48.819160065221169</v>
      </c>
      <c r="K597" s="2">
        <f t="shared" si="356"/>
        <v>-25.460000000000036</v>
      </c>
      <c r="L597" s="20">
        <f>VLOOKUP(B597,'IV Calls'!A:B,2, FALSE)</f>
        <v>0.27560000000000001</v>
      </c>
      <c r="M597" s="2">
        <f t="shared" si="357"/>
        <v>25.478808147537979</v>
      </c>
      <c r="N597" s="2">
        <f>VLOOKUP(B597,'IV Puts'!A:B,2, FALSE)</f>
        <v>0.27789999999999998</v>
      </c>
      <c r="O597" s="21">
        <f t="shared" si="358"/>
        <v>26.661266981178269</v>
      </c>
      <c r="P597" s="4">
        <f t="shared" si="359"/>
        <v>86.160000000000309</v>
      </c>
      <c r="Q597" s="4">
        <f t="shared" si="360"/>
        <v>62.481999999999971</v>
      </c>
      <c r="R597" s="4">
        <f t="shared" si="361"/>
        <v>3.4036315789473739</v>
      </c>
      <c r="S597" s="4">
        <f t="shared" si="362"/>
        <v>2.3887807298824266</v>
      </c>
      <c r="T597" s="20">
        <f t="shared" si="333"/>
        <v>2824.2894586466164</v>
      </c>
      <c r="U597" s="2">
        <f t="shared" si="334"/>
        <v>28.210541353383633</v>
      </c>
      <c r="V597" s="24">
        <f t="shared" si="335"/>
        <v>1</v>
      </c>
      <c r="W597" s="32">
        <f t="shared" si="336"/>
        <v>2796.65833365861</v>
      </c>
      <c r="X597" s="33">
        <f t="shared" si="337"/>
        <v>55.84166634139001</v>
      </c>
      <c r="Y597" s="34">
        <f t="shared" si="338"/>
        <v>0</v>
      </c>
      <c r="Z597" s="39">
        <f t="shared" si="363"/>
        <v>2787.4079999999958</v>
      </c>
      <c r="AA597" s="33">
        <f t="shared" si="339"/>
        <v>65.092000000004191</v>
      </c>
      <c r="AB597" s="34">
        <f t="shared" si="340"/>
        <v>0</v>
      </c>
      <c r="AC597" s="32">
        <f t="shared" si="341"/>
        <v>2789.3505700683045</v>
      </c>
      <c r="AD597" s="33">
        <f t="shared" si="342"/>
        <v>63.149429931695522</v>
      </c>
      <c r="AE597" s="34">
        <f t="shared" si="343"/>
        <v>0</v>
      </c>
      <c r="AF597" s="36">
        <f t="shared" si="344"/>
        <v>-1</v>
      </c>
      <c r="AG597" s="37">
        <f t="shared" si="345"/>
        <v>0</v>
      </c>
      <c r="AH597" s="37">
        <f>IF(COUNTIF(AF598:AF601, "&lt;0")&gt;=2,0,IF(AE597=1, 1, -1))</f>
        <v>0</v>
      </c>
      <c r="AI597" s="37">
        <f>IF(COUNTIF(AF598:AF600, "&lt;0")&gt;=1,0,IF(AE597=1, 1, -1))</f>
        <v>0</v>
      </c>
      <c r="AJ597" s="42">
        <f>IF(SUM(AE598:AE600)=0,0,IF(AE597=1, 1, -1))</f>
        <v>-1</v>
      </c>
      <c r="AK597" s="37">
        <f>IF(COUNTIF(AF598:AF599, "&lt;0")&gt;=2,0,IF(AE597=1, 1, -1))</f>
        <v>0</v>
      </c>
      <c r="AL597" s="44">
        <f>IF(COUNTIF(AF598:AF601, "&lt;0")&gt;=3,0,IF(AE597=1, 1, -1))</f>
        <v>-1</v>
      </c>
      <c r="AM597" s="49">
        <f>IF(COUNTIF(AF598:AF600, "&lt;0")&gt;=2,0,IF(AE597=1, 1, -1))</f>
        <v>0</v>
      </c>
      <c r="AN597" s="7">
        <v>25.691439710452844</v>
      </c>
      <c r="AO597" s="4">
        <f t="shared" si="346"/>
        <v>58.260000000000218</v>
      </c>
      <c r="AP597" s="4">
        <f t="shared" si="347"/>
        <v>-27.900000000000091</v>
      </c>
      <c r="AQ597" s="4">
        <f t="shared" si="348"/>
        <v>57.960000000000036</v>
      </c>
      <c r="AR597">
        <f t="shared" si="364"/>
        <v>58.260000000000218</v>
      </c>
      <c r="AS597" s="6">
        <f t="shared" si="349"/>
        <v>1</v>
      </c>
      <c r="AT597" s="4">
        <f t="shared" si="350"/>
        <v>-19.72284043432095</v>
      </c>
      <c r="AU597" s="4">
        <f t="shared" si="365"/>
        <v>-25.268560289547196</v>
      </c>
      <c r="AV597">
        <f t="shared" si="366"/>
        <v>1</v>
      </c>
      <c r="AW597">
        <f t="shared" si="367"/>
        <v>0</v>
      </c>
      <c r="AX597">
        <f t="shared" si="368"/>
        <v>0</v>
      </c>
      <c r="AY597" s="4">
        <f t="shared" si="351"/>
        <v>-3.9100000000000006</v>
      </c>
      <c r="AZ597" s="4">
        <f t="shared" si="352"/>
        <v>596.6100000000024</v>
      </c>
      <c r="BA597" s="4">
        <f>(C597-$C$1240)*10/100*4</f>
        <v>86.584000000000017</v>
      </c>
      <c r="BC597"/>
      <c r="BE597" s="6"/>
      <c r="BK597">
        <f t="shared" si="369"/>
        <v>1</v>
      </c>
    </row>
    <row r="598" spans="1:63" x14ac:dyDescent="0.25">
      <c r="A598">
        <v>661</v>
      </c>
      <c r="B598" s="1">
        <v>43964</v>
      </c>
      <c r="C598" s="2">
        <v>2865.86</v>
      </c>
      <c r="D598" s="2">
        <v>2874.14</v>
      </c>
      <c r="E598" s="2">
        <v>2793.15</v>
      </c>
      <c r="F598" s="2">
        <v>2820</v>
      </c>
      <c r="G598" s="2">
        <v>6143130000</v>
      </c>
      <c r="H598" s="2">
        <f t="shared" si="353"/>
        <v>37.025918309566066</v>
      </c>
      <c r="I598" s="2">
        <f t="shared" si="354"/>
        <v>2862.058</v>
      </c>
      <c r="J598" s="2">
        <f t="shared" si="355"/>
        <v>43.834893707134597</v>
      </c>
      <c r="K598" s="2">
        <f t="shared" si="356"/>
        <v>-4.2599999999997635</v>
      </c>
      <c r="L598" s="20">
        <f>VLOOKUP(B598,'IV Calls'!A:B,2, FALSE)</f>
        <v>0.30740000000000001</v>
      </c>
      <c r="M598" s="2">
        <f t="shared" si="357"/>
        <v>28.923757069993716</v>
      </c>
      <c r="N598" s="2">
        <f>VLOOKUP(B598,'IV Puts'!A:B,2, FALSE)</f>
        <v>0.30940000000000001</v>
      </c>
      <c r="O598" s="21">
        <f t="shared" si="358"/>
        <v>30.210888159337376</v>
      </c>
      <c r="P598" s="4">
        <f t="shared" si="359"/>
        <v>80.989999999999782</v>
      </c>
      <c r="Q598" s="4">
        <f t="shared" si="360"/>
        <v>58.569999999999979</v>
      </c>
      <c r="R598" s="4">
        <f t="shared" si="361"/>
        <v>4.2894586466165423</v>
      </c>
      <c r="S598" s="4">
        <f t="shared" si="362"/>
        <v>2.9835685332532669</v>
      </c>
      <c r="T598" s="20">
        <f t="shared" si="333"/>
        <v>2875.9601052631579</v>
      </c>
      <c r="U598" s="2">
        <f t="shared" si="334"/>
        <v>55.960105263157857</v>
      </c>
      <c r="V598" s="24">
        <f t="shared" si="335"/>
        <v>0</v>
      </c>
      <c r="W598" s="32">
        <f t="shared" si="336"/>
        <v>2868.7477323374869</v>
      </c>
      <c r="X598" s="33">
        <f t="shared" si="337"/>
        <v>48.747732337486923</v>
      </c>
      <c r="Y598" s="34">
        <f t="shared" si="338"/>
        <v>0</v>
      </c>
      <c r="Z598" s="39">
        <f t="shared" si="363"/>
        <v>2858.4959999999992</v>
      </c>
      <c r="AA598" s="33">
        <f t="shared" si="339"/>
        <v>38.495999999999185</v>
      </c>
      <c r="AB598" s="34">
        <f t="shared" si="340"/>
        <v>0</v>
      </c>
      <c r="AC598" s="32">
        <f t="shared" si="341"/>
        <v>2860.6488637908715</v>
      </c>
      <c r="AD598" s="33">
        <f t="shared" si="342"/>
        <v>40.648863790871474</v>
      </c>
      <c r="AE598" s="34">
        <f t="shared" si="343"/>
        <v>0</v>
      </c>
      <c r="AF598" s="36">
        <f t="shared" si="344"/>
        <v>-1</v>
      </c>
      <c r="AG598" s="37">
        <f t="shared" si="345"/>
        <v>0</v>
      </c>
      <c r="AH598" s="37">
        <f>IF(COUNTIF(AF599:AF602, "&lt;0")&gt;=2,0,IF(AE598=1, 1, -1))</f>
        <v>-1</v>
      </c>
      <c r="AI598" s="37">
        <f>IF(COUNTIF(AF599:AF601, "&lt;0")&gt;=1,0,IF(AE598=1, 1, -1))</f>
        <v>0</v>
      </c>
      <c r="AJ598" s="42">
        <f>IF(SUM(AE599:AE601)=0,0,IF(AE598=1, 1, -1))</f>
        <v>-1</v>
      </c>
      <c r="AK598" s="37">
        <f>IF(COUNTIF(AF599:AF600, "&lt;0")&gt;=2,0,IF(AE598=1, 1, -1))</f>
        <v>-1</v>
      </c>
      <c r="AL598" s="44">
        <f>IF(COUNTIF(AF599:AF602, "&lt;0")&gt;=3,0,IF(AE598=1, 1, -1))</f>
        <v>-1</v>
      </c>
      <c r="AM598" s="49">
        <f>IF(COUNTIF(AF599:AF601, "&lt;0")&gt;=2,0,IF(AE598=1, 1, -1))</f>
        <v>-1</v>
      </c>
      <c r="AN598" s="7">
        <v>29.111940264983918</v>
      </c>
      <c r="AO598" s="4">
        <f t="shared" si="346"/>
        <v>8.2799999999997453</v>
      </c>
      <c r="AP598" s="4">
        <f t="shared" si="347"/>
        <v>-72.710000000000036</v>
      </c>
      <c r="AQ598" s="4">
        <f t="shared" si="348"/>
        <v>45.860000000000127</v>
      </c>
      <c r="AR598">
        <f t="shared" si="364"/>
        <v>72.710000000000036</v>
      </c>
      <c r="AS598" s="6">
        <f t="shared" si="349"/>
        <v>1</v>
      </c>
      <c r="AT598" s="4">
        <f t="shared" si="350"/>
        <v>-29.042089602524157</v>
      </c>
      <c r="AU598" s="4">
        <f t="shared" si="365"/>
        <v>-9.7480597350162093</v>
      </c>
      <c r="AV598">
        <f t="shared" si="366"/>
        <v>1</v>
      </c>
      <c r="AW598">
        <f t="shared" si="367"/>
        <v>0</v>
      </c>
      <c r="AX598">
        <f t="shared" si="368"/>
        <v>0</v>
      </c>
      <c r="AY598" s="4">
        <f t="shared" si="351"/>
        <v>-3.9100000000000006</v>
      </c>
      <c r="AZ598" s="4">
        <f t="shared" si="352"/>
        <v>600.52000000000237</v>
      </c>
      <c r="BA598" s="4">
        <f>(C598-$C$1240)*10/100*4</f>
        <v>115.11200000000008</v>
      </c>
      <c r="BC598"/>
      <c r="BE598" s="6"/>
      <c r="BK598">
        <f t="shared" si="369"/>
        <v>1</v>
      </c>
    </row>
    <row r="599" spans="1:63" x14ac:dyDescent="0.25">
      <c r="A599">
        <v>660</v>
      </c>
      <c r="B599" s="1">
        <v>43963</v>
      </c>
      <c r="C599" s="2">
        <v>2939.5</v>
      </c>
      <c r="D599" s="2">
        <v>2945.82</v>
      </c>
      <c r="E599" s="2">
        <v>2869.59</v>
      </c>
      <c r="F599" s="2">
        <v>2870.12</v>
      </c>
      <c r="G599" s="2">
        <v>5107710000</v>
      </c>
      <c r="H599" s="2">
        <f t="shared" si="353"/>
        <v>37.34591282114333</v>
      </c>
      <c r="I599" s="2">
        <f t="shared" si="354"/>
        <v>2858.547</v>
      </c>
      <c r="J599" s="2">
        <f t="shared" si="355"/>
        <v>42.030123442347247</v>
      </c>
      <c r="K599" s="2">
        <f t="shared" si="356"/>
        <v>9.3099999999999454</v>
      </c>
      <c r="L599" s="20">
        <f>VLOOKUP(B599,'IV Calls'!A:B,2, FALSE)</f>
        <v>0.24640000000000001</v>
      </c>
      <c r="M599" s="2">
        <f t="shared" si="357"/>
        <v>23.669401274863322</v>
      </c>
      <c r="N599" s="2">
        <f>VLOOKUP(B599,'IV Puts'!A:B,2, FALSE)</f>
        <v>0.2475</v>
      </c>
      <c r="O599" s="21">
        <f t="shared" si="358"/>
        <v>24.672554326082579</v>
      </c>
      <c r="P599" s="4">
        <f t="shared" si="359"/>
        <v>76.230000000000018</v>
      </c>
      <c r="Q599" s="4">
        <f t="shared" si="360"/>
        <v>59.618000000000031</v>
      </c>
      <c r="R599" s="4">
        <f t="shared" si="361"/>
        <v>5.8401052631578931</v>
      </c>
      <c r="S599" s="4">
        <f t="shared" si="362"/>
        <v>4.0672286443476953</v>
      </c>
      <c r="T599" s="20">
        <f t="shared" si="333"/>
        <v>2935.8385714285714</v>
      </c>
      <c r="U599" s="2">
        <f t="shared" si="334"/>
        <v>65.718571428571522</v>
      </c>
      <c r="V599" s="24">
        <f t="shared" si="335"/>
        <v>0</v>
      </c>
      <c r="W599" s="32">
        <f t="shared" si="336"/>
        <v>2942.3352406474269</v>
      </c>
      <c r="X599" s="33">
        <f t="shared" si="337"/>
        <v>72.215240647426981</v>
      </c>
      <c r="Y599" s="34">
        <f t="shared" si="338"/>
        <v>0</v>
      </c>
      <c r="Z599" s="39">
        <f t="shared" si="363"/>
        <v>2941.9040000000005</v>
      </c>
      <c r="AA599" s="33">
        <f t="shared" si="339"/>
        <v>71.78400000000056</v>
      </c>
      <c r="AB599" s="34">
        <f t="shared" si="340"/>
        <v>0</v>
      </c>
      <c r="AC599" s="32">
        <f t="shared" si="341"/>
        <v>2941.9945605359599</v>
      </c>
      <c r="AD599" s="33">
        <f t="shared" si="342"/>
        <v>71.874560535959972</v>
      </c>
      <c r="AE599" s="34">
        <f t="shared" si="343"/>
        <v>0</v>
      </c>
      <c r="AF599" s="36">
        <f t="shared" si="344"/>
        <v>-1</v>
      </c>
      <c r="AG599" s="37">
        <f t="shared" si="345"/>
        <v>-1</v>
      </c>
      <c r="AH599" s="37">
        <f>IF(COUNTIF(AF600:AF603, "&lt;0")&gt;=2,0,IF(AE599=1, 1, -1))</f>
        <v>-1</v>
      </c>
      <c r="AI599" s="37">
        <f>IF(COUNTIF(AF600:AF602, "&lt;0")&gt;=1,0,IF(AE599=1, 1, -1))</f>
        <v>-1</v>
      </c>
      <c r="AJ599" s="42">
        <f>IF(SUM(AE600:AE602)=0,0,IF(AE599=1, 1, -1))</f>
        <v>-1</v>
      </c>
      <c r="AK599" s="37">
        <f>IF(COUNTIF(AF600:AF601, "&lt;0")&gt;=2,0,IF(AE599=1, 1, -1))</f>
        <v>-1</v>
      </c>
      <c r="AL599" s="44">
        <f>IF(COUNTIF(AF600:AF603, "&lt;0")&gt;=3,0,IF(AE599=1, 1, -1))</f>
        <v>-1</v>
      </c>
      <c r="AM599" s="49">
        <f>IF(COUNTIF(AF600:AF602, "&lt;0")&gt;=2,0,IF(AE599=1, 1, -1))</f>
        <v>-1</v>
      </c>
      <c r="AN599" s="7">
        <v>23.775068244840387</v>
      </c>
      <c r="AO599" s="4">
        <f t="shared" si="346"/>
        <v>6.3200000000001637</v>
      </c>
      <c r="AP599" s="4">
        <f t="shared" si="347"/>
        <v>-69.909999999999854</v>
      </c>
      <c r="AQ599" s="4">
        <f t="shared" si="348"/>
        <v>69.380000000000109</v>
      </c>
      <c r="AR599">
        <f t="shared" si="364"/>
        <v>69.909999999999854</v>
      </c>
      <c r="AS599" s="6">
        <f t="shared" si="349"/>
        <v>1</v>
      </c>
      <c r="AT599" s="4">
        <f t="shared" si="350"/>
        <v>-34.247397632739272</v>
      </c>
      <c r="AU599" s="4">
        <f t="shared" si="365"/>
        <v>-38.604931755159726</v>
      </c>
      <c r="AV599">
        <f t="shared" si="366"/>
        <v>1</v>
      </c>
      <c r="AW599">
        <f t="shared" si="367"/>
        <v>0</v>
      </c>
      <c r="AX599">
        <f t="shared" si="368"/>
        <v>0</v>
      </c>
      <c r="AY599" s="4">
        <f t="shared" si="351"/>
        <v>-3.9100000000000006</v>
      </c>
      <c r="AZ599" s="4">
        <f t="shared" si="352"/>
        <v>604.43000000000234</v>
      </c>
      <c r="BA599" s="4">
        <f>(C599-$C$1240)*10/100*4</f>
        <v>144.56800000000004</v>
      </c>
      <c r="BC599"/>
      <c r="BE599" s="6"/>
      <c r="BK599">
        <f t="shared" si="369"/>
        <v>1</v>
      </c>
    </row>
    <row r="600" spans="1:63" x14ac:dyDescent="0.25">
      <c r="A600">
        <v>659</v>
      </c>
      <c r="B600" s="1">
        <v>43962</v>
      </c>
      <c r="C600" s="2">
        <v>2915.46</v>
      </c>
      <c r="D600" s="2">
        <v>2944.25</v>
      </c>
      <c r="E600" s="2">
        <v>2903.44</v>
      </c>
      <c r="F600" s="2">
        <v>2930.19</v>
      </c>
      <c r="G600" s="2">
        <v>4807320000</v>
      </c>
      <c r="H600" s="2">
        <f t="shared" si="353"/>
        <v>34.279977311025725</v>
      </c>
      <c r="I600" s="2">
        <f t="shared" si="354"/>
        <v>2851.8270000000002</v>
      </c>
      <c r="J600" s="2">
        <f t="shared" si="355"/>
        <v>40.913584206612583</v>
      </c>
      <c r="K600" s="2">
        <f t="shared" si="356"/>
        <v>-14.340000000000146</v>
      </c>
      <c r="L600" s="20">
        <f>VLOOKUP(B600,'IV Calls'!A:B,2, FALSE)</f>
        <v>0.21510000000000001</v>
      </c>
      <c r="M600" s="2">
        <f t="shared" si="357"/>
        <v>20.659945528263638</v>
      </c>
      <c r="N600" s="2">
        <f>VLOOKUP(B600,'IV Puts'!A:B,2, FALSE)</f>
        <v>0.21859999999999999</v>
      </c>
      <c r="O600" s="21">
        <f t="shared" si="358"/>
        <v>21.788697077522023</v>
      </c>
      <c r="P600" s="4">
        <f t="shared" si="359"/>
        <v>40.809999999999945</v>
      </c>
      <c r="Q600" s="4">
        <f t="shared" si="360"/>
        <v>58.03900000000003</v>
      </c>
      <c r="R600" s="4">
        <f t="shared" si="361"/>
        <v>5.6485714285714312</v>
      </c>
      <c r="S600" s="4">
        <f t="shared" si="362"/>
        <v>3.9932966865170245</v>
      </c>
      <c r="T600" s="20">
        <f t="shared" si="333"/>
        <v>2935.4785263157896</v>
      </c>
      <c r="U600" s="2">
        <f t="shared" si="334"/>
        <v>5.2885263157895679</v>
      </c>
      <c r="V600" s="24">
        <f t="shared" si="335"/>
        <v>1</v>
      </c>
      <c r="W600" s="32">
        <f t="shared" si="336"/>
        <v>2918.3356178656127</v>
      </c>
      <c r="X600" s="33">
        <f t="shared" si="337"/>
        <v>11.854382134387379</v>
      </c>
      <c r="Y600" s="34">
        <f t="shared" si="338"/>
        <v>1</v>
      </c>
      <c r="Z600" s="39">
        <f t="shared" si="363"/>
        <v>2916.123</v>
      </c>
      <c r="AA600" s="33">
        <f t="shared" si="339"/>
        <v>14.067000000000007</v>
      </c>
      <c r="AB600" s="34">
        <f t="shared" si="340"/>
        <v>1</v>
      </c>
      <c r="AC600" s="32">
        <f t="shared" si="341"/>
        <v>2916.5876497517788</v>
      </c>
      <c r="AD600" s="33">
        <f t="shared" si="342"/>
        <v>13.602350248221228</v>
      </c>
      <c r="AE600" s="34">
        <f t="shared" si="343"/>
        <v>1</v>
      </c>
      <c r="AF600" s="36">
        <f t="shared" si="344"/>
        <v>1</v>
      </c>
      <c r="AG600" s="37">
        <f t="shared" si="345"/>
        <v>1</v>
      </c>
      <c r="AH600" s="37">
        <f>IF(COUNTIF(AF601:AF604, "&lt;0")&gt;=2,0,IF(AE600=1, 1, -1))</f>
        <v>1</v>
      </c>
      <c r="AI600" s="37">
        <f>IF(COUNTIF(AF601:AF603, "&lt;0")&gt;=1,0,IF(AE600=1, 1, -1))</f>
        <v>0</v>
      </c>
      <c r="AJ600" s="42">
        <f>IF(SUM(AE601:AE603)=0,0,IF(AE600=1, 1, -1))</f>
        <v>1</v>
      </c>
      <c r="AK600" s="37">
        <f>IF(COUNTIF(AF601:AF602, "&lt;0")&gt;=2,0,IF(AE600=1, 1, -1))</f>
        <v>1</v>
      </c>
      <c r="AL600" s="44">
        <f>IF(COUNTIF(AF601:AF604, "&lt;0")&gt;=3,0,IF(AE600=1, 1, -1))</f>
        <v>1</v>
      </c>
      <c r="AM600" s="49">
        <f>IF(COUNTIF(AF601:AF603, "&lt;0")&gt;=2,0,IF(AE600=1, 1, -1))</f>
        <v>1</v>
      </c>
      <c r="AN600" s="7">
        <v>20.996113865543609</v>
      </c>
      <c r="AO600" s="4">
        <f t="shared" si="346"/>
        <v>28.789999999999964</v>
      </c>
      <c r="AP600" s="4">
        <f t="shared" si="347"/>
        <v>-12.019999999999982</v>
      </c>
      <c r="AQ600" s="4">
        <f t="shared" si="348"/>
        <v>14.730000000000018</v>
      </c>
      <c r="AR600">
        <f t="shared" si="364"/>
        <v>28.789999999999964</v>
      </c>
      <c r="AS600" s="6">
        <f t="shared" si="349"/>
        <v>0</v>
      </c>
      <c r="AT600" s="4">
        <f t="shared" si="350"/>
        <v>2.7041707983154524</v>
      </c>
      <c r="AU600" s="4">
        <f t="shared" si="365"/>
        <v>13.266113865543591</v>
      </c>
      <c r="AV600">
        <f t="shared" si="366"/>
        <v>0</v>
      </c>
      <c r="AW600">
        <f t="shared" si="367"/>
        <v>0</v>
      </c>
      <c r="AX600">
        <f t="shared" si="368"/>
        <v>0</v>
      </c>
      <c r="AY600" s="4">
        <f t="shared" si="351"/>
        <v>6.94</v>
      </c>
      <c r="AZ600" s="4">
        <f t="shared" si="352"/>
        <v>608.34000000000231</v>
      </c>
      <c r="BA600" s="4">
        <f>(C600-$C$1240)*10/100*4</f>
        <v>134.95200000000006</v>
      </c>
      <c r="BC600"/>
      <c r="BE600" s="6"/>
      <c r="BK600">
        <f t="shared" si="369"/>
        <v>1</v>
      </c>
    </row>
    <row r="601" spans="1:63" x14ac:dyDescent="0.25">
      <c r="A601">
        <v>658</v>
      </c>
      <c r="B601" s="1">
        <v>43959</v>
      </c>
      <c r="C601" s="2">
        <v>2908.83</v>
      </c>
      <c r="D601" s="2">
        <v>2932.16</v>
      </c>
      <c r="E601" s="2">
        <v>2902.88</v>
      </c>
      <c r="F601" s="2">
        <v>2929.8</v>
      </c>
      <c r="G601" s="2">
        <v>4857160000</v>
      </c>
      <c r="H601" s="2">
        <f t="shared" si="353"/>
        <v>34.614308040333619</v>
      </c>
      <c r="I601" s="2">
        <f t="shared" si="354"/>
        <v>2845.1769999999997</v>
      </c>
      <c r="J601" s="2">
        <f t="shared" si="355"/>
        <v>39.157906992075048</v>
      </c>
      <c r="K601" s="2">
        <f t="shared" si="356"/>
        <v>27.639999999999873</v>
      </c>
      <c r="L601" s="20">
        <f>VLOOKUP(B601,'IV Calls'!A:B,2, FALSE)</f>
        <v>0.20419999999999999</v>
      </c>
      <c r="M601" s="2">
        <f t="shared" si="357"/>
        <v>19.287610340503669</v>
      </c>
      <c r="N601" s="2">
        <f>VLOOKUP(B601,'IV Puts'!A:B,2, FALSE)</f>
        <v>0.2056</v>
      </c>
      <c r="O601" s="21">
        <f t="shared" si="358"/>
        <v>20.152927282960359</v>
      </c>
      <c r="P601" s="4">
        <f t="shared" si="359"/>
        <v>50.9699999999998</v>
      </c>
      <c r="Q601" s="4">
        <f t="shared" si="360"/>
        <v>59.05600000000004</v>
      </c>
      <c r="R601" s="4">
        <f t="shared" si="361"/>
        <v>5.6785263157894743</v>
      </c>
      <c r="S601" s="4">
        <f t="shared" si="362"/>
        <v>4.0501660079051387</v>
      </c>
      <c r="T601" s="20">
        <f t="shared" si="333"/>
        <v>2886.2484511278194</v>
      </c>
      <c r="U601" s="2">
        <f t="shared" si="334"/>
        <v>43.551548872180774</v>
      </c>
      <c r="V601" s="24">
        <f t="shared" si="335"/>
        <v>0</v>
      </c>
      <c r="W601" s="32">
        <f t="shared" si="336"/>
        <v>2911.3243867732176</v>
      </c>
      <c r="X601" s="33">
        <f t="shared" si="337"/>
        <v>18.475613226782571</v>
      </c>
      <c r="Y601" s="34">
        <f t="shared" si="338"/>
        <v>1</v>
      </c>
      <c r="Z601" s="39">
        <f t="shared" si="363"/>
        <v>2911.8870000000024</v>
      </c>
      <c r="AA601" s="33">
        <f t="shared" si="339"/>
        <v>17.912999999997737</v>
      </c>
      <c r="AB601" s="34">
        <f t="shared" si="340"/>
        <v>1</v>
      </c>
      <c r="AC601" s="32">
        <f t="shared" si="341"/>
        <v>2911.7688512223776</v>
      </c>
      <c r="AD601" s="33">
        <f t="shared" si="342"/>
        <v>18.031148777622548</v>
      </c>
      <c r="AE601" s="34">
        <f t="shared" si="343"/>
        <v>1</v>
      </c>
      <c r="AF601" s="36">
        <f t="shared" si="344"/>
        <v>1</v>
      </c>
      <c r="AG601" s="37">
        <f t="shared" si="345"/>
        <v>1</v>
      </c>
      <c r="AH601" s="37">
        <f>IF(COUNTIF(AF602:AF605, "&lt;0")&gt;=2,0,IF(AE601=1, 1, -1))</f>
        <v>0</v>
      </c>
      <c r="AI601" s="37">
        <f>IF(COUNTIF(AF602:AF604, "&lt;0")&gt;=1,0,IF(AE601=1, 1, -1))</f>
        <v>0</v>
      </c>
      <c r="AJ601" s="42">
        <f>IF(SUM(AE602:AE604)=0,0,IF(AE601=1, 1, -1))</f>
        <v>1</v>
      </c>
      <c r="AK601" s="37">
        <f>IF(COUNTIF(AF602:AF603, "&lt;0")&gt;=2,0,IF(AE601=1, 1, -1))</f>
        <v>1</v>
      </c>
      <c r="AL601" s="44">
        <f>IF(COUNTIF(AF602:AF605, "&lt;0")&gt;=3,0,IF(AE601=1, 1, -1))</f>
        <v>1</v>
      </c>
      <c r="AM601" s="49">
        <f>IF(COUNTIF(AF602:AF604, "&lt;0")&gt;=2,0,IF(AE601=1, 1, -1))</f>
        <v>1</v>
      </c>
      <c r="AN601" s="7">
        <v>19.4198466503798</v>
      </c>
      <c r="AO601" s="4">
        <f t="shared" si="346"/>
        <v>23.329999999999927</v>
      </c>
      <c r="AP601" s="4">
        <f t="shared" si="347"/>
        <v>-5.9499999999998181</v>
      </c>
      <c r="AQ601" s="4">
        <f t="shared" si="348"/>
        <v>20.970000000000255</v>
      </c>
      <c r="AR601">
        <f t="shared" si="364"/>
        <v>23.329999999999927</v>
      </c>
      <c r="AS601" s="6">
        <f t="shared" si="349"/>
        <v>0</v>
      </c>
      <c r="AT601" s="4">
        <f t="shared" si="350"/>
        <v>5.7997699755697738</v>
      </c>
      <c r="AU601" s="4">
        <f t="shared" si="365"/>
        <v>5.4498466503795449</v>
      </c>
      <c r="AV601">
        <f t="shared" si="366"/>
        <v>0</v>
      </c>
      <c r="AW601">
        <f t="shared" si="367"/>
        <v>0</v>
      </c>
      <c r="AX601">
        <f t="shared" si="368"/>
        <v>0</v>
      </c>
      <c r="AY601" s="4">
        <f t="shared" si="351"/>
        <v>6.94</v>
      </c>
      <c r="AZ601" s="4">
        <f t="shared" si="352"/>
        <v>601.40000000000225</v>
      </c>
      <c r="BA601" s="4">
        <f>(C601-$C$1240)*10/100*4</f>
        <v>132.30000000000001</v>
      </c>
      <c r="BC601"/>
      <c r="BE601" s="6"/>
      <c r="BK601">
        <f t="shared" si="369"/>
        <v>1</v>
      </c>
    </row>
    <row r="602" spans="1:63" x14ac:dyDescent="0.25">
      <c r="A602">
        <v>657</v>
      </c>
      <c r="B602" s="1">
        <v>43958</v>
      </c>
      <c r="C602" s="2">
        <v>2878.26</v>
      </c>
      <c r="D602" s="2">
        <v>2901.92</v>
      </c>
      <c r="E602" s="2">
        <v>2876.48</v>
      </c>
      <c r="F602" s="2">
        <v>2881.19</v>
      </c>
      <c r="G602" s="2">
        <v>5164640000</v>
      </c>
      <c r="H602" s="2">
        <f t="shared" si="353"/>
        <v>39.832654387519199</v>
      </c>
      <c r="I602" s="2">
        <f t="shared" si="354"/>
        <v>2838.5849999999996</v>
      </c>
      <c r="J602" s="2">
        <f t="shared" si="355"/>
        <v>42.458002069537372</v>
      </c>
      <c r="K602" s="2">
        <f t="shared" si="356"/>
        <v>29.840000000000146</v>
      </c>
      <c r="L602" s="20">
        <f>VLOOKUP(B602,'IV Calls'!A:B,2, FALSE)</f>
        <v>0.24260000000000001</v>
      </c>
      <c r="M602" s="2">
        <f t="shared" si="357"/>
        <v>22.654037239569909</v>
      </c>
      <c r="N602" s="2">
        <f>VLOOKUP(B602,'IV Puts'!A:B,2, FALSE)</f>
        <v>0.2447</v>
      </c>
      <c r="O602" s="21">
        <f t="shared" si="358"/>
        <v>23.712706427041407</v>
      </c>
      <c r="P602" s="4">
        <f t="shared" si="359"/>
        <v>53.5</v>
      </c>
      <c r="Q602" s="4">
        <f t="shared" si="360"/>
        <v>59.054000000000045</v>
      </c>
      <c r="R602" s="4">
        <f t="shared" si="361"/>
        <v>5.058451127819545</v>
      </c>
      <c r="S602" s="4">
        <f t="shared" si="362"/>
        <v>3.5132208073490387</v>
      </c>
      <c r="T602" s="20">
        <f t="shared" si="333"/>
        <v>2853.9845488721803</v>
      </c>
      <c r="U602" s="2">
        <f t="shared" si="334"/>
        <v>27.205451127819742</v>
      </c>
      <c r="V602" s="24">
        <f t="shared" si="335"/>
        <v>0</v>
      </c>
      <c r="W602" s="32">
        <f t="shared" si="336"/>
        <v>2880.9735843668882</v>
      </c>
      <c r="X602" s="33">
        <f t="shared" si="337"/>
        <v>0.21641563311186474</v>
      </c>
      <c r="Y602" s="34">
        <f t="shared" si="338"/>
        <v>1</v>
      </c>
      <c r="Z602" s="39">
        <f t="shared" si="363"/>
        <v>2877.7719999999995</v>
      </c>
      <c r="AA602" s="33">
        <f t="shared" si="339"/>
        <v>3.4180000000005748</v>
      </c>
      <c r="AB602" s="34">
        <f t="shared" si="340"/>
        <v>1</v>
      </c>
      <c r="AC602" s="32">
        <f t="shared" si="341"/>
        <v>2878.4443327170466</v>
      </c>
      <c r="AD602" s="33">
        <f t="shared" si="342"/>
        <v>2.7456672829534909</v>
      </c>
      <c r="AE602" s="34">
        <f t="shared" si="343"/>
        <v>1</v>
      </c>
      <c r="AF602" s="36">
        <f t="shared" si="344"/>
        <v>1</v>
      </c>
      <c r="AG602" s="37">
        <f t="shared" si="345"/>
        <v>0</v>
      </c>
      <c r="AH602" s="37">
        <f>IF(COUNTIF(AF603:AF606, "&lt;0")&gt;=2,0,IF(AE602=1, 1, -1))</f>
        <v>0</v>
      </c>
      <c r="AI602" s="37">
        <f>IF(COUNTIF(AF603:AF605, "&lt;0")&gt;=1,0,IF(AE602=1, 1, -1))</f>
        <v>0</v>
      </c>
      <c r="AJ602" s="42">
        <f>IF(SUM(AE603:AE605)=0,0,IF(AE602=1, 1, -1))</f>
        <v>1</v>
      </c>
      <c r="AK602" s="37">
        <f>IF(COUNTIF(AF603:AF604, "&lt;0")&gt;=2,0,IF(AE602=1, 1, -1))</f>
        <v>1</v>
      </c>
      <c r="AL602" s="44">
        <f>IF(COUNTIF(AF603:AF606, "&lt;0")&gt;=3,0,IF(AE602=1, 1, -1))</f>
        <v>0</v>
      </c>
      <c r="AM602" s="49">
        <f>IF(COUNTIF(AF603:AF605, "&lt;0")&gt;=2,0,IF(AE602=1, 1, -1))</f>
        <v>0</v>
      </c>
      <c r="AN602" s="7">
        <v>22.850135665798668</v>
      </c>
      <c r="AO602" s="4">
        <f t="shared" si="346"/>
        <v>23.659999999999854</v>
      </c>
      <c r="AP602" s="4">
        <f t="shared" si="347"/>
        <v>-1.7800000000002001</v>
      </c>
      <c r="AQ602" s="4">
        <f t="shared" si="348"/>
        <v>2.9299999999998363</v>
      </c>
      <c r="AR602">
        <f t="shared" si="364"/>
        <v>23.659999999999854</v>
      </c>
      <c r="AS602" s="6">
        <f t="shared" si="349"/>
        <v>0</v>
      </c>
      <c r="AT602" s="4">
        <f t="shared" si="350"/>
        <v>10.61520349869815</v>
      </c>
      <c r="AU602" s="4">
        <f t="shared" si="365"/>
        <v>26.920135665798831</v>
      </c>
      <c r="AV602">
        <f t="shared" si="366"/>
        <v>0</v>
      </c>
      <c r="AW602">
        <f t="shared" si="367"/>
        <v>0</v>
      </c>
      <c r="AX602">
        <f t="shared" si="368"/>
        <v>0</v>
      </c>
      <c r="AY602" s="4">
        <f t="shared" si="351"/>
        <v>6.94</v>
      </c>
      <c r="AZ602" s="4">
        <f t="shared" si="352"/>
        <v>594.4600000000022</v>
      </c>
      <c r="BA602" s="4">
        <f>(C602-$C$1240)*10/100*4</f>
        <v>120.07200000000012</v>
      </c>
      <c r="BC602"/>
      <c r="BE602" s="6"/>
      <c r="BK602">
        <f t="shared" si="369"/>
        <v>1</v>
      </c>
    </row>
    <row r="603" spans="1:63" x14ac:dyDescent="0.25">
      <c r="A603">
        <v>656</v>
      </c>
      <c r="B603" s="1">
        <v>43957</v>
      </c>
      <c r="C603" s="2">
        <v>2883.14</v>
      </c>
      <c r="D603" s="2">
        <v>2891.11</v>
      </c>
      <c r="E603" s="2">
        <v>2847.65</v>
      </c>
      <c r="F603" s="2">
        <v>2848.42</v>
      </c>
      <c r="G603" s="2">
        <v>4861920000</v>
      </c>
      <c r="H603" s="2">
        <f t="shared" si="353"/>
        <v>44.543827905159212</v>
      </c>
      <c r="I603" s="2">
        <f t="shared" si="354"/>
        <v>2828.9219999999996</v>
      </c>
      <c r="J603" s="2">
        <f t="shared" si="355"/>
        <v>45.543350924378068</v>
      </c>
      <c r="K603" s="2">
        <f t="shared" si="356"/>
        <v>14.699999999999818</v>
      </c>
      <c r="L603" s="20">
        <f>VLOOKUP(B603,'IV Calls'!A:B,2, FALSE)</f>
        <v>0.2681</v>
      </c>
      <c r="M603" s="2">
        <f t="shared" si="357"/>
        <v>25.211191491799017</v>
      </c>
      <c r="N603" s="2">
        <f>VLOOKUP(B603,'IV Puts'!A:B,2, FALSE)</f>
        <v>0.2712</v>
      </c>
      <c r="O603" s="21">
        <f t="shared" si="358"/>
        <v>26.46540741433849</v>
      </c>
      <c r="P603" s="4">
        <f t="shared" si="359"/>
        <v>43.460000000000036</v>
      </c>
      <c r="Q603" s="4">
        <f t="shared" si="360"/>
        <v>58.768000000000029</v>
      </c>
      <c r="R603" s="4">
        <f t="shared" si="361"/>
        <v>5.5645488721804464</v>
      </c>
      <c r="S603" s="4">
        <f t="shared" si="362"/>
        <v>3.8219498125180205</v>
      </c>
      <c r="T603" s="20">
        <f t="shared" si="333"/>
        <v>2876.1246165413536</v>
      </c>
      <c r="U603" s="2">
        <f t="shared" si="334"/>
        <v>27.704616541353516</v>
      </c>
      <c r="V603" s="24">
        <f t="shared" si="335"/>
        <v>0</v>
      </c>
      <c r="W603" s="32">
        <f t="shared" si="336"/>
        <v>2886.8778567604982</v>
      </c>
      <c r="X603" s="33">
        <f t="shared" si="337"/>
        <v>38.457856760498089</v>
      </c>
      <c r="Y603" s="34">
        <f t="shared" si="338"/>
        <v>0</v>
      </c>
      <c r="Z603" s="39">
        <f t="shared" si="363"/>
        <v>2884.5659999999989</v>
      </c>
      <c r="AA603" s="33">
        <f t="shared" si="339"/>
        <v>36.145999999998821</v>
      </c>
      <c r="AB603" s="34">
        <f t="shared" si="340"/>
        <v>0</v>
      </c>
      <c r="AC603" s="32">
        <f t="shared" si="341"/>
        <v>2885.0514899197042</v>
      </c>
      <c r="AD603" s="33">
        <f t="shared" si="342"/>
        <v>36.631489919704109</v>
      </c>
      <c r="AE603" s="34">
        <f t="shared" si="343"/>
        <v>0</v>
      </c>
      <c r="AF603" s="36">
        <f t="shared" si="344"/>
        <v>-1</v>
      </c>
      <c r="AG603" s="37">
        <f t="shared" si="345"/>
        <v>-1</v>
      </c>
      <c r="AH603" s="37">
        <f>IF(COUNTIF(AF604:AF607, "&lt;0")&gt;=2,0,IF(AE603=1, 1, -1))</f>
        <v>0</v>
      </c>
      <c r="AI603" s="37">
        <f>IF(COUNTIF(AF604:AF606, "&lt;0")&gt;=1,0,IF(AE603=1, 1, -1))</f>
        <v>0</v>
      </c>
      <c r="AJ603" s="42">
        <f>IF(SUM(AE604:AE606)=0,0,IF(AE603=1, 1, -1))</f>
        <v>-1</v>
      </c>
      <c r="AK603" s="37">
        <f>IF(COUNTIF(AF604:AF605, "&lt;0")&gt;=2,0,IF(AE603=1, 1, -1))</f>
        <v>-1</v>
      </c>
      <c r="AL603" s="44">
        <f>IF(COUNTIF(AF604:AF607, "&lt;0")&gt;=3,0,IF(AE603=1, 1, -1))</f>
        <v>-1</v>
      </c>
      <c r="AM603" s="49">
        <f>IF(COUNTIF(AF604:AF606, "&lt;0")&gt;=2,0,IF(AE603=1, 1, -1))</f>
        <v>0</v>
      </c>
      <c r="AN603" s="7">
        <v>25.502704709346858</v>
      </c>
      <c r="AO603" s="4">
        <f t="shared" si="346"/>
        <v>7.9700000000002547</v>
      </c>
      <c r="AP603" s="4">
        <f t="shared" si="347"/>
        <v>-35.489999999999782</v>
      </c>
      <c r="AQ603" s="4">
        <f t="shared" si="348"/>
        <v>34.7199999999998</v>
      </c>
      <c r="AR603">
        <f t="shared" si="364"/>
        <v>35.489999999999782</v>
      </c>
      <c r="AS603" s="6">
        <f t="shared" si="349"/>
        <v>0</v>
      </c>
      <c r="AT603" s="4">
        <f t="shared" si="350"/>
        <v>2.7640570640205055</v>
      </c>
      <c r="AU603" s="4">
        <f t="shared" si="365"/>
        <v>-2.2172952906529417</v>
      </c>
      <c r="AV603">
        <f t="shared" si="366"/>
        <v>0</v>
      </c>
      <c r="AW603">
        <f t="shared" si="367"/>
        <v>0</v>
      </c>
      <c r="AX603">
        <f t="shared" si="368"/>
        <v>1</v>
      </c>
      <c r="AY603" s="4">
        <f t="shared" si="351"/>
        <v>-3.9100000000000006</v>
      </c>
      <c r="AZ603" s="4">
        <f t="shared" si="352"/>
        <v>587.52000000000214</v>
      </c>
      <c r="BA603" s="4">
        <f>(C603-$C$1240)*10/100*4</f>
        <v>122.02399999999997</v>
      </c>
      <c r="BC603"/>
      <c r="BE603" s="6"/>
      <c r="BK603">
        <f t="shared" si="369"/>
        <v>1</v>
      </c>
    </row>
    <row r="604" spans="1:63" x14ac:dyDescent="0.25">
      <c r="A604">
        <v>655</v>
      </c>
      <c r="B604" s="1">
        <v>43956</v>
      </c>
      <c r="C604" s="2">
        <v>2868.88</v>
      </c>
      <c r="D604" s="2">
        <v>2898.23</v>
      </c>
      <c r="E604" s="2">
        <v>2863.55</v>
      </c>
      <c r="F604" s="2">
        <v>2868.44</v>
      </c>
      <c r="G604" s="2">
        <v>5129590000</v>
      </c>
      <c r="H604" s="2">
        <f t="shared" si="353"/>
        <v>50.561522139974294</v>
      </c>
      <c r="I604" s="2">
        <f t="shared" si="354"/>
        <v>2821.6974999999998</v>
      </c>
      <c r="J604" s="2">
        <f t="shared" si="355"/>
        <v>50.288061824902947</v>
      </c>
      <c r="K604" s="2">
        <f t="shared" si="356"/>
        <v>26.140000000000327</v>
      </c>
      <c r="L604" s="20">
        <f>VLOOKUP(B604,'IV Calls'!A:B,2, FALSE)</f>
        <v>0.27579999999999999</v>
      </c>
      <c r="M604" s="2">
        <f t="shared" si="357"/>
        <v>25.702903718547017</v>
      </c>
      <c r="N604" s="2">
        <f>VLOOKUP(B604,'IV Puts'!A:B,2, FALSE)</f>
        <v>0.27800000000000002</v>
      </c>
      <c r="O604" s="21">
        <f t="shared" si="358"/>
        <v>26.88593009790344</v>
      </c>
      <c r="P604" s="4">
        <f t="shared" si="359"/>
        <v>55.490000000000236</v>
      </c>
      <c r="Q604" s="4">
        <f t="shared" si="360"/>
        <v>62.276000000000025</v>
      </c>
      <c r="R604" s="4">
        <f t="shared" si="361"/>
        <v>7.6846165413533782</v>
      </c>
      <c r="S604" s="4">
        <f t="shared" si="362"/>
        <v>5.2645869866174371</v>
      </c>
      <c r="T604" s="20">
        <f t="shared" si="333"/>
        <v>2851.8833533834586</v>
      </c>
      <c r="U604" s="2">
        <f t="shared" si="334"/>
        <v>16.556646616541457</v>
      </c>
      <c r="V604" s="24">
        <f t="shared" si="335"/>
        <v>1</v>
      </c>
      <c r="W604" s="32">
        <f t="shared" si="336"/>
        <v>2873.3328781085315</v>
      </c>
      <c r="X604" s="33">
        <f t="shared" si="337"/>
        <v>4.8928781085314768</v>
      </c>
      <c r="Y604" s="34">
        <f t="shared" si="338"/>
        <v>1</v>
      </c>
      <c r="Z604" s="39">
        <f t="shared" si="363"/>
        <v>2874.2669999999998</v>
      </c>
      <c r="AA604" s="33">
        <f t="shared" si="339"/>
        <v>5.8269999999997708</v>
      </c>
      <c r="AB604" s="34">
        <f t="shared" si="340"/>
        <v>1</v>
      </c>
      <c r="AC604" s="32">
        <f t="shared" si="341"/>
        <v>2874.0708344027912</v>
      </c>
      <c r="AD604" s="33">
        <f t="shared" si="342"/>
        <v>5.6308344027911517</v>
      </c>
      <c r="AE604" s="34">
        <f t="shared" si="343"/>
        <v>1</v>
      </c>
      <c r="AF604" s="36">
        <f t="shared" si="344"/>
        <v>1</v>
      </c>
      <c r="AG604" s="37">
        <f t="shared" si="345"/>
        <v>0</v>
      </c>
      <c r="AH604" s="37">
        <f>IF(COUNTIF(AF605:AF608, "&lt;0")&gt;=2,0,IF(AE604=1, 1, -1))</f>
        <v>0</v>
      </c>
      <c r="AI604" s="37">
        <f>IF(COUNTIF(AF605:AF607, "&lt;0")&gt;=1,0,IF(AE604=1, 1, -1))</f>
        <v>0</v>
      </c>
      <c r="AJ604" s="42">
        <f>IF(SUM(AE605:AE607)=0,0,IF(AE604=1, 1, -1))</f>
        <v>1</v>
      </c>
      <c r="AK604" s="37">
        <f>IF(COUNTIF(AF605:AF606, "&lt;0")&gt;=2,0,IF(AE604=1, 1, -1))</f>
        <v>0</v>
      </c>
      <c r="AL604" s="44">
        <f>IF(COUNTIF(AF605:AF608, "&lt;0")&gt;=3,0,IF(AE604=1, 1, -1))</f>
        <v>1</v>
      </c>
      <c r="AM604" s="49">
        <f>IF(COUNTIF(AF605:AF607, "&lt;0")&gt;=2,0,IF(AE604=1, 1, -1))</f>
        <v>0</v>
      </c>
      <c r="AN604" s="7">
        <v>25.907930506729777</v>
      </c>
      <c r="AO604" s="4">
        <f t="shared" si="346"/>
        <v>29.349999999999909</v>
      </c>
      <c r="AP604" s="4">
        <f t="shared" si="347"/>
        <v>-5.3299999999999272</v>
      </c>
      <c r="AQ604" s="4">
        <f t="shared" si="348"/>
        <v>0.44000000000005457</v>
      </c>
      <c r="AR604">
        <f t="shared" si="364"/>
        <v>29.349999999999909</v>
      </c>
      <c r="AS604" s="6">
        <f t="shared" si="349"/>
        <v>0</v>
      </c>
      <c r="AT604" s="4">
        <f t="shared" si="350"/>
        <v>9.5118957600947596</v>
      </c>
      <c r="AU604" s="4">
        <f t="shared" si="365"/>
        <v>32.467930506729722</v>
      </c>
      <c r="AV604">
        <f t="shared" si="366"/>
        <v>0</v>
      </c>
      <c r="AW604">
        <f t="shared" si="367"/>
        <v>0</v>
      </c>
      <c r="AX604">
        <f t="shared" si="368"/>
        <v>0</v>
      </c>
      <c r="AY604" s="4">
        <f t="shared" si="351"/>
        <v>6.94</v>
      </c>
      <c r="AZ604" s="4">
        <f t="shared" si="352"/>
        <v>591.43000000000211</v>
      </c>
      <c r="BA604" s="4">
        <f>(C604-$C$1240)*10/100*4</f>
        <v>116.32000000000008</v>
      </c>
      <c r="BC604"/>
      <c r="BE604" s="6"/>
      <c r="BK604">
        <f t="shared" si="369"/>
        <v>1</v>
      </c>
    </row>
    <row r="605" spans="1:63" x14ac:dyDescent="0.25">
      <c r="A605">
        <v>654</v>
      </c>
      <c r="B605" s="1">
        <v>43955</v>
      </c>
      <c r="C605" s="2">
        <v>2815.01</v>
      </c>
      <c r="D605" s="2">
        <v>2844.24</v>
      </c>
      <c r="E605" s="2">
        <v>2797.85</v>
      </c>
      <c r="F605" s="2">
        <v>2842.74</v>
      </c>
      <c r="G605" s="2">
        <v>4723140000</v>
      </c>
      <c r="H605" s="2">
        <f t="shared" si="353"/>
        <v>55.281794913776892</v>
      </c>
      <c r="I605" s="2">
        <f t="shared" si="354"/>
        <v>2807.1674999999996</v>
      </c>
      <c r="J605" s="2">
        <f t="shared" si="355"/>
        <v>58.930521526356955</v>
      </c>
      <c r="K605" s="2">
        <f t="shared" si="356"/>
        <v>-15.699999999999818</v>
      </c>
      <c r="L605" s="20">
        <f>VLOOKUP(B605,'IV Calls'!A:B,2, FALSE)</f>
        <v>0.3115</v>
      </c>
      <c r="M605" s="2">
        <f t="shared" si="357"/>
        <v>28.907079523496531</v>
      </c>
      <c r="N605" s="2">
        <f>VLOOKUP(B605,'IV Puts'!A:B,2, FALSE)</f>
        <v>0.31490000000000001</v>
      </c>
      <c r="O605" s="21">
        <f t="shared" si="358"/>
        <v>30.325723334361921</v>
      </c>
      <c r="P605" s="4">
        <f t="shared" si="359"/>
        <v>46.389999999999873</v>
      </c>
      <c r="Q605" s="4">
        <f t="shared" si="360"/>
        <v>66.332999999999998</v>
      </c>
      <c r="R605" s="4">
        <f t="shared" si="361"/>
        <v>9.1433533834586438</v>
      </c>
      <c r="S605" s="4">
        <f t="shared" si="362"/>
        <v>6.2716593077909115</v>
      </c>
      <c r="T605" s="20">
        <f t="shared" si="333"/>
        <v>2843.9103984962408</v>
      </c>
      <c r="U605" s="2">
        <f t="shared" si="334"/>
        <v>1.1703984962409777</v>
      </c>
      <c r="V605" s="24">
        <f t="shared" si="335"/>
        <v>1</v>
      </c>
      <c r="W605" s="32">
        <f t="shared" si="336"/>
        <v>2821.5310272727274</v>
      </c>
      <c r="X605" s="33">
        <f t="shared" si="337"/>
        <v>21.208972727272339</v>
      </c>
      <c r="Y605" s="34">
        <f t="shared" si="338"/>
        <v>1</v>
      </c>
      <c r="Z605" s="39">
        <f t="shared" si="363"/>
        <v>2809.6020000000062</v>
      </c>
      <c r="AA605" s="33">
        <f t="shared" si="339"/>
        <v>33.137999999993554</v>
      </c>
      <c r="AB605" s="34">
        <f t="shared" si="340"/>
        <v>0</v>
      </c>
      <c r="AC605" s="32">
        <f t="shared" si="341"/>
        <v>2812.1070957272777</v>
      </c>
      <c r="AD605" s="33">
        <f t="shared" si="342"/>
        <v>30.632904272722044</v>
      </c>
      <c r="AE605" s="34">
        <f t="shared" si="343"/>
        <v>0</v>
      </c>
      <c r="AF605" s="36">
        <f t="shared" si="344"/>
        <v>-1</v>
      </c>
      <c r="AG605" s="37">
        <f t="shared" si="345"/>
        <v>0</v>
      </c>
      <c r="AH605" s="37">
        <f>IF(COUNTIF(AF606:AF609, "&lt;0")&gt;=2,0,IF(AE605=1, 1, -1))</f>
        <v>0</v>
      </c>
      <c r="AI605" s="37">
        <f>IF(COUNTIF(AF606:AF608, "&lt;0")&gt;=1,0,IF(AE605=1, 1, -1))</f>
        <v>0</v>
      </c>
      <c r="AJ605" s="42">
        <f>IF(SUM(AE606:AE608)=0,0,IF(AE605=1, 1, -1))</f>
        <v>-1</v>
      </c>
      <c r="AK605" s="37">
        <f>IF(COUNTIF(AF606:AF607, "&lt;0")&gt;=2,0,IF(AE605=1, 1, -1))</f>
        <v>-1</v>
      </c>
      <c r="AL605" s="44">
        <f>IF(COUNTIF(AF606:AF609, "&lt;0")&gt;=3,0,IF(AE605=1, 1, -1))</f>
        <v>-1</v>
      </c>
      <c r="AM605" s="49">
        <f>IF(COUNTIF(AF606:AF608, "&lt;0")&gt;=2,0,IF(AE605=1, 1, -1))</f>
        <v>-1</v>
      </c>
      <c r="AN605" s="7">
        <v>29.222598208504198</v>
      </c>
      <c r="AO605" s="4">
        <f t="shared" si="346"/>
        <v>29.229999999999563</v>
      </c>
      <c r="AP605" s="4">
        <f t="shared" si="347"/>
        <v>-17.160000000000309</v>
      </c>
      <c r="AQ605" s="4">
        <f t="shared" si="348"/>
        <v>27.729999999999563</v>
      </c>
      <c r="AR605">
        <f t="shared" si="364"/>
        <v>29.229999999999563</v>
      </c>
      <c r="AS605" s="6">
        <f t="shared" si="349"/>
        <v>0</v>
      </c>
      <c r="AT605" s="4">
        <f t="shared" si="350"/>
        <v>14.603897312756736</v>
      </c>
      <c r="AU605" s="4">
        <f t="shared" si="365"/>
        <v>8.492598208504635</v>
      </c>
      <c r="AV605">
        <f t="shared" si="366"/>
        <v>0</v>
      </c>
      <c r="AW605">
        <f t="shared" si="367"/>
        <v>0</v>
      </c>
      <c r="AX605">
        <f t="shared" si="368"/>
        <v>0</v>
      </c>
      <c r="AY605" s="4">
        <f t="shared" si="351"/>
        <v>6.94</v>
      </c>
      <c r="AZ605" s="4">
        <f t="shared" si="352"/>
        <v>584.49000000000206</v>
      </c>
      <c r="BA605" s="4">
        <f>(C605-$C$1240)*10/100*4</f>
        <v>94.772000000000119</v>
      </c>
      <c r="BC605"/>
      <c r="BE605" s="6"/>
      <c r="BK605">
        <f t="shared" si="369"/>
        <v>1</v>
      </c>
    </row>
    <row r="606" spans="1:63" x14ac:dyDescent="0.25">
      <c r="A606">
        <v>653</v>
      </c>
      <c r="B606" s="1">
        <v>43952</v>
      </c>
      <c r="C606" s="2">
        <v>2869.09</v>
      </c>
      <c r="D606" s="2">
        <v>2869.09</v>
      </c>
      <c r="E606" s="2">
        <v>2821.61</v>
      </c>
      <c r="F606" s="2">
        <v>2830.71</v>
      </c>
      <c r="G606" s="2">
        <v>4753160000</v>
      </c>
      <c r="H606" s="2">
        <f t="shared" si="353"/>
        <v>53.999578444856638</v>
      </c>
      <c r="I606" s="2">
        <f t="shared" si="354"/>
        <v>2792.1629999999996</v>
      </c>
      <c r="J606" s="2">
        <f t="shared" si="355"/>
        <v>58.362589721047911</v>
      </c>
      <c r="K606" s="2">
        <f t="shared" si="356"/>
        <v>-43.339999999999691</v>
      </c>
      <c r="L606" s="20">
        <f>VLOOKUP(B606,'IV Calls'!A:B,2, FALSE)</f>
        <v>0.30199999999999999</v>
      </c>
      <c r="M606" s="2">
        <f t="shared" si="357"/>
        <v>28.834553179094065</v>
      </c>
      <c r="N606" s="2">
        <f>VLOOKUP(B606,'IV Puts'!A:B,2, FALSE)</f>
        <v>0.3039</v>
      </c>
      <c r="O606" s="21">
        <f t="shared" si="358"/>
        <v>30.111287449685303</v>
      </c>
      <c r="P606" s="4">
        <f t="shared" si="359"/>
        <v>90.819999999999709</v>
      </c>
      <c r="Q606" s="4">
        <f t="shared" si="360"/>
        <v>67.107000000000014</v>
      </c>
      <c r="R606" s="4">
        <f t="shared" si="361"/>
        <v>13.2003984962406</v>
      </c>
      <c r="S606" s="4">
        <f t="shared" si="362"/>
        <v>9.1845454545454466</v>
      </c>
      <c r="T606" s="20">
        <f t="shared" si="333"/>
        <v>2928.7984962406013</v>
      </c>
      <c r="U606" s="2">
        <f t="shared" si="334"/>
        <v>98.088496240601216</v>
      </c>
      <c r="V606" s="24">
        <f t="shared" si="335"/>
        <v>0</v>
      </c>
      <c r="W606" s="32">
        <f t="shared" si="336"/>
        <v>2876.9710928042045</v>
      </c>
      <c r="X606" s="33">
        <f t="shared" si="337"/>
        <v>46.261092804204509</v>
      </c>
      <c r="Y606" s="34">
        <f t="shared" si="338"/>
        <v>0</v>
      </c>
      <c r="Z606" s="39">
        <f t="shared" si="363"/>
        <v>2862.9080000000031</v>
      </c>
      <c r="AA606" s="33">
        <f t="shared" si="339"/>
        <v>32.198000000003049</v>
      </c>
      <c r="AB606" s="34">
        <f t="shared" si="340"/>
        <v>0</v>
      </c>
      <c r="AC606" s="32">
        <f t="shared" si="341"/>
        <v>2865.8612494888853</v>
      </c>
      <c r="AD606" s="33">
        <f t="shared" si="342"/>
        <v>35.151249488885242</v>
      </c>
      <c r="AE606" s="34">
        <f t="shared" si="343"/>
        <v>0</v>
      </c>
      <c r="AF606" s="36">
        <f t="shared" si="344"/>
        <v>-1</v>
      </c>
      <c r="AG606" s="37">
        <f t="shared" si="345"/>
        <v>-1</v>
      </c>
      <c r="AH606" s="37">
        <f>IF(COUNTIF(AF607:AF610, "&lt;0")&gt;=2,0,IF(AE606=1, 1, -1))</f>
        <v>-1</v>
      </c>
      <c r="AI606" s="37">
        <f>IF(COUNTIF(AF607:AF609, "&lt;0")&gt;=1,0,IF(AE606=1, 1, -1))</f>
        <v>0</v>
      </c>
      <c r="AJ606" s="42">
        <f>IF(SUM(AE607:AE609)=0,0,IF(AE606=1, 1, -1))</f>
        <v>-1</v>
      </c>
      <c r="AK606" s="37">
        <f>IF(COUNTIF(AF607:AF608, "&lt;0")&gt;=2,0,IF(AE606=1, 1, -1))</f>
        <v>-1</v>
      </c>
      <c r="AL606" s="44">
        <f>IF(COUNTIF(AF607:AF610, "&lt;0")&gt;=3,0,IF(AE606=1, 1, -1))</f>
        <v>-1</v>
      </c>
      <c r="AM606" s="49">
        <f>IF(COUNTIF(AF607:AF609, "&lt;0")&gt;=2,0,IF(AE606=1, 1, -1))</f>
        <v>-1</v>
      </c>
      <c r="AN606" s="7">
        <v>29.015962619624791</v>
      </c>
      <c r="AO606" s="4">
        <f t="shared" si="346"/>
        <v>0</v>
      </c>
      <c r="AP606" s="4">
        <f t="shared" si="347"/>
        <v>-47.480000000000018</v>
      </c>
      <c r="AQ606" s="4">
        <f t="shared" si="348"/>
        <v>38.380000000000109</v>
      </c>
      <c r="AR606">
        <f t="shared" si="364"/>
        <v>47.480000000000018</v>
      </c>
      <c r="AS606" s="6">
        <f t="shared" si="349"/>
        <v>1</v>
      </c>
      <c r="AT606" s="4">
        <f t="shared" si="350"/>
        <v>-3.9560560705628305</v>
      </c>
      <c r="AU606" s="4">
        <f t="shared" si="365"/>
        <v>-2.3640373803753185</v>
      </c>
      <c r="AV606">
        <f t="shared" si="366"/>
        <v>1</v>
      </c>
      <c r="AW606">
        <f t="shared" si="367"/>
        <v>0</v>
      </c>
      <c r="AX606">
        <f t="shared" si="368"/>
        <v>0</v>
      </c>
      <c r="AY606" s="4">
        <f t="shared" si="351"/>
        <v>-3.9100000000000006</v>
      </c>
      <c r="AZ606" s="4">
        <f t="shared" si="352"/>
        <v>577.550000000002</v>
      </c>
      <c r="BA606" s="4">
        <f>(C606-$C$1240)*10/100*4</f>
        <v>116.40400000000008</v>
      </c>
      <c r="BC606"/>
      <c r="BE606" s="6"/>
      <c r="BK606">
        <f t="shared" si="369"/>
        <v>1</v>
      </c>
    </row>
    <row r="607" spans="1:63" x14ac:dyDescent="0.25">
      <c r="A607">
        <v>652</v>
      </c>
      <c r="B607" s="1">
        <v>43951</v>
      </c>
      <c r="C607" s="2">
        <v>2930.91</v>
      </c>
      <c r="D607" s="2">
        <v>2930.91</v>
      </c>
      <c r="E607" s="2">
        <v>2892.47</v>
      </c>
      <c r="F607" s="2">
        <v>2912.43</v>
      </c>
      <c r="G607" s="2">
        <v>6523120000</v>
      </c>
      <c r="H607" s="2">
        <f t="shared" si="353"/>
        <v>53.744001101931801</v>
      </c>
      <c r="I607" s="2">
        <f t="shared" si="354"/>
        <v>2771.6354999999999</v>
      </c>
      <c r="J607" s="2">
        <f t="shared" si="355"/>
        <v>58.402148617648422</v>
      </c>
      <c r="K607" s="2">
        <f t="shared" si="356"/>
        <v>-8.6000000000003638</v>
      </c>
      <c r="L607" s="20">
        <f>VLOOKUP(B607,'IV Calls'!A:B,2, FALSE)</f>
        <v>0.25629999999999997</v>
      </c>
      <c r="M607" s="2">
        <f t="shared" si="357"/>
        <v>24.698713658748783</v>
      </c>
      <c r="N607" s="2">
        <f>VLOOKUP(B607,'IV Puts'!A:B,2, FALSE)</f>
        <v>0.2591</v>
      </c>
      <c r="O607" s="21">
        <f t="shared" si="358"/>
        <v>25.911078121608377</v>
      </c>
      <c r="P607" s="4">
        <f t="shared" si="359"/>
        <v>47.040000000000418</v>
      </c>
      <c r="Q607" s="4">
        <f t="shared" si="360"/>
        <v>65.992000000000004</v>
      </c>
      <c r="R607" s="4">
        <f t="shared" si="361"/>
        <v>16.368496240601498</v>
      </c>
      <c r="S607" s="4">
        <f t="shared" si="362"/>
        <v>11.100130710146878</v>
      </c>
      <c r="T607" s="20">
        <f t="shared" si="333"/>
        <v>2958.1051353383459</v>
      </c>
      <c r="U607" s="2">
        <f t="shared" si="334"/>
        <v>45.675135338346081</v>
      </c>
      <c r="V607" s="24">
        <f t="shared" si="335"/>
        <v>0</v>
      </c>
      <c r="W607" s="32">
        <f t="shared" si="336"/>
        <v>2939.7544219778401</v>
      </c>
      <c r="X607" s="33">
        <f t="shared" si="337"/>
        <v>27.324421977840302</v>
      </c>
      <c r="Y607" s="34">
        <f t="shared" si="338"/>
        <v>0</v>
      </c>
      <c r="Z607" s="39">
        <f t="shared" si="363"/>
        <v>2932.1549999999997</v>
      </c>
      <c r="AA607" s="33">
        <f t="shared" si="339"/>
        <v>19.724999999999909</v>
      </c>
      <c r="AB607" s="34">
        <f t="shared" si="340"/>
        <v>1</v>
      </c>
      <c r="AC607" s="32">
        <f t="shared" si="341"/>
        <v>2933.7508786153462</v>
      </c>
      <c r="AD607" s="33">
        <f t="shared" si="342"/>
        <v>21.320878615346373</v>
      </c>
      <c r="AE607" s="34">
        <f t="shared" si="343"/>
        <v>1</v>
      </c>
      <c r="AF607" s="36">
        <f t="shared" si="344"/>
        <v>1</v>
      </c>
      <c r="AG607" s="37">
        <f t="shared" si="345"/>
        <v>1</v>
      </c>
      <c r="AH607" s="37">
        <f>IF(COUNTIF(AF608:AF611, "&lt;0")&gt;=2,0,IF(AE607=1, 1, -1))</f>
        <v>1</v>
      </c>
      <c r="AI607" s="37">
        <f>IF(COUNTIF(AF608:AF610, "&lt;0")&gt;=1,0,IF(AE607=1, 1, -1))</f>
        <v>0</v>
      </c>
      <c r="AJ607" s="42">
        <f>IF(SUM(AE608:AE610)=0,0,IF(AE607=1, 1, -1))</f>
        <v>1</v>
      </c>
      <c r="AK607" s="37">
        <f>IF(COUNTIF(AF608:AF609, "&lt;0")&gt;=2,0,IF(AE607=1, 1, -1))</f>
        <v>1</v>
      </c>
      <c r="AL607" s="44">
        <f>IF(COUNTIF(AF608:AF611, "&lt;0")&gt;=3,0,IF(AE607=1, 1, -1))</f>
        <v>1</v>
      </c>
      <c r="AM607" s="49">
        <f>IF(COUNTIF(AF608:AF610, "&lt;0")&gt;=2,0,IF(AE607=1, 1, -1))</f>
        <v>1</v>
      </c>
      <c r="AN607" s="7">
        <v>24.968539637073004</v>
      </c>
      <c r="AO607" s="4">
        <f t="shared" si="346"/>
        <v>0</v>
      </c>
      <c r="AP607" s="4">
        <f t="shared" si="347"/>
        <v>-38.440000000000055</v>
      </c>
      <c r="AQ607" s="4">
        <f t="shared" si="348"/>
        <v>18.480000000000018</v>
      </c>
      <c r="AR607">
        <f t="shared" si="364"/>
        <v>38.440000000000055</v>
      </c>
      <c r="AS607" s="6">
        <f t="shared" si="349"/>
        <v>1</v>
      </c>
      <c r="AT607" s="4">
        <f t="shared" si="350"/>
        <v>-0.98719054439055043</v>
      </c>
      <c r="AU607" s="4">
        <f t="shared" si="365"/>
        <v>13.488539637072986</v>
      </c>
      <c r="AV607">
        <f t="shared" si="366"/>
        <v>0</v>
      </c>
      <c r="AW607">
        <f t="shared" si="367"/>
        <v>1</v>
      </c>
      <c r="AX607">
        <f t="shared" si="368"/>
        <v>0</v>
      </c>
      <c r="AY607" s="4">
        <f t="shared" si="351"/>
        <v>-3.9100000000000006</v>
      </c>
      <c r="AZ607" s="4">
        <f t="shared" si="352"/>
        <v>581.46000000000197</v>
      </c>
      <c r="BA607" s="4">
        <f>(C607-$C$1240)*10/100*4</f>
        <v>141.13199999999998</v>
      </c>
      <c r="BC607"/>
      <c r="BE607" s="6"/>
      <c r="BK607">
        <f t="shared" si="369"/>
        <v>1</v>
      </c>
    </row>
    <row r="608" spans="1:63" x14ac:dyDescent="0.25">
      <c r="A608">
        <v>651</v>
      </c>
      <c r="B608" s="1">
        <v>43950</v>
      </c>
      <c r="C608" s="2">
        <v>2918.46</v>
      </c>
      <c r="D608" s="2">
        <v>2954.86</v>
      </c>
      <c r="E608" s="2">
        <v>2912.16</v>
      </c>
      <c r="F608" s="2">
        <v>2939.51</v>
      </c>
      <c r="G608" s="2">
        <v>6620140000</v>
      </c>
      <c r="H608" s="2">
        <f t="shared" si="353"/>
        <v>47.406687245108763</v>
      </c>
      <c r="I608" s="2">
        <f t="shared" si="354"/>
        <v>2749.9939999999997</v>
      </c>
      <c r="J608" s="2">
        <f t="shared" si="355"/>
        <v>57.233832548221798</v>
      </c>
      <c r="K608" s="2">
        <f t="shared" si="356"/>
        <v>55.070000000000164</v>
      </c>
      <c r="L608" s="20">
        <f>VLOOKUP(B608,'IV Calls'!A:B,2, FALSE)</f>
        <v>0.2389</v>
      </c>
      <c r="M608" s="2">
        <f t="shared" si="357"/>
        <v>22.425773978464996</v>
      </c>
      <c r="N608" s="2">
        <f>VLOOKUP(B608,'IV Puts'!A:B,2, FALSE)</f>
        <v>0.2432</v>
      </c>
      <c r="O608" s="21">
        <f t="shared" si="358"/>
        <v>23.691207867941433</v>
      </c>
      <c r="P608" s="4">
        <f t="shared" si="359"/>
        <v>91.470000000000255</v>
      </c>
      <c r="Q608" s="4">
        <f t="shared" si="360"/>
        <v>65.506999999999977</v>
      </c>
      <c r="R608" s="4">
        <f t="shared" si="361"/>
        <v>18.595135338345866</v>
      </c>
      <c r="S608" s="4">
        <f t="shared" si="362"/>
        <v>12.45693236315528</v>
      </c>
      <c r="T608" s="20">
        <f t="shared" si="333"/>
        <v>2881.4897819548869</v>
      </c>
      <c r="U608" s="2">
        <f t="shared" si="334"/>
        <v>58.020218045113324</v>
      </c>
      <c r="V608" s="24">
        <f t="shared" si="335"/>
        <v>0</v>
      </c>
      <c r="W608" s="32">
        <f t="shared" si="336"/>
        <v>2927.0759973301615</v>
      </c>
      <c r="X608" s="33">
        <f t="shared" si="337"/>
        <v>12.434002669838719</v>
      </c>
      <c r="Y608" s="34">
        <f t="shared" si="338"/>
        <v>1</v>
      </c>
      <c r="Z608" s="39">
        <f t="shared" si="363"/>
        <v>2919.3100000000004</v>
      </c>
      <c r="AA608" s="33">
        <f t="shared" si="339"/>
        <v>20.199999999999818</v>
      </c>
      <c r="AB608" s="34">
        <f t="shared" si="340"/>
        <v>1</v>
      </c>
      <c r="AC608" s="32">
        <f t="shared" si="341"/>
        <v>2920.9408594393344</v>
      </c>
      <c r="AD608" s="33">
        <f t="shared" si="342"/>
        <v>18.569140560665801</v>
      </c>
      <c r="AE608" s="34">
        <f t="shared" si="343"/>
        <v>1</v>
      </c>
      <c r="AF608" s="36">
        <f t="shared" si="344"/>
        <v>1</v>
      </c>
      <c r="AG608" s="37">
        <f t="shared" si="345"/>
        <v>0</v>
      </c>
      <c r="AH608" s="37">
        <f>IF(COUNTIF(AF609:AF612, "&lt;0")&gt;=2,0,IF(AE608=1, 1, -1))</f>
        <v>1</v>
      </c>
      <c r="AI608" s="37">
        <f>IF(COUNTIF(AF609:AF611, "&lt;0")&gt;=1,0,IF(AE608=1, 1, -1))</f>
        <v>0</v>
      </c>
      <c r="AJ608" s="42">
        <f>IF(SUM(AE609:AE611)=0,0,IF(AE608=1, 1, -1))</f>
        <v>1</v>
      </c>
      <c r="AK608" s="37">
        <f>IF(COUNTIF(AF609:AF610, "&lt;0")&gt;=2,0,IF(AE608=1, 1, -1))</f>
        <v>1</v>
      </c>
      <c r="AL608" s="44">
        <f>IF(COUNTIF(AF609:AF612, "&lt;0")&gt;=3,0,IF(AE608=1, 1, -1))</f>
        <v>1</v>
      </c>
      <c r="AM608" s="49">
        <f>IF(COUNTIF(AF609:AF611, "&lt;0")&gt;=2,0,IF(AE608=1, 1, -1))</f>
        <v>1</v>
      </c>
      <c r="AN608" s="7">
        <v>22.829419135883999</v>
      </c>
      <c r="AO608" s="4">
        <f t="shared" si="346"/>
        <v>36.400000000000091</v>
      </c>
      <c r="AP608" s="4">
        <f t="shared" si="347"/>
        <v>-6.3000000000001819</v>
      </c>
      <c r="AQ608" s="4">
        <f t="shared" si="348"/>
        <v>21.050000000000182</v>
      </c>
      <c r="AR608">
        <f t="shared" si="364"/>
        <v>36.400000000000091</v>
      </c>
      <c r="AS608" s="6">
        <f t="shared" si="349"/>
        <v>1</v>
      </c>
      <c r="AT608" s="4">
        <f t="shared" si="350"/>
        <v>-2.1558712961740909</v>
      </c>
      <c r="AU608" s="4">
        <f t="shared" si="365"/>
        <v>8.7794191358838169</v>
      </c>
      <c r="AV608">
        <f t="shared" si="366"/>
        <v>0</v>
      </c>
      <c r="AW608">
        <f t="shared" si="367"/>
        <v>1</v>
      </c>
      <c r="AX608">
        <f t="shared" si="368"/>
        <v>0</v>
      </c>
      <c r="AY608" s="4">
        <f t="shared" si="351"/>
        <v>-3.9100000000000006</v>
      </c>
      <c r="AZ608" s="4">
        <f t="shared" si="352"/>
        <v>585.37000000000194</v>
      </c>
      <c r="BA608" s="4">
        <f>(C608-$C$1240)*10/100*4</f>
        <v>136.15200000000004</v>
      </c>
      <c r="BC608"/>
      <c r="BE608" s="6"/>
      <c r="BK608">
        <f t="shared" si="369"/>
        <v>1</v>
      </c>
    </row>
    <row r="609" spans="1:63" x14ac:dyDescent="0.25">
      <c r="A609">
        <v>650</v>
      </c>
      <c r="B609" s="1">
        <v>43949</v>
      </c>
      <c r="C609" s="2">
        <v>2909.96</v>
      </c>
      <c r="D609" s="2">
        <v>2921.15</v>
      </c>
      <c r="E609" s="2">
        <v>2860.71</v>
      </c>
      <c r="F609" s="2">
        <v>2863.39</v>
      </c>
      <c r="G609" s="2">
        <v>5672880000</v>
      </c>
      <c r="H609" s="2">
        <f t="shared" si="353"/>
        <v>39.015861162125127</v>
      </c>
      <c r="I609" s="2">
        <f t="shared" si="354"/>
        <v>2734.8054999999999</v>
      </c>
      <c r="J609" s="2">
        <f t="shared" si="355"/>
        <v>48.629083227286053</v>
      </c>
      <c r="K609" s="2">
        <f t="shared" si="356"/>
        <v>31.480000000000018</v>
      </c>
      <c r="L609" s="20">
        <f>VLOOKUP(B609,'IV Calls'!A:B,2, FALSE)</f>
        <v>0.26800000000000002</v>
      </c>
      <c r="M609" s="2">
        <f t="shared" si="357"/>
        <v>25.289998138566446</v>
      </c>
      <c r="N609" s="2">
        <f>VLOOKUP(B609,'IV Puts'!A:B,2, FALSE)</f>
        <v>0.27050000000000002</v>
      </c>
      <c r="O609" s="21">
        <f t="shared" si="358"/>
        <v>26.489491069655063</v>
      </c>
      <c r="P609" s="4">
        <f t="shared" si="359"/>
        <v>60.440000000000055</v>
      </c>
      <c r="Q609" s="4">
        <f t="shared" si="360"/>
        <v>64.811999999999941</v>
      </c>
      <c r="R609" s="4">
        <f t="shared" si="361"/>
        <v>18.099781954887213</v>
      </c>
      <c r="S609" s="4">
        <f t="shared" si="362"/>
        <v>12.135207507269362</v>
      </c>
      <c r="T609" s="20">
        <f t="shared" si="333"/>
        <v>2896.1517518796991</v>
      </c>
      <c r="U609" s="2">
        <f t="shared" si="334"/>
        <v>32.761751879699204</v>
      </c>
      <c r="V609" s="24">
        <f t="shared" si="335"/>
        <v>0</v>
      </c>
      <c r="W609" s="32">
        <f t="shared" si="336"/>
        <v>2918.4738248530448</v>
      </c>
      <c r="X609" s="33">
        <f t="shared" si="337"/>
        <v>55.083824853044916</v>
      </c>
      <c r="Y609" s="34">
        <f t="shared" si="338"/>
        <v>0</v>
      </c>
      <c r="Z609" s="39">
        <f t="shared" si="363"/>
        <v>2915.4910000000018</v>
      </c>
      <c r="AA609" s="33">
        <f t="shared" si="339"/>
        <v>52.101000000001932</v>
      </c>
      <c r="AB609" s="34">
        <f t="shared" si="340"/>
        <v>0</v>
      </c>
      <c r="AC609" s="32">
        <f t="shared" si="341"/>
        <v>2916.1173932191409</v>
      </c>
      <c r="AD609" s="33">
        <f t="shared" si="342"/>
        <v>52.727393219141049</v>
      </c>
      <c r="AE609" s="34">
        <f t="shared" si="343"/>
        <v>0</v>
      </c>
      <c r="AF609" s="36">
        <f t="shared" si="344"/>
        <v>-1</v>
      </c>
      <c r="AG609" s="37">
        <f t="shared" si="345"/>
        <v>-1</v>
      </c>
      <c r="AH609" s="37">
        <f>IF(COUNTIF(AF610:AF613, "&lt;0")&gt;=2,0,IF(AE609=1, 1, -1))</f>
        <v>-1</v>
      </c>
      <c r="AI609" s="37">
        <f>IF(COUNTIF(AF610:AF612, "&lt;0")&gt;=1,0,IF(AE609=1, 1, -1))</f>
        <v>-1</v>
      </c>
      <c r="AJ609" s="42">
        <f>IF(SUM(AE610:AE612)=0,0,IF(AE609=1, 1, -1))</f>
        <v>-1</v>
      </c>
      <c r="AK609" s="37">
        <f>IF(COUNTIF(AF610:AF611, "&lt;0")&gt;=2,0,IF(AE609=1, 1, -1))</f>
        <v>-1</v>
      </c>
      <c r="AL609" s="44">
        <f>IF(COUNTIF(AF610:AF613, "&lt;0")&gt;=3,0,IF(AE609=1, 1, -1))</f>
        <v>-1</v>
      </c>
      <c r="AM609" s="49">
        <f>IF(COUNTIF(AF610:AF612, "&lt;0")&gt;=2,0,IF(AE609=1, 1, -1))</f>
        <v>-1</v>
      </c>
      <c r="AN609" s="7">
        <v>25.525912300306803</v>
      </c>
      <c r="AO609" s="4">
        <f t="shared" si="346"/>
        <v>11.190000000000055</v>
      </c>
      <c r="AP609" s="4">
        <f t="shared" si="347"/>
        <v>-49.25</v>
      </c>
      <c r="AQ609" s="4">
        <f t="shared" si="348"/>
        <v>46.570000000000164</v>
      </c>
      <c r="AR609">
        <f t="shared" si="364"/>
        <v>49.25</v>
      </c>
      <c r="AS609" s="6">
        <f t="shared" si="349"/>
        <v>1</v>
      </c>
      <c r="AT609" s="4">
        <f t="shared" si="350"/>
        <v>-10.961131549539793</v>
      </c>
      <c r="AU609" s="4">
        <f t="shared" si="365"/>
        <v>-14.04408769969336</v>
      </c>
      <c r="AV609">
        <f t="shared" si="366"/>
        <v>1</v>
      </c>
      <c r="AW609">
        <f t="shared" si="367"/>
        <v>0</v>
      </c>
      <c r="AX609">
        <f t="shared" si="368"/>
        <v>0</v>
      </c>
      <c r="AY609" s="4">
        <f t="shared" si="351"/>
        <v>-3.9100000000000006</v>
      </c>
      <c r="AZ609" s="4">
        <f t="shared" si="352"/>
        <v>589.28000000000191</v>
      </c>
      <c r="BA609" s="4">
        <f>(C609-$C$1240)*10/100*4</f>
        <v>132.75200000000004</v>
      </c>
      <c r="BC609"/>
      <c r="BE609" s="6"/>
      <c r="BK609">
        <f t="shared" si="369"/>
        <v>1</v>
      </c>
    </row>
    <row r="610" spans="1:63" x14ac:dyDescent="0.25">
      <c r="A610">
        <v>649</v>
      </c>
      <c r="B610" s="1">
        <v>43948</v>
      </c>
      <c r="C610" s="2">
        <v>2854.65</v>
      </c>
      <c r="D610" s="2">
        <v>2887.72</v>
      </c>
      <c r="E610" s="2">
        <v>2852.89</v>
      </c>
      <c r="F610" s="2">
        <v>2878.48</v>
      </c>
      <c r="G610" s="2">
        <v>5194260000</v>
      </c>
      <c r="H610" s="2">
        <f t="shared" si="353"/>
        <v>25.03324021287608</v>
      </c>
      <c r="I610" s="2">
        <f t="shared" si="354"/>
        <v>2717.2565000000004</v>
      </c>
      <c r="J610" s="2">
        <f t="shared" si="355"/>
        <v>42.250954844395579</v>
      </c>
      <c r="K610" s="2">
        <f t="shared" si="356"/>
        <v>17.910000000000309</v>
      </c>
      <c r="L610" s="20">
        <f>VLOOKUP(B610,'IV Calls'!A:B,2, FALSE)</f>
        <v>0.26419999999999999</v>
      </c>
      <c r="M610" s="2">
        <f t="shared" si="357"/>
        <v>24.569885518763527</v>
      </c>
      <c r="N610" s="2">
        <f>VLOOKUP(B610,'IV Puts'!A:B,2, FALSE)</f>
        <v>0.26879999999999998</v>
      </c>
      <c r="O610" s="21">
        <f t="shared" si="358"/>
        <v>25.941311322986273</v>
      </c>
      <c r="P610" s="4">
        <f t="shared" si="359"/>
        <v>50.980000000000018</v>
      </c>
      <c r="Q610" s="4">
        <f t="shared" si="360"/>
        <v>67.789999999999921</v>
      </c>
      <c r="R610" s="4">
        <f t="shared" si="361"/>
        <v>17.671751879699244</v>
      </c>
      <c r="S610" s="4">
        <f t="shared" si="362"/>
        <v>11.991302609922396</v>
      </c>
      <c r="T610" s="20">
        <f t="shared" si="333"/>
        <v>2854.6063157894737</v>
      </c>
      <c r="U610" s="2">
        <f t="shared" si="334"/>
        <v>23.873684210526335</v>
      </c>
      <c r="V610" s="24">
        <f t="shared" si="335"/>
        <v>1</v>
      </c>
      <c r="W610" s="32">
        <f t="shared" si="336"/>
        <v>2863.2446878917763</v>
      </c>
      <c r="X610" s="33">
        <f t="shared" si="337"/>
        <v>15.235312108223752</v>
      </c>
      <c r="Y610" s="34">
        <f t="shared" si="338"/>
        <v>1</v>
      </c>
      <c r="Z610" s="39">
        <f t="shared" si="363"/>
        <v>2858.8510000000024</v>
      </c>
      <c r="AA610" s="33">
        <f t="shared" si="339"/>
        <v>19.628999999997632</v>
      </c>
      <c r="AB610" s="34">
        <f t="shared" si="340"/>
        <v>1</v>
      </c>
      <c r="AC610" s="32">
        <f t="shared" si="341"/>
        <v>2859.7736744572749</v>
      </c>
      <c r="AD610" s="33">
        <f t="shared" si="342"/>
        <v>18.706325542725153</v>
      </c>
      <c r="AE610" s="34">
        <f t="shared" si="343"/>
        <v>1</v>
      </c>
      <c r="AF610" s="36">
        <f t="shared" si="344"/>
        <v>1</v>
      </c>
      <c r="AG610" s="37">
        <f t="shared" si="345"/>
        <v>1</v>
      </c>
      <c r="AH610" s="37">
        <f>IF(COUNTIF(AF611:AF614, "&lt;0")&gt;=2,0,IF(AE610=1, 1, -1))</f>
        <v>1</v>
      </c>
      <c r="AI610" s="37">
        <f>IF(COUNTIF(AF611:AF613, "&lt;0")&gt;=1,0,IF(AE610=1, 1, -1))</f>
        <v>1</v>
      </c>
      <c r="AJ610" s="42">
        <f>IF(SUM(AE611:AE613)=0,0,IF(AE610=1, 1, -1))</f>
        <v>1</v>
      </c>
      <c r="AK610" s="37">
        <f>IF(COUNTIF(AF611:AF612, "&lt;0")&gt;=2,0,IF(AE610=1, 1, -1))</f>
        <v>1</v>
      </c>
      <c r="AL610" s="44">
        <f>IF(COUNTIF(AF611:AF614, "&lt;0")&gt;=3,0,IF(AE610=1, 1, -1))</f>
        <v>1</v>
      </c>
      <c r="AM610" s="49">
        <f>IF(COUNTIF(AF611:AF613, "&lt;0")&gt;=2,0,IF(AE610=1, 1, -1))</f>
        <v>1</v>
      </c>
      <c r="AN610" s="7">
        <v>24.997673078893399</v>
      </c>
      <c r="AO610" s="4">
        <f t="shared" si="346"/>
        <v>33.069999999999709</v>
      </c>
      <c r="AP610" s="4">
        <f t="shared" si="347"/>
        <v>-1.7600000000002183</v>
      </c>
      <c r="AQ610" s="4">
        <f t="shared" si="348"/>
        <v>23.829999999999927</v>
      </c>
      <c r="AR610">
        <f t="shared" si="364"/>
        <v>33.069999999999709</v>
      </c>
      <c r="AS610" s="6">
        <f t="shared" si="349"/>
        <v>0</v>
      </c>
      <c r="AT610" s="4">
        <f t="shared" si="350"/>
        <v>4.4265096183403898</v>
      </c>
      <c r="AU610" s="4">
        <f t="shared" si="365"/>
        <v>8.1676730788934719</v>
      </c>
      <c r="AV610">
        <f t="shared" si="366"/>
        <v>0</v>
      </c>
      <c r="AW610">
        <f t="shared" si="367"/>
        <v>0</v>
      </c>
      <c r="AX610">
        <f t="shared" si="368"/>
        <v>0</v>
      </c>
      <c r="AY610" s="4">
        <f t="shared" si="351"/>
        <v>6.94</v>
      </c>
      <c r="AZ610" s="4">
        <f t="shared" si="352"/>
        <v>593.19000000000187</v>
      </c>
      <c r="BA610" s="4">
        <f>(C610-$C$1240)*10/100*4</f>
        <v>110.62800000000007</v>
      </c>
      <c r="BC610"/>
      <c r="BE610" s="6"/>
      <c r="BK610">
        <f t="shared" si="369"/>
        <v>1</v>
      </c>
    </row>
    <row r="611" spans="1:63" x14ac:dyDescent="0.25">
      <c r="A611">
        <v>648</v>
      </c>
      <c r="B611" s="1">
        <v>43945</v>
      </c>
      <c r="C611" s="2">
        <v>2812.64</v>
      </c>
      <c r="D611" s="2">
        <v>2842.71</v>
      </c>
      <c r="E611" s="2">
        <v>2791.76</v>
      </c>
      <c r="F611" s="2">
        <v>2836.74</v>
      </c>
      <c r="G611" s="2">
        <v>5374480000</v>
      </c>
      <c r="H611" s="2">
        <f t="shared" si="353"/>
        <v>22.211353578244079</v>
      </c>
      <c r="I611" s="2">
        <f t="shared" si="354"/>
        <v>2702.3175000000001</v>
      </c>
      <c r="J611" s="2">
        <f t="shared" si="355"/>
        <v>42.583395095914263</v>
      </c>
      <c r="K611" s="2">
        <f t="shared" si="356"/>
        <v>14.839999999999691</v>
      </c>
      <c r="L611" s="20">
        <f>VLOOKUP(B611,'IV Calls'!A:B,2, FALSE)</f>
        <v>0.26860000000000001</v>
      </c>
      <c r="M611" s="2">
        <f t="shared" si="357"/>
        <v>24.636185259613868</v>
      </c>
      <c r="N611" s="2">
        <f>VLOOKUP(B611,'IV Puts'!A:B,2, FALSE)</f>
        <v>0.27400000000000002</v>
      </c>
      <c r="O611" s="21">
        <f t="shared" si="358"/>
        <v>26.080166364532012</v>
      </c>
      <c r="P611" s="4">
        <f t="shared" si="359"/>
        <v>50.949999999999818</v>
      </c>
      <c r="Q611" s="4">
        <f t="shared" si="360"/>
        <v>69.556999999999931</v>
      </c>
      <c r="R611" s="4">
        <f t="shared" si="361"/>
        <v>17.866315789473681</v>
      </c>
      <c r="S611" s="4">
        <f t="shared" si="362"/>
        <v>12.105194213769087</v>
      </c>
      <c r="T611" s="20">
        <f t="shared" si="333"/>
        <v>2814.7474360902256</v>
      </c>
      <c r="U611" s="2">
        <f t="shared" si="334"/>
        <v>21.992563909774162</v>
      </c>
      <c r="V611" s="24">
        <f t="shared" si="335"/>
        <v>1</v>
      </c>
      <c r="W611" s="32">
        <f t="shared" si="336"/>
        <v>2820.6900998100291</v>
      </c>
      <c r="X611" s="33">
        <f t="shared" si="337"/>
        <v>16.049900189970685</v>
      </c>
      <c r="Y611" s="34">
        <f t="shared" si="338"/>
        <v>1</v>
      </c>
      <c r="Z611" s="39">
        <f t="shared" si="363"/>
        <v>2812.8619999999996</v>
      </c>
      <c r="AA611" s="33">
        <f t="shared" si="339"/>
        <v>23.878000000000156</v>
      </c>
      <c r="AB611" s="34">
        <f t="shared" si="340"/>
        <v>1</v>
      </c>
      <c r="AC611" s="32">
        <f t="shared" si="341"/>
        <v>2814.5059009601055</v>
      </c>
      <c r="AD611" s="33">
        <f t="shared" si="342"/>
        <v>22.234099039894318</v>
      </c>
      <c r="AE611" s="34">
        <f t="shared" si="343"/>
        <v>1</v>
      </c>
      <c r="AF611" s="36">
        <f t="shared" si="344"/>
        <v>1</v>
      </c>
      <c r="AG611" s="37">
        <f t="shared" si="345"/>
        <v>1</v>
      </c>
      <c r="AH611" s="37">
        <f>IF(COUNTIF(AF612:AF615, "&lt;0")&gt;=2,0,IF(AE611=1, 1, -1))</f>
        <v>1</v>
      </c>
      <c r="AI611" s="37">
        <f>IF(COUNTIF(AF612:AF614, "&lt;0")&gt;=1,0,IF(AE611=1, 1, -1))</f>
        <v>0</v>
      </c>
      <c r="AJ611" s="42">
        <f>IF(SUM(AE612:AE614)=0,0,IF(AE611=1, 1, -1))</f>
        <v>1</v>
      </c>
      <c r="AK611" s="37">
        <f>IF(COUNTIF(AF612:AF613, "&lt;0")&gt;=2,0,IF(AE611=1, 1, -1))</f>
        <v>1</v>
      </c>
      <c r="AL611" s="44">
        <f>IF(COUNTIF(AF612:AF615, "&lt;0")&gt;=3,0,IF(AE611=1, 1, -1))</f>
        <v>1</v>
      </c>
      <c r="AM611" s="49">
        <f>IF(COUNTIF(AF612:AF614, "&lt;0")&gt;=2,0,IF(AE611=1, 1, -1))</f>
        <v>1</v>
      </c>
      <c r="AN611" s="7">
        <v>25.131477144952346</v>
      </c>
      <c r="AO611" s="4">
        <f t="shared" si="346"/>
        <v>30.070000000000164</v>
      </c>
      <c r="AP611" s="4">
        <f t="shared" si="347"/>
        <v>-20.879999999999654</v>
      </c>
      <c r="AQ611" s="4">
        <f t="shared" si="348"/>
        <v>24.099999999999909</v>
      </c>
      <c r="AR611">
        <f t="shared" si="364"/>
        <v>30.070000000000164</v>
      </c>
      <c r="AS611" s="6">
        <f t="shared" si="349"/>
        <v>0</v>
      </c>
      <c r="AT611" s="4">
        <f t="shared" si="350"/>
        <v>7.6272157174283564</v>
      </c>
      <c r="AU611" s="4">
        <f t="shared" si="365"/>
        <v>8.0314771449524365</v>
      </c>
      <c r="AV611">
        <f t="shared" si="366"/>
        <v>0</v>
      </c>
      <c r="AW611">
        <f t="shared" si="367"/>
        <v>0</v>
      </c>
      <c r="AX611">
        <f t="shared" si="368"/>
        <v>0</v>
      </c>
      <c r="AY611" s="4">
        <f t="shared" si="351"/>
        <v>6.94</v>
      </c>
      <c r="AZ611" s="4">
        <f t="shared" si="352"/>
        <v>586.25000000000182</v>
      </c>
      <c r="BA611" s="4">
        <f>(C611-$C$1240)*10/100*4</f>
        <v>93.823999999999984</v>
      </c>
      <c r="BC611"/>
      <c r="BE611" s="6"/>
      <c r="BK611">
        <f t="shared" si="369"/>
        <v>1</v>
      </c>
    </row>
    <row r="612" spans="1:63" x14ac:dyDescent="0.25">
      <c r="A612">
        <v>647</v>
      </c>
      <c r="B612" s="1">
        <v>43944</v>
      </c>
      <c r="C612" s="2">
        <v>2810.42</v>
      </c>
      <c r="D612" s="2">
        <v>2844.9</v>
      </c>
      <c r="E612" s="2">
        <v>2794.26</v>
      </c>
      <c r="F612" s="2">
        <v>2797.8</v>
      </c>
      <c r="G612" s="2">
        <v>5756520000</v>
      </c>
      <c r="H612" s="2">
        <f t="shared" si="353"/>
        <v>23.934567749038894</v>
      </c>
      <c r="I612" s="2">
        <f t="shared" si="354"/>
        <v>2686.7500000000005</v>
      </c>
      <c r="J612" s="2">
        <f t="shared" si="355"/>
        <v>42.651265841645724</v>
      </c>
      <c r="K612" s="2">
        <f t="shared" si="356"/>
        <v>11.110000000000127</v>
      </c>
      <c r="L612" s="20">
        <f>VLOOKUP(B612,'IV Calls'!A:B,2, FALSE)</f>
        <v>0.31719999999999998</v>
      </c>
      <c r="M612" s="2">
        <f t="shared" si="357"/>
        <v>29.109514442423098</v>
      </c>
      <c r="N612" s="2">
        <f>VLOOKUP(B612,'IV Puts'!A:B,2, FALSE)</f>
        <v>0.32200000000000001</v>
      </c>
      <c r="O612" s="21">
        <f t="shared" si="358"/>
        <v>30.665496173086972</v>
      </c>
      <c r="P612" s="4">
        <f t="shared" si="359"/>
        <v>50.639999999999873</v>
      </c>
      <c r="Q612" s="4">
        <f t="shared" si="360"/>
        <v>71.320999999999955</v>
      </c>
      <c r="R612" s="4">
        <f t="shared" si="361"/>
        <v>16.947436090225565</v>
      </c>
      <c r="S612" s="4">
        <f t="shared" si="362"/>
        <v>11.338168746519925</v>
      </c>
      <c r="T612" s="20">
        <f t="shared" si="333"/>
        <v>2817.8499022556389</v>
      </c>
      <c r="U612" s="2">
        <f t="shared" si="334"/>
        <v>20.049902255638699</v>
      </c>
      <c r="V612" s="24">
        <f t="shared" si="335"/>
        <v>1</v>
      </c>
      <c r="W612" s="32">
        <f t="shared" si="336"/>
        <v>2819.1614975029338</v>
      </c>
      <c r="X612" s="33">
        <f t="shared" si="337"/>
        <v>21.361497502933616</v>
      </c>
      <c r="Y612" s="34">
        <f t="shared" si="338"/>
        <v>1</v>
      </c>
      <c r="Z612" s="39">
        <f t="shared" si="363"/>
        <v>2812.6730000000007</v>
      </c>
      <c r="AA612" s="33">
        <f t="shared" si="339"/>
        <v>14.873000000000502</v>
      </c>
      <c r="AB612" s="34">
        <f t="shared" si="340"/>
        <v>1</v>
      </c>
      <c r="AC612" s="32">
        <f t="shared" si="341"/>
        <v>2814.0355844756168</v>
      </c>
      <c r="AD612" s="33">
        <f t="shared" si="342"/>
        <v>16.235584475616633</v>
      </c>
      <c r="AE612" s="34">
        <f t="shared" si="343"/>
        <v>1</v>
      </c>
      <c r="AF612" s="36">
        <f t="shared" si="344"/>
        <v>1</v>
      </c>
      <c r="AG612" s="37">
        <f t="shared" si="345"/>
        <v>1</v>
      </c>
      <c r="AH612" s="37">
        <f>IF(COUNTIF(AF613:AF616, "&lt;0")&gt;=2,0,IF(AE612=1, 1, -1))</f>
        <v>1</v>
      </c>
      <c r="AI612" s="37">
        <f>IF(COUNTIF(AF613:AF615, "&lt;0")&gt;=1,0,IF(AE612=1, 1, -1))</f>
        <v>0</v>
      </c>
      <c r="AJ612" s="42">
        <f>IF(SUM(AE613:AE615)=0,0,IF(AE612=1, 1, -1))</f>
        <v>1</v>
      </c>
      <c r="AK612" s="37">
        <f>IF(COUNTIF(AF613:AF614, "&lt;0")&gt;=2,0,IF(AE612=1, 1, -1))</f>
        <v>1</v>
      </c>
      <c r="AL612" s="44">
        <f>IF(COUNTIF(AF613:AF616, "&lt;0")&gt;=3,0,IF(AE612=1, 1, -1))</f>
        <v>1</v>
      </c>
      <c r="AM612" s="49">
        <f>IF(COUNTIF(AF613:AF615, "&lt;0")&gt;=2,0,IF(AE612=1, 1, -1))</f>
        <v>1</v>
      </c>
      <c r="AN612" s="7">
        <v>29.550011508386628</v>
      </c>
      <c r="AO612" s="4">
        <f t="shared" si="346"/>
        <v>34.480000000000018</v>
      </c>
      <c r="AP612" s="4">
        <f t="shared" si="347"/>
        <v>-16.159999999999854</v>
      </c>
      <c r="AQ612" s="4">
        <f t="shared" si="348"/>
        <v>12.619999999999891</v>
      </c>
      <c r="AR612">
        <f t="shared" si="364"/>
        <v>34.480000000000018</v>
      </c>
      <c r="AS612" s="6">
        <f t="shared" si="349"/>
        <v>0</v>
      </c>
      <c r="AT612" s="4">
        <f t="shared" si="350"/>
        <v>9.8450172625799226</v>
      </c>
      <c r="AU612" s="4">
        <f t="shared" si="365"/>
        <v>23.930011508386738</v>
      </c>
      <c r="AV612">
        <f t="shared" si="366"/>
        <v>0</v>
      </c>
      <c r="AW612">
        <f t="shared" si="367"/>
        <v>0</v>
      </c>
      <c r="AX612">
        <f t="shared" si="368"/>
        <v>0</v>
      </c>
      <c r="AY612" s="4">
        <f t="shared" si="351"/>
        <v>6.94</v>
      </c>
      <c r="AZ612" s="4">
        <f t="shared" si="352"/>
        <v>579.31000000000176</v>
      </c>
      <c r="BA612" s="4">
        <f>(C612-$C$1240)*10/100*4</f>
        <v>92.936000000000064</v>
      </c>
      <c r="BC612"/>
      <c r="BE612" s="6"/>
      <c r="BK612">
        <f t="shared" si="369"/>
        <v>1</v>
      </c>
    </row>
    <row r="613" spans="1:63" x14ac:dyDescent="0.25">
      <c r="A613">
        <v>646</v>
      </c>
      <c r="B613" s="1">
        <v>43943</v>
      </c>
      <c r="C613" s="2">
        <v>2787.89</v>
      </c>
      <c r="D613" s="2">
        <v>2815.1</v>
      </c>
      <c r="E613" s="2">
        <v>2775.95</v>
      </c>
      <c r="F613" s="2">
        <v>2799.31</v>
      </c>
      <c r="G613" s="2">
        <v>5049660000</v>
      </c>
      <c r="H613" s="2">
        <f t="shared" si="353"/>
        <v>44.057105064525793</v>
      </c>
      <c r="I613" s="2">
        <f t="shared" si="354"/>
        <v>2669.1175000000003</v>
      </c>
      <c r="J613" s="2">
        <f t="shared" si="355"/>
        <v>51.71691044573938</v>
      </c>
      <c r="K613" s="2">
        <f t="shared" si="356"/>
        <v>51.329999999999927</v>
      </c>
      <c r="L613" s="20">
        <f>VLOOKUP(B613,'IV Calls'!A:B,2, FALSE)</f>
        <v>0.34339999999999998</v>
      </c>
      <c r="M613" s="2">
        <f t="shared" si="357"/>
        <v>30.807471297696566</v>
      </c>
      <c r="N613" s="2">
        <f>VLOOKUP(B613,'IV Puts'!A:B,2, FALSE)</f>
        <v>0.34970000000000001</v>
      </c>
      <c r="O613" s="21">
        <f t="shared" si="358"/>
        <v>32.556951735883388</v>
      </c>
      <c r="P613" s="4">
        <f t="shared" si="359"/>
        <v>78.539999999999964</v>
      </c>
      <c r="Q613" s="4">
        <f t="shared" si="360"/>
        <v>76.390999999999991</v>
      </c>
      <c r="R613" s="4">
        <f t="shared" si="361"/>
        <v>18.539902255639099</v>
      </c>
      <c r="S613" s="4">
        <f t="shared" si="362"/>
        <v>12.311968313991386</v>
      </c>
      <c r="T613" s="20">
        <f t="shared" si="333"/>
        <v>2756.5872406015037</v>
      </c>
      <c r="U613" s="2">
        <f t="shared" si="334"/>
        <v>42.722759398496237</v>
      </c>
      <c r="V613" s="24">
        <f t="shared" si="335"/>
        <v>0</v>
      </c>
      <c r="W613" s="32">
        <f t="shared" si="336"/>
        <v>2797.3587925971151</v>
      </c>
      <c r="X613" s="33">
        <f t="shared" si="337"/>
        <v>1.9512074028848474</v>
      </c>
      <c r="Y613" s="34">
        <f t="shared" si="338"/>
        <v>1</v>
      </c>
      <c r="Z613" s="39">
        <f t="shared" si="363"/>
        <v>2788.1979999999999</v>
      </c>
      <c r="AA613" s="33">
        <f t="shared" si="339"/>
        <v>11.11200000000008</v>
      </c>
      <c r="AB613" s="34">
        <f t="shared" si="340"/>
        <v>1</v>
      </c>
      <c r="AC613" s="32">
        <f t="shared" si="341"/>
        <v>2790.1217664453939</v>
      </c>
      <c r="AD613" s="33">
        <f t="shared" si="342"/>
        <v>9.1882335546060858</v>
      </c>
      <c r="AE613" s="34">
        <f t="shared" si="343"/>
        <v>1</v>
      </c>
      <c r="AF613" s="36">
        <f t="shared" si="344"/>
        <v>1</v>
      </c>
      <c r="AG613" s="37">
        <f t="shared" si="345"/>
        <v>0</v>
      </c>
      <c r="AH613" s="37">
        <f>IF(COUNTIF(AF614:AF617, "&lt;0")&gt;=2,0,IF(AE613=1, 1, -1))</f>
        <v>1</v>
      </c>
      <c r="AI613" s="37">
        <f>IF(COUNTIF(AF614:AF616, "&lt;0")&gt;=1,0,IF(AE613=1, 1, -1))</f>
        <v>0</v>
      </c>
      <c r="AJ613" s="42">
        <f>IF(SUM(AE614:AE616)=0,0,IF(AE613=1, 1, -1))</f>
        <v>1</v>
      </c>
      <c r="AK613" s="37">
        <f>IF(COUNTIF(AF614:AF615, "&lt;0")&gt;=2,0,IF(AE613=1, 1, -1))</f>
        <v>1</v>
      </c>
      <c r="AL613" s="44">
        <f>IF(COUNTIF(AF614:AF617, "&lt;0")&gt;=3,0,IF(AE613=1, 1, -1))</f>
        <v>1</v>
      </c>
      <c r="AM613" s="49">
        <f>IF(COUNTIF(AF614:AF616, "&lt;0")&gt;=2,0,IF(AE613=1, 1, -1))</f>
        <v>1</v>
      </c>
      <c r="AN613" s="7">
        <v>31.372663694829615</v>
      </c>
      <c r="AO613" s="4">
        <f t="shared" si="346"/>
        <v>27.210000000000036</v>
      </c>
      <c r="AP613" s="4">
        <f t="shared" si="347"/>
        <v>-11.940000000000055</v>
      </c>
      <c r="AQ613" s="4">
        <f t="shared" si="348"/>
        <v>11.420000000000073</v>
      </c>
      <c r="AR613">
        <f t="shared" si="364"/>
        <v>27.210000000000036</v>
      </c>
      <c r="AS613" s="6">
        <f t="shared" si="349"/>
        <v>0</v>
      </c>
      <c r="AT613" s="4">
        <f t="shared" si="350"/>
        <v>19.848995542244388</v>
      </c>
      <c r="AU613" s="4">
        <f t="shared" si="365"/>
        <v>26.952663694829543</v>
      </c>
      <c r="AV613">
        <f t="shared" si="366"/>
        <v>0</v>
      </c>
      <c r="AW613">
        <f t="shared" si="367"/>
        <v>0</v>
      </c>
      <c r="AX613">
        <f t="shared" si="368"/>
        <v>0</v>
      </c>
      <c r="AY613" s="4">
        <f t="shared" si="351"/>
        <v>6.94</v>
      </c>
      <c r="AZ613" s="4">
        <f t="shared" si="352"/>
        <v>572.37000000000171</v>
      </c>
      <c r="BA613" s="4">
        <f>(C613-$C$1240)*10/100*4</f>
        <v>83.923999999999978</v>
      </c>
      <c r="BC613"/>
      <c r="BE613" s="6"/>
      <c r="BK613">
        <f t="shared" si="369"/>
        <v>1</v>
      </c>
    </row>
    <row r="614" spans="1:63" x14ac:dyDescent="0.25">
      <c r="A614">
        <v>645</v>
      </c>
      <c r="B614" s="1">
        <v>43942</v>
      </c>
      <c r="C614" s="2">
        <v>2784.81</v>
      </c>
      <c r="D614" s="2">
        <v>2785.54</v>
      </c>
      <c r="E614" s="2">
        <v>2727.1</v>
      </c>
      <c r="F614" s="2">
        <v>2736.56</v>
      </c>
      <c r="G614" s="2">
        <v>5075830000</v>
      </c>
      <c r="H614" s="2">
        <f t="shared" si="353"/>
        <v>47.035644450659809</v>
      </c>
      <c r="I614" s="2">
        <f t="shared" si="354"/>
        <v>2646.9450000000006</v>
      </c>
      <c r="J614" s="2">
        <f t="shared" si="355"/>
        <v>59.424394104919884</v>
      </c>
      <c r="K614" s="2">
        <f t="shared" si="356"/>
        <v>-38.349999999999909</v>
      </c>
      <c r="L614" s="20">
        <f>VLOOKUP(B614,'IV Calls'!A:B,2, FALSE)</f>
        <v>0.39960000000000001</v>
      </c>
      <c r="M614" s="2">
        <f t="shared" si="357"/>
        <v>36.983819317642748</v>
      </c>
      <c r="N614" s="2">
        <f>VLOOKUP(B614,'IV Puts'!A:B,2, FALSE)</f>
        <v>0.40529999999999999</v>
      </c>
      <c r="O614" s="21">
        <f t="shared" si="358"/>
        <v>38.927384481168779</v>
      </c>
      <c r="P614" s="4">
        <f t="shared" si="359"/>
        <v>96.059999999999945</v>
      </c>
      <c r="Q614" s="4">
        <f t="shared" si="360"/>
        <v>78.458999999999975</v>
      </c>
      <c r="R614" s="4">
        <f t="shared" si="361"/>
        <v>20.027240601503756</v>
      </c>
      <c r="S614" s="4">
        <f t="shared" si="362"/>
        <v>13.336327601571011</v>
      </c>
      <c r="T614" s="20">
        <f t="shared" si="333"/>
        <v>2848.13507518797</v>
      </c>
      <c r="U614" s="2">
        <f t="shared" si="334"/>
        <v>111.57507518797001</v>
      </c>
      <c r="V614" s="24">
        <f t="shared" si="335"/>
        <v>0</v>
      </c>
      <c r="W614" s="32">
        <f t="shared" si="336"/>
        <v>2796.6858222448977</v>
      </c>
      <c r="X614" s="33">
        <f t="shared" si="337"/>
        <v>60.12582224489779</v>
      </c>
      <c r="Y614" s="34">
        <f t="shared" si="338"/>
        <v>0</v>
      </c>
      <c r="Z614" s="39">
        <f t="shared" si="363"/>
        <v>2778.7289999999994</v>
      </c>
      <c r="AA614" s="33">
        <f t="shared" si="339"/>
        <v>42.168999999999414</v>
      </c>
      <c r="AB614" s="34">
        <f t="shared" si="340"/>
        <v>0</v>
      </c>
      <c r="AC614" s="32">
        <f t="shared" si="341"/>
        <v>2782.4999326714278</v>
      </c>
      <c r="AD614" s="33">
        <f t="shared" si="342"/>
        <v>45.939932671427869</v>
      </c>
      <c r="AE614" s="34">
        <f t="shared" si="343"/>
        <v>0</v>
      </c>
      <c r="AF614" s="36">
        <f t="shared" si="344"/>
        <v>-1</v>
      </c>
      <c r="AG614" s="37">
        <f t="shared" si="345"/>
        <v>-1</v>
      </c>
      <c r="AH614" s="37">
        <f>IF(COUNTIF(AF615:AF618, "&lt;0")&gt;=2,0,IF(AE614=1, 1, -1))</f>
        <v>-1</v>
      </c>
      <c r="AI614" s="37">
        <f>IF(COUNTIF(AF615:AF617, "&lt;0")&gt;=1,0,IF(AE614=1, 1, -1))</f>
        <v>-1</v>
      </c>
      <c r="AJ614" s="42">
        <f>IF(SUM(AE615:AE617)=0,0,IF(AE614=1, 1, -1))</f>
        <v>-1</v>
      </c>
      <c r="AK614" s="37">
        <f>IF(COUNTIF(AF615:AF616, "&lt;0")&gt;=2,0,IF(AE614=1, 1, -1))</f>
        <v>-1</v>
      </c>
      <c r="AL614" s="44">
        <f>IF(COUNTIF(AF615:AF618, "&lt;0")&gt;=3,0,IF(AE614=1, 1, -1))</f>
        <v>-1</v>
      </c>
      <c r="AM614" s="49">
        <f>IF(COUNTIF(AF615:AF617, "&lt;0")&gt;=2,0,IF(AE614=1, 1, -1))</f>
        <v>-1</v>
      </c>
      <c r="AN614" s="7">
        <v>37.511366289891406</v>
      </c>
      <c r="AO614" s="4">
        <f t="shared" si="346"/>
        <v>0.73000000000001819</v>
      </c>
      <c r="AP614" s="4">
        <f t="shared" si="347"/>
        <v>-57.710000000000036</v>
      </c>
      <c r="AQ614" s="4">
        <f t="shared" si="348"/>
        <v>48.25</v>
      </c>
      <c r="AR614">
        <f t="shared" si="364"/>
        <v>57.710000000000036</v>
      </c>
      <c r="AS614" s="6">
        <f t="shared" si="349"/>
        <v>1</v>
      </c>
      <c r="AT614" s="4">
        <f t="shared" si="350"/>
        <v>-1.4429505651629313</v>
      </c>
      <c r="AU614" s="4">
        <f t="shared" si="365"/>
        <v>-3.7386337101085942</v>
      </c>
      <c r="AV614">
        <f t="shared" si="366"/>
        <v>1</v>
      </c>
      <c r="AW614">
        <f t="shared" si="367"/>
        <v>0</v>
      </c>
      <c r="AX614">
        <f t="shared" si="368"/>
        <v>0</v>
      </c>
      <c r="AY614" s="4">
        <f t="shared" si="351"/>
        <v>-3.9100000000000006</v>
      </c>
      <c r="AZ614" s="4">
        <f t="shared" si="352"/>
        <v>565.43000000000166</v>
      </c>
      <c r="BA614" s="4">
        <f>(C614-$C$1240)*10/100*4</f>
        <v>82.692000000000007</v>
      </c>
      <c r="BC614"/>
      <c r="BE614" s="6"/>
      <c r="BK614">
        <f t="shared" si="369"/>
        <v>1</v>
      </c>
    </row>
    <row r="615" spans="1:63" x14ac:dyDescent="0.25">
      <c r="A615">
        <v>644</v>
      </c>
      <c r="B615" s="1">
        <v>43941</v>
      </c>
      <c r="C615" s="2">
        <v>2845.62</v>
      </c>
      <c r="D615" s="2">
        <v>2868.98</v>
      </c>
      <c r="E615" s="2">
        <v>2820.43</v>
      </c>
      <c r="F615" s="2">
        <v>2823.16</v>
      </c>
      <c r="G615" s="2">
        <v>5220160000</v>
      </c>
      <c r="H615" s="2">
        <f t="shared" si="353"/>
        <v>80.710947274827504</v>
      </c>
      <c r="I615" s="2">
        <f t="shared" si="354"/>
        <v>2622.2400000000007</v>
      </c>
      <c r="J615" s="2">
        <f t="shared" si="355"/>
        <v>77.591094341120254</v>
      </c>
      <c r="K615" s="2">
        <f t="shared" si="356"/>
        <v>-28.940000000000055</v>
      </c>
      <c r="L615" s="20">
        <f>VLOOKUP(B615,'IV Calls'!A:B,2, FALSE)</f>
        <v>0.3735</v>
      </c>
      <c r="M615" s="2">
        <f t="shared" si="357"/>
        <v>35.197577286689977</v>
      </c>
      <c r="N615" s="2">
        <f>VLOOKUP(B615,'IV Puts'!A:B,2, FALSE)</f>
        <v>0.38150000000000001</v>
      </c>
      <c r="O615" s="21">
        <f t="shared" si="358"/>
        <v>37.308608293863209</v>
      </c>
      <c r="P615" s="4">
        <f t="shared" si="359"/>
        <v>54.130000000000109</v>
      </c>
      <c r="Q615" s="4">
        <f t="shared" si="360"/>
        <v>87.672999999999959</v>
      </c>
      <c r="R615" s="4">
        <f t="shared" si="361"/>
        <v>24.975075187969917</v>
      </c>
      <c r="S615" s="4">
        <f t="shared" si="362"/>
        <v>16.726510204081627</v>
      </c>
      <c r="T615" s="20">
        <f t="shared" si="333"/>
        <v>2901.4003533834584</v>
      </c>
      <c r="U615" s="2">
        <f t="shared" si="334"/>
        <v>78.240353383458569</v>
      </c>
      <c r="V615" s="24">
        <f t="shared" si="335"/>
        <v>0</v>
      </c>
      <c r="W615" s="32">
        <f t="shared" si="336"/>
        <v>2858.5050569840669</v>
      </c>
      <c r="X615" s="33">
        <f t="shared" si="337"/>
        <v>35.345056984067014</v>
      </c>
      <c r="Y615" s="34">
        <f t="shared" si="338"/>
        <v>0</v>
      </c>
      <c r="Z615" s="39">
        <f t="shared" si="363"/>
        <v>2845.9389999999999</v>
      </c>
      <c r="AA615" s="33">
        <f t="shared" si="339"/>
        <v>22.778999999999996</v>
      </c>
      <c r="AB615" s="34">
        <f t="shared" si="340"/>
        <v>1</v>
      </c>
      <c r="AC615" s="32">
        <f t="shared" si="341"/>
        <v>2848.5778719666541</v>
      </c>
      <c r="AD615" s="33">
        <f t="shared" si="342"/>
        <v>25.417871966654275</v>
      </c>
      <c r="AE615" s="34">
        <f t="shared" si="343"/>
        <v>1</v>
      </c>
      <c r="AF615" s="36">
        <f t="shared" si="344"/>
        <v>1</v>
      </c>
      <c r="AG615" s="37">
        <f t="shared" si="345"/>
        <v>1</v>
      </c>
      <c r="AH615" s="37">
        <f>IF(COUNTIF(AF616:AF619, "&lt;0")&gt;=2,0,IF(AE615=1, 1, -1))</f>
        <v>1</v>
      </c>
      <c r="AI615" s="37">
        <f>IF(COUNTIF(AF616:AF618, "&lt;0")&gt;=1,0,IF(AE615=1, 1, -1))</f>
        <v>1</v>
      </c>
      <c r="AJ615" s="42">
        <f>IF(SUM(AE616:AE618)=0,0,IF(AE615=1, 1, -1))</f>
        <v>1</v>
      </c>
      <c r="AK615" s="37">
        <f>IF(COUNTIF(AF616:AF617, "&lt;0")&gt;=2,0,IF(AE615=1, 1, -1))</f>
        <v>1</v>
      </c>
      <c r="AL615" s="44">
        <f>IF(COUNTIF(AF616:AF619, "&lt;0")&gt;=3,0,IF(AE615=1, 1, -1))</f>
        <v>1</v>
      </c>
      <c r="AM615" s="49">
        <f>IF(COUNTIF(AF616:AF618, "&lt;0")&gt;=2,0,IF(AE615=1, 1, -1))</f>
        <v>1</v>
      </c>
      <c r="AN615" s="7">
        <v>35.951474524423631</v>
      </c>
      <c r="AO615" s="4">
        <f t="shared" si="346"/>
        <v>23.360000000000127</v>
      </c>
      <c r="AP615" s="4">
        <f t="shared" si="347"/>
        <v>-25.190000000000055</v>
      </c>
      <c r="AQ615" s="4">
        <f t="shared" si="348"/>
        <v>22.460000000000036</v>
      </c>
      <c r="AR615">
        <f t="shared" si="364"/>
        <v>25.190000000000055</v>
      </c>
      <c r="AS615" s="6">
        <f t="shared" si="349"/>
        <v>0</v>
      </c>
      <c r="AT615" s="4">
        <f t="shared" si="350"/>
        <v>28.737211786635392</v>
      </c>
      <c r="AU615" s="4">
        <f t="shared" si="365"/>
        <v>20.491474524423595</v>
      </c>
      <c r="AV615">
        <f t="shared" si="366"/>
        <v>0</v>
      </c>
      <c r="AW615">
        <f t="shared" si="367"/>
        <v>0</v>
      </c>
      <c r="AX615">
        <f t="shared" si="368"/>
        <v>0</v>
      </c>
      <c r="AY615" s="4">
        <f t="shared" si="351"/>
        <v>6.94</v>
      </c>
      <c r="AZ615" s="4">
        <f t="shared" si="352"/>
        <v>569.34000000000162</v>
      </c>
      <c r="BA615" s="4">
        <f>(C615-$C$1240)*10/100*4</f>
        <v>107.01599999999999</v>
      </c>
      <c r="BC615"/>
      <c r="BE615" s="6"/>
      <c r="BK615">
        <f t="shared" si="369"/>
        <v>1</v>
      </c>
    </row>
    <row r="616" spans="1:63" x14ac:dyDescent="0.25">
      <c r="A616">
        <v>643</v>
      </c>
      <c r="B616" s="1">
        <v>43938</v>
      </c>
      <c r="C616" s="2">
        <v>2842.43</v>
      </c>
      <c r="D616" s="2">
        <v>2879.22</v>
      </c>
      <c r="E616" s="2">
        <v>2830.88</v>
      </c>
      <c r="F616" s="2">
        <v>2874.56</v>
      </c>
      <c r="G616" s="2">
        <v>5792140000</v>
      </c>
      <c r="H616" s="2">
        <f t="shared" si="353"/>
        <v>107.34165469295786</v>
      </c>
      <c r="I616" s="2">
        <f t="shared" si="354"/>
        <v>2601.5560000000005</v>
      </c>
      <c r="J616" s="2">
        <f t="shared" si="355"/>
        <v>108.97147179905679</v>
      </c>
      <c r="K616" s="2">
        <f t="shared" si="356"/>
        <v>42.879999999999654</v>
      </c>
      <c r="L616" s="20">
        <f>VLOOKUP(B616,'IV Calls'!A:B,2, FALSE)</f>
        <v>0.3044</v>
      </c>
      <c r="M616" s="2">
        <f t="shared" si="357"/>
        <v>27.937250606245975</v>
      </c>
      <c r="N616" s="2">
        <f>VLOOKUP(B616,'IV Puts'!A:B,2, FALSE)</f>
        <v>0.31190000000000001</v>
      </c>
      <c r="O616" s="21">
        <f t="shared" si="358"/>
        <v>29.706174778257736</v>
      </c>
      <c r="P616" s="4">
        <f t="shared" si="359"/>
        <v>79.669999999999618</v>
      </c>
      <c r="Q616" s="4">
        <f t="shared" si="360"/>
        <v>90.081999999999923</v>
      </c>
      <c r="R616" s="4">
        <f t="shared" si="361"/>
        <v>26.840353383458652</v>
      </c>
      <c r="S616" s="4">
        <f t="shared" si="362"/>
        <v>18.14796758319282</v>
      </c>
      <c r="T616" s="20">
        <f t="shared" si="333"/>
        <v>2825.1723157894739</v>
      </c>
      <c r="U616" s="2">
        <f t="shared" si="334"/>
        <v>49.387684210526004</v>
      </c>
      <c r="V616" s="24">
        <f t="shared" si="335"/>
        <v>0</v>
      </c>
      <c r="W616" s="32">
        <f t="shared" si="336"/>
        <v>2854.6822268758524</v>
      </c>
      <c r="X616" s="33">
        <f t="shared" si="337"/>
        <v>19.877773124147552</v>
      </c>
      <c r="Y616" s="34">
        <f t="shared" si="338"/>
        <v>1</v>
      </c>
      <c r="Z616" s="39">
        <f t="shared" si="363"/>
        <v>2846.739000000005</v>
      </c>
      <c r="AA616" s="33">
        <f t="shared" si="339"/>
        <v>27.82099999999491</v>
      </c>
      <c r="AB616" s="34">
        <f t="shared" si="340"/>
        <v>1</v>
      </c>
      <c r="AC616" s="32">
        <f t="shared" si="341"/>
        <v>2848.407077643933</v>
      </c>
      <c r="AD616" s="33">
        <f t="shared" si="342"/>
        <v>26.152922356066938</v>
      </c>
      <c r="AE616" s="34">
        <f t="shared" si="343"/>
        <v>1</v>
      </c>
      <c r="AF616" s="36">
        <f t="shared" si="344"/>
        <v>1</v>
      </c>
      <c r="AG616" s="37">
        <f t="shared" si="345"/>
        <v>1</v>
      </c>
      <c r="AH616" s="37">
        <f>IF(COUNTIF(AF617:AF620, "&lt;0")&gt;=2,0,IF(AE616=1, 1, -1))</f>
        <v>1</v>
      </c>
      <c r="AI616" s="37">
        <f>IF(COUNTIF(AF617:AF619, "&lt;0")&gt;=1,0,IF(AE616=1, 1, -1))</f>
        <v>0</v>
      </c>
      <c r="AJ616" s="42">
        <f>IF(SUM(AE617:AE619)=0,0,IF(AE616=1, 1, -1))</f>
        <v>1</v>
      </c>
      <c r="AK616" s="37">
        <f>IF(COUNTIF(AF617:AF618, "&lt;0")&gt;=2,0,IF(AE616=1, 1, -1))</f>
        <v>1</v>
      </c>
      <c r="AL616" s="44">
        <f>IF(COUNTIF(AF617:AF620, "&lt;0")&gt;=3,0,IF(AE616=1, 1, -1))</f>
        <v>1</v>
      </c>
      <c r="AM616" s="49">
        <f>IF(COUNTIF(AF617:AF619, "&lt;0")&gt;=2,0,IF(AE616=1, 1, -1))</f>
        <v>1</v>
      </c>
      <c r="AN616" s="7">
        <v>28.625586281498421</v>
      </c>
      <c r="AO616" s="4">
        <f t="shared" si="346"/>
        <v>36.789999999999964</v>
      </c>
      <c r="AP616" s="4">
        <f t="shared" si="347"/>
        <v>-11.549999999999727</v>
      </c>
      <c r="AQ616" s="4">
        <f t="shared" si="348"/>
        <v>32.130000000000109</v>
      </c>
      <c r="AR616">
        <f t="shared" si="364"/>
        <v>36.789999999999964</v>
      </c>
      <c r="AS616" s="6">
        <f t="shared" si="349"/>
        <v>0</v>
      </c>
      <c r="AT616" s="4">
        <f t="shared" si="350"/>
        <v>6.1483794222476718</v>
      </c>
      <c r="AU616" s="4">
        <f t="shared" si="365"/>
        <v>3.4955862814983121</v>
      </c>
      <c r="AV616">
        <f t="shared" si="366"/>
        <v>0</v>
      </c>
      <c r="AW616">
        <f t="shared" si="367"/>
        <v>0</v>
      </c>
      <c r="AX616">
        <f t="shared" si="368"/>
        <v>0</v>
      </c>
      <c r="AY616" s="4">
        <f t="shared" si="351"/>
        <v>6.94</v>
      </c>
      <c r="AZ616" s="4">
        <f t="shared" si="352"/>
        <v>562.40000000000157</v>
      </c>
      <c r="BA616" s="4">
        <f>(C616-$C$1240)*10/100*4</f>
        <v>105.73999999999997</v>
      </c>
      <c r="BC616"/>
      <c r="BE616" s="6"/>
      <c r="BK616">
        <f t="shared" si="369"/>
        <v>1</v>
      </c>
    </row>
    <row r="617" spans="1:63" x14ac:dyDescent="0.25">
      <c r="A617">
        <v>642</v>
      </c>
      <c r="B617" s="1">
        <v>43937</v>
      </c>
      <c r="C617" s="2">
        <v>2799.34</v>
      </c>
      <c r="D617" s="2">
        <v>2806.51</v>
      </c>
      <c r="E617" s="2">
        <v>2764.32</v>
      </c>
      <c r="F617" s="2">
        <v>2799.55</v>
      </c>
      <c r="G617" s="2">
        <v>5179990000</v>
      </c>
      <c r="H617" s="2">
        <f t="shared" si="353"/>
        <v>129.72498481188745</v>
      </c>
      <c r="I617" s="2">
        <f t="shared" si="354"/>
        <v>2579.1085000000003</v>
      </c>
      <c r="J617" s="2">
        <f t="shared" si="355"/>
        <v>122.78150281142347</v>
      </c>
      <c r="K617" s="2">
        <f t="shared" si="356"/>
        <v>15.980000000000018</v>
      </c>
      <c r="L617" s="20">
        <f>VLOOKUP(B617,'IV Calls'!A:B,2, FALSE)</f>
        <v>0.33660000000000001</v>
      </c>
      <c r="M617" s="2">
        <f t="shared" si="357"/>
        <v>30.713851515411687</v>
      </c>
      <c r="N617" s="2">
        <f>VLOOKUP(B617,'IV Puts'!A:B,2, FALSE)</f>
        <v>0.34350000000000003</v>
      </c>
      <c r="O617" s="21">
        <f t="shared" si="358"/>
        <v>32.526643654964879</v>
      </c>
      <c r="P617" s="4">
        <f t="shared" si="359"/>
        <v>42.190000000000055</v>
      </c>
      <c r="Q617" s="4">
        <f t="shared" si="360"/>
        <v>89.857999999999947</v>
      </c>
      <c r="R617" s="4">
        <f t="shared" si="361"/>
        <v>25.622315789473696</v>
      </c>
      <c r="S617" s="4">
        <f t="shared" si="362"/>
        <v>17.256657571623467</v>
      </c>
      <c r="T617" s="20">
        <f t="shared" si="333"/>
        <v>2808.4104285714288</v>
      </c>
      <c r="U617" s="2">
        <f t="shared" si="334"/>
        <v>8.8604285714286561</v>
      </c>
      <c r="V617" s="24">
        <f t="shared" si="335"/>
        <v>1</v>
      </c>
      <c r="W617" s="32">
        <f t="shared" si="336"/>
        <v>2811.3886657937301</v>
      </c>
      <c r="X617" s="33">
        <f t="shared" si="337"/>
        <v>11.838665793729888</v>
      </c>
      <c r="Y617" s="34">
        <f t="shared" si="338"/>
        <v>1</v>
      </c>
      <c r="Z617" s="39">
        <f t="shared" si="363"/>
        <v>2799.71</v>
      </c>
      <c r="AA617" s="33">
        <f t="shared" si="339"/>
        <v>0.15999999999985448</v>
      </c>
      <c r="AB617" s="34">
        <f t="shared" si="340"/>
        <v>1</v>
      </c>
      <c r="AC617" s="32">
        <f t="shared" si="341"/>
        <v>2802.162519816683</v>
      </c>
      <c r="AD617" s="33">
        <f t="shared" si="342"/>
        <v>2.6125198166828341</v>
      </c>
      <c r="AE617" s="34">
        <f t="shared" si="343"/>
        <v>1</v>
      </c>
      <c r="AF617" s="36">
        <f t="shared" si="344"/>
        <v>1</v>
      </c>
      <c r="AG617" s="37">
        <f t="shared" si="345"/>
        <v>1</v>
      </c>
      <c r="AH617" s="37">
        <f>IF(COUNTIF(AF618:AF621, "&lt;0")&gt;=2,0,IF(AE617=1, 1, -1))</f>
        <v>1</v>
      </c>
      <c r="AI617" s="37">
        <f>IF(COUNTIF(AF618:AF620, "&lt;0")&gt;=1,0,IF(AE617=1, 1, -1))</f>
        <v>0</v>
      </c>
      <c r="AJ617" s="42">
        <f>IF(SUM(AE618:AE620)=0,0,IF(AE617=1, 1, -1))</f>
        <v>1</v>
      </c>
      <c r="AK617" s="37">
        <f>IF(COUNTIF(AF618:AF619, "&lt;0")&gt;=2,0,IF(AE617=1, 1, -1))</f>
        <v>1</v>
      </c>
      <c r="AL617" s="44">
        <f>IF(COUNTIF(AF618:AF621, "&lt;0")&gt;=3,0,IF(AE617=1, 1, -1))</f>
        <v>1</v>
      </c>
      <c r="AM617" s="49">
        <f>IF(COUNTIF(AF618:AF620, "&lt;0")&gt;=2,0,IF(AE617=1, 1, -1))</f>
        <v>1</v>
      </c>
      <c r="AN617" s="7">
        <v>31.343458097278415</v>
      </c>
      <c r="AO617" s="4">
        <f t="shared" si="346"/>
        <v>7.1700000000000728</v>
      </c>
      <c r="AP617" s="4">
        <f t="shared" si="347"/>
        <v>-35.019999999999982</v>
      </c>
      <c r="AQ617" s="4">
        <f t="shared" si="348"/>
        <v>0.21000000000003638</v>
      </c>
      <c r="AR617">
        <f t="shared" si="364"/>
        <v>35.019999999999982</v>
      </c>
      <c r="AS617" s="6">
        <f t="shared" si="349"/>
        <v>0</v>
      </c>
      <c r="AT617" s="4">
        <f t="shared" si="350"/>
        <v>11.99518714591764</v>
      </c>
      <c r="AU617" s="4">
        <f t="shared" si="365"/>
        <v>38.133458097278378</v>
      </c>
      <c r="AV617">
        <f t="shared" si="366"/>
        <v>0</v>
      </c>
      <c r="AW617">
        <f t="shared" si="367"/>
        <v>0</v>
      </c>
      <c r="AX617">
        <f t="shared" si="368"/>
        <v>0</v>
      </c>
      <c r="AY617" s="4">
        <f t="shared" si="351"/>
        <v>6.94</v>
      </c>
      <c r="AZ617" s="4">
        <f t="shared" si="352"/>
        <v>555.46000000000151</v>
      </c>
      <c r="BA617" s="4">
        <f>(C617-$C$1240)*10/100*4</f>
        <v>88.50400000000009</v>
      </c>
      <c r="BC617"/>
      <c r="BE617" s="6"/>
      <c r="BK617">
        <f t="shared" si="369"/>
        <v>1</v>
      </c>
    </row>
    <row r="618" spans="1:63" x14ac:dyDescent="0.25">
      <c r="A618">
        <v>641</v>
      </c>
      <c r="B618" s="1">
        <v>43936</v>
      </c>
      <c r="C618" s="2">
        <v>2795.64</v>
      </c>
      <c r="D618" s="2">
        <v>2801.88</v>
      </c>
      <c r="E618" s="2">
        <v>2761.54</v>
      </c>
      <c r="F618" s="2">
        <v>2783.36</v>
      </c>
      <c r="G618" s="2">
        <v>5203390000</v>
      </c>
      <c r="H618" s="2">
        <f t="shared" si="353"/>
        <v>137.17929753104548</v>
      </c>
      <c r="I618" s="2">
        <f t="shared" si="354"/>
        <v>2560.9665000000005</v>
      </c>
      <c r="J618" s="2">
        <f t="shared" si="355"/>
        <v>134.80322449973636</v>
      </c>
      <c r="K618" s="2">
        <f t="shared" si="356"/>
        <v>-50.420000000000073</v>
      </c>
      <c r="L618" s="20">
        <f>VLOOKUP(B618,'IV Calls'!A:B,2, FALSE)</f>
        <v>0.34960000000000002</v>
      </c>
      <c r="M618" s="2">
        <f t="shared" si="357"/>
        <v>32.618671015716998</v>
      </c>
      <c r="N618" s="2">
        <f>VLOOKUP(B618,'IV Puts'!A:B,2, FALSE)</f>
        <v>0.3584</v>
      </c>
      <c r="O618" s="21">
        <f t="shared" si="358"/>
        <v>34.702054002786447</v>
      </c>
      <c r="P618" s="4">
        <f t="shared" si="359"/>
        <v>84.519999999999982</v>
      </c>
      <c r="Q618" s="4">
        <f t="shared" si="360"/>
        <v>99.348999999999975</v>
      </c>
      <c r="R618" s="4">
        <f t="shared" si="361"/>
        <v>25.050428571428576</v>
      </c>
      <c r="S618" s="4">
        <f t="shared" si="362"/>
        <v>16.969951822154933</v>
      </c>
      <c r="T618" s="20">
        <f t="shared" si="333"/>
        <v>2868.3177744360901</v>
      </c>
      <c r="U618" s="2">
        <f t="shared" si="334"/>
        <v>84.957774436089949</v>
      </c>
      <c r="V618" s="24">
        <f t="shared" si="335"/>
        <v>0</v>
      </c>
      <c r="W618" s="32">
        <f t="shared" si="336"/>
        <v>2806.5838379544489</v>
      </c>
      <c r="X618" s="33">
        <f t="shared" si="337"/>
        <v>23.223837954448754</v>
      </c>
      <c r="Y618" s="34">
        <f t="shared" si="338"/>
        <v>1</v>
      </c>
      <c r="Z618" s="39">
        <f t="shared" si="363"/>
        <v>2794.6939999999986</v>
      </c>
      <c r="AA618" s="33">
        <f t="shared" si="339"/>
        <v>11.333999999998468</v>
      </c>
      <c r="AB618" s="34">
        <f t="shared" si="340"/>
        <v>1</v>
      </c>
      <c r="AC618" s="32">
        <f t="shared" si="341"/>
        <v>2797.1908659704332</v>
      </c>
      <c r="AD618" s="33">
        <f t="shared" si="342"/>
        <v>13.830865970433024</v>
      </c>
      <c r="AE618" s="34">
        <f t="shared" si="343"/>
        <v>1</v>
      </c>
      <c r="AF618" s="36">
        <f t="shared" si="344"/>
        <v>1</v>
      </c>
      <c r="AG618" s="37">
        <f t="shared" si="345"/>
        <v>0</v>
      </c>
      <c r="AH618" s="37">
        <f>IF(COUNTIF(AF619:AF622, "&lt;0")&gt;=2,0,IF(AE618=1, 1, -1))</f>
        <v>0</v>
      </c>
      <c r="AI618" s="37">
        <f>IF(COUNTIF(AF619:AF621, "&lt;0")&gt;=1,0,IF(AE618=1, 1, -1))</f>
        <v>0</v>
      </c>
      <c r="AJ618" s="42">
        <f>IF(SUM(AE619:AE621)=0,0,IF(AE618=1, 1, -1))</f>
        <v>1</v>
      </c>
      <c r="AK618" s="37">
        <f>IF(COUNTIF(AF619:AF620, "&lt;0")&gt;=2,0,IF(AE618=1, 1, -1))</f>
        <v>1</v>
      </c>
      <c r="AL618" s="44">
        <f>IF(COUNTIF(AF619:AF622, "&lt;0")&gt;=3,0,IF(AE618=1, 1, -1))</f>
        <v>1</v>
      </c>
      <c r="AM618" s="49">
        <f>IF(COUNTIF(AF619:AF621, "&lt;0")&gt;=2,0,IF(AE618=1, 1, -1))</f>
        <v>1</v>
      </c>
      <c r="AN618" s="7">
        <v>33.43973596119271</v>
      </c>
      <c r="AO618" s="4">
        <f t="shared" si="346"/>
        <v>6.2400000000002365</v>
      </c>
      <c r="AP618" s="4">
        <f t="shared" si="347"/>
        <v>-34.099999999999909</v>
      </c>
      <c r="AQ618" s="4">
        <f t="shared" si="348"/>
        <v>12.279999999999745</v>
      </c>
      <c r="AR618">
        <f t="shared" si="364"/>
        <v>34.099999999999909</v>
      </c>
      <c r="AS618" s="6">
        <f t="shared" si="349"/>
        <v>0</v>
      </c>
      <c r="AT618" s="4">
        <f t="shared" si="350"/>
        <v>16.059603941789156</v>
      </c>
      <c r="AU618" s="4">
        <f t="shared" si="365"/>
        <v>28.159735961192965</v>
      </c>
      <c r="AV618">
        <f t="shared" si="366"/>
        <v>0</v>
      </c>
      <c r="AW618">
        <f t="shared" si="367"/>
        <v>0</v>
      </c>
      <c r="AX618">
        <f t="shared" si="368"/>
        <v>0</v>
      </c>
      <c r="AY618" s="4">
        <f t="shared" si="351"/>
        <v>6.94</v>
      </c>
      <c r="AZ618" s="4">
        <f t="shared" si="352"/>
        <v>548.52000000000146</v>
      </c>
      <c r="BA618" s="4">
        <f>(C618-$C$1240)*10/100*4</f>
        <v>87.023999999999972</v>
      </c>
      <c r="BC618"/>
      <c r="BE618" s="6"/>
      <c r="BK618">
        <f t="shared" si="369"/>
        <v>1</v>
      </c>
    </row>
    <row r="619" spans="1:63" x14ac:dyDescent="0.25">
      <c r="A619">
        <v>640</v>
      </c>
      <c r="B619" s="1">
        <v>43935</v>
      </c>
      <c r="C619" s="2">
        <v>2805.1</v>
      </c>
      <c r="D619" s="2">
        <v>2851.85</v>
      </c>
      <c r="E619" s="2">
        <v>2805.1</v>
      </c>
      <c r="F619" s="2">
        <v>2846.06</v>
      </c>
      <c r="G619" s="2">
        <v>5567400000</v>
      </c>
      <c r="H619" s="2">
        <f t="shared" si="353"/>
        <v>129.51280017820631</v>
      </c>
      <c r="I619" s="2">
        <f t="shared" si="354"/>
        <v>2542.4675000000002</v>
      </c>
      <c r="J619" s="2">
        <f t="shared" si="355"/>
        <v>130.2338875891331</v>
      </c>
      <c r="K619" s="2">
        <f t="shared" si="356"/>
        <v>43.4699999999998</v>
      </c>
      <c r="L619" s="20">
        <f>VLOOKUP(B619,'IV Calls'!A:B,2, FALSE)</f>
        <v>0.33079999999999998</v>
      </c>
      <c r="M619" s="2">
        <f t="shared" si="357"/>
        <v>29.948962347059332</v>
      </c>
      <c r="N619" s="2">
        <f>VLOOKUP(B619,'IV Puts'!A:B,2, FALSE)</f>
        <v>0.33829999999999999</v>
      </c>
      <c r="O619" s="21">
        <f t="shared" si="358"/>
        <v>31.784151228249566</v>
      </c>
      <c r="P619" s="4">
        <f t="shared" si="359"/>
        <v>90.2199999999998</v>
      </c>
      <c r="Q619" s="4">
        <f t="shared" si="360"/>
        <v>97.920999999999964</v>
      </c>
      <c r="R619" s="4">
        <f t="shared" si="361"/>
        <v>22.257774436090227</v>
      </c>
      <c r="S619" s="4">
        <f t="shared" si="362"/>
        <v>15.413856273871826</v>
      </c>
      <c r="T619" s="20">
        <f t="shared" si="333"/>
        <v>2781.7666240601507</v>
      </c>
      <c r="U619" s="2">
        <f t="shared" si="334"/>
        <v>64.293375939849284</v>
      </c>
      <c r="V619" s="24">
        <f t="shared" si="335"/>
        <v>0</v>
      </c>
      <c r="W619" s="32">
        <f t="shared" si="336"/>
        <v>2815.2240979904341</v>
      </c>
      <c r="X619" s="33">
        <f t="shared" si="337"/>
        <v>30.835902009565871</v>
      </c>
      <c r="Y619" s="34">
        <f t="shared" si="338"/>
        <v>1</v>
      </c>
      <c r="Z619" s="39">
        <f t="shared" si="363"/>
        <v>2807.3639999999996</v>
      </c>
      <c r="AA619" s="33">
        <f t="shared" si="339"/>
        <v>38.696000000000367</v>
      </c>
      <c r="AB619" s="34">
        <f t="shared" si="340"/>
        <v>0</v>
      </c>
      <c r="AC619" s="32">
        <f t="shared" si="341"/>
        <v>2809.0146205779911</v>
      </c>
      <c r="AD619" s="33">
        <f t="shared" si="342"/>
        <v>37.045379422008864</v>
      </c>
      <c r="AE619" s="34">
        <f t="shared" si="343"/>
        <v>0</v>
      </c>
      <c r="AF619" s="36">
        <f t="shared" si="344"/>
        <v>-1</v>
      </c>
      <c r="AG619" s="37">
        <f t="shared" si="345"/>
        <v>-1</v>
      </c>
      <c r="AH619" s="37">
        <f>IF(COUNTIF(AF620:AF623, "&lt;0")&gt;=2,0,IF(AE619=1, 1, -1))</f>
        <v>0</v>
      </c>
      <c r="AI619" s="37">
        <f>IF(COUNTIF(AF620:AF622, "&lt;0")&gt;=1,0,IF(AE619=1, 1, -1))</f>
        <v>0</v>
      </c>
      <c r="AJ619" s="42">
        <f>IF(SUM(AE620:AE622)=0,0,IF(AE619=1, 1, -1))</f>
        <v>-1</v>
      </c>
      <c r="AK619" s="37">
        <f>IF(COUNTIF(AF620:AF621, "&lt;0")&gt;=2,0,IF(AE619=1, 1, -1))</f>
        <v>-1</v>
      </c>
      <c r="AL619" s="44">
        <f>IF(COUNTIF(AF620:AF623, "&lt;0")&gt;=3,0,IF(AE619=1, 1, -1))</f>
        <v>-1</v>
      </c>
      <c r="AM619" s="49">
        <f>IF(COUNTIF(AF620:AF622, "&lt;0")&gt;=2,0,IF(AE619=1, 1, -1))</f>
        <v>-1</v>
      </c>
      <c r="AN619" s="7">
        <v>30.627974492171017</v>
      </c>
      <c r="AO619" s="4">
        <f t="shared" si="346"/>
        <v>46.75</v>
      </c>
      <c r="AP619" s="4">
        <f t="shared" si="347"/>
        <v>0</v>
      </c>
      <c r="AQ619" s="4">
        <f t="shared" si="348"/>
        <v>40.960000000000036</v>
      </c>
      <c r="AR619">
        <f t="shared" si="364"/>
        <v>46.75</v>
      </c>
      <c r="AS619" s="6">
        <f t="shared" si="349"/>
        <v>1</v>
      </c>
      <c r="AT619" s="4">
        <f t="shared" si="350"/>
        <v>-0.80803826174347648</v>
      </c>
      <c r="AU619" s="4">
        <f t="shared" si="365"/>
        <v>-3.3320255078290195</v>
      </c>
      <c r="AV619">
        <f t="shared" si="366"/>
        <v>1</v>
      </c>
      <c r="AW619">
        <f t="shared" si="367"/>
        <v>0</v>
      </c>
      <c r="AX619">
        <f t="shared" si="368"/>
        <v>0</v>
      </c>
      <c r="AY619" s="4">
        <f t="shared" si="351"/>
        <v>-3.9100000000000006</v>
      </c>
      <c r="AZ619" s="4">
        <f t="shared" si="352"/>
        <v>541.58000000000141</v>
      </c>
      <c r="BA619" s="4">
        <f>(C619-$C$1240)*10/100*4</f>
        <v>90.807999999999993</v>
      </c>
      <c r="BC619"/>
      <c r="BE619" s="6"/>
      <c r="BK619">
        <f t="shared" si="369"/>
        <v>1</v>
      </c>
    </row>
    <row r="620" spans="1:63" x14ac:dyDescent="0.25">
      <c r="A620">
        <v>639</v>
      </c>
      <c r="B620" s="1">
        <v>43934</v>
      </c>
      <c r="C620" s="2">
        <v>2782.46</v>
      </c>
      <c r="D620" s="2">
        <v>2782.46</v>
      </c>
      <c r="E620" s="2">
        <v>2721.17</v>
      </c>
      <c r="F620" s="2">
        <v>2761.63</v>
      </c>
      <c r="G620" s="2">
        <v>5274310000</v>
      </c>
      <c r="H620" s="2">
        <f t="shared" si="353"/>
        <v>118.69915785997246</v>
      </c>
      <c r="I620" s="2">
        <f t="shared" si="354"/>
        <v>2527.6419999999998</v>
      </c>
      <c r="J620" s="2">
        <f t="shared" si="355"/>
        <v>116.37310912025939</v>
      </c>
      <c r="K620" s="2">
        <f t="shared" si="356"/>
        <v>-7.3600000000001273</v>
      </c>
      <c r="L620" s="20">
        <f>VLOOKUP(B620,'IV Calls'!A:B,2, FALSE)</f>
        <v>0.3765</v>
      </c>
      <c r="M620" s="2">
        <f t="shared" si="357"/>
        <v>34.434354879657661</v>
      </c>
      <c r="N620" s="2">
        <f>VLOOKUP(B620,'IV Puts'!A:B,2, FALSE)</f>
        <v>0.38619999999999999</v>
      </c>
      <c r="O620" s="21">
        <f t="shared" si="358"/>
        <v>36.654861390839301</v>
      </c>
      <c r="P620" s="4">
        <f t="shared" si="359"/>
        <v>68.650000000000091</v>
      </c>
      <c r="Q620" s="4">
        <f t="shared" si="360"/>
        <v>97.932000000000016</v>
      </c>
      <c r="R620" s="4">
        <f t="shared" si="361"/>
        <v>20.136624060150378</v>
      </c>
      <c r="S620" s="4">
        <f t="shared" si="362"/>
        <v>14.25929294427347</v>
      </c>
      <c r="T620" s="20">
        <f t="shared" si="333"/>
        <v>2803.8356691729323</v>
      </c>
      <c r="U620" s="2">
        <f t="shared" si="334"/>
        <v>42.205669172932176</v>
      </c>
      <c r="V620" s="24">
        <f t="shared" si="335"/>
        <v>0</v>
      </c>
      <c r="W620" s="32">
        <f t="shared" si="336"/>
        <v>2789.4464715529089</v>
      </c>
      <c r="X620" s="33">
        <f t="shared" si="337"/>
        <v>27.816471552908752</v>
      </c>
      <c r="Y620" s="34">
        <f t="shared" si="338"/>
        <v>1</v>
      </c>
      <c r="Z620" s="39">
        <f t="shared" si="363"/>
        <v>2783.0070000000001</v>
      </c>
      <c r="AA620" s="33">
        <f t="shared" si="339"/>
        <v>21.376999999999953</v>
      </c>
      <c r="AB620" s="34">
        <f t="shared" si="340"/>
        <v>1</v>
      </c>
      <c r="AC620" s="32">
        <f t="shared" si="341"/>
        <v>2784.3592890261107</v>
      </c>
      <c r="AD620" s="33">
        <f t="shared" si="342"/>
        <v>22.729289026110564</v>
      </c>
      <c r="AE620" s="34">
        <f t="shared" si="343"/>
        <v>1</v>
      </c>
      <c r="AF620" s="36">
        <f t="shared" si="344"/>
        <v>1</v>
      </c>
      <c r="AG620" s="37">
        <f t="shared" si="345"/>
        <v>1</v>
      </c>
      <c r="AH620" s="37">
        <f>IF(COUNTIF(AF621:AF624, "&lt;0")&gt;=2,0,IF(AE620=1, 1, -1))</f>
        <v>0</v>
      </c>
      <c r="AI620" s="37">
        <f>IF(COUNTIF(AF621:AF623, "&lt;0")&gt;=1,0,IF(AE620=1, 1, -1))</f>
        <v>0</v>
      </c>
      <c r="AJ620" s="42">
        <f>IF(SUM(AE621:AE623)=0,0,IF(AE620=1, 1, -1))</f>
        <v>1</v>
      </c>
      <c r="AK620" s="37">
        <f>IF(COUNTIF(AF621:AF622, "&lt;0")&gt;=2,0,IF(AE620=1, 1, -1))</f>
        <v>1</v>
      </c>
      <c r="AL620" s="44">
        <f>IF(COUNTIF(AF621:AF624, "&lt;0")&gt;=3,0,IF(AE620=1, 1, -1))</f>
        <v>0</v>
      </c>
      <c r="AM620" s="49">
        <f>IF(COUNTIF(AF621:AF623, "&lt;0")&gt;=2,0,IF(AE620=1, 1, -1))</f>
        <v>0</v>
      </c>
      <c r="AN620" s="7">
        <v>35.321508245747118</v>
      </c>
      <c r="AO620" s="4">
        <f t="shared" si="346"/>
        <v>0</v>
      </c>
      <c r="AP620" s="4">
        <f t="shared" si="347"/>
        <v>-61.289999999999964</v>
      </c>
      <c r="AQ620" s="4">
        <f t="shared" si="348"/>
        <v>20.829999999999927</v>
      </c>
      <c r="AR620">
        <f t="shared" si="364"/>
        <v>61.289999999999964</v>
      </c>
      <c r="AS620" s="6">
        <f t="shared" si="349"/>
        <v>1</v>
      </c>
      <c r="AT620" s="4">
        <f t="shared" si="350"/>
        <v>-8.3077376313792826</v>
      </c>
      <c r="AU620" s="4">
        <f t="shared" si="365"/>
        <v>21.491508245747191</v>
      </c>
      <c r="AV620">
        <f t="shared" si="366"/>
        <v>0</v>
      </c>
      <c r="AW620">
        <f t="shared" si="367"/>
        <v>1</v>
      </c>
      <c r="AX620">
        <f t="shared" si="368"/>
        <v>0</v>
      </c>
      <c r="AY620" s="4">
        <f t="shared" si="351"/>
        <v>-3.9100000000000006</v>
      </c>
      <c r="AZ620" s="4">
        <f t="shared" si="352"/>
        <v>545.49000000000137</v>
      </c>
      <c r="BA620" s="4">
        <f>(C620-$C$1240)*10/100*4</f>
        <v>81.752000000000038</v>
      </c>
      <c r="BC620"/>
      <c r="BE620" s="6"/>
      <c r="BK620">
        <f t="shared" si="369"/>
        <v>1</v>
      </c>
    </row>
    <row r="621" spans="1:63" x14ac:dyDescent="0.25">
      <c r="A621">
        <v>638</v>
      </c>
      <c r="B621" s="1">
        <v>43930</v>
      </c>
      <c r="C621" s="2">
        <v>2776.99</v>
      </c>
      <c r="D621" s="2">
        <v>2818.57</v>
      </c>
      <c r="E621" s="2">
        <v>2762.36</v>
      </c>
      <c r="F621" s="2">
        <v>2789.82</v>
      </c>
      <c r="G621" s="2">
        <v>7880140000</v>
      </c>
      <c r="H621" s="2">
        <f t="shared" si="353"/>
        <v>105.24530013259498</v>
      </c>
      <c r="I621" s="2">
        <f t="shared" si="354"/>
        <v>2517.0185000000001</v>
      </c>
      <c r="J621" s="2">
        <f t="shared" si="355"/>
        <v>109.64211769974266</v>
      </c>
      <c r="K621" s="2">
        <f t="shared" si="356"/>
        <v>27.009999999999764</v>
      </c>
      <c r="L621" s="20">
        <f>VLOOKUP(B621,'IV Calls'!A:B,2, FALSE)</f>
        <v>0.34189999999999998</v>
      </c>
      <c r="M621" s="2">
        <f t="shared" si="357"/>
        <v>30.823320577706387</v>
      </c>
      <c r="N621" s="2">
        <f>VLOOKUP(B621,'IV Puts'!A:B,2, FALSE)</f>
        <v>0.36780000000000002</v>
      </c>
      <c r="O621" s="21">
        <f t="shared" si="358"/>
        <v>34.409977526270801</v>
      </c>
      <c r="P621" s="4">
        <f t="shared" si="359"/>
        <v>68.590000000000146</v>
      </c>
      <c r="Q621" s="4">
        <f t="shared" si="360"/>
        <v>102.07200000000003</v>
      </c>
      <c r="R621" s="4">
        <f t="shared" si="361"/>
        <v>14.015669172932334</v>
      </c>
      <c r="S621" s="4">
        <f t="shared" si="362"/>
        <v>9.8401007787448389</v>
      </c>
      <c r="T621" s="20">
        <f t="shared" si="333"/>
        <v>2760.6446466165412</v>
      </c>
      <c r="U621" s="2">
        <f t="shared" si="334"/>
        <v>29.175353383458969</v>
      </c>
      <c r="V621" s="24">
        <f t="shared" si="335"/>
        <v>1</v>
      </c>
      <c r="W621" s="32">
        <f t="shared" si="336"/>
        <v>2782.2622024771053</v>
      </c>
      <c r="X621" s="33">
        <f t="shared" si="337"/>
        <v>7.5577975228948162</v>
      </c>
      <c r="Y621" s="34">
        <f t="shared" si="338"/>
        <v>1</v>
      </c>
      <c r="Z621" s="39">
        <f t="shared" si="363"/>
        <v>2786.1890000000058</v>
      </c>
      <c r="AA621" s="33">
        <f t="shared" si="339"/>
        <v>3.6309999999944012</v>
      </c>
      <c r="AB621" s="34">
        <f t="shared" si="340"/>
        <v>1</v>
      </c>
      <c r="AC621" s="32">
        <f t="shared" si="341"/>
        <v>2785.3643725201969</v>
      </c>
      <c r="AD621" s="33">
        <f t="shared" si="342"/>
        <v>4.4556274798032973</v>
      </c>
      <c r="AE621" s="34">
        <f t="shared" si="343"/>
        <v>1</v>
      </c>
      <c r="AF621" s="36">
        <f t="shared" si="344"/>
        <v>1</v>
      </c>
      <c r="AG621" s="37">
        <f t="shared" si="345"/>
        <v>0</v>
      </c>
      <c r="AH621" s="37">
        <f>IF(COUNTIF(AF622:AF625, "&lt;0")&gt;=2,0,IF(AE621=1, 1, -1))</f>
        <v>0</v>
      </c>
      <c r="AI621" s="37">
        <f>IF(COUNTIF(AF622:AF624, "&lt;0")&gt;=1,0,IF(AE621=1, 1, -1))</f>
        <v>0</v>
      </c>
      <c r="AJ621" s="42">
        <f>IF(SUM(AE622:AE624)=0,0,IF(AE621=1, 1, -1))</f>
        <v>0</v>
      </c>
      <c r="AK621" s="37">
        <f>IF(COUNTIF(AF622:AF623, "&lt;0")&gt;=2,0,IF(AE621=1, 1, -1))</f>
        <v>0</v>
      </c>
      <c r="AL621" s="44">
        <f>IF(COUNTIF(AF622:AF625, "&lt;0")&gt;=3,0,IF(AE621=1, 1, -1))</f>
        <v>0</v>
      </c>
      <c r="AM621" s="49">
        <f>IF(COUNTIF(AF622:AF624, "&lt;0")&gt;=2,0,IF(AE621=1, 1, -1))</f>
        <v>0</v>
      </c>
      <c r="AN621" s="7">
        <v>33.158284025973707</v>
      </c>
      <c r="AO621" s="4">
        <f t="shared" si="346"/>
        <v>41.580000000000382</v>
      </c>
      <c r="AP621" s="4">
        <f t="shared" si="347"/>
        <v>-14.629999999999654</v>
      </c>
      <c r="AQ621" s="4">
        <f t="shared" si="348"/>
        <v>12.830000000000382</v>
      </c>
      <c r="AR621">
        <f t="shared" si="364"/>
        <v>41.580000000000382</v>
      </c>
      <c r="AS621" s="6">
        <f t="shared" si="349"/>
        <v>0</v>
      </c>
      <c r="AT621" s="4">
        <f t="shared" si="350"/>
        <v>8.1574260389601818</v>
      </c>
      <c r="AU621" s="4">
        <f t="shared" si="365"/>
        <v>27.328284025973325</v>
      </c>
      <c r="AV621">
        <f t="shared" si="366"/>
        <v>0</v>
      </c>
      <c r="AW621">
        <f t="shared" si="367"/>
        <v>0</v>
      </c>
      <c r="AX621">
        <f t="shared" si="368"/>
        <v>0</v>
      </c>
      <c r="AY621" s="4">
        <f t="shared" si="351"/>
        <v>6.94</v>
      </c>
      <c r="AZ621" s="4">
        <f t="shared" si="352"/>
        <v>549.40000000000134</v>
      </c>
      <c r="BA621" s="4">
        <f>(C621-$C$1240)*10/100*4</f>
        <v>79.563999999999936</v>
      </c>
      <c r="BC621"/>
      <c r="BE621" s="6"/>
      <c r="BK621">
        <f t="shared" si="369"/>
        <v>0</v>
      </c>
    </row>
    <row r="622" spans="1:63" x14ac:dyDescent="0.25">
      <c r="A622">
        <v>637</v>
      </c>
      <c r="B622" s="1">
        <v>43929</v>
      </c>
      <c r="C622" s="2">
        <v>2685</v>
      </c>
      <c r="D622" s="2">
        <v>2760.75</v>
      </c>
      <c r="E622" s="2">
        <v>2663.3</v>
      </c>
      <c r="F622" s="2">
        <v>2749.98</v>
      </c>
      <c r="G622" s="2">
        <v>5856370000</v>
      </c>
      <c r="H622" s="2">
        <f t="shared" si="353"/>
        <v>87.815155487725121</v>
      </c>
      <c r="I622" s="2">
        <f t="shared" si="354"/>
        <v>2509.712</v>
      </c>
      <c r="J622" s="2">
        <f t="shared" si="355"/>
        <v>92.480059159287265</v>
      </c>
      <c r="K622" s="2">
        <f t="shared" si="356"/>
        <v>25.590000000000146</v>
      </c>
      <c r="L622" s="20">
        <f>VLOOKUP(B622,'IV Calls'!A:B,2, FALSE)</f>
        <v>0.37119999999999997</v>
      </c>
      <c r="M622" s="2">
        <f t="shared" si="357"/>
        <v>32.362648189377964</v>
      </c>
      <c r="N622" s="2">
        <f>VLOOKUP(B622,'IV Puts'!A:B,2, FALSE)</f>
        <v>0.38040000000000002</v>
      </c>
      <c r="O622" s="21">
        <f t="shared" si="358"/>
        <v>34.416676880717311</v>
      </c>
      <c r="P622" s="4">
        <f t="shared" si="359"/>
        <v>101.34000000000015</v>
      </c>
      <c r="Q622" s="4">
        <f t="shared" si="360"/>
        <v>111.35800000000003</v>
      </c>
      <c r="R622" s="4">
        <f t="shared" si="361"/>
        <v>10.664646616541354</v>
      </c>
      <c r="S622" s="4">
        <f t="shared" si="362"/>
        <v>7.4256372916979467</v>
      </c>
      <c r="T622" s="20">
        <f t="shared" si="333"/>
        <v>2663.1628872180449</v>
      </c>
      <c r="U622" s="2">
        <f t="shared" si="334"/>
        <v>86.817112781955075</v>
      </c>
      <c r="V622" s="24">
        <f t="shared" si="335"/>
        <v>0</v>
      </c>
      <c r="W622" s="32">
        <f t="shared" si="336"/>
        <v>2686.8427308662363</v>
      </c>
      <c r="X622" s="33">
        <f t="shared" si="337"/>
        <v>63.137269133763766</v>
      </c>
      <c r="Y622" s="34">
        <f t="shared" si="338"/>
        <v>0</v>
      </c>
      <c r="Z622" s="39">
        <f t="shared" si="363"/>
        <v>2679.6349999999948</v>
      </c>
      <c r="AA622" s="33">
        <f t="shared" si="339"/>
        <v>70.345000000005257</v>
      </c>
      <c r="AB622" s="34">
        <f t="shared" si="340"/>
        <v>0</v>
      </c>
      <c r="AC622" s="32">
        <f t="shared" si="341"/>
        <v>2681.1486234819054</v>
      </c>
      <c r="AD622" s="33">
        <f t="shared" si="342"/>
        <v>68.831376518094658</v>
      </c>
      <c r="AE622" s="34">
        <f t="shared" si="343"/>
        <v>0</v>
      </c>
      <c r="AF622" s="36">
        <f t="shared" si="344"/>
        <v>-1</v>
      </c>
      <c r="AG622" s="37">
        <f t="shared" si="345"/>
        <v>0</v>
      </c>
      <c r="AH622" s="37">
        <f>IF(COUNTIF(AF623:AF626, "&lt;0")&gt;=2,0,IF(AE622=1, 1, -1))</f>
        <v>0</v>
      </c>
      <c r="AI622" s="37">
        <f>IF(COUNTIF(AF623:AF625, "&lt;0")&gt;=1,0,IF(AE622=1, 1, -1))</f>
        <v>0</v>
      </c>
      <c r="AJ622" s="42">
        <f>IF(SUM(AE623:AE625)=0,0,IF(AE622=1, 1, -1))</f>
        <v>-1</v>
      </c>
      <c r="AK622" s="37">
        <f>IF(COUNTIF(AF623:AF624, "&lt;0")&gt;=2,0,IF(AE622=1, 1, -1))</f>
        <v>0</v>
      </c>
      <c r="AL622" s="44">
        <f>IF(COUNTIF(AF623:AF626, "&lt;0")&gt;=3,0,IF(AE622=1, 1, -1))</f>
        <v>0</v>
      </c>
      <c r="AM622" s="49">
        <f>IF(COUNTIF(AF623:AF625, "&lt;0")&gt;=2,0,IF(AE622=1, 1, -1))</f>
        <v>0</v>
      </c>
      <c r="AN622" s="7">
        <v>33.164739685450911</v>
      </c>
      <c r="AO622" s="4">
        <f t="shared" si="346"/>
        <v>75.75</v>
      </c>
      <c r="AP622" s="4">
        <f t="shared" si="347"/>
        <v>-21.699999999999818</v>
      </c>
      <c r="AQ622" s="4">
        <f t="shared" si="348"/>
        <v>64.980000000000018</v>
      </c>
      <c r="AR622">
        <f t="shared" si="364"/>
        <v>75.75</v>
      </c>
      <c r="AS622" s="6">
        <f t="shared" si="349"/>
        <v>1</v>
      </c>
      <c r="AT622" s="4">
        <f t="shared" si="350"/>
        <v>-26.002890471823633</v>
      </c>
      <c r="AU622" s="4">
        <f t="shared" si="365"/>
        <v>-24.815260314549107</v>
      </c>
      <c r="AV622">
        <f t="shared" si="366"/>
        <v>1</v>
      </c>
      <c r="AW622">
        <f t="shared" si="367"/>
        <v>0</v>
      </c>
      <c r="AX622">
        <f t="shared" si="368"/>
        <v>0</v>
      </c>
      <c r="AY622" s="4">
        <f t="shared" si="351"/>
        <v>-3.9100000000000006</v>
      </c>
      <c r="AZ622" s="4">
        <f t="shared" si="352"/>
        <v>542.46000000000129</v>
      </c>
      <c r="BA622" s="4">
        <f>(C622-$C$1240)*10/100*4</f>
        <v>42.768000000000029</v>
      </c>
      <c r="BC622"/>
      <c r="BE622" s="6"/>
      <c r="BK622">
        <f t="shared" si="369"/>
        <v>0</v>
      </c>
    </row>
    <row r="623" spans="1:63" x14ac:dyDescent="0.25">
      <c r="A623">
        <v>636</v>
      </c>
      <c r="B623" s="1">
        <v>43928</v>
      </c>
      <c r="C623" s="2">
        <v>2738.65</v>
      </c>
      <c r="D623" s="2">
        <v>2756.89</v>
      </c>
      <c r="E623" s="2">
        <v>2657.67</v>
      </c>
      <c r="F623" s="2">
        <v>2659.41</v>
      </c>
      <c r="G623" s="2">
        <v>7040720000</v>
      </c>
      <c r="H623" s="2">
        <f t="shared" si="353"/>
        <v>84.199602275386923</v>
      </c>
      <c r="I623" s="2">
        <f t="shared" si="354"/>
        <v>2516.7419999999997</v>
      </c>
      <c r="J623" s="2">
        <f t="shared" si="355"/>
        <v>88.177538254544061</v>
      </c>
      <c r="K623" s="2">
        <f t="shared" si="356"/>
        <v>74.970000000000255</v>
      </c>
      <c r="L623" s="20">
        <f>VLOOKUP(B623,'IV Calls'!A:B,2, FALSE)</f>
        <v>0.40629999999999999</v>
      </c>
      <c r="M623" s="2">
        <f t="shared" si="357"/>
        <v>35.479677148244086</v>
      </c>
      <c r="N623" s="2">
        <f>VLOOKUP(B623,'IV Puts'!A:B,2, FALSE)</f>
        <v>0.41120000000000001</v>
      </c>
      <c r="O623" s="21">
        <f t="shared" si="358"/>
        <v>37.263040164012686</v>
      </c>
      <c r="P623" s="4">
        <f t="shared" si="359"/>
        <v>99.2199999999998</v>
      </c>
      <c r="Q623" s="4">
        <f t="shared" si="360"/>
        <v>117.61300000000001</v>
      </c>
      <c r="R623" s="4">
        <f t="shared" si="361"/>
        <v>3.7528872180451129</v>
      </c>
      <c r="S623" s="4">
        <f t="shared" si="362"/>
        <v>2.5953955862483102</v>
      </c>
      <c r="T623" s="20">
        <f t="shared" si="333"/>
        <v>2659.9261052631578</v>
      </c>
      <c r="U623" s="2">
        <f t="shared" si="334"/>
        <v>0.51610526315789684</v>
      </c>
      <c r="V623" s="24">
        <f t="shared" si="335"/>
        <v>1</v>
      </c>
      <c r="W623" s="32">
        <f t="shared" si="336"/>
        <v>2736.7841494884715</v>
      </c>
      <c r="X623" s="33">
        <f t="shared" si="337"/>
        <v>77.37414948847163</v>
      </c>
      <c r="Y623" s="34">
        <f t="shared" si="338"/>
        <v>0</v>
      </c>
      <c r="Z623" s="39">
        <f t="shared" si="363"/>
        <v>2754.6869999999908</v>
      </c>
      <c r="AA623" s="33">
        <f t="shared" si="339"/>
        <v>95.276999999990949</v>
      </c>
      <c r="AB623" s="34">
        <f t="shared" si="340"/>
        <v>0</v>
      </c>
      <c r="AC623" s="32">
        <f t="shared" si="341"/>
        <v>2750.9274013925715</v>
      </c>
      <c r="AD623" s="33">
        <f t="shared" si="342"/>
        <v>91.517401392571628</v>
      </c>
      <c r="AE623" s="34">
        <f t="shared" si="343"/>
        <v>0</v>
      </c>
      <c r="AF623" s="36">
        <f t="shared" si="344"/>
        <v>-1</v>
      </c>
      <c r="AG623" s="37">
        <f t="shared" si="345"/>
        <v>0</v>
      </c>
      <c r="AH623" s="37">
        <f>IF(COUNTIF(AF624:AF627, "&lt;0")&gt;=2,0,IF(AE623=1, 1, -1))</f>
        <v>0</v>
      </c>
      <c r="AI623" s="37">
        <f>IF(COUNTIF(AF624:AF626, "&lt;0")&gt;=1,0,IF(AE623=1, 1, -1))</f>
        <v>0</v>
      </c>
      <c r="AJ623" s="42">
        <f>IF(SUM(AE624:AE626)=0,0,IF(AE623=1, 1, -1))</f>
        <v>-1</v>
      </c>
      <c r="AK623" s="37">
        <f>IF(COUNTIF(AF624:AF625, "&lt;0")&gt;=2,0,IF(AE623=1, 1, -1))</f>
        <v>-1</v>
      </c>
      <c r="AL623" s="44">
        <f>IF(COUNTIF(AF624:AF627, "&lt;0")&gt;=3,0,IF(AE623=1, 1, -1))</f>
        <v>-1</v>
      </c>
      <c r="AM623" s="49">
        <f>IF(COUNTIF(AF624:AF626, "&lt;0")&gt;=2,0,IF(AE623=1, 1, -1))</f>
        <v>0</v>
      </c>
      <c r="AN623" s="7">
        <v>35.907563975776441</v>
      </c>
      <c r="AO623" s="4">
        <f t="shared" si="346"/>
        <v>18.239999999999782</v>
      </c>
      <c r="AP623" s="4">
        <f t="shared" si="347"/>
        <v>-80.980000000000018</v>
      </c>
      <c r="AQ623" s="4">
        <f t="shared" si="348"/>
        <v>79.240000000000236</v>
      </c>
      <c r="AR623">
        <f t="shared" si="364"/>
        <v>80.980000000000018</v>
      </c>
      <c r="AS623" s="6">
        <f t="shared" si="349"/>
        <v>1</v>
      </c>
      <c r="AT623" s="4">
        <f t="shared" si="350"/>
        <v>-27.118654036335357</v>
      </c>
      <c r="AU623" s="4">
        <f t="shared" si="365"/>
        <v>-36.332436024223796</v>
      </c>
      <c r="AV623">
        <f t="shared" si="366"/>
        <v>1</v>
      </c>
      <c r="AW623">
        <f t="shared" si="367"/>
        <v>0</v>
      </c>
      <c r="AX623">
        <f t="shared" si="368"/>
        <v>0</v>
      </c>
      <c r="AY623" s="4">
        <f t="shared" si="351"/>
        <v>-3.9100000000000006</v>
      </c>
      <c r="AZ623" s="4">
        <f t="shared" si="352"/>
        <v>546.37000000000126</v>
      </c>
      <c r="BA623" s="4">
        <f>(C623-$C$1240)*10/100*4</f>
        <v>64.228000000000065</v>
      </c>
      <c r="BC623"/>
      <c r="BE623" s="6"/>
      <c r="BK623">
        <f t="shared" si="369"/>
        <v>1</v>
      </c>
    </row>
    <row r="624" spans="1:63" x14ac:dyDescent="0.25">
      <c r="A624">
        <v>635</v>
      </c>
      <c r="B624" s="1">
        <v>43927</v>
      </c>
      <c r="C624" s="2">
        <v>2578.2800000000002</v>
      </c>
      <c r="D624" s="2">
        <v>2676.85</v>
      </c>
      <c r="E624" s="2">
        <v>2574.5700000000002</v>
      </c>
      <c r="F624" s="2">
        <v>2663.68</v>
      </c>
      <c r="G624" s="2">
        <v>6391860000</v>
      </c>
      <c r="H624" s="2">
        <f t="shared" si="353"/>
        <v>76.828993977245062</v>
      </c>
      <c r="I624" s="2">
        <f t="shared" si="354"/>
        <v>2520.4834999999994</v>
      </c>
      <c r="J624" s="2">
        <f t="shared" si="355"/>
        <v>86.717825732295907</v>
      </c>
      <c r="K624" s="2">
        <f t="shared" si="356"/>
        <v>89.630000000000109</v>
      </c>
      <c r="L624" s="20">
        <f>VLOOKUP(B624,'IV Calls'!A:B,2, FALSE)</f>
        <v>0.38109999999999999</v>
      </c>
      <c r="M624" s="2">
        <f t="shared" si="357"/>
        <v>31.09235074486968</v>
      </c>
      <c r="N624" s="2">
        <f>VLOOKUP(B624,'IV Puts'!A:B,2, FALSE)</f>
        <v>0.38690000000000002</v>
      </c>
      <c r="O624" s="21">
        <f t="shared" si="358"/>
        <v>32.757117675794433</v>
      </c>
      <c r="P624" s="4">
        <f t="shared" si="359"/>
        <v>188.19999999999982</v>
      </c>
      <c r="Q624" s="4">
        <f t="shared" si="360"/>
        <v>128.92200000000003</v>
      </c>
      <c r="R624" s="4">
        <f t="shared" si="361"/>
        <v>-3.7538947368421041</v>
      </c>
      <c r="S624" s="4">
        <f t="shared" si="362"/>
        <v>-2.6279584669415152</v>
      </c>
      <c r="T624" s="20">
        <f t="shared" si="333"/>
        <v>2479.5951127819549</v>
      </c>
      <c r="U624" s="2">
        <f t="shared" si="334"/>
        <v>184.08488721804497</v>
      </c>
      <c r="V624" s="24">
        <f t="shared" si="335"/>
        <v>0</v>
      </c>
      <c r="W624" s="32">
        <f t="shared" si="336"/>
        <v>2573.6153168379446</v>
      </c>
      <c r="X624" s="33">
        <f t="shared" si="337"/>
        <v>90.064683162055189</v>
      </c>
      <c r="Y624" s="34">
        <f t="shared" si="338"/>
        <v>0</v>
      </c>
      <c r="Z624" s="39">
        <f t="shared" si="363"/>
        <v>2584.6160000000018</v>
      </c>
      <c r="AA624" s="33">
        <f t="shared" si="339"/>
        <v>79.063999999998032</v>
      </c>
      <c r="AB624" s="34">
        <f t="shared" si="340"/>
        <v>0</v>
      </c>
      <c r="AC624" s="32">
        <f t="shared" si="341"/>
        <v>2582.3058565359697</v>
      </c>
      <c r="AD624" s="33">
        <f t="shared" si="342"/>
        <v>81.374143464030112</v>
      </c>
      <c r="AE624" s="34">
        <f t="shared" si="343"/>
        <v>0</v>
      </c>
      <c r="AF624" s="36">
        <f t="shared" si="344"/>
        <v>-1</v>
      </c>
      <c r="AG624" s="37">
        <f t="shared" si="345"/>
        <v>-1</v>
      </c>
      <c r="AH624" s="37">
        <f>IF(COUNTIF(AF625:AF628, "&lt;0")&gt;=2,0,IF(AE624=1, 1, -1))</f>
        <v>-1</v>
      </c>
      <c r="AI624" s="37">
        <f>IF(COUNTIF(AF625:AF627, "&lt;0")&gt;=1,0,IF(AE624=1, 1, -1))</f>
        <v>0</v>
      </c>
      <c r="AJ624" s="42">
        <f>IF(SUM(AE625:AE627)=0,0,IF(AE624=1, 1, -1))</f>
        <v>-1</v>
      </c>
      <c r="AK624" s="37">
        <f>IF(COUNTIF(AF625:AF626, "&lt;0")&gt;=2,0,IF(AE624=1, 1, -1))</f>
        <v>-1</v>
      </c>
      <c r="AL624" s="44">
        <f>IF(COUNTIF(AF625:AF628, "&lt;0")&gt;=3,0,IF(AE624=1, 1, -1))</f>
        <v>-1</v>
      </c>
      <c r="AM624" s="49">
        <f>IF(COUNTIF(AF625:AF627, "&lt;0")&gt;=2,0,IF(AE624=1, 1, -1))</f>
        <v>-1</v>
      </c>
      <c r="AN624" s="7">
        <v>31.565548420860875</v>
      </c>
      <c r="AO624" s="4">
        <f t="shared" si="346"/>
        <v>98.569999999999709</v>
      </c>
      <c r="AP624" s="4">
        <f t="shared" si="347"/>
        <v>-3.7100000000000364</v>
      </c>
      <c r="AQ624" s="4">
        <f t="shared" si="348"/>
        <v>85.399999999999636</v>
      </c>
      <c r="AR624">
        <f t="shared" si="364"/>
        <v>98.569999999999709</v>
      </c>
      <c r="AS624" s="6">
        <f t="shared" si="349"/>
        <v>1</v>
      </c>
      <c r="AT624" s="4">
        <f t="shared" si="350"/>
        <v>-51.221677368708399</v>
      </c>
      <c r="AU624" s="4">
        <f t="shared" si="365"/>
        <v>-46.834451579138758</v>
      </c>
      <c r="AV624">
        <f t="shared" si="366"/>
        <v>1</v>
      </c>
      <c r="AW624">
        <f t="shared" si="367"/>
        <v>0</v>
      </c>
      <c r="AX624">
        <f t="shared" si="368"/>
        <v>0</v>
      </c>
      <c r="AY624" s="4">
        <f t="shared" si="351"/>
        <v>-3.9100000000000006</v>
      </c>
      <c r="AZ624" s="4">
        <f t="shared" si="352"/>
        <v>550.28000000000122</v>
      </c>
      <c r="BA624" s="4">
        <f>(C624-$C$1240)*10/100*4</f>
        <v>8.0000000000109137E-2</v>
      </c>
      <c r="BC624"/>
      <c r="BE624" s="6"/>
      <c r="BK624">
        <f t="shared" si="369"/>
        <v>1</v>
      </c>
    </row>
    <row r="625" spans="1:63" x14ac:dyDescent="0.25">
      <c r="A625">
        <v>634</v>
      </c>
      <c r="B625" s="1">
        <v>43924</v>
      </c>
      <c r="C625" s="2">
        <v>2514.92</v>
      </c>
      <c r="D625" s="2">
        <v>2538.1799999999998</v>
      </c>
      <c r="E625" s="2">
        <v>2459.96</v>
      </c>
      <c r="F625" s="2">
        <v>2488.65</v>
      </c>
      <c r="G625" s="2">
        <v>6087190000</v>
      </c>
      <c r="H625" s="2">
        <f t="shared" si="353"/>
        <v>98.485618854283018</v>
      </c>
      <c r="I625" s="2">
        <f t="shared" si="354"/>
        <v>2534.7639999999997</v>
      </c>
      <c r="J625" s="2">
        <f t="shared" si="355"/>
        <v>117.17500050419412</v>
      </c>
      <c r="K625" s="2">
        <f t="shared" si="356"/>
        <v>-11.980000000000018</v>
      </c>
      <c r="L625" s="20">
        <f>VLOOKUP(B625,'IV Calls'!A:B,2, FALSE)</f>
        <v>0.4052</v>
      </c>
      <c r="M625" s="2">
        <f t="shared" si="357"/>
        <v>33.566671562248658</v>
      </c>
      <c r="N625" s="2">
        <f>VLOOKUP(B625,'IV Puts'!A:B,2, FALSE)</f>
        <v>0.39700000000000002</v>
      </c>
      <c r="O625" s="21">
        <f t="shared" si="358"/>
        <v>34.128852854477906</v>
      </c>
      <c r="P625" s="4">
        <f t="shared" si="359"/>
        <v>78.2199999999998</v>
      </c>
      <c r="Q625" s="4">
        <f t="shared" si="360"/>
        <v>121.40800000000004</v>
      </c>
      <c r="R625" s="4">
        <f t="shared" si="361"/>
        <v>-9.0548872180451081</v>
      </c>
      <c r="S625" s="4">
        <f t="shared" si="362"/>
        <v>-6.5699762845849774</v>
      </c>
      <c r="T625" s="20">
        <f t="shared" si="333"/>
        <v>2512.2065263157897</v>
      </c>
      <c r="U625" s="2">
        <f t="shared" si="334"/>
        <v>23.556526315789597</v>
      </c>
      <c r="V625" s="24">
        <f t="shared" si="335"/>
        <v>1</v>
      </c>
      <c r="W625" s="32">
        <f t="shared" si="336"/>
        <v>2507.3595028248587</v>
      </c>
      <c r="X625" s="33">
        <f t="shared" si="337"/>
        <v>18.709502824858646</v>
      </c>
      <c r="Y625" s="34">
        <f t="shared" si="338"/>
        <v>1</v>
      </c>
      <c r="Z625" s="39">
        <f t="shared" si="363"/>
        <v>2520.5580000000045</v>
      </c>
      <c r="AA625" s="33">
        <f t="shared" si="339"/>
        <v>31.908000000004449</v>
      </c>
      <c r="AB625" s="34">
        <f t="shared" si="340"/>
        <v>1</v>
      </c>
      <c r="AC625" s="32">
        <f t="shared" si="341"/>
        <v>2517.7863155932237</v>
      </c>
      <c r="AD625" s="33">
        <f t="shared" si="342"/>
        <v>29.136315593223571</v>
      </c>
      <c r="AE625" s="34">
        <f t="shared" si="343"/>
        <v>1</v>
      </c>
      <c r="AF625" s="36">
        <f t="shared" si="344"/>
        <v>1</v>
      </c>
      <c r="AG625" s="37">
        <f t="shared" si="345"/>
        <v>0</v>
      </c>
      <c r="AH625" s="37">
        <f>IF(COUNTIF(AF626:AF629, "&lt;0")&gt;=2,0,IF(AE625=1, 1, -1))</f>
        <v>0</v>
      </c>
      <c r="AI625" s="37">
        <f>IF(COUNTIF(AF626:AF628, "&lt;0")&gt;=1,0,IF(AE625=1, 1, -1))</f>
        <v>0</v>
      </c>
      <c r="AJ625" s="42">
        <f>IF(SUM(AE626:AE628)=0,0,IF(AE625=1, 1, -1))</f>
        <v>1</v>
      </c>
      <c r="AK625" s="37">
        <f>IF(COUNTIF(AF626:AF627, "&lt;0")&gt;=2,0,IF(AE625=1, 1, -1))</f>
        <v>1</v>
      </c>
      <c r="AL625" s="44">
        <f>IF(COUNTIF(AF626:AF629, "&lt;0")&gt;=3,0,IF(AE625=1, 1, -1))</f>
        <v>1</v>
      </c>
      <c r="AM625" s="49">
        <f>IF(COUNTIF(AF626:AF628, "&lt;0")&gt;=2,0,IF(AE625=1, 1, -1))</f>
        <v>1</v>
      </c>
      <c r="AN625" s="7">
        <v>32.887385513851726</v>
      </c>
      <c r="AO625" s="4">
        <f t="shared" si="346"/>
        <v>23.259999999999764</v>
      </c>
      <c r="AP625" s="4">
        <f t="shared" si="347"/>
        <v>-54.960000000000036</v>
      </c>
      <c r="AQ625" s="4">
        <f t="shared" si="348"/>
        <v>26.269999999999982</v>
      </c>
      <c r="AR625">
        <f t="shared" si="364"/>
        <v>54.960000000000036</v>
      </c>
      <c r="AS625" s="6">
        <f t="shared" si="349"/>
        <v>1</v>
      </c>
      <c r="AT625" s="4">
        <f t="shared" si="350"/>
        <v>-5.6289217292224478</v>
      </c>
      <c r="AU625" s="4">
        <f t="shared" si="365"/>
        <v>13.617385513851744</v>
      </c>
      <c r="AV625">
        <f t="shared" si="366"/>
        <v>0</v>
      </c>
      <c r="AW625">
        <f t="shared" si="367"/>
        <v>1</v>
      </c>
      <c r="AX625">
        <f t="shared" si="368"/>
        <v>0</v>
      </c>
      <c r="AY625" s="4">
        <f t="shared" si="351"/>
        <v>-3.9100000000000006</v>
      </c>
      <c r="AZ625" s="4">
        <f t="shared" si="352"/>
        <v>554.19000000000119</v>
      </c>
      <c r="BA625" s="4">
        <f>(C625-$C$1240)*10/100*4</f>
        <v>-25.263999999999943</v>
      </c>
      <c r="BC625"/>
      <c r="BE625" s="6"/>
      <c r="BK625">
        <f t="shared" si="369"/>
        <v>1</v>
      </c>
    </row>
    <row r="626" spans="1:63" x14ac:dyDescent="0.25">
      <c r="A626">
        <v>633</v>
      </c>
      <c r="B626" s="1">
        <v>43923</v>
      </c>
      <c r="C626" s="2">
        <v>2458.54</v>
      </c>
      <c r="D626" s="2">
        <v>2533.2199999999998</v>
      </c>
      <c r="E626" s="2">
        <v>2455.79</v>
      </c>
      <c r="F626" s="2">
        <v>2526.9</v>
      </c>
      <c r="G626" s="2">
        <v>6454990000</v>
      </c>
      <c r="H626" s="2">
        <f t="shared" si="353"/>
        <v>98.668004546109614</v>
      </c>
      <c r="I626" s="2">
        <f t="shared" si="354"/>
        <v>2556.7279999999996</v>
      </c>
      <c r="J626" s="2">
        <f t="shared" si="355"/>
        <v>124.78658014364912</v>
      </c>
      <c r="K626" s="2">
        <f t="shared" si="356"/>
        <v>-11.960000000000036</v>
      </c>
      <c r="L626" s="20">
        <f>VLOOKUP(B626,'IV Calls'!A:B,2, FALSE)</f>
        <v>0.438</v>
      </c>
      <c r="M626" s="2">
        <f t="shared" si="357"/>
        <v>35.473966846647606</v>
      </c>
      <c r="N626" s="2">
        <f>VLOOKUP(B626,'IV Puts'!A:B,2, FALSE)</f>
        <v>0.43740000000000001</v>
      </c>
      <c r="O626" s="21">
        <f t="shared" si="358"/>
        <v>36.762646287990989</v>
      </c>
      <c r="P626" s="4">
        <f t="shared" si="359"/>
        <v>77.429999999999836</v>
      </c>
      <c r="Q626" s="4">
        <f t="shared" si="360"/>
        <v>129.33100000000007</v>
      </c>
      <c r="R626" s="4">
        <f t="shared" si="361"/>
        <v>-14.69347368421052</v>
      </c>
      <c r="S626" s="4">
        <f t="shared" si="362"/>
        <v>-10.648587570621459</v>
      </c>
      <c r="T626" s="20">
        <f t="shared" si="333"/>
        <v>2449.5546766917291</v>
      </c>
      <c r="U626" s="2">
        <f t="shared" si="334"/>
        <v>77.345323308270963</v>
      </c>
      <c r="V626" s="24">
        <f t="shared" si="335"/>
        <v>0</v>
      </c>
      <c r="W626" s="32">
        <f t="shared" si="336"/>
        <v>2447.8986295751388</v>
      </c>
      <c r="X626" s="33">
        <f t="shared" si="337"/>
        <v>79.001370424861307</v>
      </c>
      <c r="Y626" s="34">
        <f t="shared" si="338"/>
        <v>0</v>
      </c>
      <c r="Z626" s="39">
        <f t="shared" si="363"/>
        <v>2454.5859999999993</v>
      </c>
      <c r="AA626" s="33">
        <f t="shared" si="339"/>
        <v>72.31400000000076</v>
      </c>
      <c r="AB626" s="34">
        <f t="shared" si="340"/>
        <v>0</v>
      </c>
      <c r="AC626" s="32">
        <f t="shared" si="341"/>
        <v>2453.1816522107783</v>
      </c>
      <c r="AD626" s="33">
        <f t="shared" si="342"/>
        <v>73.718347789221752</v>
      </c>
      <c r="AE626" s="34">
        <f t="shared" si="343"/>
        <v>0</v>
      </c>
      <c r="AF626" s="36">
        <f t="shared" si="344"/>
        <v>-1</v>
      </c>
      <c r="AG626" s="37">
        <f t="shared" si="345"/>
        <v>-1</v>
      </c>
      <c r="AH626" s="37">
        <f>IF(COUNTIF(AF627:AF630, "&lt;0")&gt;=2,0,IF(AE626=1, 1, -1))</f>
        <v>-1</v>
      </c>
      <c r="AI626" s="37">
        <f>IF(COUNTIF(AF627:AF629, "&lt;0")&gt;=1,0,IF(AE626=1, 1, -1))</f>
        <v>0</v>
      </c>
      <c r="AJ626" s="42">
        <f>IF(SUM(AE627:AE629)=0,0,IF(AE626=1, 1, -1))</f>
        <v>-1</v>
      </c>
      <c r="AK626" s="37">
        <f>IF(COUNTIF(AF627:AF628, "&lt;0")&gt;=2,0,IF(AE626=1, 1, -1))</f>
        <v>-1</v>
      </c>
      <c r="AL626" s="44">
        <f>IF(COUNTIF(AF627:AF630, "&lt;0")&gt;=3,0,IF(AE626=1, 1, -1))</f>
        <v>-1</v>
      </c>
      <c r="AM626" s="49">
        <f>IF(COUNTIF(AF627:AF629, "&lt;0")&gt;=2,0,IF(AE626=1, 1, -1))</f>
        <v>-1</v>
      </c>
      <c r="AN626" s="7">
        <v>35.425372371515216</v>
      </c>
      <c r="AO626" s="4">
        <f t="shared" si="346"/>
        <v>74.679999999999836</v>
      </c>
      <c r="AP626" s="4">
        <f t="shared" si="347"/>
        <v>-2.75</v>
      </c>
      <c r="AQ626" s="4">
        <f t="shared" si="348"/>
        <v>68.360000000000127</v>
      </c>
      <c r="AR626">
        <f t="shared" si="364"/>
        <v>74.679999999999836</v>
      </c>
      <c r="AS626" s="6">
        <f t="shared" si="349"/>
        <v>1</v>
      </c>
      <c r="AT626" s="4">
        <f t="shared" si="350"/>
        <v>-21.541941442727008</v>
      </c>
      <c r="AU626" s="4">
        <f t="shared" si="365"/>
        <v>-25.934627628484911</v>
      </c>
      <c r="AV626">
        <f t="shared" si="366"/>
        <v>1</v>
      </c>
      <c r="AW626">
        <f t="shared" si="367"/>
        <v>0</v>
      </c>
      <c r="AX626">
        <f t="shared" si="368"/>
        <v>0</v>
      </c>
      <c r="AY626" s="4">
        <f t="shared" si="351"/>
        <v>-3.9100000000000006</v>
      </c>
      <c r="AZ626" s="4">
        <f t="shared" si="352"/>
        <v>558.10000000000116</v>
      </c>
      <c r="BA626" s="4">
        <f>(C626-$C$1240)*10/100*4</f>
        <v>-47.815999999999988</v>
      </c>
      <c r="BC626"/>
      <c r="BE626" s="6"/>
      <c r="BK626">
        <f t="shared" si="369"/>
        <v>1</v>
      </c>
    </row>
    <row r="627" spans="1:63" x14ac:dyDescent="0.25">
      <c r="A627">
        <v>632</v>
      </c>
      <c r="B627" s="1">
        <v>43922</v>
      </c>
      <c r="C627" s="2">
        <v>2498.08</v>
      </c>
      <c r="D627" s="2">
        <v>2522.75</v>
      </c>
      <c r="E627" s="2">
        <v>2447.4899999999998</v>
      </c>
      <c r="F627" s="2">
        <v>2470.5</v>
      </c>
      <c r="G627" s="2">
        <v>5947900000</v>
      </c>
      <c r="H627" s="2">
        <f t="shared" si="353"/>
        <v>101.69630838378001</v>
      </c>
      <c r="I627" s="2">
        <f t="shared" si="354"/>
        <v>2587.5859999999998</v>
      </c>
      <c r="J627" s="2">
        <f t="shared" si="355"/>
        <v>129.16381215849813</v>
      </c>
      <c r="K627" s="2">
        <f t="shared" si="356"/>
        <v>-86.510000000000218</v>
      </c>
      <c r="L627" s="20">
        <f>VLOOKUP(B627,'IV Calls'!A:B,2, FALSE)</f>
        <v>0.48909999999999998</v>
      </c>
      <c r="M627" s="2">
        <f t="shared" si="357"/>
        <v>41.441943048882514</v>
      </c>
      <c r="N627" s="2">
        <f>VLOOKUP(B627,'IV Puts'!A:B,2, FALSE)</f>
        <v>0.54769999999999996</v>
      </c>
      <c r="O627" s="21">
        <f t="shared" si="358"/>
        <v>48.159007645390218</v>
      </c>
      <c r="P627" s="4">
        <f t="shared" si="359"/>
        <v>137.10000000000036</v>
      </c>
      <c r="Q627" s="4">
        <f t="shared" si="360"/>
        <v>136.30700000000007</v>
      </c>
      <c r="R627" s="4">
        <f t="shared" si="361"/>
        <v>-20.945323308270677</v>
      </c>
      <c r="S627" s="4">
        <f t="shared" si="362"/>
        <v>-14.987845668818496</v>
      </c>
      <c r="T627" s="20">
        <f t="shared" si="333"/>
        <v>2557.5139248120304</v>
      </c>
      <c r="U627" s="2">
        <f t="shared" si="334"/>
        <v>87.013924812030382</v>
      </c>
      <c r="V627" s="24">
        <f t="shared" si="335"/>
        <v>0</v>
      </c>
      <c r="W627" s="32">
        <f t="shared" si="336"/>
        <v>2484.3966776910374</v>
      </c>
      <c r="X627" s="33">
        <f t="shared" si="337"/>
        <v>13.896677691037439</v>
      </c>
      <c r="Y627" s="34">
        <f t="shared" si="338"/>
        <v>1</v>
      </c>
      <c r="Z627" s="39">
        <f t="shared" si="363"/>
        <v>2486.4189999999944</v>
      </c>
      <c r="AA627" s="33">
        <f t="shared" si="339"/>
        <v>15.918999999994412</v>
      </c>
      <c r="AB627" s="34">
        <f t="shared" si="340"/>
        <v>1</v>
      </c>
      <c r="AC627" s="32">
        <f t="shared" si="341"/>
        <v>2485.9943123151133</v>
      </c>
      <c r="AD627" s="33">
        <f t="shared" si="342"/>
        <v>15.494312315113348</v>
      </c>
      <c r="AE627" s="34">
        <f t="shared" si="343"/>
        <v>1</v>
      </c>
      <c r="AF627" s="36">
        <f t="shared" si="344"/>
        <v>1</v>
      </c>
      <c r="AG627" s="37">
        <f t="shared" si="345"/>
        <v>1</v>
      </c>
      <c r="AH627" s="37">
        <f>IF(COUNTIF(AF628:AF631, "&lt;0")&gt;=2,0,IF(AE627=1, 1, -1))</f>
        <v>0</v>
      </c>
      <c r="AI627" s="37">
        <f>IF(COUNTIF(AF628:AF630, "&lt;0")&gt;=1,0,IF(AE627=1, 1, -1))</f>
        <v>0</v>
      </c>
      <c r="AJ627" s="42">
        <f>IF(SUM(AE628:AE630)=0,0,IF(AE627=1, 1, -1))</f>
        <v>1</v>
      </c>
      <c r="AK627" s="37">
        <f>IF(COUNTIF(AF628:AF629, "&lt;0")&gt;=2,0,IF(AE627=1, 1, -1))</f>
        <v>1</v>
      </c>
      <c r="AL627" s="44">
        <f>IF(COUNTIF(AF628:AF631, "&lt;0")&gt;=3,0,IF(AE627=1, 1, -1))</f>
        <v>1</v>
      </c>
      <c r="AM627" s="49">
        <f>IF(COUNTIF(AF628:AF630, "&lt;0")&gt;=2,0,IF(AE627=1, 1, -1))</f>
        <v>1</v>
      </c>
      <c r="AN627" s="7">
        <v>46.407180960688919</v>
      </c>
      <c r="AO627" s="4">
        <f t="shared" si="346"/>
        <v>24.670000000000073</v>
      </c>
      <c r="AP627" s="4">
        <f t="shared" si="347"/>
        <v>-50.590000000000146</v>
      </c>
      <c r="AQ627" s="4">
        <f t="shared" si="348"/>
        <v>27.579999999999927</v>
      </c>
      <c r="AR627">
        <f t="shared" si="364"/>
        <v>50.590000000000146</v>
      </c>
      <c r="AS627" s="6">
        <f t="shared" si="349"/>
        <v>0</v>
      </c>
      <c r="AT627" s="4">
        <f t="shared" si="350"/>
        <v>19.020771441033233</v>
      </c>
      <c r="AU627" s="4">
        <f t="shared" si="365"/>
        <v>25.827180960688992</v>
      </c>
      <c r="AV627">
        <f t="shared" si="366"/>
        <v>0</v>
      </c>
      <c r="AW627">
        <f t="shared" si="367"/>
        <v>0</v>
      </c>
      <c r="AX627">
        <f t="shared" si="368"/>
        <v>0</v>
      </c>
      <c r="AY627" s="4">
        <f t="shared" si="351"/>
        <v>6.94</v>
      </c>
      <c r="AZ627" s="4">
        <f t="shared" si="352"/>
        <v>562.01000000000113</v>
      </c>
      <c r="BA627" s="4">
        <f>(C627-$C$1240)*10/100*4</f>
        <v>-32</v>
      </c>
      <c r="BC627"/>
      <c r="BE627" s="6"/>
      <c r="BK627">
        <f t="shared" si="369"/>
        <v>1</v>
      </c>
    </row>
    <row r="628" spans="1:63" x14ac:dyDescent="0.25">
      <c r="A628">
        <v>631</v>
      </c>
      <c r="B628" s="1">
        <v>43921</v>
      </c>
      <c r="C628" s="2">
        <v>2614.69</v>
      </c>
      <c r="D628" s="2">
        <v>2641.39</v>
      </c>
      <c r="E628" s="2">
        <v>2571.15</v>
      </c>
      <c r="F628" s="2">
        <v>2584.59</v>
      </c>
      <c r="G628" s="2">
        <v>6568290000</v>
      </c>
      <c r="H628" s="2">
        <f t="shared" si="353"/>
        <v>101.31586319251512</v>
      </c>
      <c r="I628" s="2">
        <f t="shared" si="354"/>
        <v>2614.9694999999997</v>
      </c>
      <c r="J628" s="2">
        <f t="shared" si="355"/>
        <v>135.31502320219482</v>
      </c>
      <c r="K628" s="2">
        <f t="shared" si="356"/>
        <v>-11.960000000000036</v>
      </c>
      <c r="L628" s="20">
        <f>VLOOKUP(B628,'IV Calls'!A:B,2, FALSE)</f>
        <v>0.4269</v>
      </c>
      <c r="M628" s="2">
        <f t="shared" si="357"/>
        <v>36.760308630955933</v>
      </c>
      <c r="N628" s="2">
        <f>VLOOKUP(B628,'IV Puts'!A:B,2, FALSE)</f>
        <v>0.50349999999999995</v>
      </c>
      <c r="O628" s="21">
        <f t="shared" si="358"/>
        <v>44.992985406330583</v>
      </c>
      <c r="P628" s="4">
        <f t="shared" si="359"/>
        <v>70.239999999999782</v>
      </c>
      <c r="Q628" s="4">
        <f t="shared" si="360"/>
        <v>147.46400000000003</v>
      </c>
      <c r="R628" s="4">
        <f t="shared" si="361"/>
        <v>-27.07607518796992</v>
      </c>
      <c r="S628" s="4">
        <f t="shared" si="362"/>
        <v>-19.272284942200873</v>
      </c>
      <c r="T628" s="20">
        <f t="shared" si="333"/>
        <v>2594.4443759398496</v>
      </c>
      <c r="U628" s="2">
        <f t="shared" si="334"/>
        <v>9.8543759398494331</v>
      </c>
      <c r="V628" s="24">
        <f t="shared" si="335"/>
        <v>1</v>
      </c>
      <c r="W628" s="32">
        <f t="shared" si="336"/>
        <v>2598.2747674759507</v>
      </c>
      <c r="X628" s="33">
        <f t="shared" si="337"/>
        <v>13.684767475950594</v>
      </c>
      <c r="Y628" s="34">
        <f t="shared" si="338"/>
        <v>1</v>
      </c>
      <c r="Z628" s="39">
        <f t="shared" si="363"/>
        <v>2620.2610000000059</v>
      </c>
      <c r="AA628" s="33">
        <f t="shared" si="339"/>
        <v>35.671000000005733</v>
      </c>
      <c r="AB628" s="34">
        <f t="shared" si="340"/>
        <v>1</v>
      </c>
      <c r="AC628" s="32">
        <f t="shared" si="341"/>
        <v>2615.6438911699543</v>
      </c>
      <c r="AD628" s="33">
        <f t="shared" si="342"/>
        <v>31.053891169954113</v>
      </c>
      <c r="AE628" s="34">
        <f t="shared" si="343"/>
        <v>1</v>
      </c>
      <c r="AF628" s="36">
        <f t="shared" si="344"/>
        <v>1</v>
      </c>
      <c r="AG628" s="37">
        <f t="shared" si="345"/>
        <v>0</v>
      </c>
      <c r="AH628" s="37">
        <f>IF(COUNTIF(AF629:AF632, "&lt;0")&gt;=2,0,IF(AE628=1, 1, -1))</f>
        <v>0</v>
      </c>
      <c r="AI628" s="37">
        <f>IF(COUNTIF(AF629:AF631, "&lt;0")&gt;=1,0,IF(AE628=1, 1, -1))</f>
        <v>0</v>
      </c>
      <c r="AJ628" s="42">
        <f>IF(SUM(AE629:AE631)=0,0,IF(AE628=1, 1, -1))</f>
        <v>1</v>
      </c>
      <c r="AK628" s="37">
        <f>IF(COUNTIF(AF629:AF630, "&lt;0")&gt;=2,0,IF(AE628=1, 1, -1))</f>
        <v>1</v>
      </c>
      <c r="AL628" s="44">
        <f>IF(COUNTIF(AF629:AF632, "&lt;0")&gt;=3,0,IF(AE628=1, 1, -1))</f>
        <v>1</v>
      </c>
      <c r="AM628" s="49">
        <f>IF(COUNTIF(AF629:AF631, "&lt;0")&gt;=2,0,IF(AE628=1, 1, -1))</f>
        <v>0</v>
      </c>
      <c r="AN628" s="7">
        <v>43.356325593081081</v>
      </c>
      <c r="AO628" s="4">
        <f t="shared" si="346"/>
        <v>26.699999999999818</v>
      </c>
      <c r="AP628" s="4">
        <f t="shared" si="347"/>
        <v>-43.539999999999964</v>
      </c>
      <c r="AQ628" s="4">
        <f t="shared" si="348"/>
        <v>30.099999999999909</v>
      </c>
      <c r="AR628">
        <f t="shared" si="364"/>
        <v>43.539999999999964</v>
      </c>
      <c r="AS628" s="6">
        <f t="shared" si="349"/>
        <v>0</v>
      </c>
      <c r="AT628" s="4">
        <f t="shared" si="350"/>
        <v>21.494488389621665</v>
      </c>
      <c r="AU628" s="4">
        <f t="shared" si="365"/>
        <v>20.256325593081172</v>
      </c>
      <c r="AV628">
        <f t="shared" si="366"/>
        <v>0</v>
      </c>
      <c r="AW628">
        <f t="shared" si="367"/>
        <v>0</v>
      </c>
      <c r="AX628">
        <f t="shared" si="368"/>
        <v>0</v>
      </c>
      <c r="AY628" s="4">
        <f t="shared" si="351"/>
        <v>6.94</v>
      </c>
      <c r="AZ628" s="4">
        <f t="shared" si="352"/>
        <v>555.07000000000107</v>
      </c>
      <c r="BA628" s="4">
        <f>(C628-$C$1240)*10/100*4</f>
        <v>14.644000000000052</v>
      </c>
      <c r="BC628"/>
      <c r="BE628" s="6"/>
      <c r="BK628">
        <f t="shared" si="369"/>
        <v>1</v>
      </c>
    </row>
    <row r="629" spans="1:63" x14ac:dyDescent="0.25">
      <c r="A629">
        <v>630</v>
      </c>
      <c r="B629" s="1">
        <v>43920</v>
      </c>
      <c r="C629" s="2">
        <v>2558.98</v>
      </c>
      <c r="D629" s="2">
        <v>2631.8</v>
      </c>
      <c r="E629" s="2">
        <v>2545.2800000000002</v>
      </c>
      <c r="F629" s="2">
        <v>2626.65</v>
      </c>
      <c r="G629" s="2">
        <v>5746220000</v>
      </c>
      <c r="H629" s="2">
        <f t="shared" si="353"/>
        <v>85.322514053703557</v>
      </c>
      <c r="I629" s="2">
        <f t="shared" si="354"/>
        <v>2639.058</v>
      </c>
      <c r="J629" s="2">
        <f t="shared" si="355"/>
        <v>128.92323682902818</v>
      </c>
      <c r="K629" s="2">
        <f t="shared" si="356"/>
        <v>17.510000000000218</v>
      </c>
      <c r="L629" s="20">
        <f>VLOOKUP(B629,'IV Calls'!A:B,2, FALSE)</f>
        <v>0.51670000000000005</v>
      </c>
      <c r="M629" s="2">
        <f t="shared" si="357"/>
        <v>43.050107096605664</v>
      </c>
      <c r="N629" s="2">
        <f>VLOOKUP(B629,'IV Puts'!A:B,2, FALSE)</f>
        <v>0.53339999999999999</v>
      </c>
      <c r="O629" s="21">
        <f t="shared" si="358"/>
        <v>46.11913229391287</v>
      </c>
      <c r="P629" s="4">
        <f t="shared" si="359"/>
        <v>90.330000000000382</v>
      </c>
      <c r="Q629" s="4">
        <f t="shared" si="360"/>
        <v>159.12900000000005</v>
      </c>
      <c r="R629" s="4">
        <f t="shared" si="361"/>
        <v>-32.20562406015037</v>
      </c>
      <c r="S629" s="4">
        <f t="shared" si="362"/>
        <v>-23.120045808520366</v>
      </c>
      <c r="T629" s="20">
        <f t="shared" si="333"/>
        <v>2502.859609022556</v>
      </c>
      <c r="U629" s="2">
        <f t="shared" si="334"/>
        <v>123.79039097744408</v>
      </c>
      <c r="V629" s="24">
        <f t="shared" si="335"/>
        <v>0</v>
      </c>
      <c r="W629" s="32">
        <f t="shared" si="336"/>
        <v>2538.8448433992094</v>
      </c>
      <c r="X629" s="33">
        <f t="shared" si="337"/>
        <v>87.805156600790724</v>
      </c>
      <c r="Y629" s="34">
        <f t="shared" si="338"/>
        <v>0</v>
      </c>
      <c r="Z629" s="39">
        <f t="shared" si="363"/>
        <v>2559.2910000000002</v>
      </c>
      <c r="AA629" s="33">
        <f t="shared" si="339"/>
        <v>67.358999999999924</v>
      </c>
      <c r="AB629" s="34">
        <f t="shared" si="340"/>
        <v>0</v>
      </c>
      <c r="AC629" s="32">
        <f t="shared" si="341"/>
        <v>2554.9973071138338</v>
      </c>
      <c r="AD629" s="33">
        <f t="shared" si="342"/>
        <v>71.652692886166278</v>
      </c>
      <c r="AE629" s="34">
        <f t="shared" si="343"/>
        <v>0</v>
      </c>
      <c r="AF629" s="36">
        <f t="shared" si="344"/>
        <v>-1</v>
      </c>
      <c r="AG629" s="37">
        <f t="shared" si="345"/>
        <v>-1</v>
      </c>
      <c r="AH629" s="37">
        <f>IF(COUNTIF(AF630:AF633, "&lt;0")&gt;=2,0,IF(AE629=1, 1, -1))</f>
        <v>0</v>
      </c>
      <c r="AI629" s="37">
        <f>IF(COUNTIF(AF630:AF632, "&lt;0")&gt;=1,0,IF(AE629=1, 1, -1))</f>
        <v>0</v>
      </c>
      <c r="AJ629" s="42">
        <f>IF(SUM(AE630:AE632)=0,0,IF(AE629=1, 1, -1))</f>
        <v>-1</v>
      </c>
      <c r="AK629" s="37">
        <f>IF(COUNTIF(AF630:AF631, "&lt;0")&gt;=2,0,IF(AE629=1, 1, -1))</f>
        <v>-1</v>
      </c>
      <c r="AL629" s="44">
        <f>IF(COUNTIF(AF630:AF633, "&lt;0")&gt;=3,0,IF(AE629=1, 1, -1))</f>
        <v>-1</v>
      </c>
      <c r="AM629" s="49">
        <f>IF(COUNTIF(AF630:AF632, "&lt;0")&gt;=2,0,IF(AE629=1, 1, -1))</f>
        <v>-1</v>
      </c>
      <c r="AN629" s="7">
        <v>44.441507887225583</v>
      </c>
      <c r="AO629" s="4">
        <f t="shared" si="346"/>
        <v>72.820000000000164</v>
      </c>
      <c r="AP629" s="4">
        <f t="shared" si="347"/>
        <v>-13.699999999999818</v>
      </c>
      <c r="AQ629" s="4">
        <f t="shared" si="348"/>
        <v>67.670000000000073</v>
      </c>
      <c r="AR629">
        <f t="shared" si="364"/>
        <v>72.820000000000164</v>
      </c>
      <c r="AS629" s="6">
        <f t="shared" si="349"/>
        <v>1</v>
      </c>
      <c r="AT629" s="4">
        <f t="shared" si="350"/>
        <v>-6.1577381691617887</v>
      </c>
      <c r="AU629" s="4">
        <f t="shared" si="365"/>
        <v>-16.228492112774489</v>
      </c>
      <c r="AV629">
        <f t="shared" si="366"/>
        <v>1</v>
      </c>
      <c r="AW629">
        <f t="shared" si="367"/>
        <v>0</v>
      </c>
      <c r="AX629">
        <f t="shared" si="368"/>
        <v>0</v>
      </c>
      <c r="AY629" s="4">
        <f t="shared" si="351"/>
        <v>-3.9100000000000006</v>
      </c>
      <c r="AZ629" s="4">
        <f t="shared" si="352"/>
        <v>548.13000000000102</v>
      </c>
      <c r="BA629" s="4">
        <f>(C629-$C$1240)*10/100*4</f>
        <v>-7.6399999999999633</v>
      </c>
      <c r="BC629"/>
      <c r="BE629" s="6"/>
      <c r="BK629">
        <f t="shared" si="369"/>
        <v>1</v>
      </c>
    </row>
    <row r="630" spans="1:63" x14ac:dyDescent="0.25">
      <c r="A630">
        <v>629</v>
      </c>
      <c r="B630" s="1">
        <v>43917</v>
      </c>
      <c r="C630" s="2">
        <v>2555.87</v>
      </c>
      <c r="D630" s="2">
        <v>2615.91</v>
      </c>
      <c r="E630" s="2">
        <v>2520.02</v>
      </c>
      <c r="F630" s="2">
        <v>2541.4699999999998</v>
      </c>
      <c r="G630" s="2">
        <v>6194330000</v>
      </c>
      <c r="H630" s="2">
        <f t="shared" si="353"/>
        <v>78.725933218419883</v>
      </c>
      <c r="I630" s="2">
        <f t="shared" si="354"/>
        <v>2659.8229999999999</v>
      </c>
      <c r="J630" s="2">
        <f t="shared" si="355"/>
        <v>122.75694152845713</v>
      </c>
      <c r="K630" s="2">
        <f t="shared" si="356"/>
        <v>-74.200000000000273</v>
      </c>
      <c r="L630" s="20">
        <f>VLOOKUP(B630,'IV Calls'!A:B,2, FALSE)</f>
        <v>0.59899999999999998</v>
      </c>
      <c r="M630" s="2">
        <f t="shared" si="357"/>
        <v>51.646978247090203</v>
      </c>
      <c r="N630" s="2">
        <f>VLOOKUP(B630,'IV Puts'!A:B,2, FALSE)</f>
        <v>0.63780000000000003</v>
      </c>
      <c r="O630" s="21">
        <f t="shared" si="358"/>
        <v>57.068302046110539</v>
      </c>
      <c r="P630" s="4">
        <f t="shared" si="359"/>
        <v>110.05000000000018</v>
      </c>
      <c r="Q630" s="4">
        <f t="shared" si="360"/>
        <v>183.10399999999998</v>
      </c>
      <c r="R630" s="4">
        <f t="shared" si="361"/>
        <v>-38.610390977443608</v>
      </c>
      <c r="S630" s="4">
        <f t="shared" si="362"/>
        <v>-28.359375494071141</v>
      </c>
      <c r="T630" s="20">
        <f t="shared" si="333"/>
        <v>2589.0399022556394</v>
      </c>
      <c r="U630" s="2">
        <f t="shared" si="334"/>
        <v>47.56990225563959</v>
      </c>
      <c r="V630" s="24">
        <f t="shared" si="335"/>
        <v>1</v>
      </c>
      <c r="W630" s="32">
        <f t="shared" si="336"/>
        <v>2535.0234085585585</v>
      </c>
      <c r="X630" s="33">
        <f t="shared" si="337"/>
        <v>6.4465914414413419</v>
      </c>
      <c r="Y630" s="34">
        <f t="shared" si="338"/>
        <v>1</v>
      </c>
      <c r="Z630" s="39">
        <f t="shared" si="363"/>
        <v>2561.3280000000013</v>
      </c>
      <c r="AA630" s="33">
        <f t="shared" si="339"/>
        <v>19.858000000001539</v>
      </c>
      <c r="AB630" s="34">
        <f t="shared" si="340"/>
        <v>1</v>
      </c>
      <c r="AC630" s="32">
        <f t="shared" si="341"/>
        <v>2555.8040357972982</v>
      </c>
      <c r="AD630" s="33">
        <f t="shared" si="342"/>
        <v>14.334035797298384</v>
      </c>
      <c r="AE630" s="34">
        <f t="shared" si="343"/>
        <v>1</v>
      </c>
      <c r="AF630" s="36">
        <f t="shared" si="344"/>
        <v>1</v>
      </c>
      <c r="AG630" s="37">
        <f t="shared" si="345"/>
        <v>0</v>
      </c>
      <c r="AH630" s="37">
        <f>IF(COUNTIF(AF631:AF634, "&lt;0")&gt;=2,0,IF(AE630=1, 1, -1))</f>
        <v>0</v>
      </c>
      <c r="AI630" s="37">
        <f>IF(COUNTIF(AF631:AF633, "&lt;0")&gt;=1,0,IF(AE630=1, 1, -1))</f>
        <v>0</v>
      </c>
      <c r="AJ630" s="42">
        <f>IF(SUM(AE631:AE633)=0,0,IF(AE630=1, 1, -1))</f>
        <v>1</v>
      </c>
      <c r="AK630" s="37">
        <f>IF(COUNTIF(AF631:AF632, "&lt;0")&gt;=2,0,IF(AE630=1, 1, -1))</f>
        <v>1</v>
      </c>
      <c r="AL630" s="44">
        <f>IF(COUNTIF(AF631:AF634, "&lt;0")&gt;=3,0,IF(AE630=1, 1, -1))</f>
        <v>1</v>
      </c>
      <c r="AM630" s="49">
        <f>IF(COUNTIF(AF631:AF633, "&lt;0")&gt;=2,0,IF(AE630=1, 1, -1))</f>
        <v>0</v>
      </c>
      <c r="AN630" s="7">
        <v>54.992391863095385</v>
      </c>
      <c r="AO630" s="4">
        <f t="shared" si="346"/>
        <v>60.039999999999964</v>
      </c>
      <c r="AP630" s="4">
        <f t="shared" si="347"/>
        <v>-35.849999999999909</v>
      </c>
      <c r="AQ630" s="4">
        <f t="shared" si="348"/>
        <v>14.400000000000091</v>
      </c>
      <c r="AR630">
        <f t="shared" si="364"/>
        <v>60.039999999999964</v>
      </c>
      <c r="AS630" s="6">
        <f t="shared" si="349"/>
        <v>0</v>
      </c>
      <c r="AT630" s="4">
        <f t="shared" si="350"/>
        <v>22.448587794643117</v>
      </c>
      <c r="AU630" s="4">
        <f t="shared" si="365"/>
        <v>47.592391863095294</v>
      </c>
      <c r="AV630">
        <f t="shared" si="366"/>
        <v>0</v>
      </c>
      <c r="AW630">
        <f t="shared" si="367"/>
        <v>0</v>
      </c>
      <c r="AX630">
        <f t="shared" si="368"/>
        <v>0</v>
      </c>
      <c r="AY630" s="4">
        <f t="shared" si="351"/>
        <v>6.94</v>
      </c>
      <c r="AZ630" s="4">
        <f t="shared" si="352"/>
        <v>552.04000000000099</v>
      </c>
      <c r="BA630" s="4">
        <f>(C630-$C$1240)*10/100*4</f>
        <v>-8.8840000000000146</v>
      </c>
      <c r="BC630"/>
      <c r="BE630" s="6"/>
      <c r="BK630">
        <f t="shared" si="369"/>
        <v>1</v>
      </c>
    </row>
    <row r="631" spans="1:63" x14ac:dyDescent="0.25">
      <c r="A631">
        <v>628</v>
      </c>
      <c r="B631" s="1">
        <v>43916</v>
      </c>
      <c r="C631" s="2">
        <v>2501.29</v>
      </c>
      <c r="D631" s="2">
        <v>2637.01</v>
      </c>
      <c r="E631" s="2">
        <v>2500.7199999999998</v>
      </c>
      <c r="F631" s="2">
        <v>2630.07</v>
      </c>
      <c r="G631" s="2">
        <v>7753160000</v>
      </c>
      <c r="H631" s="2">
        <f t="shared" si="353"/>
        <v>81.228996471566546</v>
      </c>
      <c r="I631" s="2">
        <f t="shared" si="354"/>
        <v>2677.8744999999994</v>
      </c>
      <c r="J631" s="2">
        <f t="shared" si="355"/>
        <v>130.97966089194313</v>
      </c>
      <c r="K631" s="2">
        <f t="shared" si="356"/>
        <v>25.730000000000018</v>
      </c>
      <c r="L631" s="20">
        <f>VLOOKUP(B631,'IV Calls'!A:B,2, FALSE)</f>
        <v>0.59540000000000004</v>
      </c>
      <c r="M631" s="2">
        <f t="shared" si="357"/>
        <v>48.320684096673624</v>
      </c>
      <c r="N631" s="2">
        <f>VLOOKUP(B631,'IV Puts'!A:B,2, FALSE)</f>
        <v>0.60409999999999997</v>
      </c>
      <c r="O631" s="21">
        <f t="shared" si="358"/>
        <v>50.877459969165784</v>
      </c>
      <c r="P631" s="4">
        <f t="shared" si="359"/>
        <v>161.45000000000027</v>
      </c>
      <c r="Q631" s="4">
        <f t="shared" si="360"/>
        <v>195.16799999999998</v>
      </c>
      <c r="R631" s="4">
        <f t="shared" si="361"/>
        <v>-41.030097744360887</v>
      </c>
      <c r="S631" s="4">
        <f t="shared" si="362"/>
        <v>-29.361396396396373</v>
      </c>
      <c r="T631" s="20">
        <f t="shared" si="333"/>
        <v>2430.9813533834586</v>
      </c>
      <c r="U631" s="2">
        <f t="shared" si="334"/>
        <v>199.08864661654161</v>
      </c>
      <c r="V631" s="24">
        <f t="shared" si="335"/>
        <v>0</v>
      </c>
      <c r="W631" s="32">
        <f t="shared" si="336"/>
        <v>2478.9588787569432</v>
      </c>
      <c r="X631" s="33">
        <f t="shared" si="337"/>
        <v>151.11112124305691</v>
      </c>
      <c r="Y631" s="34">
        <f t="shared" si="338"/>
        <v>0</v>
      </c>
      <c r="Z631" s="39">
        <f t="shared" si="363"/>
        <v>2505.6419999999998</v>
      </c>
      <c r="AA631" s="33">
        <f t="shared" si="339"/>
        <v>124.42800000000034</v>
      </c>
      <c r="AB631" s="34">
        <f t="shared" si="340"/>
        <v>0</v>
      </c>
      <c r="AC631" s="32">
        <f t="shared" si="341"/>
        <v>2500.0385445389579</v>
      </c>
      <c r="AD631" s="33">
        <f t="shared" si="342"/>
        <v>130.03145546104224</v>
      </c>
      <c r="AE631" s="34">
        <f t="shared" si="343"/>
        <v>0</v>
      </c>
      <c r="AF631" s="36">
        <f t="shared" si="344"/>
        <v>-1</v>
      </c>
      <c r="AG631" s="37">
        <f t="shared" si="345"/>
        <v>-1</v>
      </c>
      <c r="AH631" s="37">
        <f>IF(COUNTIF(AF632:AF635, "&lt;0")&gt;=2,0,IF(AE631=1, 1, -1))</f>
        <v>0</v>
      </c>
      <c r="AI631" s="37">
        <f>IF(COUNTIF(AF632:AF634, "&lt;0")&gt;=1,0,IF(AE631=1, 1, -1))</f>
        <v>0</v>
      </c>
      <c r="AJ631" s="42">
        <f>IF(SUM(AE632:AE634)=0,0,IF(AE631=1, 1, -1))</f>
        <v>-1</v>
      </c>
      <c r="AK631" s="37">
        <f>IF(COUNTIF(AF632:AF633, "&lt;0")&gt;=2,0,IF(AE631=1, 1, -1))</f>
        <v>-1</v>
      </c>
      <c r="AL631" s="44">
        <f>IF(COUNTIF(AF632:AF635, "&lt;0")&gt;=3,0,IF(AE631=1, 1, -1))</f>
        <v>-1</v>
      </c>
      <c r="AM631" s="49">
        <f>IF(COUNTIF(AF632:AF634, "&lt;0")&gt;=2,0,IF(AE631=1, 1, -1))</f>
        <v>-1</v>
      </c>
      <c r="AN631" s="7">
        <v>49.026747166275662</v>
      </c>
      <c r="AO631" s="4">
        <f t="shared" si="346"/>
        <v>135.72000000000025</v>
      </c>
      <c r="AP631" s="4">
        <f t="shared" si="347"/>
        <v>-0.57000000000016371</v>
      </c>
      <c r="AQ631" s="4">
        <f t="shared" si="348"/>
        <v>128.7800000000002</v>
      </c>
      <c r="AR631">
        <f t="shared" si="364"/>
        <v>135.72000000000025</v>
      </c>
      <c r="AS631" s="6">
        <f t="shared" si="349"/>
        <v>1</v>
      </c>
      <c r="AT631" s="4">
        <f t="shared" si="350"/>
        <v>-62.179879250586765</v>
      </c>
      <c r="AU631" s="4">
        <f t="shared" si="365"/>
        <v>-72.753252833724531</v>
      </c>
      <c r="AV631">
        <f t="shared" si="366"/>
        <v>1</v>
      </c>
      <c r="AW631">
        <f t="shared" si="367"/>
        <v>0</v>
      </c>
      <c r="AX631">
        <f t="shared" si="368"/>
        <v>0</v>
      </c>
      <c r="AY631" s="4">
        <f t="shared" si="351"/>
        <v>-3.9100000000000006</v>
      </c>
      <c r="AZ631" s="4">
        <f t="shared" si="352"/>
        <v>545.10000000000093</v>
      </c>
      <c r="BA631" s="4">
        <f>(C631-$C$1240)*10/100*4</f>
        <v>-30.715999999999987</v>
      </c>
      <c r="BC631"/>
      <c r="BE631" s="6"/>
      <c r="BK631">
        <f t="shared" si="369"/>
        <v>1</v>
      </c>
    </row>
    <row r="632" spans="1:63" x14ac:dyDescent="0.25">
      <c r="A632">
        <v>627</v>
      </c>
      <c r="B632" s="1">
        <v>43915</v>
      </c>
      <c r="C632" s="2">
        <v>2457.77</v>
      </c>
      <c r="D632" s="2">
        <v>2571.42</v>
      </c>
      <c r="E632" s="2">
        <v>2407.5300000000002</v>
      </c>
      <c r="F632" s="2">
        <v>2475.56</v>
      </c>
      <c r="G632" s="2">
        <v>8285670000</v>
      </c>
      <c r="H632" s="2">
        <f t="shared" si="353"/>
        <v>100.77618636254191</v>
      </c>
      <c r="I632" s="2">
        <f t="shared" si="354"/>
        <v>2705.9369999999999</v>
      </c>
      <c r="J632" s="2">
        <f t="shared" si="355"/>
        <v>132.54569652923871</v>
      </c>
      <c r="K632" s="2">
        <f t="shared" si="356"/>
        <v>10.440000000000055</v>
      </c>
      <c r="L632" s="20">
        <f>VLOOKUP(B632,'IV Calls'!A:B,2, FALSE)</f>
        <v>0.71479999999999999</v>
      </c>
      <c r="M632" s="2">
        <f t="shared" si="357"/>
        <v>57.349266131724015</v>
      </c>
      <c r="N632" s="2">
        <f>VLOOKUP(B632,'IV Puts'!A:B,2, FALSE)</f>
        <v>0.72399999999999998</v>
      </c>
      <c r="O632" s="21">
        <f t="shared" si="358"/>
        <v>60.280136751622528</v>
      </c>
      <c r="P632" s="4">
        <f t="shared" si="359"/>
        <v>163.88999999999987</v>
      </c>
      <c r="Q632" s="4">
        <f t="shared" si="360"/>
        <v>205.27499999999995</v>
      </c>
      <c r="R632" s="4">
        <f t="shared" si="361"/>
        <v>-44.578646616541356</v>
      </c>
      <c r="S632" s="4">
        <f t="shared" si="362"/>
        <v>-31.452283440924791</v>
      </c>
      <c r="T632" s="20">
        <f t="shared" si="333"/>
        <v>2400.2006390977444</v>
      </c>
      <c r="U632" s="2">
        <f t="shared" si="334"/>
        <v>75.359360902255503</v>
      </c>
      <c r="V632" s="24">
        <f t="shared" si="335"/>
        <v>0</v>
      </c>
      <c r="W632" s="32">
        <f t="shared" si="336"/>
        <v>2434.1732672496623</v>
      </c>
      <c r="X632" s="33">
        <f t="shared" si="337"/>
        <v>41.386732750337615</v>
      </c>
      <c r="Y632" s="34">
        <f t="shared" si="338"/>
        <v>1</v>
      </c>
      <c r="Z632" s="39">
        <f t="shared" si="363"/>
        <v>2469.1030000000028</v>
      </c>
      <c r="AA632" s="33">
        <f t="shared" si="339"/>
        <v>6.4569999999971515</v>
      </c>
      <c r="AB632" s="34">
        <f t="shared" si="340"/>
        <v>1</v>
      </c>
      <c r="AC632" s="32">
        <f t="shared" si="341"/>
        <v>2461.7677561224314</v>
      </c>
      <c r="AD632" s="33">
        <f t="shared" si="342"/>
        <v>13.792243877568581</v>
      </c>
      <c r="AE632" s="34">
        <f t="shared" si="343"/>
        <v>1</v>
      </c>
      <c r="AF632" s="36">
        <f t="shared" si="344"/>
        <v>1</v>
      </c>
      <c r="AG632" s="37">
        <f t="shared" si="345"/>
        <v>0</v>
      </c>
      <c r="AH632" s="37">
        <f>IF(COUNTIF(AF633:AF636, "&lt;0")&gt;=2,0,IF(AE632=1, 1, -1))</f>
        <v>0</v>
      </c>
      <c r="AI632" s="37">
        <f>IF(COUNTIF(AF633:AF635, "&lt;0")&gt;=1,0,IF(AE632=1, 1, -1))</f>
        <v>0</v>
      </c>
      <c r="AJ632" s="42">
        <f>IF(SUM(AE633:AE635)=0,0,IF(AE632=1, 1, -1))</f>
        <v>1</v>
      </c>
      <c r="AK632" s="37">
        <f>IF(COUNTIF(AF633:AF634, "&lt;0")&gt;=2,0,IF(AE632=1, 1, -1))</f>
        <v>1</v>
      </c>
      <c r="AL632" s="44">
        <f>IF(COUNTIF(AF633:AF636, "&lt;0")&gt;=3,0,IF(AE632=1, 1, -1))</f>
        <v>1</v>
      </c>
      <c r="AM632" s="49">
        <f>IF(COUNTIF(AF633:AF635, "&lt;0")&gt;=2,0,IF(AE632=1, 1, -1))</f>
        <v>0</v>
      </c>
      <c r="AN632" s="7">
        <v>58.087393227991306</v>
      </c>
      <c r="AO632" s="4">
        <f t="shared" si="346"/>
        <v>113.65000000000009</v>
      </c>
      <c r="AP632" s="4">
        <f t="shared" si="347"/>
        <v>-50.239999999999782</v>
      </c>
      <c r="AQ632" s="4">
        <f t="shared" si="348"/>
        <v>17.789999999999964</v>
      </c>
      <c r="AR632">
        <f t="shared" si="364"/>
        <v>113.65000000000009</v>
      </c>
      <c r="AS632" s="6">
        <f t="shared" si="349"/>
        <v>1</v>
      </c>
      <c r="AT632" s="4">
        <f t="shared" si="350"/>
        <v>-26.518910158013128</v>
      </c>
      <c r="AU632" s="4">
        <f t="shared" si="365"/>
        <v>47.297393227991343</v>
      </c>
      <c r="AV632">
        <f t="shared" si="366"/>
        <v>0</v>
      </c>
      <c r="AW632">
        <f t="shared" si="367"/>
        <v>1</v>
      </c>
      <c r="AX632">
        <f t="shared" si="368"/>
        <v>0</v>
      </c>
      <c r="AY632" s="4">
        <f t="shared" si="351"/>
        <v>-3.9100000000000006</v>
      </c>
      <c r="AZ632" s="4">
        <f t="shared" si="352"/>
        <v>549.0100000000009</v>
      </c>
      <c r="BA632" s="4">
        <f>(C632-$C$1240)*10/100*4</f>
        <v>-48.123999999999981</v>
      </c>
      <c r="BC632"/>
      <c r="BE632" s="6"/>
      <c r="BK632">
        <f t="shared" si="369"/>
        <v>1</v>
      </c>
    </row>
    <row r="633" spans="1:63" x14ac:dyDescent="0.25">
      <c r="A633">
        <v>626</v>
      </c>
      <c r="B633" s="1">
        <v>43914</v>
      </c>
      <c r="C633" s="2">
        <v>2344.44</v>
      </c>
      <c r="D633" s="2">
        <v>2449.71</v>
      </c>
      <c r="E633" s="2">
        <v>2344.44</v>
      </c>
      <c r="F633" s="2">
        <v>2447.33</v>
      </c>
      <c r="G633" s="2">
        <v>7547350000</v>
      </c>
      <c r="H633" s="2">
        <f t="shared" si="353"/>
        <v>156.21485482430208</v>
      </c>
      <c r="I633" s="2">
        <f t="shared" si="354"/>
        <v>2740.0434999999998</v>
      </c>
      <c r="J633" s="2">
        <f t="shared" si="355"/>
        <v>165.96734134271236</v>
      </c>
      <c r="K633" s="2">
        <f t="shared" si="356"/>
        <v>107.03999999999996</v>
      </c>
      <c r="L633" s="20">
        <f>VLOOKUP(B633,'IV Calls'!A:B,2, FALSE)</f>
        <v>0.72689999999999999</v>
      </c>
      <c r="M633" s="2">
        <f t="shared" si="357"/>
        <v>53.317415542629412</v>
      </c>
      <c r="N633" s="2">
        <f>VLOOKUP(B633,'IV Puts'!A:B,2, FALSE)</f>
        <v>0.6915</v>
      </c>
      <c r="O633" s="21">
        <f t="shared" si="358"/>
        <v>52.63552353295669</v>
      </c>
      <c r="P633" s="4">
        <f t="shared" si="359"/>
        <v>212.30999999999995</v>
      </c>
      <c r="Q633" s="4">
        <f t="shared" si="360"/>
        <v>206.387</v>
      </c>
      <c r="R633" s="4">
        <f t="shared" si="361"/>
        <v>-47.129360902255627</v>
      </c>
      <c r="S633" s="4">
        <f t="shared" si="362"/>
        <v>-33.234834859630688</v>
      </c>
      <c r="T633" s="20">
        <f t="shared" si="333"/>
        <v>2188.9604586466166</v>
      </c>
      <c r="U633" s="2">
        <f t="shared" si="334"/>
        <v>258.36954135338328</v>
      </c>
      <c r="V633" s="24">
        <f t="shared" si="335"/>
        <v>0</v>
      </c>
      <c r="W633" s="32">
        <f t="shared" si="336"/>
        <v>2319.926150687128</v>
      </c>
      <c r="X633" s="33">
        <f t="shared" si="337"/>
        <v>127.4038493128719</v>
      </c>
      <c r="Y633" s="34">
        <f t="shared" si="338"/>
        <v>0</v>
      </c>
      <c r="Z633" s="39">
        <f t="shared" si="363"/>
        <v>2349.8129999999983</v>
      </c>
      <c r="AA633" s="33">
        <f t="shared" si="339"/>
        <v>97.517000000001644</v>
      </c>
      <c r="AB633" s="34">
        <f t="shared" si="340"/>
        <v>0</v>
      </c>
      <c r="AC633" s="32">
        <f t="shared" si="341"/>
        <v>2343.5367616442954</v>
      </c>
      <c r="AD633" s="33">
        <f t="shared" si="342"/>
        <v>103.79323835570449</v>
      </c>
      <c r="AE633" s="34">
        <f t="shared" si="343"/>
        <v>0</v>
      </c>
      <c r="AF633" s="36">
        <f t="shared" si="344"/>
        <v>-1</v>
      </c>
      <c r="AG633" s="37">
        <f t="shared" si="345"/>
        <v>-1</v>
      </c>
      <c r="AH633" s="37">
        <f>IF(COUNTIF(AF634:AF637, "&lt;0")&gt;=2,0,IF(AE633=1, 1, -1))</f>
        <v>-1</v>
      </c>
      <c r="AI633" s="37">
        <f>IF(COUNTIF(AF634:AF636, "&lt;0")&gt;=1,0,IF(AE633=1, 1, -1))</f>
        <v>0</v>
      </c>
      <c r="AJ633" s="42">
        <f>IF(SUM(AE634:AE636)=0,0,IF(AE633=1, 1, -1))</f>
        <v>-1</v>
      </c>
      <c r="AK633" s="37">
        <f>IF(COUNTIF(AF634:AF635, "&lt;0")&gt;=2,0,IF(AE633=1, 1, -1))</f>
        <v>-1</v>
      </c>
      <c r="AL633" s="44">
        <f>IF(COUNTIF(AF634:AF637, "&lt;0")&gt;=3,0,IF(AE633=1, 1, -1))</f>
        <v>-1</v>
      </c>
      <c r="AM633" s="49">
        <f>IF(COUNTIF(AF634:AF636, "&lt;0")&gt;=2,0,IF(AE633=1, 1, -1))</f>
        <v>-1</v>
      </c>
      <c r="AN633" s="7">
        <v>50.720859606174493</v>
      </c>
      <c r="AO633" s="4">
        <f t="shared" si="346"/>
        <v>105.26999999999998</v>
      </c>
      <c r="AP633" s="4">
        <f t="shared" si="347"/>
        <v>0</v>
      </c>
      <c r="AQ633" s="4">
        <f t="shared" si="348"/>
        <v>102.88999999999987</v>
      </c>
      <c r="AR633">
        <f t="shared" si="364"/>
        <v>105.26999999999998</v>
      </c>
      <c r="AS633" s="6">
        <f t="shared" si="349"/>
        <v>1</v>
      </c>
      <c r="AT633" s="4">
        <f t="shared" si="350"/>
        <v>-29.188710590738239</v>
      </c>
      <c r="AU633" s="4">
        <f t="shared" si="365"/>
        <v>-45.16914039382538</v>
      </c>
      <c r="AV633">
        <f t="shared" si="366"/>
        <v>1</v>
      </c>
      <c r="AW633">
        <f t="shared" si="367"/>
        <v>0</v>
      </c>
      <c r="AX633">
        <f t="shared" si="368"/>
        <v>0</v>
      </c>
      <c r="AY633" s="4">
        <f t="shared" si="351"/>
        <v>-3.9100000000000006</v>
      </c>
      <c r="AZ633" s="4">
        <f t="shared" si="352"/>
        <v>552.92000000000087</v>
      </c>
      <c r="BA633" s="4">
        <f>(C633-$C$1240)*10/100*4</f>
        <v>-93.455999999999946</v>
      </c>
      <c r="BC633"/>
      <c r="BE633" s="6"/>
      <c r="BK633">
        <f t="shared" si="369"/>
        <v>1</v>
      </c>
    </row>
    <row r="634" spans="1:63" x14ac:dyDescent="0.25">
      <c r="A634">
        <v>625</v>
      </c>
      <c r="B634" s="1">
        <v>43913</v>
      </c>
      <c r="C634" s="2">
        <v>2290.71</v>
      </c>
      <c r="D634" s="2">
        <v>2300.73</v>
      </c>
      <c r="E634" s="2">
        <v>2191.86</v>
      </c>
      <c r="F634" s="2">
        <v>2237.4</v>
      </c>
      <c r="G634" s="2">
        <v>7402180000</v>
      </c>
      <c r="H634" s="2">
        <f t="shared" si="353"/>
        <v>177.96409884206045</v>
      </c>
      <c r="I634" s="2">
        <f t="shared" si="354"/>
        <v>2784.7685000000001</v>
      </c>
      <c r="J634" s="2">
        <f t="shared" si="355"/>
        <v>194.89914313427258</v>
      </c>
      <c r="K634" s="2">
        <f t="shared" si="356"/>
        <v>-14.210000000000036</v>
      </c>
      <c r="L634" s="20">
        <f>VLOOKUP(B634,'IV Calls'!A:B,2, FALSE)</f>
        <v>0.73650000000000004</v>
      </c>
      <c r="M634" s="2">
        <f t="shared" si="357"/>
        <v>55.65182292297041</v>
      </c>
      <c r="N634" s="2">
        <f>VLOOKUP(B634,'IV Puts'!A:B,2, FALSE)</f>
        <v>0.74070000000000003</v>
      </c>
      <c r="O634" s="21">
        <f t="shared" si="358"/>
        <v>58.081968875014581</v>
      </c>
      <c r="P634" s="4">
        <f t="shared" si="359"/>
        <v>113.05999999999995</v>
      </c>
      <c r="Q634" s="4">
        <f t="shared" si="360"/>
        <v>200.01500000000001</v>
      </c>
      <c r="R634" s="4">
        <f t="shared" si="361"/>
        <v>-48.439541353383461</v>
      </c>
      <c r="S634" s="4">
        <f t="shared" si="362"/>
        <v>-34.526548327988991</v>
      </c>
      <c r="T634" s="20">
        <f t="shared" si="333"/>
        <v>2258.1134135338348</v>
      </c>
      <c r="U634" s="2">
        <f t="shared" si="334"/>
        <v>20.713413533834682</v>
      </c>
      <c r="V634" s="24">
        <f t="shared" si="335"/>
        <v>1</v>
      </c>
      <c r="W634" s="32">
        <f t="shared" si="336"/>
        <v>2266.6251162055337</v>
      </c>
      <c r="X634" s="33">
        <f t="shared" si="337"/>
        <v>29.225116205533595</v>
      </c>
      <c r="Y634" s="34">
        <f t="shared" si="338"/>
        <v>1</v>
      </c>
      <c r="Z634" s="39">
        <f t="shared" si="363"/>
        <v>2276.586999999985</v>
      </c>
      <c r="AA634" s="33">
        <f t="shared" si="339"/>
        <v>39.186999999984891</v>
      </c>
      <c r="AB634" s="34">
        <f t="shared" si="340"/>
        <v>1</v>
      </c>
      <c r="AC634" s="32">
        <f t="shared" si="341"/>
        <v>2274.4950044031502</v>
      </c>
      <c r="AD634" s="33">
        <f t="shared" si="342"/>
        <v>37.095004403150142</v>
      </c>
      <c r="AE634" s="34">
        <f t="shared" si="343"/>
        <v>1</v>
      </c>
      <c r="AF634" s="36">
        <f t="shared" si="344"/>
        <v>1</v>
      </c>
      <c r="AG634" s="37">
        <f t="shared" si="345"/>
        <v>0</v>
      </c>
      <c r="AH634" s="37">
        <f>IF(COUNTIF(AF635:AF638, "&lt;0")&gt;=2,0,IF(AE634=1, 1, -1))</f>
        <v>0</v>
      </c>
      <c r="AI634" s="37">
        <f>IF(COUNTIF(AF635:AF637, "&lt;0")&gt;=1,0,IF(AE634=1, 1, -1))</f>
        <v>0</v>
      </c>
      <c r="AJ634" s="42">
        <f>IF(SUM(AE635:AE637)=0,0,IF(AE634=1, 1, -1))</f>
        <v>1</v>
      </c>
      <c r="AK634" s="37">
        <f>IF(COUNTIF(AF635:AF636, "&lt;0")&gt;=2,0,IF(AE634=1, 1, -1))</f>
        <v>1</v>
      </c>
      <c r="AL634" s="44">
        <f>IF(COUNTIF(AF635:AF638, "&lt;0")&gt;=3,0,IF(AE634=1, 1, -1))</f>
        <v>1</v>
      </c>
      <c r="AM634" s="49">
        <f>IF(COUNTIF(AF635:AF637, "&lt;0")&gt;=2,0,IF(AE634=1, 1, -1))</f>
        <v>1</v>
      </c>
      <c r="AN634" s="7">
        <v>55.969185660616674</v>
      </c>
      <c r="AO634" s="4">
        <f t="shared" si="346"/>
        <v>10.019999999999982</v>
      </c>
      <c r="AP634" s="4">
        <f t="shared" si="347"/>
        <v>-98.849999999999909</v>
      </c>
      <c r="AQ634" s="4">
        <f t="shared" si="348"/>
        <v>53.309999999999945</v>
      </c>
      <c r="AR634">
        <f t="shared" si="364"/>
        <v>98.849999999999909</v>
      </c>
      <c r="AS634" s="6">
        <f t="shared" si="349"/>
        <v>1</v>
      </c>
      <c r="AT634" s="4">
        <f t="shared" si="350"/>
        <v>-14.896221509074905</v>
      </c>
      <c r="AU634" s="4">
        <f t="shared" si="365"/>
        <v>9.6591856606167283</v>
      </c>
      <c r="AV634">
        <f t="shared" si="366"/>
        <v>0</v>
      </c>
      <c r="AW634">
        <f t="shared" si="367"/>
        <v>1</v>
      </c>
      <c r="AX634">
        <f t="shared" si="368"/>
        <v>0</v>
      </c>
      <c r="AY634" s="4">
        <f t="shared" si="351"/>
        <v>-3.9100000000000006</v>
      </c>
      <c r="AZ634" s="4">
        <f t="shared" si="352"/>
        <v>556.83000000000084</v>
      </c>
      <c r="BA634" s="4">
        <f>(C634-$C$1240)*10/100*4</f>
        <v>-114.94799999999995</v>
      </c>
      <c r="BC634"/>
      <c r="BE634" s="6"/>
      <c r="BK634">
        <f t="shared" si="369"/>
        <v>1</v>
      </c>
    </row>
    <row r="635" spans="1:63" x14ac:dyDescent="0.25">
      <c r="A635">
        <v>624</v>
      </c>
      <c r="B635" s="1">
        <v>43910</v>
      </c>
      <c r="C635" s="2">
        <v>2431.94</v>
      </c>
      <c r="D635" s="2">
        <v>2453.0100000000002</v>
      </c>
      <c r="E635" s="2">
        <v>2295.56</v>
      </c>
      <c r="F635" s="2">
        <v>2304.92</v>
      </c>
      <c r="G635" s="2">
        <v>9044690000</v>
      </c>
      <c r="H635" s="2">
        <f t="shared" si="353"/>
        <v>183.58676116939003</v>
      </c>
      <c r="I635" s="2">
        <f t="shared" si="354"/>
        <v>2833.1135000000004</v>
      </c>
      <c r="J635" s="2">
        <f t="shared" si="355"/>
        <v>191.95157223962283</v>
      </c>
      <c r="K635" s="2">
        <f t="shared" si="356"/>
        <v>22.550000000000182</v>
      </c>
      <c r="L635" s="20">
        <f>VLOOKUP(B635,'IV Calls'!A:B,2, FALSE)</f>
        <v>0.74299999999999999</v>
      </c>
      <c r="M635" s="2">
        <f t="shared" si="357"/>
        <v>58.687647933855743</v>
      </c>
      <c r="N635" s="2">
        <f>VLOOKUP(B635,'IV Puts'!A:B,2, FALSE)</f>
        <v>0.71909999999999996</v>
      </c>
      <c r="O635" s="21">
        <f t="shared" si="358"/>
        <v>58.94398871250155</v>
      </c>
      <c r="P635" s="4">
        <f t="shared" si="359"/>
        <v>157.45000000000027</v>
      </c>
      <c r="Q635" s="4">
        <f t="shared" si="360"/>
        <v>212.50300000000001</v>
      </c>
      <c r="R635" s="4">
        <f t="shared" si="361"/>
        <v>-46.806586466165406</v>
      </c>
      <c r="S635" s="4">
        <f t="shared" si="362"/>
        <v>-33.922371541501974</v>
      </c>
      <c r="T635" s="20">
        <f t="shared" si="333"/>
        <v>2363.0387142857144</v>
      </c>
      <c r="U635" s="2">
        <f t="shared" si="334"/>
        <v>58.118714285714304</v>
      </c>
      <c r="V635" s="24">
        <f t="shared" si="335"/>
        <v>1</v>
      </c>
      <c r="W635" s="32">
        <f t="shared" si="336"/>
        <v>2408.4607916552145</v>
      </c>
      <c r="X635" s="33">
        <f t="shared" si="337"/>
        <v>103.54079165521443</v>
      </c>
      <c r="Y635" s="34">
        <f t="shared" si="338"/>
        <v>0</v>
      </c>
      <c r="Z635" s="39">
        <f t="shared" si="363"/>
        <v>2435.7860000000001</v>
      </c>
      <c r="AA635" s="33">
        <f t="shared" si="339"/>
        <v>130.86599999999999</v>
      </c>
      <c r="AB635" s="34">
        <f t="shared" si="340"/>
        <v>0</v>
      </c>
      <c r="AC635" s="32">
        <f t="shared" si="341"/>
        <v>2430.0477062475952</v>
      </c>
      <c r="AD635" s="33">
        <f t="shared" si="342"/>
        <v>125.12770624759514</v>
      </c>
      <c r="AE635" s="34">
        <f t="shared" si="343"/>
        <v>0</v>
      </c>
      <c r="AF635" s="36">
        <f t="shared" si="344"/>
        <v>-1</v>
      </c>
      <c r="AG635" s="37">
        <f t="shared" si="345"/>
        <v>-1</v>
      </c>
      <c r="AH635" s="37">
        <f>IF(COUNTIF(AF636:AF639, "&lt;0")&gt;=2,0,IF(AE635=1, 1, -1))</f>
        <v>0</v>
      </c>
      <c r="AI635" s="37">
        <f>IF(COUNTIF(AF636:AF638, "&lt;0")&gt;=1,0,IF(AE635=1, 1, -1))</f>
        <v>0</v>
      </c>
      <c r="AJ635" s="42">
        <f>IF(SUM(AE636:AE638)=0,0,IF(AE635=1, 1, -1))</f>
        <v>-1</v>
      </c>
      <c r="AK635" s="37">
        <f>IF(COUNTIF(AF636:AF637, "&lt;0")&gt;=2,0,IF(AE635=1, 1, -1))</f>
        <v>-1</v>
      </c>
      <c r="AL635" s="44">
        <f>IF(COUNTIF(AF636:AF639, "&lt;0")&gt;=3,0,IF(AE635=1, 1, -1))</f>
        <v>-1</v>
      </c>
      <c r="AM635" s="49">
        <f>IF(COUNTIF(AF636:AF638, "&lt;0")&gt;=2,0,IF(AE635=1, 1, -1))</f>
        <v>-1</v>
      </c>
      <c r="AN635" s="7">
        <v>56.799848760747871</v>
      </c>
      <c r="AO635" s="4">
        <f t="shared" si="346"/>
        <v>21.070000000000164</v>
      </c>
      <c r="AP635" s="4">
        <f t="shared" si="347"/>
        <v>-136.38000000000011</v>
      </c>
      <c r="AQ635" s="4">
        <f t="shared" si="348"/>
        <v>127.01999999999998</v>
      </c>
      <c r="AR635">
        <f t="shared" si="364"/>
        <v>136.38000000000011</v>
      </c>
      <c r="AS635" s="6">
        <f t="shared" si="349"/>
        <v>1</v>
      </c>
      <c r="AT635" s="4">
        <f t="shared" si="350"/>
        <v>-51.180226858878299</v>
      </c>
      <c r="AU635" s="4">
        <f t="shared" si="365"/>
        <v>-63.220151239252118</v>
      </c>
      <c r="AV635">
        <f t="shared" si="366"/>
        <v>1</v>
      </c>
      <c r="AW635">
        <f t="shared" si="367"/>
        <v>0</v>
      </c>
      <c r="AX635">
        <f t="shared" si="368"/>
        <v>0</v>
      </c>
      <c r="AY635" s="4">
        <f t="shared" si="351"/>
        <v>-3.9100000000000006</v>
      </c>
      <c r="AZ635" s="4">
        <f t="shared" si="352"/>
        <v>560.7400000000008</v>
      </c>
      <c r="BA635" s="4">
        <f>(C635-$C$1240)*10/100*4</f>
        <v>-58.455999999999946</v>
      </c>
      <c r="BC635"/>
      <c r="BE635" s="6"/>
      <c r="BK635">
        <f t="shared" si="369"/>
        <v>1</v>
      </c>
    </row>
    <row r="636" spans="1:63" x14ac:dyDescent="0.25">
      <c r="A636">
        <v>623</v>
      </c>
      <c r="B636" s="1">
        <v>43909</v>
      </c>
      <c r="C636" s="2">
        <v>2393.48</v>
      </c>
      <c r="D636" s="2">
        <v>2466.9699999999998</v>
      </c>
      <c r="E636" s="2">
        <v>2319.7800000000002</v>
      </c>
      <c r="F636" s="2">
        <v>2409.39</v>
      </c>
      <c r="G636" s="2">
        <v>7946710000</v>
      </c>
      <c r="H636" s="2">
        <f t="shared" si="353"/>
        <v>206.48407526705026</v>
      </c>
      <c r="I636" s="2">
        <f t="shared" si="354"/>
        <v>2879.5415000000003</v>
      </c>
      <c r="J636" s="2">
        <f t="shared" si="355"/>
        <v>211.3851395613429</v>
      </c>
      <c r="K636" s="2">
        <f t="shared" si="356"/>
        <v>-4.6199999999998909</v>
      </c>
      <c r="L636" s="20">
        <f>VLOOKUP(B636,'IV Calls'!A:B,2, FALSE)</f>
        <v>0.72970000000000002</v>
      </c>
      <c r="M636" s="2">
        <f t="shared" si="357"/>
        <v>57.367037422722206</v>
      </c>
      <c r="N636" s="2">
        <f>VLOOKUP(B636,'IV Puts'!A:B,2, FALSE)</f>
        <v>0.8327</v>
      </c>
      <c r="O636" s="21">
        <f t="shared" si="358"/>
        <v>67.935845138202453</v>
      </c>
      <c r="P636" s="4">
        <f t="shared" si="359"/>
        <v>147.1899999999996</v>
      </c>
      <c r="Q636" s="4">
        <f t="shared" si="360"/>
        <v>208.99799999999999</v>
      </c>
      <c r="R636" s="4">
        <f t="shared" si="361"/>
        <v>-46.351285714285709</v>
      </c>
      <c r="S636" s="4">
        <f t="shared" si="362"/>
        <v>-33.069307527866833</v>
      </c>
      <c r="T636" s="20">
        <f t="shared" si="333"/>
        <v>2351.6007593984959</v>
      </c>
      <c r="U636" s="2">
        <f t="shared" si="334"/>
        <v>57.789240601503934</v>
      </c>
      <c r="V636" s="24">
        <f t="shared" si="335"/>
        <v>1</v>
      </c>
      <c r="W636" s="32">
        <f t="shared" si="336"/>
        <v>2370.1166932067258</v>
      </c>
      <c r="X636" s="33">
        <f t="shared" si="337"/>
        <v>39.27330679327406</v>
      </c>
      <c r="Y636" s="34">
        <f t="shared" si="338"/>
        <v>1</v>
      </c>
      <c r="Z636" s="39">
        <f t="shared" si="363"/>
        <v>2389.1779999999999</v>
      </c>
      <c r="AA636" s="33">
        <f t="shared" si="339"/>
        <v>20.211999999999989</v>
      </c>
      <c r="AB636" s="34">
        <f t="shared" si="340"/>
        <v>1</v>
      </c>
      <c r="AC636" s="32">
        <f t="shared" si="341"/>
        <v>2385.1751255734125</v>
      </c>
      <c r="AD636" s="33">
        <f t="shared" si="342"/>
        <v>24.214874426587357</v>
      </c>
      <c r="AE636" s="34">
        <f t="shared" si="343"/>
        <v>1</v>
      </c>
      <c r="AF636" s="36">
        <f t="shared" si="344"/>
        <v>1</v>
      </c>
      <c r="AG636" s="37">
        <f t="shared" si="345"/>
        <v>1</v>
      </c>
      <c r="AH636" s="37">
        <f>IF(COUNTIF(AF637:AF640, "&lt;0")&gt;=2,0,IF(AE636=1, 1, -1))</f>
        <v>0</v>
      </c>
      <c r="AI636" s="37">
        <f>IF(COUNTIF(AF637:AF639, "&lt;0")&gt;=1,0,IF(AE636=1, 1, -1))</f>
        <v>0</v>
      </c>
      <c r="AJ636" s="42">
        <f>IF(SUM(AE637:AE639)=0,0,IF(AE636=1, 1, -1))</f>
        <v>1</v>
      </c>
      <c r="AK636" s="37">
        <f>IF(COUNTIF(AF637:AF638, "&lt;0")&gt;=2,0,IF(AE636=1, 1, -1))</f>
        <v>1</v>
      </c>
      <c r="AL636" s="44">
        <f>IF(COUNTIF(AF637:AF640, "&lt;0")&gt;=3,0,IF(AE636=1, 1, -1))</f>
        <v>0</v>
      </c>
      <c r="AM636" s="49">
        <f>IF(COUNTIF(AF637:AF639, "&lt;0")&gt;=2,0,IF(AE636=1, 1, -1))</f>
        <v>0</v>
      </c>
      <c r="AN636" s="7">
        <v>65.464618421133039</v>
      </c>
      <c r="AO636" s="4">
        <f t="shared" si="346"/>
        <v>73.489999999999782</v>
      </c>
      <c r="AP636" s="4">
        <f t="shared" si="347"/>
        <v>-73.699999999999818</v>
      </c>
      <c r="AQ636" s="4">
        <f t="shared" si="348"/>
        <v>15.909999999999854</v>
      </c>
      <c r="AR636">
        <f t="shared" si="364"/>
        <v>73.699999999999818</v>
      </c>
      <c r="AS636" s="6">
        <f t="shared" si="349"/>
        <v>0</v>
      </c>
      <c r="AT636" s="4">
        <f t="shared" si="350"/>
        <v>24.496927631699748</v>
      </c>
      <c r="AU636" s="4">
        <f t="shared" si="365"/>
        <v>56.554618421133185</v>
      </c>
      <c r="AV636">
        <f t="shared" si="366"/>
        <v>0</v>
      </c>
      <c r="AW636">
        <f t="shared" si="367"/>
        <v>0</v>
      </c>
      <c r="AX636">
        <f t="shared" si="368"/>
        <v>0</v>
      </c>
      <c r="AY636" s="4">
        <f t="shared" si="351"/>
        <v>6.94</v>
      </c>
      <c r="AZ636" s="4">
        <f t="shared" si="352"/>
        <v>564.65000000000077</v>
      </c>
      <c r="BA636" s="4">
        <f>(C636-$C$1240)*10/100*4</f>
        <v>-73.839999999999961</v>
      </c>
      <c r="BC636"/>
      <c r="BE636" s="6"/>
      <c r="BK636">
        <f t="shared" si="369"/>
        <v>1</v>
      </c>
    </row>
    <row r="637" spans="1:63" x14ac:dyDescent="0.25">
      <c r="A637">
        <v>622</v>
      </c>
      <c r="B637" s="1">
        <v>43908</v>
      </c>
      <c r="C637" s="2">
        <v>2436.5</v>
      </c>
      <c r="D637" s="2">
        <v>2453.5700000000002</v>
      </c>
      <c r="E637" s="2">
        <v>2280.52</v>
      </c>
      <c r="F637" s="2">
        <v>2398.1</v>
      </c>
      <c r="G637" s="2">
        <v>8755780000</v>
      </c>
      <c r="H637" s="2">
        <f t="shared" si="353"/>
        <v>226.86392098691132</v>
      </c>
      <c r="I637" s="2">
        <f t="shared" si="354"/>
        <v>2928.8900000000003</v>
      </c>
      <c r="J637" s="2">
        <f t="shared" si="355"/>
        <v>231.09910821299613</v>
      </c>
      <c r="K637" s="2">
        <f t="shared" si="356"/>
        <v>-92.690000000000055</v>
      </c>
      <c r="L637" s="20">
        <f>VLOOKUP(B637,'IV Calls'!A:B,2, FALSE)</f>
        <v>0.88770000000000004</v>
      </c>
      <c r="M637" s="2">
        <f t="shared" si="357"/>
        <v>73.603499412534816</v>
      </c>
      <c r="N637" s="2">
        <f>VLOOKUP(B637,'IV Puts'!A:B,2, FALSE)</f>
        <v>0.87190000000000001</v>
      </c>
      <c r="O637" s="21">
        <f t="shared" si="358"/>
        <v>75.022453400654982</v>
      </c>
      <c r="P637" s="4">
        <f t="shared" si="359"/>
        <v>248.67000000000007</v>
      </c>
      <c r="Q637" s="4">
        <f t="shared" si="360"/>
        <v>207.30800000000005</v>
      </c>
      <c r="R637" s="4">
        <f t="shared" si="361"/>
        <v>-46.499240601503757</v>
      </c>
      <c r="S637" s="4">
        <f t="shared" si="362"/>
        <v>-32.906065906020117</v>
      </c>
      <c r="T637" s="20">
        <f t="shared" si="333"/>
        <v>2483.985879699248</v>
      </c>
      <c r="U637" s="2">
        <f t="shared" si="334"/>
        <v>85.885879699248107</v>
      </c>
      <c r="V637" s="24">
        <f t="shared" si="335"/>
        <v>0</v>
      </c>
      <c r="W637" s="32">
        <f t="shared" si="336"/>
        <v>2413.7793050292748</v>
      </c>
      <c r="X637" s="33">
        <f t="shared" si="337"/>
        <v>15.679305029274929</v>
      </c>
      <c r="Y637" s="34">
        <f t="shared" si="338"/>
        <v>1</v>
      </c>
      <c r="Z637" s="39">
        <f t="shared" si="363"/>
        <v>2437.5839999999998</v>
      </c>
      <c r="AA637" s="33">
        <f t="shared" si="339"/>
        <v>39.483999999999924</v>
      </c>
      <c r="AB637" s="34">
        <f t="shared" si="340"/>
        <v>1</v>
      </c>
      <c r="AC637" s="32">
        <f t="shared" si="341"/>
        <v>2432.5850140561479</v>
      </c>
      <c r="AD637" s="33">
        <f t="shared" si="342"/>
        <v>34.485014056147975</v>
      </c>
      <c r="AE637" s="34">
        <f t="shared" si="343"/>
        <v>1</v>
      </c>
      <c r="AF637" s="36">
        <f t="shared" si="344"/>
        <v>1</v>
      </c>
      <c r="AG637" s="37">
        <f t="shared" si="345"/>
        <v>0</v>
      </c>
      <c r="AH637" s="37">
        <f>IF(COUNTIF(AF638:AF641, "&lt;0")&gt;=2,0,IF(AE637=1, 1, -1))</f>
        <v>0</v>
      </c>
      <c r="AI637" s="37">
        <f>IF(COUNTIF(AF638:AF640, "&lt;0")&gt;=1,0,IF(AE637=1, 1, -1))</f>
        <v>0</v>
      </c>
      <c r="AJ637" s="42">
        <f>IF(SUM(AE638:AE640)=0,0,IF(AE637=1, 1, -1))</f>
        <v>0</v>
      </c>
      <c r="AK637" s="37">
        <f>IF(COUNTIF(AF638:AF639, "&lt;0")&gt;=2,0,IF(AE637=1, 1, -1))</f>
        <v>0</v>
      </c>
      <c r="AL637" s="44">
        <f>IF(COUNTIF(AF638:AF641, "&lt;0")&gt;=3,0,IF(AE637=1, 1, -1))</f>
        <v>0</v>
      </c>
      <c r="AM637" s="49">
        <f>IF(COUNTIF(AF638:AF640, "&lt;0")&gt;=2,0,IF(AE637=1, 1, -1))</f>
        <v>0</v>
      </c>
      <c r="AN637" s="7">
        <v>72.293445012717257</v>
      </c>
      <c r="AO637" s="4">
        <f t="shared" si="346"/>
        <v>17.070000000000164</v>
      </c>
      <c r="AP637" s="4">
        <f t="shared" si="347"/>
        <v>-155.98000000000002</v>
      </c>
      <c r="AQ637" s="4">
        <f t="shared" si="348"/>
        <v>38.400000000000091</v>
      </c>
      <c r="AR637">
        <f t="shared" si="364"/>
        <v>155.98000000000002</v>
      </c>
      <c r="AS637" s="6">
        <f t="shared" si="349"/>
        <v>1</v>
      </c>
      <c r="AT637" s="4">
        <f t="shared" si="350"/>
        <v>-47.539832480924133</v>
      </c>
      <c r="AU637" s="4">
        <f t="shared" si="365"/>
        <v>40.893445012717166</v>
      </c>
      <c r="AV637">
        <f t="shared" si="366"/>
        <v>0</v>
      </c>
      <c r="AW637">
        <f t="shared" si="367"/>
        <v>1</v>
      </c>
      <c r="AX637">
        <f t="shared" si="368"/>
        <v>0</v>
      </c>
      <c r="AY637" s="4">
        <f t="shared" si="351"/>
        <v>-3.9100000000000006</v>
      </c>
      <c r="AZ637" s="4">
        <f t="shared" si="352"/>
        <v>557.71000000000072</v>
      </c>
      <c r="BA637" s="4">
        <f>(C637-$C$1240)*10/100*4</f>
        <v>-56.631999999999969</v>
      </c>
      <c r="BC637"/>
      <c r="BE637" s="6"/>
      <c r="BK637">
        <f t="shared" si="369"/>
        <v>0</v>
      </c>
    </row>
    <row r="638" spans="1:63" x14ac:dyDescent="0.25">
      <c r="A638">
        <v>621</v>
      </c>
      <c r="B638" s="1">
        <v>43907</v>
      </c>
      <c r="C638" s="2">
        <v>2425.66</v>
      </c>
      <c r="D638" s="2">
        <v>2553.9299999999998</v>
      </c>
      <c r="E638" s="2">
        <v>2367.04</v>
      </c>
      <c r="F638" s="2">
        <v>2529.19</v>
      </c>
      <c r="G638" s="2">
        <v>8358500000</v>
      </c>
      <c r="H638" s="2">
        <f t="shared" si="353"/>
        <v>226.9282154142827</v>
      </c>
      <c r="I638" s="2">
        <f t="shared" si="354"/>
        <v>2976.0844999999999</v>
      </c>
      <c r="J638" s="2">
        <f t="shared" si="355"/>
        <v>231.89613130610184</v>
      </c>
      <c r="K638" s="2">
        <f t="shared" si="356"/>
        <v>39.529999999999745</v>
      </c>
      <c r="L638" s="20">
        <f>VLOOKUP(B638,'IV Calls'!A:B,2, FALSE)</f>
        <v>0.68159999999999998</v>
      </c>
      <c r="M638" s="2">
        <f t="shared" si="357"/>
        <v>53.318076057697198</v>
      </c>
      <c r="N638" s="2">
        <f>VLOOKUP(B638,'IV Puts'!A:B,2, FALSE)</f>
        <v>0.93469999999999998</v>
      </c>
      <c r="O638" s="21">
        <f t="shared" si="358"/>
        <v>75.876881350870434</v>
      </c>
      <c r="P638" s="4">
        <f t="shared" si="359"/>
        <v>186.88999999999987</v>
      </c>
      <c r="Q638" s="4">
        <f t="shared" si="360"/>
        <v>195.20100000000002</v>
      </c>
      <c r="R638" s="4">
        <f t="shared" si="361"/>
        <v>-45.204120300751875</v>
      </c>
      <c r="S638" s="4">
        <f t="shared" si="362"/>
        <v>-32.000978832007206</v>
      </c>
      <c r="T638" s="20">
        <f t="shared" si="333"/>
        <v>2341.8635187969926</v>
      </c>
      <c r="U638" s="2">
        <f t="shared" si="334"/>
        <v>187.32648120300746</v>
      </c>
      <c r="V638" s="24">
        <f t="shared" si="335"/>
        <v>0</v>
      </c>
      <c r="W638" s="32">
        <f t="shared" si="336"/>
        <v>2403.2063058329513</v>
      </c>
      <c r="X638" s="33">
        <f t="shared" si="337"/>
        <v>125.98369416704872</v>
      </c>
      <c r="Y638" s="34">
        <f t="shared" si="338"/>
        <v>0</v>
      </c>
      <c r="Z638" s="39">
        <f t="shared" si="363"/>
        <v>2417.3669999999911</v>
      </c>
      <c r="AA638" s="33">
        <f t="shared" si="339"/>
        <v>111.82300000000896</v>
      </c>
      <c r="AB638" s="34">
        <f t="shared" si="340"/>
        <v>0</v>
      </c>
      <c r="AC638" s="32">
        <f t="shared" si="341"/>
        <v>2414.3932542249127</v>
      </c>
      <c r="AD638" s="33">
        <f t="shared" si="342"/>
        <v>114.7967457750874</v>
      </c>
      <c r="AE638" s="34">
        <f t="shared" si="343"/>
        <v>0</v>
      </c>
      <c r="AF638" s="36">
        <f t="shared" si="344"/>
        <v>-1</v>
      </c>
      <c r="AG638" s="37">
        <f t="shared" si="345"/>
        <v>0</v>
      </c>
      <c r="AH638" s="37">
        <f>IF(COUNTIF(AF639:AF642, "&lt;0")&gt;=2,0,IF(AE638=1, 1, -1))</f>
        <v>0</v>
      </c>
      <c r="AI638" s="37">
        <f>IF(COUNTIF(AF639:AF641, "&lt;0")&gt;=1,0,IF(AE638=1, 1, -1))</f>
        <v>0</v>
      </c>
      <c r="AJ638" s="42">
        <f>IF(SUM(AE639:AE641)=0,0,IF(AE638=1, 1, -1))</f>
        <v>0</v>
      </c>
      <c r="AK638" s="37">
        <f>IF(COUNTIF(AF639:AF640, "&lt;0")&gt;=2,0,IF(AE638=1, 1, -1))</f>
        <v>0</v>
      </c>
      <c r="AL638" s="44">
        <f>IF(COUNTIF(AF639:AF642, "&lt;0")&gt;=3,0,IF(AE638=1, 1, -1))</f>
        <v>0</v>
      </c>
      <c r="AM638" s="49">
        <f>IF(COUNTIF(AF639:AF641, "&lt;0")&gt;=2,0,IF(AE638=1, 1, -1))</f>
        <v>0</v>
      </c>
      <c r="AN638" s="7">
        <v>73.116792387220613</v>
      </c>
      <c r="AO638" s="4">
        <f t="shared" si="346"/>
        <v>128.26999999999998</v>
      </c>
      <c r="AP638" s="4">
        <f t="shared" si="347"/>
        <v>-58.619999999999891</v>
      </c>
      <c r="AQ638" s="4">
        <f t="shared" si="348"/>
        <v>103.5300000000002</v>
      </c>
      <c r="AR638">
        <f t="shared" si="364"/>
        <v>128.26999999999998</v>
      </c>
      <c r="AS638" s="6">
        <f t="shared" si="349"/>
        <v>1</v>
      </c>
      <c r="AT638" s="4">
        <f t="shared" si="350"/>
        <v>-18.594811419169062</v>
      </c>
      <c r="AU638" s="4">
        <f t="shared" si="365"/>
        <v>-23.413207612779587</v>
      </c>
      <c r="AV638">
        <f t="shared" si="366"/>
        <v>1</v>
      </c>
      <c r="AW638">
        <f t="shared" si="367"/>
        <v>0</v>
      </c>
      <c r="AX638">
        <f t="shared" si="368"/>
        <v>0</v>
      </c>
      <c r="AY638" s="4">
        <f t="shared" si="351"/>
        <v>-3.9100000000000006</v>
      </c>
      <c r="AZ638" s="4">
        <f t="shared" si="352"/>
        <v>561.62000000000069</v>
      </c>
      <c r="BA638" s="4">
        <f>(C638-$C$1240)*10/100*4</f>
        <v>-60.968000000000032</v>
      </c>
      <c r="BC638"/>
      <c r="BE638" s="6"/>
      <c r="BK638">
        <f t="shared" si="369"/>
        <v>0</v>
      </c>
    </row>
    <row r="639" spans="1:63" x14ac:dyDescent="0.25">
      <c r="A639">
        <v>620</v>
      </c>
      <c r="B639" s="1">
        <v>43906</v>
      </c>
      <c r="C639" s="2">
        <v>2508.59</v>
      </c>
      <c r="D639" s="2">
        <v>2562.98</v>
      </c>
      <c r="E639" s="2">
        <v>2380.94</v>
      </c>
      <c r="F639" s="2">
        <v>2386.13</v>
      </c>
      <c r="G639" s="2">
        <v>7781540000</v>
      </c>
      <c r="H639" s="2">
        <f t="shared" si="353"/>
        <v>212.03665599241191</v>
      </c>
      <c r="I639" s="2">
        <f t="shared" si="354"/>
        <v>3023.2534999999998</v>
      </c>
      <c r="J639" s="2">
        <f t="shared" si="355"/>
        <v>224.25493845410099</v>
      </c>
      <c r="K639" s="2">
        <f t="shared" si="356"/>
        <v>-202.42999999999984</v>
      </c>
      <c r="L639" s="20">
        <f>VLOOKUP(B639,'IV Calls'!A:B,2, FALSE)</f>
        <v>1.0059</v>
      </c>
      <c r="M639" s="2">
        <f t="shared" si="357"/>
        <v>89.400164256807614</v>
      </c>
      <c r="N639" s="2">
        <f>VLOOKUP(B639,'IV Puts'!A:B,2, FALSE)</f>
        <v>0.95079999999999998</v>
      </c>
      <c r="O639" s="21">
        <f t="shared" si="358"/>
        <v>87.693019318083785</v>
      </c>
      <c r="P639" s="4">
        <f t="shared" si="359"/>
        <v>330.07999999999993</v>
      </c>
      <c r="Q639" s="4">
        <f t="shared" si="360"/>
        <v>192.52100000000002</v>
      </c>
      <c r="R639" s="4">
        <f t="shared" si="361"/>
        <v>-44.266481203007523</v>
      </c>
      <c r="S639" s="4">
        <f t="shared" si="362"/>
        <v>-31.624921362039981</v>
      </c>
      <c r="T639" s="20">
        <f t="shared" si="333"/>
        <v>2671.0738120300753</v>
      </c>
      <c r="U639" s="2">
        <f t="shared" si="334"/>
        <v>284.94381203007515</v>
      </c>
      <c r="V639" s="24">
        <f t="shared" si="335"/>
        <v>0</v>
      </c>
      <c r="W639" s="32">
        <f t="shared" si="336"/>
        <v>2488.79895151459</v>
      </c>
      <c r="X639" s="33">
        <f t="shared" si="337"/>
        <v>102.66895151458993</v>
      </c>
      <c r="Y639" s="34">
        <f t="shared" si="338"/>
        <v>0</v>
      </c>
      <c r="Z639" s="39">
        <f t="shared" si="363"/>
        <v>2502.4500000000044</v>
      </c>
      <c r="AA639" s="33">
        <f t="shared" si="339"/>
        <v>116.32000000000426</v>
      </c>
      <c r="AB639" s="34">
        <f t="shared" si="340"/>
        <v>0</v>
      </c>
      <c r="AC639" s="32">
        <f t="shared" si="341"/>
        <v>2499.5832798180672</v>
      </c>
      <c r="AD639" s="33">
        <f t="shared" si="342"/>
        <v>113.45327981806713</v>
      </c>
      <c r="AE639" s="34">
        <f t="shared" si="343"/>
        <v>0</v>
      </c>
      <c r="AF639" s="36">
        <f t="shared" si="344"/>
        <v>-1</v>
      </c>
      <c r="AG639" s="37">
        <f t="shared" si="345"/>
        <v>0</v>
      </c>
      <c r="AH639" s="37">
        <f>IF(COUNTIF(AF640:AF643, "&lt;0")&gt;=2,0,IF(AE639=1, 1, -1))</f>
        <v>0</v>
      </c>
      <c r="AI639" s="37">
        <f>IF(COUNTIF(AF640:AF642, "&lt;0")&gt;=1,0,IF(AE639=1, 1, -1))</f>
        <v>0</v>
      </c>
      <c r="AJ639" s="42">
        <f>IF(SUM(AE640:AE642)=0,0,IF(AE639=1, 1, -1))</f>
        <v>0</v>
      </c>
      <c r="AK639" s="37">
        <f>IF(COUNTIF(AF640:AF641, "&lt;0")&gt;=2,0,IF(AE639=1, 1, -1))</f>
        <v>0</v>
      </c>
      <c r="AL639" s="44">
        <f>IF(COUNTIF(AF640:AF643, "&lt;0")&gt;=3,0,IF(AE639=1, 1, -1))</f>
        <v>0</v>
      </c>
      <c r="AM639" s="49">
        <f>IF(COUNTIF(AF640:AF642, "&lt;0")&gt;=2,0,IF(AE639=1, 1, -1))</f>
        <v>0</v>
      </c>
      <c r="AN639" s="7">
        <v>84.503107839121853</v>
      </c>
      <c r="AO639" s="4">
        <f t="shared" si="346"/>
        <v>54.389999999999873</v>
      </c>
      <c r="AP639" s="4">
        <f t="shared" si="347"/>
        <v>-127.65000000000009</v>
      </c>
      <c r="AQ639" s="4">
        <f t="shared" si="348"/>
        <v>122.46000000000004</v>
      </c>
      <c r="AR639">
        <f t="shared" si="364"/>
        <v>127.65000000000009</v>
      </c>
      <c r="AS639" s="6">
        <f t="shared" si="349"/>
        <v>1</v>
      </c>
      <c r="AT639" s="4">
        <f t="shared" si="350"/>
        <v>-0.89533824131731876</v>
      </c>
      <c r="AU639" s="4">
        <f t="shared" si="365"/>
        <v>-30.956892160878184</v>
      </c>
      <c r="AV639">
        <f t="shared" si="366"/>
        <v>1</v>
      </c>
      <c r="AW639">
        <f t="shared" si="367"/>
        <v>0</v>
      </c>
      <c r="AX639">
        <f t="shared" si="368"/>
        <v>0</v>
      </c>
      <c r="AY639" s="4">
        <f t="shared" si="351"/>
        <v>-3.9100000000000006</v>
      </c>
      <c r="AZ639" s="4">
        <f t="shared" si="352"/>
        <v>565.53000000000065</v>
      </c>
      <c r="BA639" s="4">
        <f>(C639-$C$1240)*10/100*4</f>
        <v>-27.795999999999914</v>
      </c>
      <c r="BC639"/>
      <c r="BE639" s="6"/>
      <c r="BK639">
        <f t="shared" si="369"/>
        <v>0</v>
      </c>
    </row>
    <row r="640" spans="1:63" x14ac:dyDescent="0.25">
      <c r="A640">
        <v>619</v>
      </c>
      <c r="B640" s="1">
        <v>43903</v>
      </c>
      <c r="C640" s="2">
        <v>2569.9899999999998</v>
      </c>
      <c r="D640" s="2">
        <v>2711.33</v>
      </c>
      <c r="E640" s="2">
        <v>2492.37</v>
      </c>
      <c r="F640" s="2">
        <v>2711.02</v>
      </c>
      <c r="G640" s="2">
        <v>8258670000</v>
      </c>
      <c r="H640" s="2">
        <f t="shared" si="353"/>
        <v>180.30513651708443</v>
      </c>
      <c r="I640" s="2">
        <f t="shared" si="354"/>
        <v>3066.7280000000001</v>
      </c>
      <c r="J640" s="2">
        <f t="shared" si="355"/>
        <v>197.18731002393048</v>
      </c>
      <c r="K640" s="2">
        <f t="shared" si="356"/>
        <v>89.349999999999909</v>
      </c>
      <c r="L640" s="20">
        <f>VLOOKUP(B640,'IV Calls'!A:B,2, FALSE)</f>
        <v>0.60880000000000001</v>
      </c>
      <c r="M640" s="2">
        <f t="shared" si="357"/>
        <v>49.509572141149832</v>
      </c>
      <c r="N640" s="2">
        <f>VLOOKUP(B640,'IV Puts'!A:B,2, FALSE)</f>
        <v>0.64690000000000003</v>
      </c>
      <c r="O640" s="21">
        <f t="shared" si="358"/>
        <v>54.593887724573811</v>
      </c>
      <c r="P640" s="4">
        <f t="shared" si="359"/>
        <v>230.69000000000005</v>
      </c>
      <c r="Q640" s="4">
        <f t="shared" si="360"/>
        <v>174.09</v>
      </c>
      <c r="R640" s="4">
        <f t="shared" si="361"/>
        <v>-39.946187969924807</v>
      </c>
      <c r="S640" s="4">
        <f t="shared" si="362"/>
        <v>-27.874716176634145</v>
      </c>
      <c r="T640" s="20">
        <f t="shared" si="333"/>
        <v>2441.4679022556388</v>
      </c>
      <c r="U640" s="2">
        <f t="shared" si="334"/>
        <v>269.55209774436116</v>
      </c>
      <c r="V640" s="24">
        <f t="shared" si="335"/>
        <v>0</v>
      </c>
      <c r="W640" s="32">
        <f t="shared" si="336"/>
        <v>2551.1126693521005</v>
      </c>
      <c r="X640" s="33">
        <f t="shared" si="337"/>
        <v>159.90733064789947</v>
      </c>
      <c r="Y640" s="34">
        <f t="shared" si="338"/>
        <v>0</v>
      </c>
      <c r="Z640" s="39">
        <f t="shared" si="363"/>
        <v>2563.9029999999984</v>
      </c>
      <c r="AA640" s="33">
        <f t="shared" si="339"/>
        <v>147.11700000000155</v>
      </c>
      <c r="AB640" s="34">
        <f t="shared" si="340"/>
        <v>0</v>
      </c>
      <c r="AC640" s="32">
        <f t="shared" si="341"/>
        <v>2561.2170305639397</v>
      </c>
      <c r="AD640" s="33">
        <f t="shared" si="342"/>
        <v>149.80296943606027</v>
      </c>
      <c r="AE640" s="34">
        <f t="shared" si="343"/>
        <v>0</v>
      </c>
      <c r="AF640" s="36">
        <f t="shared" si="344"/>
        <v>-1</v>
      </c>
      <c r="AG640" s="37">
        <f t="shared" si="345"/>
        <v>0</v>
      </c>
      <c r="AH640" s="37">
        <f>IF(COUNTIF(AF641:AF644, "&lt;0")&gt;=2,0,IF(AE640=1, 1, -1))</f>
        <v>0</v>
      </c>
      <c r="AI640" s="37">
        <f>IF(COUNTIF(AF641:AF643, "&lt;0")&gt;=1,0,IF(AE640=1, 1, -1))</f>
        <v>0</v>
      </c>
      <c r="AJ640" s="42">
        <f>IF(SUM(AE641:AE643)=0,0,IF(AE640=1, 1, -1))</f>
        <v>0</v>
      </c>
      <c r="AK640" s="37">
        <f>IF(COUNTIF(AF641:AF642, "&lt;0")&gt;=2,0,IF(AE640=1, 1, -1))</f>
        <v>0</v>
      </c>
      <c r="AL640" s="44">
        <f>IF(COUNTIF(AF641:AF644, "&lt;0")&gt;=3,0,IF(AE640=1, 1, -1))</f>
        <v>0</v>
      </c>
      <c r="AM640" s="49">
        <f>IF(COUNTIF(AF641:AF643, "&lt;0")&gt;=2,0,IF(AE640=1, 1, -1))</f>
        <v>0</v>
      </c>
      <c r="AN640" s="7">
        <v>52.607986560627182</v>
      </c>
      <c r="AO640" s="4">
        <f t="shared" si="346"/>
        <v>141.34000000000015</v>
      </c>
      <c r="AP640" s="4">
        <f t="shared" si="347"/>
        <v>-77.619999999999891</v>
      </c>
      <c r="AQ640" s="4">
        <f t="shared" si="348"/>
        <v>141.0300000000002</v>
      </c>
      <c r="AR640">
        <f t="shared" si="364"/>
        <v>141.34000000000015</v>
      </c>
      <c r="AS640" s="6">
        <f t="shared" si="349"/>
        <v>1</v>
      </c>
      <c r="AT640" s="4">
        <f t="shared" si="350"/>
        <v>-62.428020159059372</v>
      </c>
      <c r="AU640" s="4">
        <f t="shared" si="365"/>
        <v>-81.422013439373018</v>
      </c>
      <c r="AV640">
        <f t="shared" si="366"/>
        <v>1</v>
      </c>
      <c r="AW640">
        <f t="shared" si="367"/>
        <v>0</v>
      </c>
      <c r="AX640">
        <f t="shared" si="368"/>
        <v>0</v>
      </c>
      <c r="AY640" s="4">
        <f t="shared" si="351"/>
        <v>-3.9100000000000006</v>
      </c>
      <c r="AZ640" s="4">
        <f t="shared" si="352"/>
        <v>569.44000000000062</v>
      </c>
      <c r="BA640" s="4">
        <f>(C640-$C$1240)*10/100*4</f>
        <v>-3.2360000000000584</v>
      </c>
      <c r="BC640"/>
      <c r="BE640" s="6"/>
      <c r="BK640">
        <f t="shared" si="369"/>
        <v>0</v>
      </c>
    </row>
    <row r="641" spans="1:63" x14ac:dyDescent="0.25">
      <c r="A641">
        <v>618</v>
      </c>
      <c r="B641" s="1">
        <v>43902</v>
      </c>
      <c r="C641" s="2">
        <v>2630.86</v>
      </c>
      <c r="D641" s="2">
        <v>2660.95</v>
      </c>
      <c r="E641" s="2">
        <v>2478.86</v>
      </c>
      <c r="F641" s="2">
        <v>2480.64</v>
      </c>
      <c r="G641" s="2">
        <v>8829380000</v>
      </c>
      <c r="H641" s="2">
        <f t="shared" si="353"/>
        <v>142.33238296325959</v>
      </c>
      <c r="I641" s="2">
        <f t="shared" si="354"/>
        <v>3106.5235000000002</v>
      </c>
      <c r="J641" s="2">
        <f t="shared" si="355"/>
        <v>171.98026029552284</v>
      </c>
      <c r="K641" s="2">
        <f t="shared" si="356"/>
        <v>-110.51999999999998</v>
      </c>
      <c r="L641" s="20">
        <f>VLOOKUP(B641,'IV Calls'!A:B,2, FALSE)</f>
        <v>0.88239999999999996</v>
      </c>
      <c r="M641" s="2">
        <f t="shared" si="357"/>
        <v>79.302253108818334</v>
      </c>
      <c r="N641" s="2">
        <f>VLOOKUP(B641,'IV Puts'!A:B,2, FALSE)</f>
        <v>0.96160000000000001</v>
      </c>
      <c r="O641" s="21">
        <f t="shared" si="358"/>
        <v>89.682317707414242</v>
      </c>
      <c r="P641" s="4">
        <f t="shared" si="359"/>
        <v>262.52</v>
      </c>
      <c r="Q641" s="4">
        <f t="shared" si="360"/>
        <v>163.31300000000002</v>
      </c>
      <c r="R641" s="4">
        <f t="shared" si="361"/>
        <v>-39.172097744360904</v>
      </c>
      <c r="S641" s="4">
        <f t="shared" si="362"/>
        <v>-26.587789644928549</v>
      </c>
      <c r="T641" s="20">
        <f t="shared" si="333"/>
        <v>2707.5377293233082</v>
      </c>
      <c r="U641" s="2">
        <f t="shared" si="334"/>
        <v>226.89772932330834</v>
      </c>
      <c r="V641" s="24">
        <f t="shared" si="335"/>
        <v>0</v>
      </c>
      <c r="W641" s="32">
        <f t="shared" si="336"/>
        <v>2614.7062219071545</v>
      </c>
      <c r="X641" s="33">
        <f t="shared" si="337"/>
        <v>134.06622190715461</v>
      </c>
      <c r="Y641" s="34">
        <f t="shared" si="338"/>
        <v>0</v>
      </c>
      <c r="Z641" s="39">
        <f t="shared" si="363"/>
        <v>2611.3859999999986</v>
      </c>
      <c r="AA641" s="33">
        <f t="shared" si="339"/>
        <v>130.74599999999873</v>
      </c>
      <c r="AB641" s="34">
        <f t="shared" si="340"/>
        <v>0</v>
      </c>
      <c r="AC641" s="32">
        <f t="shared" si="341"/>
        <v>2612.0832466005013</v>
      </c>
      <c r="AD641" s="33">
        <f t="shared" si="342"/>
        <v>131.44324660050142</v>
      </c>
      <c r="AE641" s="34">
        <f t="shared" si="343"/>
        <v>0</v>
      </c>
      <c r="AF641" s="36">
        <f t="shared" si="344"/>
        <v>-1</v>
      </c>
      <c r="AG641" s="37">
        <f t="shared" si="345"/>
        <v>0</v>
      </c>
      <c r="AH641" s="37">
        <f>IF(COUNTIF(AF642:AF645, "&lt;0")&gt;=2,0,IF(AE641=1, 1, -1))</f>
        <v>0</v>
      </c>
      <c r="AI641" s="37">
        <f>IF(COUNTIF(AF642:AF644, "&lt;0")&gt;=1,0,IF(AE641=1, 1, -1))</f>
        <v>0</v>
      </c>
      <c r="AJ641" s="42">
        <f>IF(SUM(AE642:AE644)=0,0,IF(AE641=1, 1, -1))</f>
        <v>0</v>
      </c>
      <c r="AK641" s="37">
        <f>IF(COUNTIF(AF642:AF643, "&lt;0")&gt;=2,0,IF(AE641=1, 1, -1))</f>
        <v>0</v>
      </c>
      <c r="AL641" s="44">
        <f>IF(COUNTIF(AF642:AF645, "&lt;0")&gt;=3,0,IF(AE641=1, 1, -1))</f>
        <v>0</v>
      </c>
      <c r="AM641" s="49">
        <f>IF(COUNTIF(AF642:AF644, "&lt;0")&gt;=2,0,IF(AE641=1, 1, -1))</f>
        <v>0</v>
      </c>
      <c r="AN641" s="7">
        <v>86.420043732365954</v>
      </c>
      <c r="AO641" s="4">
        <f t="shared" si="346"/>
        <v>30.089999999999691</v>
      </c>
      <c r="AP641" s="4">
        <f t="shared" si="347"/>
        <v>-152</v>
      </c>
      <c r="AQ641" s="4">
        <f t="shared" si="348"/>
        <v>150.22000000000025</v>
      </c>
      <c r="AR641">
        <f t="shared" si="364"/>
        <v>152</v>
      </c>
      <c r="AS641" s="6">
        <f t="shared" si="349"/>
        <v>1</v>
      </c>
      <c r="AT641" s="4">
        <f t="shared" si="350"/>
        <v>-22.369934401451076</v>
      </c>
      <c r="AU641" s="4">
        <f t="shared" si="365"/>
        <v>-56.7999562676343</v>
      </c>
      <c r="AV641">
        <f t="shared" si="366"/>
        <v>1</v>
      </c>
      <c r="AW641">
        <f t="shared" si="367"/>
        <v>0</v>
      </c>
      <c r="AX641">
        <f t="shared" si="368"/>
        <v>0</v>
      </c>
      <c r="AY641" s="4">
        <f t="shared" si="351"/>
        <v>-3.9100000000000006</v>
      </c>
      <c r="AZ641" s="4">
        <f t="shared" si="352"/>
        <v>573.35000000000059</v>
      </c>
      <c r="BA641" s="4">
        <f>(C641-$C$1240)*10/100*4</f>
        <v>21.11200000000008</v>
      </c>
      <c r="BC641"/>
      <c r="BE641" s="6"/>
      <c r="BK641">
        <f t="shared" si="369"/>
        <v>0</v>
      </c>
    </row>
    <row r="642" spans="1:63" x14ac:dyDescent="0.25">
      <c r="A642">
        <v>617</v>
      </c>
      <c r="B642" s="1">
        <v>43901</v>
      </c>
      <c r="C642" s="2">
        <v>2825.6</v>
      </c>
      <c r="D642" s="2">
        <v>2825.6</v>
      </c>
      <c r="E642" s="2">
        <v>2707.22</v>
      </c>
      <c r="F642" s="2">
        <v>2741.38</v>
      </c>
      <c r="G642" s="2">
        <v>7374110000</v>
      </c>
      <c r="H642" s="2">
        <f t="shared" si="353"/>
        <v>105.75451794919529</v>
      </c>
      <c r="I642" s="2">
        <f t="shared" si="354"/>
        <v>3143.5055000000002</v>
      </c>
      <c r="J642" s="2">
        <f t="shared" si="355"/>
        <v>131.73037207633033</v>
      </c>
      <c r="K642" s="2">
        <f t="shared" si="356"/>
        <v>-56.630000000000109</v>
      </c>
      <c r="L642" s="20">
        <f>VLOOKUP(B642,'IV Calls'!A:B,2, FALSE)</f>
        <v>0.59819999999999995</v>
      </c>
      <c r="M642" s="2">
        <f t="shared" si="357"/>
        <v>56.523081440460388</v>
      </c>
      <c r="N642" s="2">
        <f>VLOOKUP(B642,'IV Puts'!A:B,2, FALSE)</f>
        <v>0.64539999999999997</v>
      </c>
      <c r="O642" s="21">
        <f t="shared" si="358"/>
        <v>63.284991206862507</v>
      </c>
      <c r="P642" s="4">
        <f t="shared" si="359"/>
        <v>175.01000000000022</v>
      </c>
      <c r="Q642" s="4">
        <f t="shared" si="360"/>
        <v>150.96100000000001</v>
      </c>
      <c r="R642" s="4">
        <f t="shared" si="361"/>
        <v>-33.842270676691733</v>
      </c>
      <c r="S642" s="4">
        <f t="shared" si="362"/>
        <v>-22.751800130768437</v>
      </c>
      <c r="T642" s="20">
        <f t="shared" ref="T642:T705" si="370">F643+R643</f>
        <v>2851.262203007519</v>
      </c>
      <c r="U642" s="2">
        <f t="shared" ref="U642:U705" si="371">ABS(T642-F642)</f>
        <v>109.88220300751891</v>
      </c>
      <c r="V642" s="24">
        <f t="shared" ref="V642:V705" si="372">IF(U642&gt;O643, 0, 1)</f>
        <v>0</v>
      </c>
      <c r="W642" s="32">
        <f t="shared" ref="W642:W705" si="373">C642+S643*$BI$6</f>
        <v>2810.8652237380625</v>
      </c>
      <c r="X642" s="33">
        <f t="shared" ref="X642:X705" si="374">ABS(W642-F642)</f>
        <v>69.485223738062359</v>
      </c>
      <c r="Y642" s="34">
        <f t="shared" ref="Y642:Y705" si="375">IF(X642&gt;O643, 0, 1)</f>
        <v>0</v>
      </c>
      <c r="Z642" s="39">
        <f t="shared" si="363"/>
        <v>2826.8120000000008</v>
      </c>
      <c r="AA642" s="33">
        <f t="shared" ref="AA642:AA705" si="376">ABS(Z642-F642)</f>
        <v>85.432000000000698</v>
      </c>
      <c r="AB642" s="34">
        <f t="shared" ref="AB642:AB705" si="377">IF(AA642&gt;O643, 0, 1)</f>
        <v>0</v>
      </c>
      <c r="AC642" s="32">
        <f t="shared" ref="AC642:AC705" si="378">$BI$8*Z642+(1-$BI$8)*W642</f>
        <v>2823.4631769849939</v>
      </c>
      <c r="AD642" s="33">
        <f t="shared" ref="AD642:AD705" si="379">ABS(AC642-F642)</f>
        <v>82.08317698499377</v>
      </c>
      <c r="AE642" s="34">
        <f t="shared" ref="AE642:AE705" si="380">IF(AD642&gt;O643, 0, 1)</f>
        <v>0</v>
      </c>
      <c r="AF642" s="36">
        <f t="shared" ref="AF642:AF705" si="381">IF(AE642=1, 1, -1)</f>
        <v>-1</v>
      </c>
      <c r="AG642" s="37">
        <f t="shared" ref="AG642:AG705" si="382">IF(AE643=0,0,IF(0=AE642,-1,AE642))</f>
        <v>0</v>
      </c>
      <c r="AH642" s="37">
        <f>IF(COUNTIF(AF643:AF646, "&lt;0")&gt;=2,0,IF(AE642=1, 1, -1))</f>
        <v>0</v>
      </c>
      <c r="AI642" s="37">
        <f>IF(COUNTIF(AF643:AF645, "&lt;0")&gt;=1,0,IF(AE642=1, 1, -1))</f>
        <v>0</v>
      </c>
      <c r="AJ642" s="42">
        <f>IF(SUM(AE643:AE645)=0,0,IF(AE642=1, 1, -1))</f>
        <v>-1</v>
      </c>
      <c r="AK642" s="37">
        <f>IF(COUNTIF(AF643:AF644, "&lt;0")&gt;=2,0,IF(AE642=1, 1, -1))</f>
        <v>0</v>
      </c>
      <c r="AL642" s="44">
        <f>IF(COUNTIF(AF643:AF646, "&lt;0")&gt;=3,0,IF(AE642=1, 1, -1))</f>
        <v>0</v>
      </c>
      <c r="AM642" s="49">
        <f>IF(COUNTIF(AF643:AF645, "&lt;0")&gt;=2,0,IF(AE642=1, 1, -1))</f>
        <v>0</v>
      </c>
      <c r="AN642" s="7">
        <v>60.982943433087819</v>
      </c>
      <c r="AO642" s="4">
        <f t="shared" ref="AO642:AO705" si="383">D642-C642</f>
        <v>0</v>
      </c>
      <c r="AP642" s="4">
        <f t="shared" ref="AP642:AP705" si="384">E642-C642</f>
        <v>-118.38000000000011</v>
      </c>
      <c r="AQ642" s="4">
        <f t="shared" ref="AQ642:AQ705" si="385">ABS(C642-F642)</f>
        <v>84.2199999999998</v>
      </c>
      <c r="AR642">
        <f t="shared" si="364"/>
        <v>118.38000000000011</v>
      </c>
      <c r="AS642" s="6">
        <f t="shared" ref="AS642:AS705" si="386">IF(AO642&gt;AN642*$BI$4,1,0)+IF(-AP642&gt;AN642*$BI$4,1,0)</f>
        <v>1</v>
      </c>
      <c r="AT642" s="4">
        <f t="shared" ref="AT642:AT705" si="387">$BI$4*AN642-AR642</f>
        <v>-26.905584850368385</v>
      </c>
      <c r="AU642" s="4">
        <f t="shared" si="365"/>
        <v>-16.237056566911981</v>
      </c>
      <c r="AV642">
        <f t="shared" si="366"/>
        <v>1</v>
      </c>
      <c r="AW642">
        <f t="shared" si="367"/>
        <v>0</v>
      </c>
      <c r="AX642">
        <f t="shared" si="368"/>
        <v>0</v>
      </c>
      <c r="AY642" s="4">
        <f t="shared" ref="AY642:AY705" si="388">IF(OR(AS642=1,AX642=1),$BF$25,IF(AS642=0,$BF$24,$BF$26))</f>
        <v>-3.9100000000000006</v>
      </c>
      <c r="AZ642" s="4">
        <f t="shared" ref="AZ642:AZ705" si="389">AY642+AZ643</f>
        <v>577.26000000000056</v>
      </c>
      <c r="BA642" s="4">
        <f>(C642-$C$1240)*10/100*4</f>
        <v>99.007999999999996</v>
      </c>
      <c r="BC642"/>
      <c r="BE642" s="6"/>
      <c r="BK642">
        <f t="shared" si="369"/>
        <v>0</v>
      </c>
    </row>
    <row r="643" spans="1:63" x14ac:dyDescent="0.25">
      <c r="A643">
        <v>616</v>
      </c>
      <c r="B643" s="1">
        <v>43900</v>
      </c>
      <c r="C643" s="2">
        <v>2813.48</v>
      </c>
      <c r="D643" s="2">
        <v>2882.59</v>
      </c>
      <c r="E643" s="2">
        <v>2734</v>
      </c>
      <c r="F643" s="2">
        <v>2882.23</v>
      </c>
      <c r="G643" s="2">
        <v>7635960000</v>
      </c>
      <c r="H643" s="2">
        <f t="shared" ref="H643:H706" si="390">_xlfn.STDEV.S(C643:C652)</f>
        <v>107.11779372883544</v>
      </c>
      <c r="I643" s="2">
        <f t="shared" ref="I643:I706" si="391">AVERAGE(C643:C662)</f>
        <v>3170.5190000000002</v>
      </c>
      <c r="J643" s="2">
        <f t="shared" ref="J643:J706" si="392">_xlfn.STDEV.S(D643:E652)</f>
        <v>128.08154893619431</v>
      </c>
      <c r="K643" s="2">
        <f t="shared" ref="K643:K706" si="393">C643-F644</f>
        <v>66.920000000000073</v>
      </c>
      <c r="L643" s="20">
        <f>VLOOKUP(B643,'IV Calls'!A:B,2, FALSE)</f>
        <v>0.44030000000000002</v>
      </c>
      <c r="M643" s="2">
        <f t="shared" ref="M643:M706" si="394">L643*F644*SQRT((6.5/24)/252)</f>
        <v>39.645012888836419</v>
      </c>
      <c r="N643" s="2">
        <f>VLOOKUP(B643,'IV Puts'!A:B,2, FALSE)</f>
        <v>0.57720000000000005</v>
      </c>
      <c r="O643" s="21">
        <f t="shared" ref="O643:O706" si="395">N643*F644*SQRT((7/24)/252)</f>
        <v>53.93349222597417</v>
      </c>
      <c r="P643" s="4">
        <f t="shared" ref="P643:P706" si="396">MAX(D643-E643, ABS(D643-F644), ABS(E643-F644))</f>
        <v>148.59000000000015</v>
      </c>
      <c r="Q643" s="4">
        <f t="shared" ref="Q643:Q706" si="397">AVERAGE(P643:P652)</f>
        <v>140.81200000000004</v>
      </c>
      <c r="R643" s="4">
        <f t="shared" ref="R643:R706" si="398">SLOPE(F643:F662,A643:A662)</f>
        <v>-30.967796992481208</v>
      </c>
      <c r="S643" s="4">
        <f t="shared" ref="S643:S706" si="399">SLOPE(F643:F662,B643:B662)*1</f>
        <v>-20.753206002728515</v>
      </c>
      <c r="T643" s="20">
        <f t="shared" si="370"/>
        <v>2717.2504586466166</v>
      </c>
      <c r="U643" s="2">
        <f t="shared" si="371"/>
        <v>164.97954135338341</v>
      </c>
      <c r="V643" s="24">
        <f t="shared" si="372"/>
        <v>0</v>
      </c>
      <c r="W643" s="32">
        <f t="shared" si="373"/>
        <v>2799.4458962558933</v>
      </c>
      <c r="X643" s="33">
        <f t="shared" si="374"/>
        <v>82.784103744106687</v>
      </c>
      <c r="Y643" s="34">
        <f t="shared" si="375"/>
        <v>0</v>
      </c>
      <c r="Z643" s="39">
        <f t="shared" ref="Z643:Z706" si="400">_xlfn.FORECAST.LINEAR(A643+$BI$7,C643:C644,A643:A644)</f>
        <v>2808.4389999999948</v>
      </c>
      <c r="AA643" s="33">
        <f t="shared" si="376"/>
        <v>73.79100000000517</v>
      </c>
      <c r="AB643" s="34">
        <f t="shared" si="377"/>
        <v>0</v>
      </c>
      <c r="AC643" s="32">
        <f t="shared" si="378"/>
        <v>2806.5504482137335</v>
      </c>
      <c r="AD643" s="33">
        <f t="shared" si="379"/>
        <v>75.679551786266529</v>
      </c>
      <c r="AE643" s="34">
        <f t="shared" si="380"/>
        <v>0</v>
      </c>
      <c r="AF643" s="36">
        <f t="shared" si="381"/>
        <v>-1</v>
      </c>
      <c r="AG643" s="37">
        <f t="shared" si="382"/>
        <v>0</v>
      </c>
      <c r="AH643" s="37">
        <f>IF(COUNTIF(AF644:AF647, "&lt;0")&gt;=2,0,IF(AE643=1, 1, -1))</f>
        <v>0</v>
      </c>
      <c r="AI643" s="37">
        <f>IF(COUNTIF(AF644:AF646, "&lt;0")&gt;=1,0,IF(AE643=1, 1, -1))</f>
        <v>0</v>
      </c>
      <c r="AJ643" s="42">
        <f>IF(SUM(AE644:AE646)=0,0,IF(AE643=1, 1, -1))</f>
        <v>-1</v>
      </c>
      <c r="AK643" s="37">
        <f>IF(COUNTIF(AF644:AF645, "&lt;0")&gt;=2,0,IF(AE643=1, 1, -1))</f>
        <v>-1</v>
      </c>
      <c r="AL643" s="44">
        <f>IF(COUNTIF(AF644:AF647, "&lt;0")&gt;=3,0,IF(AE643=1, 1, -1))</f>
        <v>0</v>
      </c>
      <c r="AM643" s="49">
        <f>IF(COUNTIF(AF644:AF646, "&lt;0")&gt;=2,0,IF(AE643=1, 1, -1))</f>
        <v>0</v>
      </c>
      <c r="AN643" s="7">
        <v>51.97161353494522</v>
      </c>
      <c r="AO643" s="4">
        <f t="shared" si="383"/>
        <v>69.110000000000127</v>
      </c>
      <c r="AP643" s="4">
        <f t="shared" si="384"/>
        <v>-79.480000000000018</v>
      </c>
      <c r="AQ643" s="4">
        <f t="shared" si="385"/>
        <v>68.75</v>
      </c>
      <c r="AR643">
        <f t="shared" ref="AR643:AR706" si="401">IF(AO643&gt;(-AP643), AO643, -AP643)</f>
        <v>79.480000000000018</v>
      </c>
      <c r="AS643" s="6">
        <f t="shared" si="386"/>
        <v>1</v>
      </c>
      <c r="AT643" s="4">
        <f t="shared" si="387"/>
        <v>-1.5225796975821879</v>
      </c>
      <c r="AU643" s="4">
        <f t="shared" ref="AU643:AU706" si="402">AN643-AQ643+7</f>
        <v>-9.7783864650547798</v>
      </c>
      <c r="AV643">
        <f t="shared" ref="AV643:AV706" si="403">IF(AND(AT643&lt;0,AU643&lt;0), 1, 0)</f>
        <v>1</v>
      </c>
      <c r="AW643">
        <f t="shared" ref="AW643:AW706" si="404">IF(AND(AT643&lt;0,AU643&gt;0), 1, 0)</f>
        <v>0</v>
      </c>
      <c r="AX643">
        <f t="shared" ref="AX643:AX706" si="405">IF(AND(AT643&gt;0,AU643&lt;0), 1, 0)</f>
        <v>0</v>
      </c>
      <c r="AY643" s="4">
        <f t="shared" si="388"/>
        <v>-3.9100000000000006</v>
      </c>
      <c r="AZ643" s="4">
        <f t="shared" si="389"/>
        <v>581.17000000000053</v>
      </c>
      <c r="BA643" s="4">
        <f>(C643-$C$1240)*10/100*4</f>
        <v>94.160000000000039</v>
      </c>
      <c r="BC643"/>
      <c r="BE643" s="6"/>
      <c r="BK643">
        <f t="shared" ref="BK643:BK706" si="406">IF(AND(AM643=0,AL643=0,AK643=0),0,1)</f>
        <v>1</v>
      </c>
    </row>
    <row r="644" spans="1:63" x14ac:dyDescent="0.25">
      <c r="A644">
        <v>615</v>
      </c>
      <c r="B644" s="1">
        <v>43899</v>
      </c>
      <c r="C644" s="2">
        <v>2863.89</v>
      </c>
      <c r="D644" s="2">
        <v>2863.89</v>
      </c>
      <c r="E644" s="2">
        <v>2734.43</v>
      </c>
      <c r="F644" s="2">
        <v>2746.56</v>
      </c>
      <c r="G644" s="2">
        <v>8423050000</v>
      </c>
      <c r="H644" s="2">
        <f t="shared" si="390"/>
        <v>111.70930650576972</v>
      </c>
      <c r="I644" s="2">
        <f t="shared" si="391"/>
        <v>3195.759</v>
      </c>
      <c r="J644" s="2">
        <f t="shared" si="392"/>
        <v>125.24740469944824</v>
      </c>
      <c r="K644" s="2">
        <f t="shared" si="393"/>
        <v>-108.48000000000002</v>
      </c>
      <c r="L644" s="20">
        <f>VLOOKUP(B644,'IV Calls'!A:B,2, FALSE)</f>
        <v>0.66549999999999998</v>
      </c>
      <c r="M644" s="2">
        <f t="shared" si="394"/>
        <v>64.848765980430258</v>
      </c>
      <c r="N644" s="2">
        <f>VLOOKUP(B644,'IV Puts'!A:B,2, FALSE)</f>
        <v>0.6431</v>
      </c>
      <c r="O644" s="21">
        <f t="shared" si="395"/>
        <v>65.031610244264769</v>
      </c>
      <c r="P644" s="4">
        <f t="shared" si="396"/>
        <v>237.94000000000005</v>
      </c>
      <c r="Q644" s="4">
        <f t="shared" si="397"/>
        <v>138.77500000000001</v>
      </c>
      <c r="R644" s="4">
        <f t="shared" si="398"/>
        <v>-29.309541353383473</v>
      </c>
      <c r="S644" s="4">
        <f t="shared" si="399"/>
        <v>-19.766343301558901</v>
      </c>
      <c r="T644" s="20">
        <f t="shared" si="370"/>
        <v>2947.9157142857143</v>
      </c>
      <c r="U644" s="2">
        <f t="shared" si="371"/>
        <v>201.35571428571438</v>
      </c>
      <c r="V644" s="24">
        <f t="shared" si="372"/>
        <v>0</v>
      </c>
      <c r="W644" s="32">
        <f t="shared" si="373"/>
        <v>2852.3586485034011</v>
      </c>
      <c r="X644" s="33">
        <f t="shared" si="374"/>
        <v>105.79864850340118</v>
      </c>
      <c r="Y644" s="34">
        <f t="shared" si="375"/>
        <v>0</v>
      </c>
      <c r="Z644" s="39">
        <f t="shared" si="400"/>
        <v>2854.8589999999967</v>
      </c>
      <c r="AA644" s="33">
        <f t="shared" si="376"/>
        <v>108.29899999999679</v>
      </c>
      <c r="AB644" s="34">
        <f t="shared" si="377"/>
        <v>0</v>
      </c>
      <c r="AC644" s="32">
        <f t="shared" si="378"/>
        <v>2854.3339261857118</v>
      </c>
      <c r="AD644" s="33">
        <f t="shared" si="379"/>
        <v>107.77392618571184</v>
      </c>
      <c r="AE644" s="34">
        <f t="shared" si="380"/>
        <v>0</v>
      </c>
      <c r="AF644" s="36">
        <f t="shared" si="381"/>
        <v>-1</v>
      </c>
      <c r="AG644" s="37">
        <f t="shared" si="382"/>
        <v>-1</v>
      </c>
      <c r="AH644" s="37">
        <f>IF(COUNTIF(AF645:AF648, "&lt;0")&gt;=2,0,IF(AE644=1, 1, -1))</f>
        <v>0</v>
      </c>
      <c r="AI644" s="37">
        <f>IF(COUNTIF(AF645:AF647, "&lt;0")&gt;=1,0,IF(AE644=1, 1, -1))</f>
        <v>0</v>
      </c>
      <c r="AJ644" s="42">
        <f>IF(SUM(AE645:AE647)=0,0,IF(AE644=1, 1, -1))</f>
        <v>-1</v>
      </c>
      <c r="AK644" s="37">
        <f>IF(COUNTIF(AF645:AF646, "&lt;0")&gt;=2,0,IF(AE644=1, 1, -1))</f>
        <v>-1</v>
      </c>
      <c r="AL644" s="44">
        <f>IF(COUNTIF(AF645:AF648, "&lt;0")&gt;=3,0,IF(AE644=1, 1, -1))</f>
        <v>0</v>
      </c>
      <c r="AM644" s="49">
        <f>IF(COUNTIF(AF645:AF647, "&lt;0")&gt;=2,0,IF(AE644=1, 1, -1))</f>
        <v>0</v>
      </c>
      <c r="AN644" s="7">
        <v>62.666027651412023</v>
      </c>
      <c r="AO644" s="4">
        <f t="shared" si="383"/>
        <v>0</v>
      </c>
      <c r="AP644" s="4">
        <f t="shared" si="384"/>
        <v>-129.46000000000004</v>
      </c>
      <c r="AQ644" s="4">
        <f t="shared" si="385"/>
        <v>117.32999999999993</v>
      </c>
      <c r="AR644">
        <f t="shared" si="401"/>
        <v>129.46000000000004</v>
      </c>
      <c r="AS644" s="6">
        <f t="shared" si="386"/>
        <v>1</v>
      </c>
      <c r="AT644" s="4">
        <f t="shared" si="387"/>
        <v>-35.460958522882009</v>
      </c>
      <c r="AU644" s="4">
        <f t="shared" si="402"/>
        <v>-47.663972348587905</v>
      </c>
      <c r="AV644">
        <f t="shared" si="403"/>
        <v>1</v>
      </c>
      <c r="AW644">
        <f t="shared" si="404"/>
        <v>0</v>
      </c>
      <c r="AX644">
        <f t="shared" si="405"/>
        <v>0</v>
      </c>
      <c r="AY644" s="4">
        <f t="shared" si="388"/>
        <v>-3.9100000000000006</v>
      </c>
      <c r="AZ644" s="4">
        <f t="shared" si="389"/>
        <v>585.0800000000005</v>
      </c>
      <c r="BA644" s="4">
        <f>(C644-$C$1240)*10/100*4</f>
        <v>114.32399999999998</v>
      </c>
      <c r="BC644"/>
      <c r="BE644" s="6"/>
      <c r="BK644">
        <f t="shared" si="406"/>
        <v>1</v>
      </c>
    </row>
    <row r="645" spans="1:63" x14ac:dyDescent="0.25">
      <c r="A645">
        <v>614</v>
      </c>
      <c r="B645" s="1">
        <v>43896</v>
      </c>
      <c r="C645" s="2">
        <v>2954.2</v>
      </c>
      <c r="D645" s="2">
        <v>2985.93</v>
      </c>
      <c r="E645" s="2">
        <v>2901.54</v>
      </c>
      <c r="F645" s="2">
        <v>2972.37</v>
      </c>
      <c r="G645" s="2">
        <v>6552140000</v>
      </c>
      <c r="H645" s="2">
        <f t="shared" si="390"/>
        <v>113.34522974817543</v>
      </c>
      <c r="I645" s="2">
        <f t="shared" si="391"/>
        <v>3219.3415</v>
      </c>
      <c r="J645" s="2">
        <f t="shared" si="392"/>
        <v>113.89042214131227</v>
      </c>
      <c r="K645" s="2">
        <f t="shared" si="393"/>
        <v>-69.740000000000236</v>
      </c>
      <c r="L645" s="20">
        <f>VLOOKUP(B645,'IV Calls'!A:B,2, FALSE)</f>
        <v>0.3957</v>
      </c>
      <c r="M645" s="2">
        <f t="shared" si="394"/>
        <v>39.227443642362289</v>
      </c>
      <c r="N645" s="2">
        <f>VLOOKUP(B645,'IV Puts'!A:B,2, FALSE)</f>
        <v>0.43380000000000002</v>
      </c>
      <c r="O645" s="21">
        <f t="shared" si="395"/>
        <v>44.62783782707038</v>
      </c>
      <c r="P645" s="4">
        <f t="shared" si="396"/>
        <v>122.40000000000009</v>
      </c>
      <c r="Q645" s="4">
        <f t="shared" si="397"/>
        <v>127.29099999999998</v>
      </c>
      <c r="R645" s="4">
        <f t="shared" si="398"/>
        <v>-24.454285714285717</v>
      </c>
      <c r="S645" s="4">
        <f t="shared" si="399"/>
        <v>-16.241340136054426</v>
      </c>
      <c r="T645" s="20">
        <f t="shared" si="370"/>
        <v>3001.3913157894735</v>
      </c>
      <c r="U645" s="2">
        <f t="shared" si="371"/>
        <v>29.021315789473647</v>
      </c>
      <c r="V645" s="24">
        <f t="shared" si="372"/>
        <v>1</v>
      </c>
      <c r="W645" s="32">
        <f t="shared" si="373"/>
        <v>2943.7363230370638</v>
      </c>
      <c r="X645" s="33">
        <f t="shared" si="374"/>
        <v>28.633676962936079</v>
      </c>
      <c r="Y645" s="34">
        <f t="shared" si="375"/>
        <v>1</v>
      </c>
      <c r="Z645" s="39">
        <f t="shared" si="400"/>
        <v>2942.0499999999884</v>
      </c>
      <c r="AA645" s="33">
        <f t="shared" si="376"/>
        <v>30.320000000011532</v>
      </c>
      <c r="AB645" s="34">
        <f t="shared" si="377"/>
        <v>1</v>
      </c>
      <c r="AC645" s="32">
        <f t="shared" si="378"/>
        <v>2942.4041278377745</v>
      </c>
      <c r="AD645" s="33">
        <f t="shared" si="379"/>
        <v>29.965872162225423</v>
      </c>
      <c r="AE645" s="34">
        <f t="shared" si="380"/>
        <v>1</v>
      </c>
      <c r="AF645" s="36">
        <f t="shared" si="381"/>
        <v>1</v>
      </c>
      <c r="AG645" s="37">
        <f t="shared" si="382"/>
        <v>0</v>
      </c>
      <c r="AH645" s="37">
        <f>IF(COUNTIF(AF646:AF649, "&lt;0")&gt;=2,0,IF(AE645=1, 1, -1))</f>
        <v>0</v>
      </c>
      <c r="AI645" s="37">
        <f>IF(COUNTIF(AF646:AF648, "&lt;0")&gt;=1,0,IF(AE645=1, 1, -1))</f>
        <v>0</v>
      </c>
      <c r="AJ645" s="42">
        <f>IF(SUM(AE646:AE648)=0,0,IF(AE645=1, 1, -1))</f>
        <v>0</v>
      </c>
      <c r="AK645" s="37">
        <f>IF(COUNTIF(AF646:AF647, "&lt;0")&gt;=2,0,IF(AE645=1, 1, -1))</f>
        <v>0</v>
      </c>
      <c r="AL645" s="44">
        <f>IF(COUNTIF(AF646:AF649, "&lt;0")&gt;=3,0,IF(AE645=1, 1, -1))</f>
        <v>0</v>
      </c>
      <c r="AM645" s="49">
        <f>IF(COUNTIF(AF646:AF648, "&lt;0")&gt;=2,0,IF(AE645=1, 1, -1))</f>
        <v>0</v>
      </c>
      <c r="AN645" s="7">
        <v>43.004460581391868</v>
      </c>
      <c r="AO645" s="4">
        <f t="shared" si="383"/>
        <v>31.730000000000018</v>
      </c>
      <c r="AP645" s="4">
        <f t="shared" si="384"/>
        <v>-52.659999999999854</v>
      </c>
      <c r="AQ645" s="4">
        <f t="shared" si="385"/>
        <v>18.170000000000073</v>
      </c>
      <c r="AR645">
        <f t="shared" si="401"/>
        <v>52.659999999999854</v>
      </c>
      <c r="AS645" s="6">
        <f t="shared" si="386"/>
        <v>0</v>
      </c>
      <c r="AT645" s="4">
        <f t="shared" si="387"/>
        <v>11.846690872087947</v>
      </c>
      <c r="AU645" s="4">
        <f t="shared" si="402"/>
        <v>31.834460581391795</v>
      </c>
      <c r="AV645">
        <f t="shared" si="403"/>
        <v>0</v>
      </c>
      <c r="AW645">
        <f t="shared" si="404"/>
        <v>0</v>
      </c>
      <c r="AX645">
        <f t="shared" si="405"/>
        <v>0</v>
      </c>
      <c r="AY645" s="4">
        <f t="shared" si="388"/>
        <v>6.94</v>
      </c>
      <c r="AZ645" s="4">
        <f t="shared" si="389"/>
        <v>588.99000000000046</v>
      </c>
      <c r="BA645" s="4">
        <f>(C645-$C$1240)*10/100*4</f>
        <v>150.44799999999995</v>
      </c>
      <c r="BC645"/>
      <c r="BE645" s="6"/>
      <c r="BK645">
        <f t="shared" si="406"/>
        <v>0</v>
      </c>
    </row>
    <row r="646" spans="1:63" x14ac:dyDescent="0.25">
      <c r="A646">
        <v>613</v>
      </c>
      <c r="B646" s="1">
        <v>43895</v>
      </c>
      <c r="C646" s="2">
        <v>3075.7</v>
      </c>
      <c r="D646" s="2">
        <v>3083.04</v>
      </c>
      <c r="E646" s="2">
        <v>2999.83</v>
      </c>
      <c r="F646" s="2">
        <v>3023.94</v>
      </c>
      <c r="G646" s="2">
        <v>5575550000</v>
      </c>
      <c r="H646" s="2">
        <f t="shared" si="390"/>
        <v>135.41542590611061</v>
      </c>
      <c r="I646" s="2">
        <f t="shared" si="391"/>
        <v>3238.8775000000001</v>
      </c>
      <c r="J646" s="2">
        <f t="shared" si="392"/>
        <v>133.31072197077179</v>
      </c>
      <c r="K646" s="2">
        <f t="shared" si="393"/>
        <v>-54.420000000000073</v>
      </c>
      <c r="L646" s="20">
        <f>VLOOKUP(B646,'IV Calls'!A:B,2, FALSE)</f>
        <v>0.3821</v>
      </c>
      <c r="M646" s="2">
        <f t="shared" si="394"/>
        <v>39.209275019488899</v>
      </c>
      <c r="N646" s="2">
        <f>VLOOKUP(B646,'IV Puts'!A:B,2, FALSE)</f>
        <v>0.4078</v>
      </c>
      <c r="O646" s="21">
        <f t="shared" si="395"/>
        <v>43.426150955206943</v>
      </c>
      <c r="P646" s="4">
        <f t="shared" si="396"/>
        <v>130.28999999999996</v>
      </c>
      <c r="Q646" s="4">
        <f t="shared" si="397"/>
        <v>119.529</v>
      </c>
      <c r="R646" s="4">
        <f t="shared" si="398"/>
        <v>-22.548684210526321</v>
      </c>
      <c r="S646" s="4">
        <f t="shared" si="399"/>
        <v>-14.737573187233908</v>
      </c>
      <c r="T646" s="20">
        <f t="shared" si="370"/>
        <v>3109.3826015037594</v>
      </c>
      <c r="U646" s="2">
        <f t="shared" si="371"/>
        <v>85.442601503759306</v>
      </c>
      <c r="V646" s="24">
        <f t="shared" si="372"/>
        <v>0</v>
      </c>
      <c r="W646" s="32">
        <f t="shared" si="373"/>
        <v>3066.1266429260659</v>
      </c>
      <c r="X646" s="33">
        <f t="shared" si="374"/>
        <v>42.186642926065815</v>
      </c>
      <c r="Y646" s="34">
        <f t="shared" si="375"/>
        <v>0</v>
      </c>
      <c r="Z646" s="39">
        <f t="shared" si="400"/>
        <v>3078.6950000000015</v>
      </c>
      <c r="AA646" s="33">
        <f t="shared" si="376"/>
        <v>54.755000000001473</v>
      </c>
      <c r="AB646" s="34">
        <f t="shared" si="377"/>
        <v>0</v>
      </c>
      <c r="AC646" s="32">
        <f t="shared" si="378"/>
        <v>3076.055645014475</v>
      </c>
      <c r="AD646" s="33">
        <f t="shared" si="379"/>
        <v>52.115645014474921</v>
      </c>
      <c r="AE646" s="34">
        <f t="shared" si="380"/>
        <v>0</v>
      </c>
      <c r="AF646" s="36">
        <f t="shared" si="381"/>
        <v>-1</v>
      </c>
      <c r="AG646" s="37">
        <f t="shared" si="382"/>
        <v>0</v>
      </c>
      <c r="AH646" s="37">
        <f>IF(COUNTIF(AF647:AF650, "&lt;0")&gt;=2,0,IF(AE646=1, 1, -1))</f>
        <v>0</v>
      </c>
      <c r="AI646" s="37">
        <f>IF(COUNTIF(AF647:AF649, "&lt;0")&gt;=1,0,IF(AE646=1, 1, -1))</f>
        <v>0</v>
      </c>
      <c r="AJ646" s="42">
        <f>IF(SUM(AE647:AE649)=0,0,IF(AE646=1, 1, -1))</f>
        <v>0</v>
      </c>
      <c r="AK646" s="37">
        <f>IF(COUNTIF(AF647:AF648, "&lt;0")&gt;=2,0,IF(AE646=1, 1, -1))</f>
        <v>0</v>
      </c>
      <c r="AL646" s="44">
        <f>IF(COUNTIF(AF647:AF650, "&lt;0")&gt;=3,0,IF(AE646=1, 1, -1))</f>
        <v>0</v>
      </c>
      <c r="AM646" s="49">
        <f>IF(COUNTIF(AF647:AF649, "&lt;0")&gt;=2,0,IF(AE646=1, 1, -1))</f>
        <v>0</v>
      </c>
      <c r="AN646" s="7">
        <v>41.846486136999665</v>
      </c>
      <c r="AO646" s="4">
        <f t="shared" si="383"/>
        <v>7.3400000000001455</v>
      </c>
      <c r="AP646" s="4">
        <f t="shared" si="384"/>
        <v>-75.869999999999891</v>
      </c>
      <c r="AQ646" s="4">
        <f t="shared" si="385"/>
        <v>51.759999999999764</v>
      </c>
      <c r="AR646">
        <f t="shared" si="401"/>
        <v>75.869999999999891</v>
      </c>
      <c r="AS646" s="6">
        <f t="shared" si="386"/>
        <v>1</v>
      </c>
      <c r="AT646" s="4">
        <f t="shared" si="387"/>
        <v>-13.100270794500389</v>
      </c>
      <c r="AU646" s="4">
        <f t="shared" si="402"/>
        <v>-2.9135138630000981</v>
      </c>
      <c r="AV646">
        <f t="shared" si="403"/>
        <v>1</v>
      </c>
      <c r="AW646">
        <f t="shared" si="404"/>
        <v>0</v>
      </c>
      <c r="AX646">
        <f t="shared" si="405"/>
        <v>0</v>
      </c>
      <c r="AY646" s="4">
        <f t="shared" si="388"/>
        <v>-3.9100000000000006</v>
      </c>
      <c r="AZ646" s="4">
        <f t="shared" si="389"/>
        <v>582.05000000000041</v>
      </c>
      <c r="BA646" s="4">
        <f>(C646-$C$1240)*10/100*4</f>
        <v>199.04799999999994</v>
      </c>
      <c r="BC646"/>
      <c r="BE646" s="6"/>
      <c r="BK646">
        <f t="shared" si="406"/>
        <v>0</v>
      </c>
    </row>
    <row r="647" spans="1:63" x14ac:dyDescent="0.25">
      <c r="A647">
        <v>612</v>
      </c>
      <c r="B647" s="1">
        <v>43894</v>
      </c>
      <c r="C647" s="2">
        <v>3045.75</v>
      </c>
      <c r="D647" s="2">
        <v>3130.97</v>
      </c>
      <c r="E647" s="2">
        <v>3034.38</v>
      </c>
      <c r="F647" s="2">
        <v>3130.12</v>
      </c>
      <c r="G647" s="2">
        <v>5035480000</v>
      </c>
      <c r="H647" s="2">
        <f t="shared" si="390"/>
        <v>157.59848540233847</v>
      </c>
      <c r="I647" s="2">
        <f t="shared" si="391"/>
        <v>3251.3380000000006</v>
      </c>
      <c r="J647" s="2">
        <f t="shared" si="392"/>
        <v>152.35965795221446</v>
      </c>
      <c r="K647" s="2">
        <f t="shared" si="393"/>
        <v>42.380000000000109</v>
      </c>
      <c r="L647" s="20">
        <f>VLOOKUP(B647,'IV Calls'!A:B,2, FALSE)</f>
        <v>0.2651</v>
      </c>
      <c r="M647" s="2">
        <f t="shared" si="394"/>
        <v>26.101733620149794</v>
      </c>
      <c r="N647" s="2">
        <f>VLOOKUP(B647,'IV Puts'!A:B,2, FALSE)</f>
        <v>0.32790000000000002</v>
      </c>
      <c r="O647" s="21">
        <f t="shared" si="395"/>
        <v>33.50374725666461</v>
      </c>
      <c r="P647" s="4">
        <f t="shared" si="396"/>
        <v>127.59999999999991</v>
      </c>
      <c r="Q647" s="4">
        <f t="shared" si="397"/>
        <v>111.31300000000002</v>
      </c>
      <c r="R647" s="4">
        <f t="shared" si="398"/>
        <v>-20.737398496240612</v>
      </c>
      <c r="S647" s="4">
        <f t="shared" si="399"/>
        <v>-13.483601512583125</v>
      </c>
      <c r="T647" s="20">
        <f t="shared" si="370"/>
        <v>2983.7646541353383</v>
      </c>
      <c r="U647" s="2">
        <f t="shared" si="371"/>
        <v>146.35534586466156</v>
      </c>
      <c r="V647" s="24">
        <f t="shared" si="372"/>
        <v>0</v>
      </c>
      <c r="W647" s="32">
        <f t="shared" si="373"/>
        <v>3036.6486085781667</v>
      </c>
      <c r="X647" s="33">
        <f t="shared" si="374"/>
        <v>93.471391421833232</v>
      </c>
      <c r="Y647" s="34">
        <f t="shared" si="375"/>
        <v>0</v>
      </c>
      <c r="Z647" s="39">
        <f t="shared" si="400"/>
        <v>3040.6790000000037</v>
      </c>
      <c r="AA647" s="33">
        <f t="shared" si="376"/>
        <v>89.440999999996166</v>
      </c>
      <c r="AB647" s="34">
        <f t="shared" si="377"/>
        <v>0</v>
      </c>
      <c r="AC647" s="32">
        <f t="shared" si="378"/>
        <v>3039.8326178014181</v>
      </c>
      <c r="AD647" s="33">
        <f t="shared" si="379"/>
        <v>90.287382198581781</v>
      </c>
      <c r="AE647" s="34">
        <f t="shared" si="380"/>
        <v>0</v>
      </c>
      <c r="AF647" s="36">
        <f t="shared" si="381"/>
        <v>-1</v>
      </c>
      <c r="AG647" s="37">
        <f t="shared" si="382"/>
        <v>0</v>
      </c>
      <c r="AH647" s="37">
        <f>IF(COUNTIF(AF648:AF651, "&lt;0")&gt;=2,0,IF(AE647=1, 1, -1))</f>
        <v>0</v>
      </c>
      <c r="AI647" s="37">
        <f>IF(COUNTIF(AF648:AF650, "&lt;0")&gt;=1,0,IF(AE647=1, 1, -1))</f>
        <v>0</v>
      </c>
      <c r="AJ647" s="42">
        <f>IF(SUM(AE648:AE650)=0,0,IF(AE647=1, 1, -1))</f>
        <v>0</v>
      </c>
      <c r="AK647" s="37">
        <f>IF(COUNTIF(AF648:AF649, "&lt;0")&gt;=2,0,IF(AE647=1, 1, -1))</f>
        <v>0</v>
      </c>
      <c r="AL647" s="44">
        <f>IF(COUNTIF(AF648:AF651, "&lt;0")&gt;=3,0,IF(AE647=1, 1, -1))</f>
        <v>0</v>
      </c>
      <c r="AM647" s="49">
        <f>IF(COUNTIF(AF648:AF650, "&lt;0")&gt;=2,0,IF(AE647=1, 1, -1))</f>
        <v>0</v>
      </c>
      <c r="AN647" s="7">
        <v>32.285018687465552</v>
      </c>
      <c r="AO647" s="4">
        <f t="shared" si="383"/>
        <v>85.2199999999998</v>
      </c>
      <c r="AP647" s="4">
        <f t="shared" si="384"/>
        <v>-11.369999999999891</v>
      </c>
      <c r="AQ647" s="4">
        <f t="shared" si="385"/>
        <v>84.369999999999891</v>
      </c>
      <c r="AR647">
        <f t="shared" si="401"/>
        <v>85.2199999999998</v>
      </c>
      <c r="AS647" s="6">
        <f t="shared" si="386"/>
        <v>1</v>
      </c>
      <c r="AT647" s="4">
        <f t="shared" si="387"/>
        <v>-36.792471968801472</v>
      </c>
      <c r="AU647" s="4">
        <f t="shared" si="402"/>
        <v>-45.084981312534339</v>
      </c>
      <c r="AV647">
        <f t="shared" si="403"/>
        <v>1</v>
      </c>
      <c r="AW647">
        <f t="shared" si="404"/>
        <v>0</v>
      </c>
      <c r="AX647">
        <f t="shared" si="405"/>
        <v>0</v>
      </c>
      <c r="AY647" s="4">
        <f t="shared" si="388"/>
        <v>-3.9100000000000006</v>
      </c>
      <c r="AZ647" s="4">
        <f t="shared" si="389"/>
        <v>585.96000000000038</v>
      </c>
      <c r="BA647" s="4">
        <f>(C647-$C$1240)*10/100*4</f>
        <v>187.06800000000004</v>
      </c>
      <c r="BC647"/>
      <c r="BE647" s="6"/>
      <c r="BK647">
        <f t="shared" si="406"/>
        <v>0</v>
      </c>
    </row>
    <row r="648" spans="1:63" x14ac:dyDescent="0.25">
      <c r="A648">
        <v>611</v>
      </c>
      <c r="B648" s="1">
        <v>43893</v>
      </c>
      <c r="C648" s="2">
        <v>3096.46</v>
      </c>
      <c r="D648" s="2">
        <v>3136.72</v>
      </c>
      <c r="E648" s="2">
        <v>2976.63</v>
      </c>
      <c r="F648" s="2">
        <v>3003.37</v>
      </c>
      <c r="G648" s="2">
        <v>6355940000</v>
      </c>
      <c r="H648" s="2">
        <f t="shared" si="390"/>
        <v>168.76466514383597</v>
      </c>
      <c r="I648" s="2">
        <f t="shared" si="391"/>
        <v>3263.0810000000006</v>
      </c>
      <c r="J648" s="2">
        <f t="shared" si="392"/>
        <v>167.86289001741869</v>
      </c>
      <c r="K648" s="2">
        <f t="shared" si="393"/>
        <v>6.2300000000000182</v>
      </c>
      <c r="L648" s="20">
        <f>VLOOKUP(B648,'IV Calls'!A:B,2, FALSE)</f>
        <v>0.18840000000000001</v>
      </c>
      <c r="M648" s="2">
        <f t="shared" si="394"/>
        <v>19.086332699838351</v>
      </c>
      <c r="N648" s="2">
        <f>VLOOKUP(B648,'IV Puts'!A:B,2, FALSE)</f>
        <v>0.53849999999999998</v>
      </c>
      <c r="O648" s="21">
        <f t="shared" si="395"/>
        <v>56.613452519476432</v>
      </c>
      <c r="P648" s="4">
        <f t="shared" si="396"/>
        <v>160.08999999999969</v>
      </c>
      <c r="Q648" s="4">
        <f t="shared" si="397"/>
        <v>100.87600000000002</v>
      </c>
      <c r="R648" s="4">
        <f t="shared" si="398"/>
        <v>-19.605345864661658</v>
      </c>
      <c r="S648" s="4">
        <f t="shared" si="399"/>
        <v>-12.818861157512034</v>
      </c>
      <c r="T648" s="20">
        <f t="shared" si="370"/>
        <v>3074.7051428571431</v>
      </c>
      <c r="U648" s="2">
        <f t="shared" si="371"/>
        <v>71.335142857143182</v>
      </c>
      <c r="V648" s="24">
        <f t="shared" si="372"/>
        <v>0</v>
      </c>
      <c r="W648" s="32">
        <f t="shared" si="373"/>
        <v>3089.093331569783</v>
      </c>
      <c r="X648" s="33">
        <f t="shared" si="374"/>
        <v>85.723331569783113</v>
      </c>
      <c r="Y648" s="34">
        <f t="shared" si="375"/>
        <v>0</v>
      </c>
      <c r="Z648" s="39">
        <f t="shared" si="400"/>
        <v>3108.6779999999999</v>
      </c>
      <c r="AA648" s="33">
        <f t="shared" si="376"/>
        <v>105.30799999999999</v>
      </c>
      <c r="AB648" s="34">
        <f t="shared" si="377"/>
        <v>0</v>
      </c>
      <c r="AC648" s="32">
        <f t="shared" si="378"/>
        <v>3104.5652196296542</v>
      </c>
      <c r="AD648" s="33">
        <f t="shared" si="379"/>
        <v>101.19521962965428</v>
      </c>
      <c r="AE648" s="34">
        <f t="shared" si="380"/>
        <v>0</v>
      </c>
      <c r="AF648" s="36">
        <f t="shared" si="381"/>
        <v>-1</v>
      </c>
      <c r="AG648" s="37">
        <f t="shared" si="382"/>
        <v>0</v>
      </c>
      <c r="AH648" s="37">
        <f>IF(COUNTIF(AF649:AF652, "&lt;0")&gt;=2,0,IF(AE648=1, 1, -1))</f>
        <v>0</v>
      </c>
      <c r="AI648" s="37">
        <f>IF(COUNTIF(AF649:AF651, "&lt;0")&gt;=1,0,IF(AE648=1, 1, -1))</f>
        <v>0</v>
      </c>
      <c r="AJ648" s="42">
        <f>IF(SUM(AE649:AE651)=0,0,IF(AE648=1, 1, -1))</f>
        <v>0</v>
      </c>
      <c r="AK648" s="37">
        <f>IF(COUNTIF(AF649:AF650, "&lt;0")&gt;=2,0,IF(AE648=1, 1, -1))</f>
        <v>0</v>
      </c>
      <c r="AL648" s="44">
        <f>IF(COUNTIF(AF649:AF652, "&lt;0")&gt;=3,0,IF(AE648=1, 1, -1))</f>
        <v>0</v>
      </c>
      <c r="AM648" s="49">
        <f>IF(COUNTIF(AF649:AF651, "&lt;0")&gt;=2,0,IF(AE648=1, 1, -1))</f>
        <v>0</v>
      </c>
      <c r="AN648" s="7">
        <v>54.554087892053886</v>
      </c>
      <c r="AO648" s="4">
        <f t="shared" si="383"/>
        <v>40.259999999999764</v>
      </c>
      <c r="AP648" s="4">
        <f t="shared" si="384"/>
        <v>-119.82999999999993</v>
      </c>
      <c r="AQ648" s="4">
        <f t="shared" si="385"/>
        <v>93.090000000000146</v>
      </c>
      <c r="AR648">
        <f t="shared" si="401"/>
        <v>119.82999999999993</v>
      </c>
      <c r="AS648" s="6">
        <f t="shared" si="386"/>
        <v>1</v>
      </c>
      <c r="AT648" s="4">
        <f t="shared" si="387"/>
        <v>-37.998868161919091</v>
      </c>
      <c r="AU648" s="4">
        <f t="shared" si="402"/>
        <v>-31.53591210794626</v>
      </c>
      <c r="AV648">
        <f t="shared" si="403"/>
        <v>1</v>
      </c>
      <c r="AW648">
        <f t="shared" si="404"/>
        <v>0</v>
      </c>
      <c r="AX648">
        <f t="shared" si="405"/>
        <v>0</v>
      </c>
      <c r="AY648" s="4">
        <f t="shared" si="388"/>
        <v>-3.9100000000000006</v>
      </c>
      <c r="AZ648" s="4">
        <f t="shared" si="389"/>
        <v>589.87000000000035</v>
      </c>
      <c r="BA648" s="4">
        <f>(C648-$C$1240)*10/100*4</f>
        <v>207.35200000000003</v>
      </c>
      <c r="BC648"/>
      <c r="BE648" s="6"/>
      <c r="BK648">
        <f t="shared" si="406"/>
        <v>0</v>
      </c>
    </row>
    <row r="649" spans="1:63" x14ac:dyDescent="0.25">
      <c r="A649">
        <v>610</v>
      </c>
      <c r="B649" s="1">
        <v>43892</v>
      </c>
      <c r="C649" s="2">
        <v>2974.28</v>
      </c>
      <c r="D649" s="2">
        <v>3090.96</v>
      </c>
      <c r="E649" s="2">
        <v>2945.19</v>
      </c>
      <c r="F649" s="2">
        <v>3090.23</v>
      </c>
      <c r="G649" s="2">
        <v>6376400000</v>
      </c>
      <c r="H649" s="2">
        <f t="shared" si="390"/>
        <v>175.50761985673944</v>
      </c>
      <c r="I649" s="2">
        <f t="shared" si="391"/>
        <v>3270.0410000000002</v>
      </c>
      <c r="J649" s="2">
        <f t="shared" si="392"/>
        <v>171.15649073904638</v>
      </c>
      <c r="K649" s="2">
        <f t="shared" si="393"/>
        <v>20.0600000000004</v>
      </c>
      <c r="L649" s="20">
        <f>VLOOKUP(B649,'IV Calls'!A:B,2, FALSE)</f>
        <v>0.51639999999999997</v>
      </c>
      <c r="M649" s="2">
        <f t="shared" si="394"/>
        <v>50.012648584059001</v>
      </c>
      <c r="N649" s="2">
        <f>VLOOKUP(B649,'IV Puts'!A:B,2, FALSE)</f>
        <v>0.47099999999999997</v>
      </c>
      <c r="O649" s="21">
        <f t="shared" si="395"/>
        <v>47.337669137675519</v>
      </c>
      <c r="P649" s="4">
        <f t="shared" si="396"/>
        <v>145.76999999999998</v>
      </c>
      <c r="Q649" s="4">
        <f t="shared" si="397"/>
        <v>87.322000000000031</v>
      </c>
      <c r="R649" s="4">
        <f t="shared" si="398"/>
        <v>-15.524857142857153</v>
      </c>
      <c r="S649" s="4">
        <f t="shared" si="399"/>
        <v>-10.375589338333786</v>
      </c>
      <c r="T649" s="20">
        <f t="shared" si="370"/>
        <v>2942.1076917293231</v>
      </c>
      <c r="U649" s="2">
        <f t="shared" si="371"/>
        <v>148.12230827067697</v>
      </c>
      <c r="V649" s="24">
        <f t="shared" si="372"/>
        <v>0</v>
      </c>
      <c r="W649" s="32">
        <f t="shared" si="373"/>
        <v>2968.5729085788184</v>
      </c>
      <c r="X649" s="33">
        <f t="shared" si="374"/>
        <v>121.65709142118158</v>
      </c>
      <c r="Y649" s="34">
        <f t="shared" si="375"/>
        <v>0</v>
      </c>
      <c r="Z649" s="39">
        <f t="shared" si="400"/>
        <v>2980.018</v>
      </c>
      <c r="AA649" s="33">
        <f t="shared" si="376"/>
        <v>110.21199999999999</v>
      </c>
      <c r="AB649" s="34">
        <f t="shared" si="377"/>
        <v>0</v>
      </c>
      <c r="AC649" s="32">
        <f t="shared" si="378"/>
        <v>2977.6145308015521</v>
      </c>
      <c r="AD649" s="33">
        <f t="shared" si="379"/>
        <v>112.61546919844795</v>
      </c>
      <c r="AE649" s="34">
        <f t="shared" si="380"/>
        <v>0</v>
      </c>
      <c r="AF649" s="36">
        <f t="shared" si="381"/>
        <v>-1</v>
      </c>
      <c r="AG649" s="37">
        <f t="shared" si="382"/>
        <v>0</v>
      </c>
      <c r="AH649" s="37">
        <f>IF(COUNTIF(AF650:AF653, "&lt;0")&gt;=2,0,IF(AE649=1, 1, -1))</f>
        <v>0</v>
      </c>
      <c r="AI649" s="37">
        <f>IF(COUNTIF(AF650:AF652, "&lt;0")&gt;=1,0,IF(AE649=1, 1, -1))</f>
        <v>0</v>
      </c>
      <c r="AJ649" s="42">
        <f>IF(SUM(AE650:AE652)=0,0,IF(AE649=1, 1, -1))</f>
        <v>-1</v>
      </c>
      <c r="AK649" s="37">
        <f>IF(COUNTIF(AF650:AF651, "&lt;0")&gt;=2,0,IF(AE649=1, 1, -1))</f>
        <v>0</v>
      </c>
      <c r="AL649" s="44">
        <f>IF(COUNTIF(AF650:AF653, "&lt;0")&gt;=3,0,IF(AE649=1, 1, -1))</f>
        <v>0</v>
      </c>
      <c r="AM649" s="49">
        <f>IF(COUNTIF(AF650:AF652, "&lt;0")&gt;=2,0,IF(AE649=1, 1, -1))</f>
        <v>0</v>
      </c>
      <c r="AN649" s="7">
        <v>45.615719370820656</v>
      </c>
      <c r="AO649" s="4">
        <f t="shared" si="383"/>
        <v>116.67999999999984</v>
      </c>
      <c r="AP649" s="4">
        <f t="shared" si="384"/>
        <v>-29.090000000000146</v>
      </c>
      <c r="AQ649" s="4">
        <f t="shared" si="385"/>
        <v>115.94999999999982</v>
      </c>
      <c r="AR649">
        <f t="shared" si="401"/>
        <v>116.67999999999984</v>
      </c>
      <c r="AS649" s="6">
        <f t="shared" si="386"/>
        <v>1</v>
      </c>
      <c r="AT649" s="4">
        <f t="shared" si="387"/>
        <v>-48.256420943768859</v>
      </c>
      <c r="AU649" s="4">
        <f t="shared" si="402"/>
        <v>-63.334280629179162</v>
      </c>
      <c r="AV649">
        <f t="shared" si="403"/>
        <v>1</v>
      </c>
      <c r="AW649">
        <f t="shared" si="404"/>
        <v>0</v>
      </c>
      <c r="AX649">
        <f t="shared" si="405"/>
        <v>0</v>
      </c>
      <c r="AY649" s="4">
        <f t="shared" si="388"/>
        <v>-3.9100000000000006</v>
      </c>
      <c r="AZ649" s="4">
        <f t="shared" si="389"/>
        <v>593.78000000000031</v>
      </c>
      <c r="BA649" s="4">
        <f>(C649-$C$1240)*10/100*4</f>
        <v>158.4800000000001</v>
      </c>
      <c r="BC649"/>
      <c r="BE649" s="6"/>
      <c r="BK649">
        <f t="shared" si="406"/>
        <v>0</v>
      </c>
    </row>
    <row r="650" spans="1:63" x14ac:dyDescent="0.25">
      <c r="A650">
        <v>609</v>
      </c>
      <c r="B650" s="1">
        <v>43889</v>
      </c>
      <c r="C650" s="2">
        <v>2916.9</v>
      </c>
      <c r="D650" s="2">
        <v>2959.72</v>
      </c>
      <c r="E650" s="2">
        <v>2855.84</v>
      </c>
      <c r="F650" s="2">
        <v>2954.22</v>
      </c>
      <c r="G650" s="2">
        <v>8563850000</v>
      </c>
      <c r="H650" s="2">
        <f t="shared" si="390"/>
        <v>161.65073036574179</v>
      </c>
      <c r="I650" s="2">
        <f t="shared" si="391"/>
        <v>3285.4435000000003</v>
      </c>
      <c r="J650" s="2">
        <f t="shared" si="392"/>
        <v>164.82582396275168</v>
      </c>
      <c r="K650" s="2">
        <f t="shared" si="393"/>
        <v>-61.860000000000127</v>
      </c>
      <c r="L650" s="20">
        <f>VLOOKUP(B650,'IV Calls'!A:B,2, FALSE)</f>
        <v>0.49759999999999999</v>
      </c>
      <c r="M650" s="2">
        <f t="shared" si="394"/>
        <v>48.592212307694844</v>
      </c>
      <c r="N650" s="2">
        <f>VLOOKUP(B650,'IV Puts'!A:B,2, FALSE)</f>
        <v>0.45140000000000002</v>
      </c>
      <c r="O650" s="21">
        <f t="shared" si="395"/>
        <v>45.744638176228712</v>
      </c>
      <c r="P650" s="4">
        <f t="shared" si="396"/>
        <v>122.92000000000007</v>
      </c>
      <c r="Q650" s="4">
        <f t="shared" si="397"/>
        <v>74.199000000000026</v>
      </c>
      <c r="R650" s="4">
        <f t="shared" si="398"/>
        <v>-12.112308270676699</v>
      </c>
      <c r="S650" s="4">
        <f t="shared" si="399"/>
        <v>-8.0381569312418133</v>
      </c>
      <c r="T650" s="20">
        <f t="shared" si="370"/>
        <v>2971.5806390977446</v>
      </c>
      <c r="U650" s="2">
        <f t="shared" si="371"/>
        <v>17.360639097744752</v>
      </c>
      <c r="V650" s="24">
        <f t="shared" si="372"/>
        <v>1</v>
      </c>
      <c r="W650" s="32">
        <f t="shared" si="373"/>
        <v>2913.4519975151998</v>
      </c>
      <c r="X650" s="33">
        <f t="shared" si="374"/>
        <v>40.768002484800036</v>
      </c>
      <c r="Y650" s="34">
        <f t="shared" si="375"/>
        <v>1</v>
      </c>
      <c r="Z650" s="39">
        <f t="shared" si="400"/>
        <v>2902.3360000000102</v>
      </c>
      <c r="AA650" s="33">
        <f t="shared" si="376"/>
        <v>51.883999999989555</v>
      </c>
      <c r="AB650" s="34">
        <f t="shared" si="377"/>
        <v>0</v>
      </c>
      <c r="AC650" s="32">
        <f t="shared" si="378"/>
        <v>2904.6703594782002</v>
      </c>
      <c r="AD650" s="33">
        <f t="shared" si="379"/>
        <v>49.549640521799574</v>
      </c>
      <c r="AE650" s="34">
        <f t="shared" si="380"/>
        <v>0</v>
      </c>
      <c r="AF650" s="36">
        <f t="shared" si="381"/>
        <v>-1</v>
      </c>
      <c r="AG650" s="37">
        <f t="shared" si="382"/>
        <v>0</v>
      </c>
      <c r="AH650" s="37">
        <f>IF(COUNTIF(AF651:AF654, "&lt;0")&gt;=2,0,IF(AE650=1, 1, -1))</f>
        <v>0</v>
      </c>
      <c r="AI650" s="37">
        <f>IF(COUNTIF(AF651:AF653, "&lt;0")&gt;=1,0,IF(AE650=1, 1, -1))</f>
        <v>0</v>
      </c>
      <c r="AJ650" s="42">
        <f>IF(SUM(AE651:AE653)=0,0,IF(AE650=1, 1, -1))</f>
        <v>-1</v>
      </c>
      <c r="AK650" s="37">
        <f>IF(COUNTIF(AF651:AF652, "&lt;0")&gt;=2,0,IF(AE650=1, 1, -1))</f>
        <v>-1</v>
      </c>
      <c r="AL650" s="44">
        <f>IF(COUNTIF(AF651:AF654, "&lt;0")&gt;=3,0,IF(AE650=1, 1, -1))</f>
        <v>0</v>
      </c>
      <c r="AM650" s="49">
        <f>IF(COUNTIF(AF651:AF653, "&lt;0")&gt;=2,0,IF(AE650=1, 1, -1))</f>
        <v>0</v>
      </c>
      <c r="AN650" s="7">
        <v>44.080636325750504</v>
      </c>
      <c r="AO650" s="4">
        <f t="shared" si="383"/>
        <v>42.819999999999709</v>
      </c>
      <c r="AP650" s="4">
        <f t="shared" si="384"/>
        <v>-61.059999999999945</v>
      </c>
      <c r="AQ650" s="4">
        <f t="shared" si="385"/>
        <v>37.319999999999709</v>
      </c>
      <c r="AR650">
        <f t="shared" si="401"/>
        <v>61.059999999999945</v>
      </c>
      <c r="AS650" s="6">
        <f t="shared" si="386"/>
        <v>0</v>
      </c>
      <c r="AT650" s="4">
        <f t="shared" si="387"/>
        <v>5.0609544886258107</v>
      </c>
      <c r="AU650" s="4">
        <f t="shared" si="402"/>
        <v>13.760636325750795</v>
      </c>
      <c r="AV650">
        <f t="shared" si="403"/>
        <v>0</v>
      </c>
      <c r="AW650">
        <f t="shared" si="404"/>
        <v>0</v>
      </c>
      <c r="AX650">
        <f t="shared" si="405"/>
        <v>0</v>
      </c>
      <c r="AY650" s="4">
        <f t="shared" si="388"/>
        <v>6.94</v>
      </c>
      <c r="AZ650" s="4">
        <f t="shared" si="389"/>
        <v>597.69000000000028</v>
      </c>
      <c r="BA650" s="4">
        <f>(C650-$C$1240)*10/100*4</f>
        <v>135.52800000000008</v>
      </c>
      <c r="BC650"/>
      <c r="BE650" s="6"/>
      <c r="BK650">
        <f t="shared" si="406"/>
        <v>1</v>
      </c>
    </row>
    <row r="651" spans="1:63" x14ac:dyDescent="0.25">
      <c r="A651">
        <v>608</v>
      </c>
      <c r="B651" s="1">
        <v>43888</v>
      </c>
      <c r="C651" s="2">
        <v>3062.54</v>
      </c>
      <c r="D651" s="2">
        <v>3097.07</v>
      </c>
      <c r="E651" s="2">
        <v>2977.39</v>
      </c>
      <c r="F651" s="2">
        <v>2978.76</v>
      </c>
      <c r="G651" s="2">
        <v>7058840000</v>
      </c>
      <c r="H651" s="2">
        <f t="shared" si="390"/>
        <v>114.94012820691569</v>
      </c>
      <c r="I651" s="2">
        <f t="shared" si="391"/>
        <v>3302.4210000000007</v>
      </c>
      <c r="J651" s="2">
        <f t="shared" si="392"/>
        <v>124.07940844051191</v>
      </c>
      <c r="K651" s="2">
        <f t="shared" si="393"/>
        <v>-53.849999999999909</v>
      </c>
      <c r="L651" s="20">
        <f>VLOOKUP(B651,'IV Calls'!A:B,2, FALSE)</f>
        <v>0.40339999999999998</v>
      </c>
      <c r="M651" s="2">
        <f t="shared" si="394"/>
        <v>41.213403688020755</v>
      </c>
      <c r="N651" s="2">
        <f>VLOOKUP(B651,'IV Puts'!A:B,2, FALSE)</f>
        <v>0.45</v>
      </c>
      <c r="O651" s="21">
        <f t="shared" si="395"/>
        <v>47.709783371950422</v>
      </c>
      <c r="P651" s="4">
        <f t="shared" si="396"/>
        <v>139</v>
      </c>
      <c r="Q651" s="4">
        <f t="shared" si="397"/>
        <v>64.364000000000033</v>
      </c>
      <c r="R651" s="4">
        <f t="shared" si="398"/>
        <v>-7.1793609022556382</v>
      </c>
      <c r="S651" s="4">
        <f t="shared" si="399"/>
        <v>-4.8563415278879241</v>
      </c>
      <c r="T651" s="20">
        <f t="shared" si="370"/>
        <v>3114.3980827067667</v>
      </c>
      <c r="U651" s="2">
        <f t="shared" si="371"/>
        <v>135.63808270676645</v>
      </c>
      <c r="V651" s="24">
        <f t="shared" si="372"/>
        <v>0</v>
      </c>
      <c r="W651" s="32">
        <f t="shared" si="373"/>
        <v>3061.4413574830496</v>
      </c>
      <c r="X651" s="33">
        <f t="shared" si="374"/>
        <v>82.681357483049396</v>
      </c>
      <c r="Y651" s="34">
        <f t="shared" si="375"/>
        <v>0</v>
      </c>
      <c r="Z651" s="39">
        <f t="shared" si="400"/>
        <v>3054.8039999999964</v>
      </c>
      <c r="AA651" s="33">
        <f t="shared" si="376"/>
        <v>76.043999999996231</v>
      </c>
      <c r="AB651" s="34">
        <f t="shared" si="377"/>
        <v>0</v>
      </c>
      <c r="AC651" s="32">
        <f t="shared" si="378"/>
        <v>3056.1978450714378</v>
      </c>
      <c r="AD651" s="33">
        <f t="shared" si="379"/>
        <v>77.43784507143755</v>
      </c>
      <c r="AE651" s="34">
        <f t="shared" si="380"/>
        <v>0</v>
      </c>
      <c r="AF651" s="36">
        <f t="shared" si="381"/>
        <v>-1</v>
      </c>
      <c r="AG651" s="37">
        <f t="shared" si="382"/>
        <v>-1</v>
      </c>
      <c r="AH651" s="37">
        <f>IF(COUNTIF(AF652:AF655, "&lt;0")&gt;=2,0,IF(AE651=1, 1, -1))</f>
        <v>0</v>
      </c>
      <c r="AI651" s="37">
        <f>IF(COUNTIF(AF652:AF654, "&lt;0")&gt;=1,0,IF(AE651=1, 1, -1))</f>
        <v>0</v>
      </c>
      <c r="AJ651" s="42">
        <f>IF(SUM(AE652:AE654)=0,0,IF(AE651=1, 1, -1))</f>
        <v>-1</v>
      </c>
      <c r="AK651" s="37">
        <f>IF(COUNTIF(AF652:AF653, "&lt;0")&gt;=2,0,IF(AE651=1, 1, -1))</f>
        <v>-1</v>
      </c>
      <c r="AL651" s="44">
        <f>IF(COUNTIF(AF652:AF655, "&lt;0")&gt;=3,0,IF(AE651=1, 1, -1))</f>
        <v>0</v>
      </c>
      <c r="AM651" s="49">
        <f>IF(COUNTIF(AF652:AF654, "&lt;0")&gt;=2,0,IF(AE651=1, 1, -1))</f>
        <v>0</v>
      </c>
      <c r="AN651" s="7">
        <v>45.974297619259644</v>
      </c>
      <c r="AO651" s="4">
        <f t="shared" si="383"/>
        <v>34.5300000000002</v>
      </c>
      <c r="AP651" s="4">
        <f t="shared" si="384"/>
        <v>-85.150000000000091</v>
      </c>
      <c r="AQ651" s="4">
        <f t="shared" si="385"/>
        <v>83.779999999999745</v>
      </c>
      <c r="AR651">
        <f t="shared" si="401"/>
        <v>85.150000000000091</v>
      </c>
      <c r="AS651" s="6">
        <f t="shared" si="386"/>
        <v>1</v>
      </c>
      <c r="AT651" s="4">
        <f t="shared" si="387"/>
        <v>-16.188553571110617</v>
      </c>
      <c r="AU651" s="4">
        <f t="shared" si="402"/>
        <v>-30.805702380740101</v>
      </c>
      <c r="AV651">
        <f t="shared" si="403"/>
        <v>1</v>
      </c>
      <c r="AW651">
        <f t="shared" si="404"/>
        <v>0</v>
      </c>
      <c r="AX651">
        <f t="shared" si="405"/>
        <v>0</v>
      </c>
      <c r="AY651" s="4">
        <f t="shared" si="388"/>
        <v>-3.9100000000000006</v>
      </c>
      <c r="AZ651" s="4">
        <f t="shared" si="389"/>
        <v>590.75000000000023</v>
      </c>
      <c r="BA651" s="4">
        <f>(C651-$C$1240)*10/100*4</f>
        <v>193.78400000000002</v>
      </c>
      <c r="BC651"/>
      <c r="BE651" s="6"/>
      <c r="BK651">
        <f t="shared" si="406"/>
        <v>1</v>
      </c>
    </row>
    <row r="652" spans="1:63" x14ac:dyDescent="0.25">
      <c r="A652">
        <v>607</v>
      </c>
      <c r="B652" s="1">
        <v>43887</v>
      </c>
      <c r="C652" s="2">
        <v>3139.9</v>
      </c>
      <c r="D652" s="2">
        <v>3182.51</v>
      </c>
      <c r="E652" s="2">
        <v>3108.99</v>
      </c>
      <c r="F652" s="2">
        <v>3116.39</v>
      </c>
      <c r="G652" s="2">
        <v>5478110000</v>
      </c>
      <c r="H652" s="2">
        <f t="shared" si="390"/>
        <v>83.069760970992121</v>
      </c>
      <c r="I652" s="2">
        <f t="shared" si="391"/>
        <v>3313.7670000000007</v>
      </c>
      <c r="J652" s="2">
        <f t="shared" si="392"/>
        <v>92.198293309640661</v>
      </c>
      <c r="K652" s="2">
        <f t="shared" si="393"/>
        <v>11.690000000000055</v>
      </c>
      <c r="L652" s="20">
        <f>VLOOKUP(B652,'IV Calls'!A:B,2, FALSE)</f>
        <v>0.28029999999999999</v>
      </c>
      <c r="M652" s="2">
        <f t="shared" si="394"/>
        <v>28.745494550367606</v>
      </c>
      <c r="N652" s="2">
        <f>VLOOKUP(B652,'IV Puts'!A:B,2, FALSE)</f>
        <v>0.30459999999999998</v>
      </c>
      <c r="O652" s="21">
        <f t="shared" si="395"/>
        <v>32.416709398605271</v>
      </c>
      <c r="P652" s="4">
        <f t="shared" si="396"/>
        <v>73.520000000000437</v>
      </c>
      <c r="Q652" s="4">
        <f t="shared" si="397"/>
        <v>52.836000000000013</v>
      </c>
      <c r="R652" s="4">
        <f t="shared" si="398"/>
        <v>-1.9919172932330893</v>
      </c>
      <c r="S652" s="4">
        <f t="shared" si="399"/>
        <v>-1.5473838266909246</v>
      </c>
      <c r="T652" s="20">
        <f t="shared" si="370"/>
        <v>3129.6349172932332</v>
      </c>
      <c r="U652" s="2">
        <f t="shared" si="371"/>
        <v>13.244917293233357</v>
      </c>
      <c r="V652" s="24">
        <f t="shared" si="372"/>
        <v>1</v>
      </c>
      <c r="W652" s="32">
        <f t="shared" si="373"/>
        <v>3140.3933710685892</v>
      </c>
      <c r="X652" s="33">
        <f t="shared" si="374"/>
        <v>24.003371068589331</v>
      </c>
      <c r="Y652" s="34">
        <f t="shared" si="375"/>
        <v>1</v>
      </c>
      <c r="Z652" s="39">
        <f t="shared" si="400"/>
        <v>3129.9959999999992</v>
      </c>
      <c r="AA652" s="33">
        <f t="shared" si="376"/>
        <v>13.605999999999312</v>
      </c>
      <c r="AB652" s="34">
        <f t="shared" si="377"/>
        <v>1</v>
      </c>
      <c r="AC652" s="32">
        <f t="shared" si="378"/>
        <v>3132.1794479244031</v>
      </c>
      <c r="AD652" s="33">
        <f t="shared" si="379"/>
        <v>15.789447924403248</v>
      </c>
      <c r="AE652" s="34">
        <f t="shared" si="380"/>
        <v>1</v>
      </c>
      <c r="AF652" s="36">
        <f t="shared" si="381"/>
        <v>1</v>
      </c>
      <c r="AG652" s="37">
        <f t="shared" si="382"/>
        <v>0</v>
      </c>
      <c r="AH652" s="37">
        <f>IF(COUNTIF(AF653:AF656, "&lt;0")&gt;=2,0,IF(AE652=1, 1, -1))</f>
        <v>0</v>
      </c>
      <c r="AI652" s="37">
        <f>IF(COUNTIF(AF653:AF655, "&lt;0")&gt;=1,0,IF(AE652=1, 1, -1))</f>
        <v>0</v>
      </c>
      <c r="AJ652" s="42">
        <f>IF(SUM(AE653:AE655)=0,0,IF(AE652=1, 1, -1))</f>
        <v>0</v>
      </c>
      <c r="AK652" s="37">
        <f>IF(COUNTIF(AF653:AF654, "&lt;0")&gt;=2,0,IF(AE652=1, 1, -1))</f>
        <v>0</v>
      </c>
      <c r="AL652" s="44">
        <f>IF(COUNTIF(AF653:AF656, "&lt;0")&gt;=3,0,IF(AE652=1, 1, -1))</f>
        <v>0</v>
      </c>
      <c r="AM652" s="49">
        <f>IF(COUNTIF(AF653:AF655, "&lt;0")&gt;=2,0,IF(AE652=1, 1, -1))</f>
        <v>0</v>
      </c>
      <c r="AN652" s="7">
        <v>31.237522797152952</v>
      </c>
      <c r="AO652" s="4">
        <f t="shared" si="383"/>
        <v>42.610000000000127</v>
      </c>
      <c r="AP652" s="4">
        <f t="shared" si="384"/>
        <v>-30.910000000000309</v>
      </c>
      <c r="AQ652" s="4">
        <f t="shared" si="385"/>
        <v>23.510000000000218</v>
      </c>
      <c r="AR652">
        <f t="shared" si="401"/>
        <v>42.610000000000127</v>
      </c>
      <c r="AS652" s="6">
        <f t="shared" si="386"/>
        <v>0</v>
      </c>
      <c r="AT652" s="4">
        <f t="shared" si="387"/>
        <v>4.2462841957293023</v>
      </c>
      <c r="AU652" s="4">
        <f t="shared" si="402"/>
        <v>14.727522797152734</v>
      </c>
      <c r="AV652">
        <f t="shared" si="403"/>
        <v>0</v>
      </c>
      <c r="AW652">
        <f t="shared" si="404"/>
        <v>0</v>
      </c>
      <c r="AX652">
        <f t="shared" si="405"/>
        <v>0</v>
      </c>
      <c r="AY652" s="4">
        <f t="shared" si="388"/>
        <v>6.94</v>
      </c>
      <c r="AZ652" s="4">
        <f t="shared" si="389"/>
        <v>594.6600000000002</v>
      </c>
      <c r="BA652" s="4">
        <f>(C652-$C$1240)*10/100*4</f>
        <v>224.72800000000007</v>
      </c>
      <c r="BC652"/>
      <c r="BE652" s="6"/>
      <c r="BK652">
        <f t="shared" si="406"/>
        <v>0</v>
      </c>
    </row>
    <row r="653" spans="1:63" x14ac:dyDescent="0.25">
      <c r="A653">
        <v>606</v>
      </c>
      <c r="B653" s="1">
        <v>43886</v>
      </c>
      <c r="C653" s="2">
        <v>3238.94</v>
      </c>
      <c r="D653" s="2">
        <v>3246.99</v>
      </c>
      <c r="E653" s="2">
        <v>3118.77</v>
      </c>
      <c r="F653" s="2">
        <v>3128.21</v>
      </c>
      <c r="G653" s="2">
        <v>5591510000</v>
      </c>
      <c r="H653" s="2">
        <f t="shared" si="390"/>
        <v>52.493497332738421</v>
      </c>
      <c r="I653" s="2">
        <f t="shared" si="391"/>
        <v>3319.5395000000003</v>
      </c>
      <c r="J653" s="2">
        <f t="shared" si="392"/>
        <v>71.514885502397732</v>
      </c>
      <c r="K653" s="2">
        <f t="shared" si="393"/>
        <v>13.050000000000182</v>
      </c>
      <c r="L653" s="20">
        <f>VLOOKUP(B653,'IV Calls'!A:B,2, FALSE)</f>
        <v>0.3231</v>
      </c>
      <c r="M653" s="2">
        <f t="shared" si="394"/>
        <v>34.169395790623554</v>
      </c>
      <c r="N653" s="2">
        <f>VLOOKUP(B653,'IV Puts'!A:B,2, FALSE)</f>
        <v>0.29160000000000003</v>
      </c>
      <c r="O653" s="21">
        <f t="shared" si="395"/>
        <v>32.00222708870465</v>
      </c>
      <c r="P653" s="4">
        <f t="shared" si="396"/>
        <v>128.2199999999998</v>
      </c>
      <c r="Q653" s="4">
        <f t="shared" si="397"/>
        <v>47.837999999999965</v>
      </c>
      <c r="R653" s="4">
        <f t="shared" si="398"/>
        <v>1.4249172932330829</v>
      </c>
      <c r="S653" s="4">
        <f t="shared" si="399"/>
        <v>0.69488882899878701</v>
      </c>
      <c r="T653" s="20">
        <f t="shared" si="370"/>
        <v>3231.2513533834585</v>
      </c>
      <c r="U653" s="2">
        <f t="shared" si="371"/>
        <v>103.0413533834585</v>
      </c>
      <c r="V653" s="24">
        <f t="shared" si="372"/>
        <v>0</v>
      </c>
      <c r="W653" s="32">
        <f t="shared" si="373"/>
        <v>3241.388720044738</v>
      </c>
      <c r="X653" s="33">
        <f t="shared" si="374"/>
        <v>113.17872004473793</v>
      </c>
      <c r="Y653" s="34">
        <f t="shared" si="375"/>
        <v>0</v>
      </c>
      <c r="Z653" s="39">
        <f t="shared" si="400"/>
        <v>3237.0730000000003</v>
      </c>
      <c r="AA653" s="33">
        <f t="shared" si="376"/>
        <v>108.86300000000028</v>
      </c>
      <c r="AB653" s="34">
        <f t="shared" si="377"/>
        <v>0</v>
      </c>
      <c r="AC653" s="32">
        <f t="shared" si="378"/>
        <v>3237.9793012093951</v>
      </c>
      <c r="AD653" s="33">
        <f t="shared" si="379"/>
        <v>109.76930120939505</v>
      </c>
      <c r="AE653" s="34">
        <f t="shared" si="380"/>
        <v>0</v>
      </c>
      <c r="AF653" s="36">
        <f t="shared" si="381"/>
        <v>-1</v>
      </c>
      <c r="AG653" s="37">
        <f t="shared" si="382"/>
        <v>0</v>
      </c>
      <c r="AH653" s="37">
        <f>IF(COUNTIF(AF654:AF657, "&lt;0")&gt;=2,0,IF(AE653=1, 1, -1))</f>
        <v>0</v>
      </c>
      <c r="AI653" s="37">
        <f>IF(COUNTIF(AF654:AF656, "&lt;0")&gt;=1,0,IF(AE653=1, 1, -1))</f>
        <v>0</v>
      </c>
      <c r="AJ653" s="42">
        <f>IF(SUM(AE654:AE656)=0,0,IF(AE653=1, 1, -1))</f>
        <v>-1</v>
      </c>
      <c r="AK653" s="37">
        <f>IF(COUNTIF(AF654:AF655, "&lt;0")&gt;=2,0,IF(AE653=1, 1, -1))</f>
        <v>0</v>
      </c>
      <c r="AL653" s="44">
        <f>IF(COUNTIF(AF654:AF657, "&lt;0")&gt;=3,0,IF(AE653=1, 1, -1))</f>
        <v>-1</v>
      </c>
      <c r="AM653" s="49">
        <f>IF(COUNTIF(AF654:AF656, "&lt;0")&gt;=2,0,IF(AE653=1, 1, -1))</f>
        <v>0</v>
      </c>
      <c r="AN653" s="7">
        <v>30.838117649476413</v>
      </c>
      <c r="AO653" s="4">
        <f t="shared" si="383"/>
        <v>8.0499999999997272</v>
      </c>
      <c r="AP653" s="4">
        <f t="shared" si="384"/>
        <v>-120.17000000000007</v>
      </c>
      <c r="AQ653" s="4">
        <f t="shared" si="385"/>
        <v>110.73000000000002</v>
      </c>
      <c r="AR653">
        <f t="shared" si="401"/>
        <v>120.17000000000007</v>
      </c>
      <c r="AS653" s="6">
        <f t="shared" si="386"/>
        <v>1</v>
      </c>
      <c r="AT653" s="4">
        <f t="shared" si="387"/>
        <v>-73.912823525785456</v>
      </c>
      <c r="AU653" s="4">
        <f t="shared" si="402"/>
        <v>-72.891882350523602</v>
      </c>
      <c r="AV653">
        <f t="shared" si="403"/>
        <v>1</v>
      </c>
      <c r="AW653">
        <f t="shared" si="404"/>
        <v>0</v>
      </c>
      <c r="AX653">
        <f t="shared" si="405"/>
        <v>0</v>
      </c>
      <c r="AY653" s="4">
        <f t="shared" si="388"/>
        <v>-3.9100000000000006</v>
      </c>
      <c r="AZ653" s="4">
        <f t="shared" si="389"/>
        <v>587.72000000000014</v>
      </c>
      <c r="BA653" s="4">
        <f>(C653-$C$1240)*10/100*4</f>
        <v>264.34400000000005</v>
      </c>
      <c r="BC653"/>
      <c r="BE653" s="6"/>
      <c r="BK653">
        <f t="shared" si="406"/>
        <v>1</v>
      </c>
    </row>
    <row r="654" spans="1:63" x14ac:dyDescent="0.25">
      <c r="A654">
        <v>605</v>
      </c>
      <c r="B654" s="1">
        <v>43885</v>
      </c>
      <c r="C654" s="2">
        <v>3257.61</v>
      </c>
      <c r="D654" s="2">
        <v>3259.81</v>
      </c>
      <c r="E654" s="2">
        <v>3214.65</v>
      </c>
      <c r="F654" s="2">
        <v>3225.89</v>
      </c>
      <c r="G654" s="2">
        <v>4842960000</v>
      </c>
      <c r="H654" s="2">
        <f t="shared" si="390"/>
        <v>38.530878756884988</v>
      </c>
      <c r="I654" s="2">
        <f t="shared" si="391"/>
        <v>3319.9505000000004</v>
      </c>
      <c r="J654" s="2">
        <f t="shared" si="392"/>
        <v>44.477218802083627</v>
      </c>
      <c r="K654" s="2">
        <f t="shared" si="393"/>
        <v>-80.139999999999873</v>
      </c>
      <c r="L654" s="20">
        <f>VLOOKUP(B654,'IV Calls'!A:B,2, FALSE)</f>
        <v>0.26860000000000001</v>
      </c>
      <c r="M654" s="2">
        <f t="shared" si="394"/>
        <v>29.390745353590745</v>
      </c>
      <c r="N654" s="2">
        <f>VLOOKUP(B654,'IV Puts'!A:B,2, FALSE)</f>
        <v>0.2616</v>
      </c>
      <c r="O654" s="21">
        <f t="shared" si="395"/>
        <v>29.705349946607541</v>
      </c>
      <c r="P654" s="4">
        <f t="shared" si="396"/>
        <v>123.09999999999991</v>
      </c>
      <c r="Q654" s="4">
        <f t="shared" si="397"/>
        <v>38.465000000000011</v>
      </c>
      <c r="R654" s="4">
        <f t="shared" si="398"/>
        <v>5.3613533834586447</v>
      </c>
      <c r="S654" s="4">
        <f t="shared" si="399"/>
        <v>3.4489014714620216</v>
      </c>
      <c r="T654" s="20">
        <f t="shared" si="370"/>
        <v>3344.9384661654135</v>
      </c>
      <c r="U654" s="2">
        <f t="shared" si="371"/>
        <v>119.04846616541363</v>
      </c>
      <c r="V654" s="24">
        <f t="shared" si="372"/>
        <v>0</v>
      </c>
      <c r="W654" s="32">
        <f t="shared" si="373"/>
        <v>3261.0718663580687</v>
      </c>
      <c r="X654" s="33">
        <f t="shared" si="374"/>
        <v>35.181866358068874</v>
      </c>
      <c r="Y654" s="34">
        <f t="shared" si="375"/>
        <v>0</v>
      </c>
      <c r="Z654" s="39">
        <f t="shared" si="400"/>
        <v>3247.3209999999963</v>
      </c>
      <c r="AA654" s="33">
        <f t="shared" si="376"/>
        <v>21.430999999996402</v>
      </c>
      <c r="AB654" s="34">
        <f t="shared" si="377"/>
        <v>0</v>
      </c>
      <c r="AC654" s="32">
        <f t="shared" si="378"/>
        <v>3250.2086819351916</v>
      </c>
      <c r="AD654" s="33">
        <f t="shared" si="379"/>
        <v>24.318681935191762</v>
      </c>
      <c r="AE654" s="34">
        <f t="shared" si="380"/>
        <v>0</v>
      </c>
      <c r="AF654" s="36">
        <f t="shared" si="381"/>
        <v>-1</v>
      </c>
      <c r="AG654" s="37">
        <f t="shared" si="382"/>
        <v>0</v>
      </c>
      <c r="AH654" s="37">
        <f>IF(COUNTIF(AF655:AF658, "&lt;0")&gt;=2,0,IF(AE654=1, 1, -1))</f>
        <v>-1</v>
      </c>
      <c r="AI654" s="37">
        <f>IF(COUNTIF(AF655:AF657, "&lt;0")&gt;=1,0,IF(AE654=1, 1, -1))</f>
        <v>0</v>
      </c>
      <c r="AJ654" s="42">
        <f>IF(SUM(AE655:AE657)=0,0,IF(AE654=1, 1, -1))</f>
        <v>-1</v>
      </c>
      <c r="AK654" s="37">
        <f>IF(COUNTIF(AF655:AF656, "&lt;0")&gt;=2,0,IF(AE654=1, 1, -1))</f>
        <v>-1</v>
      </c>
      <c r="AL654" s="44">
        <f>IF(COUNTIF(AF655:AF658, "&lt;0")&gt;=3,0,IF(AE654=1, 1, -1))</f>
        <v>-1</v>
      </c>
      <c r="AM654" s="49">
        <f>IF(COUNTIF(AF655:AF657, "&lt;0")&gt;=2,0,IF(AE654=1, 1, -1))</f>
        <v>-1</v>
      </c>
      <c r="AN654" s="7">
        <v>28.624791453832234</v>
      </c>
      <c r="AO654" s="4">
        <f t="shared" si="383"/>
        <v>2.1999999999998181</v>
      </c>
      <c r="AP654" s="4">
        <f t="shared" si="384"/>
        <v>-42.960000000000036</v>
      </c>
      <c r="AQ654" s="4">
        <f t="shared" si="385"/>
        <v>31.720000000000255</v>
      </c>
      <c r="AR654">
        <f t="shared" si="401"/>
        <v>42.960000000000036</v>
      </c>
      <c r="AS654" s="6">
        <f t="shared" si="386"/>
        <v>1</v>
      </c>
      <c r="AT654" s="4">
        <f t="shared" si="387"/>
        <v>-2.2812819251683436E-2</v>
      </c>
      <c r="AU654" s="4">
        <f t="shared" si="402"/>
        <v>3.9047914538319795</v>
      </c>
      <c r="AV654">
        <f t="shared" si="403"/>
        <v>0</v>
      </c>
      <c r="AW654">
        <f t="shared" si="404"/>
        <v>1</v>
      </c>
      <c r="AX654">
        <f t="shared" si="405"/>
        <v>0</v>
      </c>
      <c r="AY654" s="4">
        <f t="shared" si="388"/>
        <v>-3.9100000000000006</v>
      </c>
      <c r="AZ654" s="4">
        <f t="shared" si="389"/>
        <v>591.63000000000011</v>
      </c>
      <c r="BA654" s="4">
        <f>(C654-$C$1240)*10/100*4</f>
        <v>271.81200000000007</v>
      </c>
      <c r="BC654"/>
      <c r="BE654" s="6"/>
      <c r="BK654">
        <f t="shared" si="406"/>
        <v>1</v>
      </c>
    </row>
    <row r="655" spans="1:63" x14ac:dyDescent="0.25">
      <c r="A655">
        <v>604</v>
      </c>
      <c r="B655" s="1">
        <v>43882</v>
      </c>
      <c r="C655" s="2">
        <v>3360.5</v>
      </c>
      <c r="D655" s="2">
        <v>3360.76</v>
      </c>
      <c r="E655" s="2">
        <v>3328.45</v>
      </c>
      <c r="F655" s="2">
        <v>3337.75</v>
      </c>
      <c r="G655" s="2">
        <v>3899270000</v>
      </c>
      <c r="H655" s="2">
        <f t="shared" si="390"/>
        <v>20.27836627760939</v>
      </c>
      <c r="I655" s="2">
        <f t="shared" si="391"/>
        <v>3323.7249999999999</v>
      </c>
      <c r="J655" s="2">
        <f t="shared" si="392"/>
        <v>22.315358288100985</v>
      </c>
      <c r="K655" s="2">
        <f t="shared" si="393"/>
        <v>-12.730000000000018</v>
      </c>
      <c r="L655" s="20">
        <f>VLOOKUP(B655,'IV Calls'!A:B,2, FALSE)</f>
        <v>0.14849999999999999</v>
      </c>
      <c r="M655" s="2">
        <f t="shared" si="394"/>
        <v>16.421892120758642</v>
      </c>
      <c r="N655" s="2">
        <f>VLOOKUP(B655,'IV Puts'!A:B,2, FALSE)</f>
        <v>0.1366</v>
      </c>
      <c r="O655" s="21">
        <f t="shared" si="395"/>
        <v>15.676163418578126</v>
      </c>
      <c r="P655" s="4">
        <f t="shared" si="396"/>
        <v>44.7800000000002</v>
      </c>
      <c r="Q655" s="4">
        <f t="shared" si="397"/>
        <v>28.521000000000051</v>
      </c>
      <c r="R655" s="4">
        <f t="shared" si="398"/>
        <v>7.1884661654135362</v>
      </c>
      <c r="S655" s="4">
        <f t="shared" si="399"/>
        <v>4.8758681099558494</v>
      </c>
      <c r="T655" s="20">
        <f t="shared" si="370"/>
        <v>3380.1544285714285</v>
      </c>
      <c r="U655" s="2">
        <f t="shared" si="371"/>
        <v>42.404428571428525</v>
      </c>
      <c r="V655" s="24">
        <f t="shared" si="372"/>
        <v>0</v>
      </c>
      <c r="W655" s="32">
        <f t="shared" si="373"/>
        <v>3363.8233028043023</v>
      </c>
      <c r="X655" s="33">
        <f t="shared" si="374"/>
        <v>26.07330280430233</v>
      </c>
      <c r="Y655" s="34">
        <f t="shared" si="375"/>
        <v>0</v>
      </c>
      <c r="Z655" s="39">
        <f t="shared" si="400"/>
        <v>3358.5049999999992</v>
      </c>
      <c r="AA655" s="33">
        <f t="shared" si="376"/>
        <v>20.7549999999992</v>
      </c>
      <c r="AB655" s="34">
        <f t="shared" si="377"/>
        <v>0</v>
      </c>
      <c r="AC655" s="32">
        <f t="shared" si="378"/>
        <v>3359.6218435889027</v>
      </c>
      <c r="AD655" s="33">
        <f t="shared" si="379"/>
        <v>21.871843588902721</v>
      </c>
      <c r="AE655" s="34">
        <f t="shared" si="380"/>
        <v>0</v>
      </c>
      <c r="AF655" s="36">
        <f t="shared" si="381"/>
        <v>-1</v>
      </c>
      <c r="AG655" s="37">
        <f t="shared" si="382"/>
        <v>-1</v>
      </c>
      <c r="AH655" s="37">
        <f>IF(COUNTIF(AF656:AF659, "&lt;0")&gt;=2,0,IF(AE655=1, 1, -1))</f>
        <v>-1</v>
      </c>
      <c r="AI655" s="37">
        <f>IF(COUNTIF(AF656:AF658, "&lt;0")&gt;=1,0,IF(AE655=1, 1, -1))</f>
        <v>-1</v>
      </c>
      <c r="AJ655" s="42">
        <f>IF(SUM(AE656:AE658)=0,0,IF(AE655=1, 1, -1))</f>
        <v>-1</v>
      </c>
      <c r="AK655" s="37">
        <f>IF(COUNTIF(AF656:AF657, "&lt;0")&gt;=2,0,IF(AE655=1, 1, -1))</f>
        <v>-1</v>
      </c>
      <c r="AL655" s="44">
        <f>IF(COUNTIF(AF656:AF659, "&lt;0")&gt;=3,0,IF(AE655=1, 1, -1))</f>
        <v>-1</v>
      </c>
      <c r="AM655" s="49">
        <f>IF(COUNTIF(AF656:AF658, "&lt;0")&gt;=2,0,IF(AE655=1, 1, -1))</f>
        <v>-1</v>
      </c>
      <c r="AN655" s="7">
        <v>15.105929048455423</v>
      </c>
      <c r="AO655" s="4">
        <f t="shared" si="383"/>
        <v>0.26000000000021828</v>
      </c>
      <c r="AP655" s="4">
        <f t="shared" si="384"/>
        <v>-32.050000000000182</v>
      </c>
      <c r="AQ655" s="4">
        <f t="shared" si="385"/>
        <v>22.75</v>
      </c>
      <c r="AR655">
        <f t="shared" si="401"/>
        <v>32.050000000000182</v>
      </c>
      <c r="AS655" s="6">
        <f t="shared" si="386"/>
        <v>1</v>
      </c>
      <c r="AT655" s="4">
        <f t="shared" si="387"/>
        <v>-9.3911064273170481</v>
      </c>
      <c r="AU655" s="4">
        <f t="shared" si="402"/>
        <v>-0.6440709515445775</v>
      </c>
      <c r="AV655">
        <f t="shared" si="403"/>
        <v>1</v>
      </c>
      <c r="AW655">
        <f t="shared" si="404"/>
        <v>0</v>
      </c>
      <c r="AX655">
        <f t="shared" si="405"/>
        <v>0</v>
      </c>
      <c r="AY655" s="4">
        <f t="shared" si="388"/>
        <v>-3.9100000000000006</v>
      </c>
      <c r="AZ655" s="4">
        <f t="shared" si="389"/>
        <v>595.54000000000008</v>
      </c>
      <c r="BA655" s="4">
        <f>(C655-$C$1240)*10/100*4</f>
        <v>312.96800000000002</v>
      </c>
      <c r="BC655"/>
      <c r="BE655" s="6"/>
      <c r="BK655">
        <f t="shared" si="406"/>
        <v>1</v>
      </c>
    </row>
    <row r="656" spans="1:63" x14ac:dyDescent="0.25">
      <c r="A656">
        <v>603</v>
      </c>
      <c r="B656" s="1">
        <v>43881</v>
      </c>
      <c r="C656" s="2">
        <v>3380.45</v>
      </c>
      <c r="D656" s="2">
        <v>3389.15</v>
      </c>
      <c r="E656" s="2">
        <v>3341.02</v>
      </c>
      <c r="F656" s="2">
        <v>3373.23</v>
      </c>
      <c r="G656" s="2">
        <v>4007320000</v>
      </c>
      <c r="H656" s="2">
        <f t="shared" si="390"/>
        <v>21.029846013067466</v>
      </c>
      <c r="I656" s="2">
        <f t="shared" si="391"/>
        <v>3321.4885000000004</v>
      </c>
      <c r="J656" s="2">
        <f t="shared" si="392"/>
        <v>22.10403151487365</v>
      </c>
      <c r="K656" s="2">
        <f t="shared" si="393"/>
        <v>-5.7000000000002728</v>
      </c>
      <c r="L656" s="20">
        <f>VLOOKUP(B656,'IV Calls'!A:B,2, FALSE)</f>
        <v>0.1031</v>
      </c>
      <c r="M656" s="2">
        <f t="shared" si="394"/>
        <v>11.444995993429947</v>
      </c>
      <c r="N656" s="2">
        <f>VLOOKUP(B656,'IV Puts'!A:B,2, FALSE)</f>
        <v>0.11600000000000001</v>
      </c>
      <c r="O656" s="21">
        <f t="shared" si="395"/>
        <v>13.363102837957362</v>
      </c>
      <c r="P656" s="4">
        <f t="shared" si="396"/>
        <v>48.130000000000109</v>
      </c>
      <c r="Q656" s="4">
        <f t="shared" si="397"/>
        <v>25.400000000000045</v>
      </c>
      <c r="R656" s="4">
        <f t="shared" si="398"/>
        <v>6.9244285714285727</v>
      </c>
      <c r="S656" s="4">
        <f t="shared" si="399"/>
        <v>4.680708175073657</v>
      </c>
      <c r="T656" s="20">
        <f t="shared" si="370"/>
        <v>3392.2859624060152</v>
      </c>
      <c r="U656" s="2">
        <f t="shared" si="371"/>
        <v>19.055962406015169</v>
      </c>
      <c r="V656" s="24">
        <f t="shared" si="372"/>
        <v>0</v>
      </c>
      <c r="W656" s="32">
        <f t="shared" si="373"/>
        <v>3383.4263007499276</v>
      </c>
      <c r="X656" s="33">
        <f t="shared" si="374"/>
        <v>10.196300749927559</v>
      </c>
      <c r="Y656" s="34">
        <f t="shared" si="375"/>
        <v>1</v>
      </c>
      <c r="Z656" s="39">
        <f t="shared" si="400"/>
        <v>3380.4560000000001</v>
      </c>
      <c r="AA656" s="33">
        <f t="shared" si="376"/>
        <v>7.2260000000001128</v>
      </c>
      <c r="AB656" s="34">
        <f t="shared" si="377"/>
        <v>1</v>
      </c>
      <c r="AC656" s="32">
        <f t="shared" si="378"/>
        <v>3381.0797631574851</v>
      </c>
      <c r="AD656" s="33">
        <f t="shared" si="379"/>
        <v>7.8497631574850857</v>
      </c>
      <c r="AE656" s="34">
        <f t="shared" si="380"/>
        <v>1</v>
      </c>
      <c r="AF656" s="36">
        <f t="shared" si="381"/>
        <v>1</v>
      </c>
      <c r="AG656" s="37">
        <f t="shared" si="382"/>
        <v>1</v>
      </c>
      <c r="AH656" s="37">
        <f>IF(COUNTIF(AF657:AF660, "&lt;0")&gt;=2,0,IF(AE656=1, 1, -1))</f>
        <v>1</v>
      </c>
      <c r="AI656" s="37">
        <f>IF(COUNTIF(AF657:AF659, "&lt;0")&gt;=1,0,IF(AE656=1, 1, -1))</f>
        <v>1</v>
      </c>
      <c r="AJ656" s="42">
        <f>IF(SUM(AE657:AE659)=0,0,IF(AE656=1, 1, -1))</f>
        <v>1</v>
      </c>
      <c r="AK656" s="37">
        <f>IF(COUNTIF(AF657:AF658, "&lt;0")&gt;=2,0,IF(AE656=1, 1, -1))</f>
        <v>1</v>
      </c>
      <c r="AL656" s="44">
        <f>IF(COUNTIF(AF657:AF660, "&lt;0")&gt;=3,0,IF(AE656=1, 1, -1))</f>
        <v>1</v>
      </c>
      <c r="AM656" s="49">
        <f>IF(COUNTIF(AF657:AF659, "&lt;0")&gt;=2,0,IF(AE656=1, 1, -1))</f>
        <v>1</v>
      </c>
      <c r="AN656" s="7">
        <v>12.877008101240291</v>
      </c>
      <c r="AO656" s="4">
        <f t="shared" si="383"/>
        <v>8.7000000000002728</v>
      </c>
      <c r="AP656" s="4">
        <f t="shared" si="384"/>
        <v>-39.429999999999836</v>
      </c>
      <c r="AQ656" s="4">
        <f t="shared" si="385"/>
        <v>7.2199999999997999</v>
      </c>
      <c r="AR656">
        <f t="shared" si="401"/>
        <v>39.429999999999836</v>
      </c>
      <c r="AS656" s="6">
        <f t="shared" si="386"/>
        <v>1</v>
      </c>
      <c r="AT656" s="4">
        <f t="shared" si="387"/>
        <v>-20.114487848139401</v>
      </c>
      <c r="AU656" s="4">
        <f t="shared" si="402"/>
        <v>12.657008101240491</v>
      </c>
      <c r="AV656">
        <f t="shared" si="403"/>
        <v>0</v>
      </c>
      <c r="AW656">
        <f t="shared" si="404"/>
        <v>1</v>
      </c>
      <c r="AX656">
        <f t="shared" si="405"/>
        <v>0</v>
      </c>
      <c r="AY656" s="4">
        <f t="shared" si="388"/>
        <v>-3.9100000000000006</v>
      </c>
      <c r="AZ656" s="4">
        <f t="shared" si="389"/>
        <v>599.45000000000005</v>
      </c>
      <c r="BA656" s="4">
        <f>(C656-$C$1240)*10/100*4</f>
        <v>320.94799999999998</v>
      </c>
      <c r="BC656"/>
      <c r="BE656" s="6"/>
      <c r="BK656">
        <f t="shared" si="406"/>
        <v>1</v>
      </c>
    </row>
    <row r="657" spans="1:63" x14ac:dyDescent="0.25">
      <c r="A657">
        <v>602</v>
      </c>
      <c r="B657" s="1">
        <v>43880</v>
      </c>
      <c r="C657" s="2">
        <v>3380.39</v>
      </c>
      <c r="D657" s="2">
        <v>3393.52</v>
      </c>
      <c r="E657" s="2">
        <v>3378.83</v>
      </c>
      <c r="F657" s="2">
        <v>3386.15</v>
      </c>
      <c r="G657" s="2">
        <v>3600150000</v>
      </c>
      <c r="H657" s="2">
        <f t="shared" si="390"/>
        <v>22.569805320875506</v>
      </c>
      <c r="I657" s="2">
        <f t="shared" si="391"/>
        <v>3318.9669999999996</v>
      </c>
      <c r="J657" s="2">
        <f t="shared" si="392"/>
        <v>23.586462324816772</v>
      </c>
      <c r="K657" s="2">
        <f t="shared" si="393"/>
        <v>10.099999999999909</v>
      </c>
      <c r="L657" s="20">
        <f>VLOOKUP(B657,'IV Calls'!A:B,2, FALSE)</f>
        <v>9.8199999999999996E-2</v>
      </c>
      <c r="M657" s="2">
        <f t="shared" si="394"/>
        <v>10.849995214819193</v>
      </c>
      <c r="N657" s="2">
        <f>VLOOKUP(B657,'IV Puts'!A:B,2, FALSE)</f>
        <v>9.64E-2</v>
      </c>
      <c r="O657" s="21">
        <f t="shared" si="395"/>
        <v>11.053184884635206</v>
      </c>
      <c r="P657" s="4">
        <f t="shared" si="396"/>
        <v>23.230000000000018</v>
      </c>
      <c r="Q657" s="4">
        <f t="shared" si="397"/>
        <v>24.586000000000013</v>
      </c>
      <c r="R657" s="4">
        <f t="shared" si="398"/>
        <v>6.1359624060150413</v>
      </c>
      <c r="S657" s="4">
        <f t="shared" si="399"/>
        <v>4.1919728872223816</v>
      </c>
      <c r="T657" s="20">
        <f t="shared" si="370"/>
        <v>3375.369796992481</v>
      </c>
      <c r="U657" s="2">
        <f t="shared" si="371"/>
        <v>10.780203007519049</v>
      </c>
      <c r="V657" s="24">
        <f t="shared" si="372"/>
        <v>1</v>
      </c>
      <c r="W657" s="32">
        <f t="shared" si="373"/>
        <v>3382.9040445386308</v>
      </c>
      <c r="X657" s="33">
        <f t="shared" si="374"/>
        <v>3.245955461369249</v>
      </c>
      <c r="Y657" s="34">
        <f t="shared" si="375"/>
        <v>1</v>
      </c>
      <c r="Z657" s="39">
        <f t="shared" si="400"/>
        <v>3381.5250000000005</v>
      </c>
      <c r="AA657" s="33">
        <f t="shared" si="376"/>
        <v>4.6249999999995453</v>
      </c>
      <c r="AB657" s="34">
        <f t="shared" si="377"/>
        <v>1</v>
      </c>
      <c r="AC657" s="32">
        <f t="shared" si="378"/>
        <v>3381.814599353113</v>
      </c>
      <c r="AD657" s="33">
        <f t="shared" si="379"/>
        <v>4.3354006468871376</v>
      </c>
      <c r="AE657" s="34">
        <f t="shared" si="380"/>
        <v>1</v>
      </c>
      <c r="AF657" s="36">
        <f t="shared" si="381"/>
        <v>1</v>
      </c>
      <c r="AG657" s="37">
        <f t="shared" si="382"/>
        <v>1</v>
      </c>
      <c r="AH657" s="37">
        <f>IF(COUNTIF(AF658:AF661, "&lt;0")&gt;=2,0,IF(AE657=1, 1, -1))</f>
        <v>1</v>
      </c>
      <c r="AI657" s="37">
        <f>IF(COUNTIF(AF658:AF660, "&lt;0")&gt;=1,0,IF(AE657=1, 1, -1))</f>
        <v>1</v>
      </c>
      <c r="AJ657" s="42">
        <f>IF(SUM(AE658:AE660)=0,0,IF(AE657=1, 1, -1))</f>
        <v>1</v>
      </c>
      <c r="AK657" s="37">
        <f>IF(COUNTIF(AF658:AF659, "&lt;0")&gt;=2,0,IF(AE657=1, 1, -1))</f>
        <v>1</v>
      </c>
      <c r="AL657" s="44">
        <f>IF(COUNTIF(AF658:AF661, "&lt;0")&gt;=3,0,IF(AE657=1, 1, -1))</f>
        <v>1</v>
      </c>
      <c r="AM657" s="49">
        <f>IF(COUNTIF(AF658:AF660, "&lt;0")&gt;=2,0,IF(AE657=1, 1, -1))</f>
        <v>1</v>
      </c>
      <c r="AN657" s="7">
        <v>10.651115465464056</v>
      </c>
      <c r="AO657" s="4">
        <f t="shared" si="383"/>
        <v>13.130000000000109</v>
      </c>
      <c r="AP657" s="4">
        <f t="shared" si="384"/>
        <v>-1.5599999999999454</v>
      </c>
      <c r="AQ657" s="4">
        <f t="shared" si="385"/>
        <v>5.7600000000002183</v>
      </c>
      <c r="AR657">
        <f t="shared" si="401"/>
        <v>13.130000000000109</v>
      </c>
      <c r="AS657" s="6">
        <f t="shared" si="386"/>
        <v>0</v>
      </c>
      <c r="AT657" s="4">
        <f t="shared" si="387"/>
        <v>2.8466731981959743</v>
      </c>
      <c r="AU657" s="4">
        <f t="shared" si="402"/>
        <v>11.891115465463837</v>
      </c>
      <c r="AV657">
        <f t="shared" si="403"/>
        <v>0</v>
      </c>
      <c r="AW657">
        <f t="shared" si="404"/>
        <v>0</v>
      </c>
      <c r="AX657">
        <f t="shared" si="405"/>
        <v>0</v>
      </c>
      <c r="AY657" s="4">
        <f t="shared" si="388"/>
        <v>6.94</v>
      </c>
      <c r="AZ657" s="4">
        <f t="shared" si="389"/>
        <v>603.36</v>
      </c>
      <c r="BA657" s="4">
        <f>(C657-$C$1240)*10/100*4</f>
        <v>320.92399999999998</v>
      </c>
      <c r="BC657"/>
      <c r="BE657" s="6"/>
      <c r="BK657">
        <f t="shared" si="406"/>
        <v>1</v>
      </c>
    </row>
    <row r="658" spans="1:63" x14ac:dyDescent="0.25">
      <c r="A658">
        <v>601</v>
      </c>
      <c r="B658" s="1">
        <v>43879</v>
      </c>
      <c r="C658" s="2">
        <v>3369.04</v>
      </c>
      <c r="D658" s="2">
        <v>3375.01</v>
      </c>
      <c r="E658" s="2">
        <v>3355.61</v>
      </c>
      <c r="F658" s="2">
        <v>3370.29</v>
      </c>
      <c r="G658" s="2">
        <v>3746720000</v>
      </c>
      <c r="H658" s="2">
        <f t="shared" si="390"/>
        <v>30.815993773075355</v>
      </c>
      <c r="I658" s="2">
        <f t="shared" si="391"/>
        <v>3315.9989999999998</v>
      </c>
      <c r="J658" s="2">
        <f t="shared" si="392"/>
        <v>28.503190675505273</v>
      </c>
      <c r="K658" s="2">
        <f t="shared" si="393"/>
        <v>-11.119999999999891</v>
      </c>
      <c r="L658" s="20">
        <f>VLOOKUP(B658,'IV Calls'!A:B,2, FALSE)</f>
        <v>0.1081</v>
      </c>
      <c r="M658" s="2">
        <f t="shared" si="394"/>
        <v>11.978811728371946</v>
      </c>
      <c r="N658" s="2">
        <f>VLOOKUP(B658,'IV Puts'!A:B,2, FALSE)</f>
        <v>0.10929999999999999</v>
      </c>
      <c r="O658" s="21">
        <f t="shared" si="395"/>
        <v>12.5689948654442</v>
      </c>
      <c r="P658" s="4">
        <f t="shared" si="396"/>
        <v>24.549999999999727</v>
      </c>
      <c r="Q658" s="4">
        <f t="shared" si="397"/>
        <v>28.063000000000009</v>
      </c>
      <c r="R658" s="4">
        <f t="shared" si="398"/>
        <v>5.0797969924812039</v>
      </c>
      <c r="S658" s="4">
        <f t="shared" si="399"/>
        <v>3.5409078008887578</v>
      </c>
      <c r="T658" s="20">
        <f t="shared" si="370"/>
        <v>3384.2096240601504</v>
      </c>
      <c r="U658" s="2">
        <f t="shared" si="371"/>
        <v>13.919624060150454</v>
      </c>
      <c r="V658" s="24">
        <f t="shared" si="372"/>
        <v>0</v>
      </c>
      <c r="W658" s="32">
        <f t="shared" si="373"/>
        <v>3370.9622701790813</v>
      </c>
      <c r="X658" s="33">
        <f t="shared" si="374"/>
        <v>0.67227017908135167</v>
      </c>
      <c r="Y658" s="34">
        <f t="shared" si="375"/>
        <v>1</v>
      </c>
      <c r="Z658" s="39">
        <f t="shared" si="400"/>
        <v>3368.1359999999995</v>
      </c>
      <c r="AA658" s="33">
        <f t="shared" si="376"/>
        <v>2.1540000000004511</v>
      </c>
      <c r="AB658" s="34">
        <f t="shared" si="377"/>
        <v>1</v>
      </c>
      <c r="AC658" s="32">
        <f t="shared" si="378"/>
        <v>3368.7295167376064</v>
      </c>
      <c r="AD658" s="33">
        <f t="shared" si="379"/>
        <v>1.5604832623935181</v>
      </c>
      <c r="AE658" s="34">
        <f t="shared" si="380"/>
        <v>1</v>
      </c>
      <c r="AF658" s="36">
        <f t="shared" si="381"/>
        <v>1</v>
      </c>
      <c r="AG658" s="37">
        <f t="shared" si="382"/>
        <v>1</v>
      </c>
      <c r="AH658" s="37">
        <f>IF(COUNTIF(AF659:AF662, "&lt;0")&gt;=2,0,IF(AE658=1, 1, -1))</f>
        <v>1</v>
      </c>
      <c r="AI658" s="37">
        <f>IF(COUNTIF(AF659:AF661, "&lt;0")&gt;=1,0,IF(AE658=1, 1, -1))</f>
        <v>1</v>
      </c>
      <c r="AJ658" s="42">
        <f>IF(SUM(AE659:AE661)=0,0,IF(AE658=1, 1, -1))</f>
        <v>1</v>
      </c>
      <c r="AK658" s="37">
        <f>IF(COUNTIF(AF659:AF660, "&lt;0")&gt;=2,0,IF(AE658=1, 1, -1))</f>
        <v>1</v>
      </c>
      <c r="AL658" s="44">
        <f>IF(COUNTIF(AF659:AF662, "&lt;0")&gt;=3,0,IF(AE658=1, 1, -1))</f>
        <v>1</v>
      </c>
      <c r="AM658" s="49">
        <f>IF(COUNTIF(AF659:AF661, "&lt;0")&gt;=2,0,IF(AE658=1, 1, -1))</f>
        <v>1</v>
      </c>
      <c r="AN658" s="7">
        <v>12.111786511665622</v>
      </c>
      <c r="AO658" s="4">
        <f t="shared" si="383"/>
        <v>5.9700000000002547</v>
      </c>
      <c r="AP658" s="4">
        <f t="shared" si="384"/>
        <v>-13.429999999999836</v>
      </c>
      <c r="AQ658" s="4">
        <f t="shared" si="385"/>
        <v>1.25</v>
      </c>
      <c r="AR658">
        <f t="shared" si="401"/>
        <v>13.429999999999836</v>
      </c>
      <c r="AS658" s="6">
        <f t="shared" si="386"/>
        <v>0</v>
      </c>
      <c r="AT658" s="4">
        <f t="shared" si="387"/>
        <v>4.737679767498598</v>
      </c>
      <c r="AU658" s="4">
        <f t="shared" si="402"/>
        <v>17.86178651166562</v>
      </c>
      <c r="AV658">
        <f t="shared" si="403"/>
        <v>0</v>
      </c>
      <c r="AW658">
        <f t="shared" si="404"/>
        <v>0</v>
      </c>
      <c r="AX658">
        <f t="shared" si="405"/>
        <v>0</v>
      </c>
      <c r="AY658" s="4">
        <f t="shared" si="388"/>
        <v>6.94</v>
      </c>
      <c r="AZ658" s="4">
        <f t="shared" si="389"/>
        <v>596.41999999999996</v>
      </c>
      <c r="BA658" s="4">
        <f>(C658-$C$1240)*10/100*4</f>
        <v>316.38400000000001</v>
      </c>
      <c r="BC658"/>
      <c r="BE658" s="6"/>
      <c r="BK658">
        <f t="shared" si="406"/>
        <v>1</v>
      </c>
    </row>
    <row r="659" spans="1:63" x14ac:dyDescent="0.25">
      <c r="A659">
        <v>600</v>
      </c>
      <c r="B659" s="1">
        <v>43875</v>
      </c>
      <c r="C659" s="2">
        <v>3378.08</v>
      </c>
      <c r="D659" s="2">
        <v>3380.69</v>
      </c>
      <c r="E659" s="2">
        <v>3366.15</v>
      </c>
      <c r="F659" s="2">
        <v>3380.16</v>
      </c>
      <c r="G659" s="2">
        <v>3398040000</v>
      </c>
      <c r="H659" s="2">
        <f t="shared" si="390"/>
        <v>45.021338409938714</v>
      </c>
      <c r="I659" s="2">
        <f t="shared" si="391"/>
        <v>3313.7299999999987</v>
      </c>
      <c r="J659" s="2">
        <f t="shared" si="392"/>
        <v>40.375953927137324</v>
      </c>
      <c r="K659" s="2">
        <f t="shared" si="393"/>
        <v>4.1399999999998727</v>
      </c>
      <c r="L659" s="20">
        <f>VLOOKUP(B659,'IV Calls'!A:B,2, FALSE)</f>
        <v>9.5100000000000004E-2</v>
      </c>
      <c r="M659" s="2">
        <f t="shared" si="394"/>
        <v>10.518859616825749</v>
      </c>
      <c r="N659" s="2">
        <f>VLOOKUP(B659,'IV Puts'!A:B,2, FALSE)</f>
        <v>8.9800000000000005E-2</v>
      </c>
      <c r="O659" s="21">
        <f t="shared" si="395"/>
        <v>10.307582524505218</v>
      </c>
      <c r="P659" s="4">
        <f t="shared" si="396"/>
        <v>14.539999999999964</v>
      </c>
      <c r="Q659" s="4">
        <f t="shared" si="397"/>
        <v>29.900000000000045</v>
      </c>
      <c r="R659" s="4">
        <f t="shared" si="398"/>
        <v>4.0496240601503812</v>
      </c>
      <c r="S659" s="4">
        <f t="shared" si="399"/>
        <v>2.7074227874383618</v>
      </c>
      <c r="T659" s="20">
        <f t="shared" si="370"/>
        <v>3376.9254511278195</v>
      </c>
      <c r="U659" s="2">
        <f t="shared" si="371"/>
        <v>3.2345488721803122</v>
      </c>
      <c r="V659" s="24">
        <f t="shared" si="372"/>
        <v>1</v>
      </c>
      <c r="W659" s="32">
        <f t="shared" si="373"/>
        <v>3379.4340294596122</v>
      </c>
      <c r="X659" s="33">
        <f t="shared" si="374"/>
        <v>0.72597054038760689</v>
      </c>
      <c r="Y659" s="34">
        <f t="shared" si="375"/>
        <v>1</v>
      </c>
      <c r="Z659" s="39">
        <f t="shared" si="400"/>
        <v>3379.2979999999998</v>
      </c>
      <c r="AA659" s="33">
        <f t="shared" si="376"/>
        <v>0.86200000000008004</v>
      </c>
      <c r="AB659" s="34">
        <f t="shared" si="377"/>
        <v>1</v>
      </c>
      <c r="AC659" s="32">
        <f t="shared" si="378"/>
        <v>3379.3265661865184</v>
      </c>
      <c r="AD659" s="33">
        <f t="shared" si="379"/>
        <v>0.8334338134814061</v>
      </c>
      <c r="AE659" s="34">
        <f t="shared" si="380"/>
        <v>1</v>
      </c>
      <c r="AF659" s="36">
        <f t="shared" si="381"/>
        <v>1</v>
      </c>
      <c r="AG659" s="37">
        <f t="shared" si="382"/>
        <v>1</v>
      </c>
      <c r="AH659" s="37">
        <f>IF(COUNTIF(AF660:AF663, "&lt;0")&gt;=2,0,IF(AE659=1, 1, -1))</f>
        <v>1</v>
      </c>
      <c r="AI659" s="37">
        <f>IF(COUNTIF(AF660:AF662, "&lt;0")&gt;=1,0,IF(AE659=1, 1, -1))</f>
        <v>1</v>
      </c>
      <c r="AJ659" s="42">
        <f>IF(SUM(AE660:AE662)=0,0,IF(AE659=1, 1, -1))</f>
        <v>1</v>
      </c>
      <c r="AK659" s="37">
        <f>IF(COUNTIF(AF660:AF661, "&lt;0")&gt;=2,0,IF(AE659=1, 1, -1))</f>
        <v>1</v>
      </c>
      <c r="AL659" s="44">
        <f>IF(COUNTIF(AF660:AF663, "&lt;0")&gt;=3,0,IF(AE659=1, 1, -1))</f>
        <v>1</v>
      </c>
      <c r="AM659" s="49">
        <f>IF(COUNTIF(AF660:AF662, "&lt;0")&gt;=2,0,IF(AE659=1, 1, -1))</f>
        <v>1</v>
      </c>
      <c r="AN659" s="7">
        <v>9.9326350535326213</v>
      </c>
      <c r="AO659" s="4">
        <f t="shared" si="383"/>
        <v>2.6100000000001273</v>
      </c>
      <c r="AP659" s="4">
        <f t="shared" si="384"/>
        <v>-11.929999999999836</v>
      </c>
      <c r="AQ659" s="4">
        <f t="shared" si="385"/>
        <v>2.0799999999999272</v>
      </c>
      <c r="AR659">
        <f t="shared" si="401"/>
        <v>11.929999999999836</v>
      </c>
      <c r="AS659" s="6">
        <f t="shared" si="386"/>
        <v>0</v>
      </c>
      <c r="AT659" s="4">
        <f t="shared" si="387"/>
        <v>2.9689525802990957</v>
      </c>
      <c r="AU659" s="4">
        <f t="shared" si="402"/>
        <v>14.852635053532694</v>
      </c>
      <c r="AV659">
        <f t="shared" si="403"/>
        <v>0</v>
      </c>
      <c r="AW659">
        <f t="shared" si="404"/>
        <v>0</v>
      </c>
      <c r="AX659">
        <f t="shared" si="405"/>
        <v>0</v>
      </c>
      <c r="AY659" s="4">
        <f t="shared" si="388"/>
        <v>6.94</v>
      </c>
      <c r="AZ659" s="4">
        <f t="shared" si="389"/>
        <v>589.4799999999999</v>
      </c>
      <c r="BA659" s="4">
        <f>(C659-$C$1240)*10/100*4</f>
        <v>320</v>
      </c>
      <c r="BC659"/>
      <c r="BE659" s="6"/>
      <c r="BK659">
        <f t="shared" si="406"/>
        <v>1</v>
      </c>
    </row>
    <row r="660" spans="1:63" x14ac:dyDescent="0.25">
      <c r="A660">
        <v>599</v>
      </c>
      <c r="B660" s="1">
        <v>43874</v>
      </c>
      <c r="C660" s="2">
        <v>3365.9</v>
      </c>
      <c r="D660" s="2">
        <v>3385.09</v>
      </c>
      <c r="E660" s="2">
        <v>3360.52</v>
      </c>
      <c r="F660" s="2">
        <v>3373.94</v>
      </c>
      <c r="G660" s="2">
        <v>3498240000</v>
      </c>
      <c r="H660" s="2">
        <f t="shared" si="390"/>
        <v>44.315027498831867</v>
      </c>
      <c r="I660" s="2">
        <f t="shared" si="391"/>
        <v>3309.9744999999994</v>
      </c>
      <c r="J660" s="2">
        <f t="shared" si="392"/>
        <v>47.471732264691248</v>
      </c>
      <c r="K660" s="2">
        <f t="shared" si="393"/>
        <v>-13.549999999999727</v>
      </c>
      <c r="L660" s="20">
        <f>VLOOKUP(B660,'IV Calls'!A:B,2, FALSE)</f>
        <v>0.10340000000000001</v>
      </c>
      <c r="M660" s="2">
        <f t="shared" si="394"/>
        <v>11.455587084375537</v>
      </c>
      <c r="N660" s="2">
        <f>VLOOKUP(B660,'IV Puts'!A:B,2, FALSE)</f>
        <v>9.1300000000000006E-2</v>
      </c>
      <c r="O660" s="21">
        <f t="shared" si="395"/>
        <v>10.496872729958309</v>
      </c>
      <c r="P660" s="4">
        <f t="shared" si="396"/>
        <v>24.570000000000164</v>
      </c>
      <c r="Q660" s="4">
        <f t="shared" si="397"/>
        <v>35.344000000000051</v>
      </c>
      <c r="R660" s="4">
        <f t="shared" si="398"/>
        <v>2.9854511278195566</v>
      </c>
      <c r="S660" s="4">
        <f t="shared" si="399"/>
        <v>1.9070837459329508</v>
      </c>
      <c r="T660" s="20">
        <f t="shared" si="370"/>
        <v>3381.7673684210527</v>
      </c>
      <c r="U660" s="2">
        <f t="shared" si="371"/>
        <v>7.8273684210525971</v>
      </c>
      <c r="V660" s="24">
        <f t="shared" si="372"/>
        <v>1</v>
      </c>
      <c r="W660" s="32">
        <f t="shared" si="373"/>
        <v>3366.9306715647476</v>
      </c>
      <c r="X660" s="33">
        <f t="shared" si="374"/>
        <v>7.0093284352524279</v>
      </c>
      <c r="Y660" s="34">
        <f t="shared" si="375"/>
        <v>1</v>
      </c>
      <c r="Z660" s="39">
        <f t="shared" si="400"/>
        <v>3365.44</v>
      </c>
      <c r="AA660" s="33">
        <f t="shared" si="376"/>
        <v>8.5</v>
      </c>
      <c r="AB660" s="34">
        <f t="shared" si="377"/>
        <v>1</v>
      </c>
      <c r="AC660" s="32">
        <f t="shared" si="378"/>
        <v>3365.7530410285967</v>
      </c>
      <c r="AD660" s="33">
        <f t="shared" si="379"/>
        <v>8.1869589714033282</v>
      </c>
      <c r="AE660" s="34">
        <f t="shared" si="380"/>
        <v>1</v>
      </c>
      <c r="AF660" s="36">
        <f t="shared" si="381"/>
        <v>1</v>
      </c>
      <c r="AG660" s="37">
        <f t="shared" si="382"/>
        <v>1</v>
      </c>
      <c r="AH660" s="37">
        <f>IF(COUNTIF(AF661:AF664, "&lt;0")&gt;=2,0,IF(AE660=1, 1, -1))</f>
        <v>1</v>
      </c>
      <c r="AI660" s="37">
        <f>IF(COUNTIF(AF661:AF663, "&lt;0")&gt;=1,0,IF(AE660=1, 1, -1))</f>
        <v>0</v>
      </c>
      <c r="AJ660" s="42">
        <f>IF(SUM(AE661:AE663)=0,0,IF(AE660=1, 1, -1))</f>
        <v>1</v>
      </c>
      <c r="AK660" s="37">
        <f>IF(COUNTIF(AF661:AF662, "&lt;0")&gt;=2,0,IF(AE660=1, 1, -1))</f>
        <v>1</v>
      </c>
      <c r="AL660" s="44">
        <f>IF(COUNTIF(AF661:AF664, "&lt;0")&gt;=3,0,IF(AE660=1, 1, -1))</f>
        <v>1</v>
      </c>
      <c r="AM660" s="49">
        <f>IF(COUNTIF(AF661:AF663, "&lt;0")&gt;=2,0,IF(AE660=1, 1, -1))</f>
        <v>1</v>
      </c>
      <c r="AN660" s="7">
        <v>10.115039659608188</v>
      </c>
      <c r="AO660" s="4">
        <f t="shared" si="383"/>
        <v>19.190000000000055</v>
      </c>
      <c r="AP660" s="4">
        <f t="shared" si="384"/>
        <v>-5.3800000000001091</v>
      </c>
      <c r="AQ660" s="4">
        <f t="shared" si="385"/>
        <v>8.0399999999999636</v>
      </c>
      <c r="AR660">
        <f t="shared" si="401"/>
        <v>19.190000000000055</v>
      </c>
      <c r="AS660" s="6">
        <f t="shared" si="386"/>
        <v>1</v>
      </c>
      <c r="AT660" s="4">
        <f t="shared" si="387"/>
        <v>-4.0174405105877717</v>
      </c>
      <c r="AU660" s="4">
        <f t="shared" si="402"/>
        <v>9.0750396596082243</v>
      </c>
      <c r="AV660">
        <f t="shared" si="403"/>
        <v>0</v>
      </c>
      <c r="AW660">
        <f t="shared" si="404"/>
        <v>1</v>
      </c>
      <c r="AX660">
        <f t="shared" si="405"/>
        <v>0</v>
      </c>
      <c r="AY660" s="4">
        <f t="shared" si="388"/>
        <v>-3.9100000000000006</v>
      </c>
      <c r="AZ660" s="4">
        <f t="shared" si="389"/>
        <v>582.53999999999985</v>
      </c>
      <c r="BA660" s="4">
        <f>(C660-$C$1240)*10/100*4</f>
        <v>315.12800000000004</v>
      </c>
      <c r="BC660"/>
      <c r="BE660" s="6"/>
      <c r="BK660">
        <f t="shared" si="406"/>
        <v>1</v>
      </c>
    </row>
    <row r="661" spans="1:63" x14ac:dyDescent="0.25">
      <c r="A661">
        <v>598</v>
      </c>
      <c r="B661" s="1">
        <v>43873</v>
      </c>
      <c r="C661" s="2">
        <v>3370.5</v>
      </c>
      <c r="D661" s="2">
        <v>3381.47</v>
      </c>
      <c r="E661" s="2">
        <v>3369.72</v>
      </c>
      <c r="F661" s="2">
        <v>3379.45</v>
      </c>
      <c r="G661" s="2">
        <v>3926380000</v>
      </c>
      <c r="H661" s="2">
        <f t="shared" si="390"/>
        <v>45.880278999926695</v>
      </c>
      <c r="I661" s="2">
        <f t="shared" si="391"/>
        <v>3305.7929999999992</v>
      </c>
      <c r="J661" s="2">
        <f t="shared" si="392"/>
        <v>47.83007676303577</v>
      </c>
      <c r="K661" s="2">
        <f t="shared" si="393"/>
        <v>12.75</v>
      </c>
      <c r="L661" s="20">
        <f>VLOOKUP(B661,'IV Calls'!A:B,2, FALSE)</f>
        <v>9.8299999999999998E-2</v>
      </c>
      <c r="M661" s="2">
        <f t="shared" si="394"/>
        <v>10.8206328809895</v>
      </c>
      <c r="N661" s="2">
        <f>VLOOKUP(B661,'IV Puts'!A:B,2, FALSE)</f>
        <v>8.9599999999999999E-2</v>
      </c>
      <c r="O661" s="21">
        <f t="shared" si="395"/>
        <v>10.235274539877603</v>
      </c>
      <c r="P661" s="4">
        <f t="shared" si="396"/>
        <v>23.7199999999998</v>
      </c>
      <c r="Q661" s="4">
        <f t="shared" si="397"/>
        <v>37.198</v>
      </c>
      <c r="R661" s="4">
        <f t="shared" si="398"/>
        <v>2.3173684210526382</v>
      </c>
      <c r="S661" s="4">
        <f t="shared" si="399"/>
        <v>1.4516500911937831</v>
      </c>
      <c r="T661" s="20">
        <f t="shared" si="370"/>
        <v>3359.2727067669175</v>
      </c>
      <c r="U661" s="2">
        <f t="shared" si="371"/>
        <v>20.17729323308231</v>
      </c>
      <c r="V661" s="24">
        <f t="shared" si="372"/>
        <v>0</v>
      </c>
      <c r="W661" s="32">
        <f t="shared" si="373"/>
        <v>3371.160886016371</v>
      </c>
      <c r="X661" s="33">
        <f t="shared" si="374"/>
        <v>8.2891139836287948</v>
      </c>
      <c r="Y661" s="34">
        <f t="shared" si="375"/>
        <v>1</v>
      </c>
      <c r="Z661" s="39">
        <f t="shared" si="400"/>
        <v>3370.9630000000002</v>
      </c>
      <c r="AA661" s="33">
        <f t="shared" si="376"/>
        <v>8.4869999999996253</v>
      </c>
      <c r="AB661" s="34">
        <f t="shared" si="377"/>
        <v>1</v>
      </c>
      <c r="AC661" s="32">
        <f t="shared" si="378"/>
        <v>3371.004556063438</v>
      </c>
      <c r="AD661" s="33">
        <f t="shared" si="379"/>
        <v>8.4454439365617873</v>
      </c>
      <c r="AE661" s="34">
        <f t="shared" si="380"/>
        <v>1</v>
      </c>
      <c r="AF661" s="36">
        <f t="shared" si="381"/>
        <v>1</v>
      </c>
      <c r="AG661" s="37">
        <f t="shared" si="382"/>
        <v>1</v>
      </c>
      <c r="AH661" s="37">
        <f>IF(COUNTIF(AF662:AF665, "&lt;0")&gt;=2,0,IF(AE661=1, 1, -1))</f>
        <v>1</v>
      </c>
      <c r="AI661" s="37">
        <f>IF(COUNTIF(AF662:AF664, "&lt;0")&gt;=1,0,IF(AE661=1, 1, -1))</f>
        <v>0</v>
      </c>
      <c r="AJ661" s="42">
        <f>IF(SUM(AE662:AE664)=0,0,IF(AE661=1, 1, -1))</f>
        <v>1</v>
      </c>
      <c r="AK661" s="37">
        <f>IF(COUNTIF(AF662:AF663, "&lt;0")&gt;=2,0,IF(AE661=1, 1, -1))</f>
        <v>1</v>
      </c>
      <c r="AL661" s="44">
        <f>IF(COUNTIF(AF662:AF665, "&lt;0")&gt;=3,0,IF(AE661=1, 1, -1))</f>
        <v>1</v>
      </c>
      <c r="AM661" s="49">
        <f>IF(COUNTIF(AF662:AF664, "&lt;0")&gt;=2,0,IF(AE661=1, 1, -1))</f>
        <v>1</v>
      </c>
      <c r="AN661" s="7">
        <v>9.8629573360799512</v>
      </c>
      <c r="AO661" s="4">
        <f t="shared" si="383"/>
        <v>10.9699999999998</v>
      </c>
      <c r="AP661" s="4">
        <f t="shared" si="384"/>
        <v>-0.78000000000020009</v>
      </c>
      <c r="AQ661" s="4">
        <f t="shared" si="385"/>
        <v>8.9499999999998181</v>
      </c>
      <c r="AR661">
        <f t="shared" si="401"/>
        <v>10.9699999999998</v>
      </c>
      <c r="AS661" s="6">
        <f t="shared" si="386"/>
        <v>0</v>
      </c>
      <c r="AT661" s="4">
        <f t="shared" si="387"/>
        <v>3.8244360041201269</v>
      </c>
      <c r="AU661" s="4">
        <f t="shared" si="402"/>
        <v>7.9129573360801331</v>
      </c>
      <c r="AV661">
        <f t="shared" si="403"/>
        <v>0</v>
      </c>
      <c r="AW661">
        <f t="shared" si="404"/>
        <v>0</v>
      </c>
      <c r="AX661">
        <f t="shared" si="405"/>
        <v>0</v>
      </c>
      <c r="AY661" s="4">
        <f t="shared" si="388"/>
        <v>6.94</v>
      </c>
      <c r="AZ661" s="4">
        <f t="shared" si="389"/>
        <v>586.44999999999982</v>
      </c>
      <c r="BA661" s="4">
        <f>(C661-$C$1240)*10/100*4</f>
        <v>316.96800000000002</v>
      </c>
      <c r="BC661"/>
      <c r="BE661" s="6"/>
      <c r="BK661">
        <f t="shared" si="406"/>
        <v>1</v>
      </c>
    </row>
    <row r="662" spans="1:63" x14ac:dyDescent="0.25">
      <c r="A662">
        <v>597</v>
      </c>
      <c r="B662" s="1">
        <v>43872</v>
      </c>
      <c r="C662" s="2">
        <v>3365.87</v>
      </c>
      <c r="D662" s="2">
        <v>3375.63</v>
      </c>
      <c r="E662" s="2">
        <v>3352.72</v>
      </c>
      <c r="F662" s="2">
        <v>3357.75</v>
      </c>
      <c r="G662" s="2">
        <v>3760550000</v>
      </c>
      <c r="H662" s="2">
        <f t="shared" si="390"/>
        <v>41.223170412874502</v>
      </c>
      <c r="I662" s="2">
        <f t="shared" si="391"/>
        <v>3301.535499999999</v>
      </c>
      <c r="J662" s="2">
        <f t="shared" si="392"/>
        <v>43.51833037564991</v>
      </c>
      <c r="K662" s="2">
        <f t="shared" si="393"/>
        <v>13.779999999999745</v>
      </c>
      <c r="L662" s="20">
        <f>VLOOKUP(B662,'IV Calls'!A:B,2, FALSE)</f>
        <v>0.1152</v>
      </c>
      <c r="M662" s="2">
        <f t="shared" si="394"/>
        <v>12.6595694782987</v>
      </c>
      <c r="N662" s="2">
        <f>VLOOKUP(B662,'IV Puts'!A:B,2, FALSE)</f>
        <v>0.1109</v>
      </c>
      <c r="O662" s="21">
        <f t="shared" si="395"/>
        <v>12.647082319057839</v>
      </c>
      <c r="P662" s="4">
        <f t="shared" si="396"/>
        <v>23.539999999999964</v>
      </c>
      <c r="Q662" s="4">
        <f t="shared" si="397"/>
        <v>36.984000000000016</v>
      </c>
      <c r="R662" s="4">
        <f t="shared" si="398"/>
        <v>1.5227067669173009</v>
      </c>
      <c r="S662" s="4">
        <f t="shared" si="399"/>
        <v>0.93082537517053743</v>
      </c>
      <c r="T662" s="20">
        <f t="shared" si="370"/>
        <v>3352.9447218045116</v>
      </c>
      <c r="U662" s="2">
        <f t="shared" si="371"/>
        <v>4.8052781954884267</v>
      </c>
      <c r="V662" s="24">
        <f t="shared" si="372"/>
        <v>1</v>
      </c>
      <c r="W662" s="32">
        <f t="shared" si="373"/>
        <v>3366.2144185347051</v>
      </c>
      <c r="X662" s="33">
        <f t="shared" si="374"/>
        <v>8.4644185347051462</v>
      </c>
      <c r="Y662" s="34">
        <f t="shared" si="375"/>
        <v>1</v>
      </c>
      <c r="Z662" s="39">
        <f t="shared" si="400"/>
        <v>3370.6290000000008</v>
      </c>
      <c r="AA662" s="33">
        <f t="shared" si="376"/>
        <v>12.879000000000815</v>
      </c>
      <c r="AB662" s="34">
        <f t="shared" si="377"/>
        <v>0</v>
      </c>
      <c r="AC662" s="32">
        <f t="shared" si="378"/>
        <v>3369.7019378922887</v>
      </c>
      <c r="AD662" s="33">
        <f t="shared" si="379"/>
        <v>11.951937892288697</v>
      </c>
      <c r="AE662" s="34">
        <f t="shared" si="380"/>
        <v>1</v>
      </c>
      <c r="AF662" s="36">
        <f t="shared" si="381"/>
        <v>1</v>
      </c>
      <c r="AG662" s="37">
        <f t="shared" si="382"/>
        <v>0</v>
      </c>
      <c r="AH662" s="37">
        <f>IF(COUNTIF(AF663:AF666, "&lt;0")&gt;=2,0,IF(AE662=1, 1, -1))</f>
        <v>1</v>
      </c>
      <c r="AI662" s="37">
        <f>IF(COUNTIF(AF663:AF665, "&lt;0")&gt;=1,0,IF(AE662=1, 1, -1))</f>
        <v>0</v>
      </c>
      <c r="AJ662" s="42">
        <f>IF(SUM(AE663:AE665)=0,0,IF(AE662=1, 1, -1))</f>
        <v>1</v>
      </c>
      <c r="AK662" s="37">
        <f>IF(COUNTIF(AF663:AF664, "&lt;0")&gt;=2,0,IF(AE662=1, 1, -1))</f>
        <v>1</v>
      </c>
      <c r="AL662" s="44">
        <f>IF(COUNTIF(AF663:AF666, "&lt;0")&gt;=3,0,IF(AE662=1, 1, -1))</f>
        <v>1</v>
      </c>
      <c r="AM662" s="49">
        <f>IF(COUNTIF(AF663:AF665, "&lt;0")&gt;=2,0,IF(AE662=1, 1, -1))</f>
        <v>1</v>
      </c>
      <c r="AN662" s="7">
        <v>12.187033464785813</v>
      </c>
      <c r="AO662" s="4">
        <f t="shared" si="383"/>
        <v>9.7600000000002183</v>
      </c>
      <c r="AP662" s="4">
        <f t="shared" si="384"/>
        <v>-13.150000000000091</v>
      </c>
      <c r="AQ662" s="4">
        <f t="shared" si="385"/>
        <v>8.1199999999998909</v>
      </c>
      <c r="AR662">
        <f t="shared" si="401"/>
        <v>13.150000000000091</v>
      </c>
      <c r="AS662" s="6">
        <f t="shared" si="386"/>
        <v>0</v>
      </c>
      <c r="AT662" s="4">
        <f t="shared" si="387"/>
        <v>5.1305501971786285</v>
      </c>
      <c r="AU662" s="4">
        <f t="shared" si="402"/>
        <v>11.067033464785922</v>
      </c>
      <c r="AV662">
        <f t="shared" si="403"/>
        <v>0</v>
      </c>
      <c r="AW662">
        <f t="shared" si="404"/>
        <v>0</v>
      </c>
      <c r="AX662">
        <f t="shared" si="405"/>
        <v>0</v>
      </c>
      <c r="AY662" s="4">
        <f t="shared" si="388"/>
        <v>6.94</v>
      </c>
      <c r="AZ662" s="4">
        <f t="shared" si="389"/>
        <v>579.50999999999976</v>
      </c>
      <c r="BA662" s="4">
        <f>(C662-$C$1240)*10/100*4</f>
        <v>315.11599999999999</v>
      </c>
      <c r="BC662"/>
      <c r="BE662" s="6"/>
      <c r="BK662">
        <f t="shared" si="406"/>
        <v>1</v>
      </c>
    </row>
    <row r="663" spans="1:63" x14ac:dyDescent="0.25">
      <c r="A663">
        <v>596</v>
      </c>
      <c r="B663" s="1">
        <v>43871</v>
      </c>
      <c r="C663" s="2">
        <v>3318.28</v>
      </c>
      <c r="D663" s="2">
        <v>3352.26</v>
      </c>
      <c r="E663" s="2">
        <v>3317.77</v>
      </c>
      <c r="F663" s="2">
        <v>3352.09</v>
      </c>
      <c r="G663" s="2">
        <v>3450350000</v>
      </c>
      <c r="H663" s="2">
        <f t="shared" si="390"/>
        <v>37.237444849088305</v>
      </c>
      <c r="I663" s="2">
        <f t="shared" si="391"/>
        <v>3296.7984999999994</v>
      </c>
      <c r="J663" s="2">
        <f t="shared" si="392"/>
        <v>39.44647720913148</v>
      </c>
      <c r="K663" s="2">
        <f t="shared" si="393"/>
        <v>-9.4299999999998363</v>
      </c>
      <c r="L663" s="20">
        <f>VLOOKUP(B663,'IV Calls'!A:B,2, FALSE)</f>
        <v>0.11899999999999999</v>
      </c>
      <c r="M663" s="2">
        <f t="shared" si="394"/>
        <v>12.982048290019183</v>
      </c>
      <c r="N663" s="2">
        <f>VLOOKUP(B663,'IV Puts'!A:B,2, FALSE)</f>
        <v>0.1095</v>
      </c>
      <c r="O663" s="21">
        <f t="shared" si="395"/>
        <v>12.396603757767952</v>
      </c>
      <c r="P663" s="4">
        <f t="shared" si="396"/>
        <v>34.490000000000236</v>
      </c>
      <c r="Q663" s="4">
        <f t="shared" si="397"/>
        <v>38.845000000000027</v>
      </c>
      <c r="R663" s="4">
        <f t="shared" si="398"/>
        <v>0.85472180451128454</v>
      </c>
      <c r="S663" s="4">
        <f t="shared" si="399"/>
        <v>0.4850965277538849</v>
      </c>
      <c r="T663" s="20">
        <f t="shared" si="370"/>
        <v>3328.2068421052631</v>
      </c>
      <c r="U663" s="2">
        <f t="shared" si="371"/>
        <v>23.883157894736996</v>
      </c>
      <c r="V663" s="24">
        <f t="shared" si="372"/>
        <v>0</v>
      </c>
      <c r="W663" s="32">
        <f t="shared" si="373"/>
        <v>3318.4537761224492</v>
      </c>
      <c r="X663" s="33">
        <f t="shared" si="374"/>
        <v>33.636223877550947</v>
      </c>
      <c r="Y663" s="34">
        <f t="shared" si="375"/>
        <v>0</v>
      </c>
      <c r="Z663" s="39">
        <f t="shared" si="400"/>
        <v>3316.5540000000001</v>
      </c>
      <c r="AA663" s="33">
        <f t="shared" si="376"/>
        <v>35.536000000000058</v>
      </c>
      <c r="AB663" s="34">
        <f t="shared" si="377"/>
        <v>0</v>
      </c>
      <c r="AC663" s="32">
        <f t="shared" si="378"/>
        <v>3316.9529529857145</v>
      </c>
      <c r="AD663" s="33">
        <f t="shared" si="379"/>
        <v>35.137047014285599</v>
      </c>
      <c r="AE663" s="34">
        <f t="shared" si="380"/>
        <v>0</v>
      </c>
      <c r="AF663" s="36">
        <f t="shared" si="381"/>
        <v>-1</v>
      </c>
      <c r="AG663" s="37">
        <f t="shared" si="382"/>
        <v>-1</v>
      </c>
      <c r="AH663" s="37">
        <f>IF(COUNTIF(AF664:AF667, "&lt;0")&gt;=2,0,IF(AE663=1, 1, -1))</f>
        <v>-1</v>
      </c>
      <c r="AI663" s="37">
        <f>IF(COUNTIF(AF664:AF666, "&lt;0")&gt;=1,0,IF(AE663=1, 1, -1))</f>
        <v>-1</v>
      </c>
      <c r="AJ663" s="42">
        <f>IF(SUM(AE664:AE666)=0,0,IF(AE663=1, 1, -1))</f>
        <v>-1</v>
      </c>
      <c r="AK663" s="37">
        <f>IF(COUNTIF(AF664:AF665, "&lt;0")&gt;=2,0,IF(AE663=1, 1, -1))</f>
        <v>-1</v>
      </c>
      <c r="AL663" s="44">
        <f>IF(COUNTIF(AF664:AF667, "&lt;0")&gt;=3,0,IF(AE663=1, 1, -1))</f>
        <v>-1</v>
      </c>
      <c r="AM663" s="49">
        <f>IF(COUNTIF(AF664:AF666, "&lt;0")&gt;=2,0,IF(AE663=1, 1, -1))</f>
        <v>-1</v>
      </c>
      <c r="AN663" s="7">
        <v>11.945666283673114</v>
      </c>
      <c r="AO663" s="4">
        <f t="shared" si="383"/>
        <v>33.980000000000018</v>
      </c>
      <c r="AP663" s="4">
        <f t="shared" si="384"/>
        <v>-0.51000000000021828</v>
      </c>
      <c r="AQ663" s="4">
        <f t="shared" si="385"/>
        <v>33.809999999999945</v>
      </c>
      <c r="AR663">
        <f t="shared" si="401"/>
        <v>33.980000000000018</v>
      </c>
      <c r="AS663" s="6">
        <f t="shared" si="386"/>
        <v>1</v>
      </c>
      <c r="AT663" s="4">
        <f t="shared" si="387"/>
        <v>-16.061500574490346</v>
      </c>
      <c r="AU663" s="4">
        <f t="shared" si="402"/>
        <v>-14.864333716326833</v>
      </c>
      <c r="AV663">
        <f t="shared" si="403"/>
        <v>1</v>
      </c>
      <c r="AW663">
        <f t="shared" si="404"/>
        <v>0</v>
      </c>
      <c r="AX663">
        <f t="shared" si="405"/>
        <v>0</v>
      </c>
      <c r="AY663" s="4">
        <f t="shared" si="388"/>
        <v>-3.9100000000000006</v>
      </c>
      <c r="AZ663" s="4">
        <f t="shared" si="389"/>
        <v>572.56999999999971</v>
      </c>
      <c r="BA663" s="4">
        <f>(C663-$C$1240)*10/100*4</f>
        <v>296.0800000000001</v>
      </c>
      <c r="BC663"/>
      <c r="BE663" s="6"/>
      <c r="BK663">
        <f t="shared" si="406"/>
        <v>1</v>
      </c>
    </row>
    <row r="664" spans="1:63" x14ac:dyDescent="0.25">
      <c r="A664">
        <v>595</v>
      </c>
      <c r="B664" s="1">
        <v>43868</v>
      </c>
      <c r="C664" s="2">
        <v>3335.54</v>
      </c>
      <c r="D664" s="2">
        <v>3341.42</v>
      </c>
      <c r="E664" s="2">
        <v>3322.12</v>
      </c>
      <c r="F664" s="2">
        <v>3327.71</v>
      </c>
      <c r="G664" s="2">
        <v>3730650000</v>
      </c>
      <c r="H664" s="2">
        <f t="shared" si="390"/>
        <v>38.505055497803049</v>
      </c>
      <c r="I664" s="2">
        <f t="shared" si="391"/>
        <v>3294.9749999999995</v>
      </c>
      <c r="J664" s="2">
        <f t="shared" si="392"/>
        <v>39.053615561443912</v>
      </c>
      <c r="K664" s="2">
        <f t="shared" si="393"/>
        <v>-10.240000000000236</v>
      </c>
      <c r="L664" s="20">
        <f>VLOOKUP(B664,'IV Calls'!A:B,2, FALSE)</f>
        <v>0.10970000000000001</v>
      </c>
      <c r="M664" s="2">
        <f t="shared" si="394"/>
        <v>12.032470217923624</v>
      </c>
      <c r="N664" s="2">
        <f>VLOOKUP(B664,'IV Puts'!A:B,2, FALSE)</f>
        <v>0.1139</v>
      </c>
      <c r="O664" s="21">
        <f t="shared" si="395"/>
        <v>12.964752595337178</v>
      </c>
      <c r="P664" s="4">
        <f t="shared" si="396"/>
        <v>23.660000000000309</v>
      </c>
      <c r="Q664" s="4">
        <f t="shared" si="397"/>
        <v>41.492999999999981</v>
      </c>
      <c r="R664" s="4">
        <f t="shared" si="398"/>
        <v>0.49684210526316352</v>
      </c>
      <c r="S664" s="4">
        <f t="shared" si="399"/>
        <v>0.24475510204082032</v>
      </c>
      <c r="T664" s="20">
        <f t="shared" si="370"/>
        <v>3346.0399022556394</v>
      </c>
      <c r="U664" s="2">
        <f t="shared" si="371"/>
        <v>18.329902255639354</v>
      </c>
      <c r="V664" s="24">
        <f t="shared" si="372"/>
        <v>0</v>
      </c>
      <c r="W664" s="32">
        <f t="shared" si="373"/>
        <v>3335.6207990263706</v>
      </c>
      <c r="X664" s="33">
        <f t="shared" si="374"/>
        <v>7.9107990263705688</v>
      </c>
      <c r="Y664" s="34">
        <f t="shared" si="375"/>
        <v>1</v>
      </c>
      <c r="Z664" s="39">
        <f t="shared" si="400"/>
        <v>3334.6019999999999</v>
      </c>
      <c r="AA664" s="33">
        <f t="shared" si="376"/>
        <v>6.8919999999998254</v>
      </c>
      <c r="AB664" s="34">
        <f t="shared" si="377"/>
        <v>1</v>
      </c>
      <c r="AC664" s="32">
        <f t="shared" si="378"/>
        <v>3334.8159477955378</v>
      </c>
      <c r="AD664" s="33">
        <f t="shared" si="379"/>
        <v>7.1059477955377588</v>
      </c>
      <c r="AE664" s="34">
        <f t="shared" si="380"/>
        <v>1</v>
      </c>
      <c r="AF664" s="36">
        <f t="shared" si="381"/>
        <v>1</v>
      </c>
      <c r="AG664" s="37">
        <f t="shared" si="382"/>
        <v>1</v>
      </c>
      <c r="AH664" s="37">
        <f>IF(COUNTIF(AF665:AF668, "&lt;0")&gt;=2,0,IF(AE664=1, 1, -1))</f>
        <v>1</v>
      </c>
      <c r="AI664" s="37">
        <f>IF(COUNTIF(AF665:AF667, "&lt;0")&gt;=1,0,IF(AE664=1, 1, -1))</f>
        <v>1</v>
      </c>
      <c r="AJ664" s="42">
        <f>IF(SUM(AE665:AE667)=0,0,IF(AE664=1, 1, -1))</f>
        <v>1</v>
      </c>
      <c r="AK664" s="37">
        <f>IF(COUNTIF(AF665:AF666, "&lt;0")&gt;=2,0,IF(AE664=1, 1, -1))</f>
        <v>1</v>
      </c>
      <c r="AL664" s="44">
        <f>IF(COUNTIF(AF665:AF668, "&lt;0")&gt;=3,0,IF(AE664=1, 1, -1))</f>
        <v>1</v>
      </c>
      <c r="AM664" s="49">
        <f>IF(COUNTIF(AF665:AF667, "&lt;0")&gt;=2,0,IF(AE664=1, 1, -1))</f>
        <v>1</v>
      </c>
      <c r="AN664" s="7">
        <v>12.493148202566097</v>
      </c>
      <c r="AO664" s="4">
        <f t="shared" si="383"/>
        <v>5.8800000000001091</v>
      </c>
      <c r="AP664" s="4">
        <f t="shared" si="384"/>
        <v>-13.420000000000073</v>
      </c>
      <c r="AQ664" s="4">
        <f t="shared" si="385"/>
        <v>7.8299999999999272</v>
      </c>
      <c r="AR664">
        <f t="shared" si="401"/>
        <v>13.420000000000073</v>
      </c>
      <c r="AS664" s="6">
        <f t="shared" si="386"/>
        <v>0</v>
      </c>
      <c r="AT664" s="4">
        <f t="shared" si="387"/>
        <v>5.3197223038490726</v>
      </c>
      <c r="AU664" s="4">
        <f t="shared" si="402"/>
        <v>11.66314820256617</v>
      </c>
      <c r="AV664">
        <f t="shared" si="403"/>
        <v>0</v>
      </c>
      <c r="AW664">
        <f t="shared" si="404"/>
        <v>0</v>
      </c>
      <c r="AX664">
        <f t="shared" si="405"/>
        <v>0</v>
      </c>
      <c r="AY664" s="4">
        <f t="shared" si="388"/>
        <v>6.94</v>
      </c>
      <c r="AZ664" s="4">
        <f t="shared" si="389"/>
        <v>576.47999999999968</v>
      </c>
      <c r="BA664" s="4">
        <f>(C664-$C$1240)*10/100*4</f>
        <v>302.98400000000004</v>
      </c>
      <c r="BC664"/>
      <c r="BE664" s="6"/>
      <c r="BK664">
        <f t="shared" si="406"/>
        <v>1</v>
      </c>
    </row>
    <row r="665" spans="1:63" x14ac:dyDescent="0.25">
      <c r="A665">
        <v>594</v>
      </c>
      <c r="B665" s="1">
        <v>43867</v>
      </c>
      <c r="C665" s="2">
        <v>3344.92</v>
      </c>
      <c r="D665" s="2">
        <v>3347.96</v>
      </c>
      <c r="E665" s="2">
        <v>3334.39</v>
      </c>
      <c r="F665" s="2">
        <v>3345.78</v>
      </c>
      <c r="G665" s="2">
        <v>3868370000</v>
      </c>
      <c r="H665" s="2">
        <f t="shared" si="390"/>
        <v>38.157048351371365</v>
      </c>
      <c r="I665" s="2">
        <f t="shared" si="391"/>
        <v>3291.4994999999994</v>
      </c>
      <c r="J665" s="2">
        <f t="shared" si="392"/>
        <v>37.480872437607566</v>
      </c>
      <c r="K665" s="2">
        <f t="shared" si="393"/>
        <v>10.230000000000018</v>
      </c>
      <c r="L665" s="20">
        <f>VLOOKUP(B665,'IV Calls'!A:B,2, FALSE)</f>
        <v>0.1048</v>
      </c>
      <c r="M665" s="2">
        <f t="shared" si="394"/>
        <v>11.456910933862684</v>
      </c>
      <c r="N665" s="2">
        <f>VLOOKUP(B665,'IV Puts'!A:B,2, FALSE)</f>
        <v>0.10340000000000001</v>
      </c>
      <c r="O665" s="21">
        <f t="shared" si="395"/>
        <v>11.730570520380462</v>
      </c>
      <c r="P665" s="4">
        <f t="shared" si="396"/>
        <v>13.570000000000164</v>
      </c>
      <c r="Q665" s="4">
        <f t="shared" si="397"/>
        <v>44.291999999999916</v>
      </c>
      <c r="R665" s="4">
        <f t="shared" si="398"/>
        <v>0.2599022556391053</v>
      </c>
      <c r="S665" s="4">
        <f t="shared" si="399"/>
        <v>0.11380144559226915</v>
      </c>
      <c r="T665" s="20">
        <f t="shared" si="370"/>
        <v>3334.657218045113</v>
      </c>
      <c r="U665" s="2">
        <f t="shared" si="371"/>
        <v>11.122781954887159</v>
      </c>
      <c r="V665" s="24">
        <f t="shared" si="372"/>
        <v>1</v>
      </c>
      <c r="W665" s="32">
        <f t="shared" si="373"/>
        <v>3344.8831159212414</v>
      </c>
      <c r="X665" s="33">
        <f t="shared" si="374"/>
        <v>0.89688407875883058</v>
      </c>
      <c r="Y665" s="34">
        <f t="shared" si="375"/>
        <v>1</v>
      </c>
      <c r="Z665" s="39">
        <f t="shared" si="400"/>
        <v>3346.9210000000021</v>
      </c>
      <c r="AA665" s="33">
        <f t="shared" si="376"/>
        <v>1.1410000000018954</v>
      </c>
      <c r="AB665" s="34">
        <f t="shared" si="377"/>
        <v>1</v>
      </c>
      <c r="AC665" s="32">
        <f t="shared" si="378"/>
        <v>3346.4930443434623</v>
      </c>
      <c r="AD665" s="33">
        <f t="shared" si="379"/>
        <v>0.71304434346211565</v>
      </c>
      <c r="AE665" s="34">
        <f t="shared" si="380"/>
        <v>1</v>
      </c>
      <c r="AF665" s="36">
        <f t="shared" si="381"/>
        <v>1</v>
      </c>
      <c r="AG665" s="37">
        <f t="shared" si="382"/>
        <v>1</v>
      </c>
      <c r="AH665" s="37">
        <f>IF(COUNTIF(AF666:AF669, "&lt;0")&gt;=2,0,IF(AE665=1, 1, -1))</f>
        <v>1</v>
      </c>
      <c r="AI665" s="37">
        <f>IF(COUNTIF(AF666:AF668, "&lt;0")&gt;=1,0,IF(AE665=1, 1, -1))</f>
        <v>1</v>
      </c>
      <c r="AJ665" s="42">
        <f>IF(SUM(AE666:AE668)=0,0,IF(AE665=1, 1, -1))</f>
        <v>1</v>
      </c>
      <c r="AK665" s="37">
        <f>IF(COUNTIF(AF666:AF667, "&lt;0")&gt;=2,0,IF(AE665=1, 1, -1))</f>
        <v>1</v>
      </c>
      <c r="AL665" s="44">
        <f>IF(COUNTIF(AF666:AF669, "&lt;0")&gt;=3,0,IF(AE665=1, 1, -1))</f>
        <v>1</v>
      </c>
      <c r="AM665" s="49">
        <f>IF(COUNTIF(AF666:AF668, "&lt;0")&gt;=2,0,IF(AE665=1, 1, -1))</f>
        <v>1</v>
      </c>
      <c r="AN665" s="7">
        <v>11.303860596959938</v>
      </c>
      <c r="AO665" s="4">
        <f t="shared" si="383"/>
        <v>3.0399999999999636</v>
      </c>
      <c r="AP665" s="4">
        <f t="shared" si="384"/>
        <v>-10.5300000000002</v>
      </c>
      <c r="AQ665" s="4">
        <f t="shared" si="385"/>
        <v>0.86000000000012733</v>
      </c>
      <c r="AR665">
        <f t="shared" si="401"/>
        <v>10.5300000000002</v>
      </c>
      <c r="AS665" s="6">
        <f t="shared" si="386"/>
        <v>0</v>
      </c>
      <c r="AT665" s="4">
        <f t="shared" si="387"/>
        <v>6.4257908954397074</v>
      </c>
      <c r="AU665" s="4">
        <f t="shared" si="402"/>
        <v>17.443860596959809</v>
      </c>
      <c r="AV665">
        <f t="shared" si="403"/>
        <v>0</v>
      </c>
      <c r="AW665">
        <f t="shared" si="404"/>
        <v>0</v>
      </c>
      <c r="AX665">
        <f t="shared" si="405"/>
        <v>0</v>
      </c>
      <c r="AY665" s="4">
        <f t="shared" si="388"/>
        <v>6.94</v>
      </c>
      <c r="AZ665" s="4">
        <f t="shared" si="389"/>
        <v>569.53999999999962</v>
      </c>
      <c r="BA665" s="4">
        <f>(C665-$C$1240)*10/100*4</f>
        <v>306.73600000000005</v>
      </c>
      <c r="BC665"/>
      <c r="BE665" s="6"/>
      <c r="BK665">
        <f t="shared" si="406"/>
        <v>1</v>
      </c>
    </row>
    <row r="666" spans="1:63" x14ac:dyDescent="0.25">
      <c r="A666">
        <v>593</v>
      </c>
      <c r="B666" s="1">
        <v>43866</v>
      </c>
      <c r="C666" s="2">
        <v>3324.91</v>
      </c>
      <c r="D666" s="2">
        <v>3337.58</v>
      </c>
      <c r="E666" s="2">
        <v>3313.75</v>
      </c>
      <c r="F666" s="2">
        <v>3334.69</v>
      </c>
      <c r="G666" s="2">
        <v>4117730000</v>
      </c>
      <c r="H666" s="2">
        <f t="shared" si="390"/>
        <v>33.95219809608146</v>
      </c>
      <c r="I666" s="2">
        <f t="shared" si="391"/>
        <v>3286.1829999999995</v>
      </c>
      <c r="J666" s="2">
        <f t="shared" si="392"/>
        <v>34.017906875025325</v>
      </c>
      <c r="K666" s="2">
        <f t="shared" si="393"/>
        <v>27.319999999999709</v>
      </c>
      <c r="L666" s="20">
        <f>VLOOKUP(B666,'IV Calls'!A:B,2, FALSE)</f>
        <v>0.1192</v>
      </c>
      <c r="M666" s="2">
        <f t="shared" si="394"/>
        <v>12.886165355203579</v>
      </c>
      <c r="N666" s="2">
        <f>VLOOKUP(B666,'IV Puts'!A:B,2, FALSE)</f>
        <v>0.1137</v>
      </c>
      <c r="O666" s="21">
        <f t="shared" si="395"/>
        <v>12.755581174428167</v>
      </c>
      <c r="P666" s="4">
        <f t="shared" si="396"/>
        <v>39.989999999999782</v>
      </c>
      <c r="Q666" s="4">
        <f t="shared" si="397"/>
        <v>45.435999999999922</v>
      </c>
      <c r="R666" s="4">
        <f t="shared" si="398"/>
        <v>-3.2781954887216608E-2</v>
      </c>
      <c r="S666" s="4">
        <f t="shared" si="399"/>
        <v>-5.1949406702306487E-2</v>
      </c>
      <c r="T666" s="20">
        <f t="shared" si="370"/>
        <v>3297.5269097744363</v>
      </c>
      <c r="U666" s="2">
        <f t="shared" si="371"/>
        <v>37.163090225563792</v>
      </c>
      <c r="V666" s="24">
        <f t="shared" si="372"/>
        <v>0</v>
      </c>
      <c r="W666" s="32">
        <f t="shared" si="373"/>
        <v>3324.8536792866266</v>
      </c>
      <c r="X666" s="33">
        <f t="shared" si="374"/>
        <v>9.836320713373425</v>
      </c>
      <c r="Y666" s="34">
        <f t="shared" si="375"/>
        <v>1</v>
      </c>
      <c r="Z666" s="39">
        <f t="shared" si="400"/>
        <v>3329.34</v>
      </c>
      <c r="AA666" s="33">
        <f t="shared" si="376"/>
        <v>5.3499999999999091</v>
      </c>
      <c r="AB666" s="34">
        <f t="shared" si="377"/>
        <v>1</v>
      </c>
      <c r="AC666" s="32">
        <f t="shared" si="378"/>
        <v>3328.3978726501919</v>
      </c>
      <c r="AD666" s="33">
        <f t="shared" si="379"/>
        <v>6.2921273498081973</v>
      </c>
      <c r="AE666" s="34">
        <f t="shared" si="380"/>
        <v>1</v>
      </c>
      <c r="AF666" s="36">
        <f t="shared" si="381"/>
        <v>1</v>
      </c>
      <c r="AG666" s="37">
        <f t="shared" si="382"/>
        <v>1</v>
      </c>
      <c r="AH666" s="37">
        <f>IF(COUNTIF(AF667:AF670, "&lt;0")&gt;=2,0,IF(AE666=1, 1, -1))</f>
        <v>0</v>
      </c>
      <c r="AI666" s="37">
        <f>IF(COUNTIF(AF667:AF669, "&lt;0")&gt;=1,0,IF(AE666=1, 1, -1))</f>
        <v>0</v>
      </c>
      <c r="AJ666" s="42">
        <f>IF(SUM(AE667:AE669)=0,0,IF(AE666=1, 1, -1))</f>
        <v>1</v>
      </c>
      <c r="AK666" s="37">
        <f>IF(COUNTIF(AF667:AF668, "&lt;0")&gt;=2,0,IF(AE666=1, 1, -1))</f>
        <v>1</v>
      </c>
      <c r="AL666" s="44">
        <f>IF(COUNTIF(AF667:AF670, "&lt;0")&gt;=3,0,IF(AE666=1, 1, -1))</f>
        <v>1</v>
      </c>
      <c r="AM666" s="49">
        <f>IF(COUNTIF(AF667:AF669, "&lt;0")&gt;=2,0,IF(AE666=1, 1, -1))</f>
        <v>1</v>
      </c>
      <c r="AN666" s="7">
        <v>12.291585577908112</v>
      </c>
      <c r="AO666" s="4">
        <f t="shared" si="383"/>
        <v>12.670000000000073</v>
      </c>
      <c r="AP666" s="4">
        <f t="shared" si="384"/>
        <v>-11.159999999999854</v>
      </c>
      <c r="AQ666" s="4">
        <f t="shared" si="385"/>
        <v>9.7800000000002001</v>
      </c>
      <c r="AR666">
        <f t="shared" si="401"/>
        <v>12.670000000000073</v>
      </c>
      <c r="AS666" s="6">
        <f t="shared" si="386"/>
        <v>0</v>
      </c>
      <c r="AT666" s="4">
        <f t="shared" si="387"/>
        <v>5.767378366862097</v>
      </c>
      <c r="AU666" s="4">
        <f t="shared" si="402"/>
        <v>9.5115855779079119</v>
      </c>
      <c r="AV666">
        <f t="shared" si="403"/>
        <v>0</v>
      </c>
      <c r="AW666">
        <f t="shared" si="404"/>
        <v>0</v>
      </c>
      <c r="AX666">
        <f t="shared" si="405"/>
        <v>0</v>
      </c>
      <c r="AY666" s="4">
        <f t="shared" si="388"/>
        <v>6.94</v>
      </c>
      <c r="AZ666" s="4">
        <f t="shared" si="389"/>
        <v>562.59999999999957</v>
      </c>
      <c r="BA666" s="4">
        <f>(C666-$C$1240)*10/100*4</f>
        <v>298.73199999999997</v>
      </c>
      <c r="BC666"/>
      <c r="BE666" s="6"/>
      <c r="BK666">
        <f t="shared" si="406"/>
        <v>1</v>
      </c>
    </row>
    <row r="667" spans="1:63" x14ac:dyDescent="0.25">
      <c r="A667">
        <v>592</v>
      </c>
      <c r="B667" s="1">
        <v>43865</v>
      </c>
      <c r="C667" s="2">
        <v>3280.61</v>
      </c>
      <c r="D667" s="2">
        <v>3306.92</v>
      </c>
      <c r="E667" s="2">
        <v>3280.61</v>
      </c>
      <c r="F667" s="2">
        <v>3297.59</v>
      </c>
      <c r="G667" s="2">
        <v>3995320000</v>
      </c>
      <c r="H667" s="2">
        <f t="shared" si="390"/>
        <v>34.698685998175826</v>
      </c>
      <c r="I667" s="2">
        <f t="shared" si="391"/>
        <v>3282.0304999999994</v>
      </c>
      <c r="J667" s="2">
        <f t="shared" si="392"/>
        <v>34.385366421595243</v>
      </c>
      <c r="K667" s="2">
        <f t="shared" si="393"/>
        <v>31.690000000000055</v>
      </c>
      <c r="L667" s="20">
        <f>VLOOKUP(B667,'IV Calls'!A:B,2, FALSE)</f>
        <v>0.15</v>
      </c>
      <c r="M667" s="2">
        <f t="shared" si="394"/>
        <v>15.976478662936394</v>
      </c>
      <c r="N667" s="2">
        <f>VLOOKUP(B667,'IV Puts'!A:B,2, FALSE)</f>
        <v>0.13100000000000001</v>
      </c>
      <c r="O667" s="21">
        <f t="shared" si="395"/>
        <v>14.479495891404571</v>
      </c>
      <c r="P667" s="4">
        <f t="shared" si="396"/>
        <v>58</v>
      </c>
      <c r="Q667" s="4">
        <f t="shared" si="397"/>
        <v>43.209999999999944</v>
      </c>
      <c r="R667" s="4">
        <f t="shared" si="398"/>
        <v>-6.3090225563907268E-2</v>
      </c>
      <c r="S667" s="4">
        <f t="shared" si="399"/>
        <v>-7.9324948413086321E-2</v>
      </c>
      <c r="T667" s="20">
        <f t="shared" si="370"/>
        <v>3249.1357593984962</v>
      </c>
      <c r="U667" s="2">
        <f t="shared" si="371"/>
        <v>48.454240601503898</v>
      </c>
      <c r="V667" s="24">
        <f t="shared" si="372"/>
        <v>0</v>
      </c>
      <c r="W667" s="32">
        <f t="shared" si="373"/>
        <v>3280.6662427270294</v>
      </c>
      <c r="X667" s="33">
        <f t="shared" si="374"/>
        <v>16.923757272970761</v>
      </c>
      <c r="Y667" s="34">
        <f t="shared" si="375"/>
        <v>1</v>
      </c>
      <c r="Z667" s="39">
        <f t="shared" si="400"/>
        <v>3285.1050000000032</v>
      </c>
      <c r="AA667" s="33">
        <f t="shared" si="376"/>
        <v>12.484999999996944</v>
      </c>
      <c r="AB667" s="34">
        <f t="shared" si="377"/>
        <v>1</v>
      </c>
      <c r="AC667" s="32">
        <f t="shared" si="378"/>
        <v>3284.1728609726788</v>
      </c>
      <c r="AD667" s="33">
        <f t="shared" si="379"/>
        <v>13.417139027321355</v>
      </c>
      <c r="AE667" s="34">
        <f t="shared" si="380"/>
        <v>1</v>
      </c>
      <c r="AF667" s="36">
        <f t="shared" si="381"/>
        <v>1</v>
      </c>
      <c r="AG667" s="37">
        <f t="shared" si="382"/>
        <v>1</v>
      </c>
      <c r="AH667" s="37">
        <f>IF(COUNTIF(AF668:AF671, "&lt;0")&gt;=2,0,IF(AE667=1, 1, -1))</f>
        <v>0</v>
      </c>
      <c r="AI667" s="37">
        <f>IF(COUNTIF(AF668:AF670, "&lt;0")&gt;=1,0,IF(AE667=1, 1, -1))</f>
        <v>0</v>
      </c>
      <c r="AJ667" s="42">
        <f>IF(SUM(AE668:AE670)=0,0,IF(AE667=1, 1, -1))</f>
        <v>1</v>
      </c>
      <c r="AK667" s="37">
        <f>IF(COUNTIF(AF668:AF669, "&lt;0")&gt;=2,0,IF(AE667=1, 1, -1))</f>
        <v>1</v>
      </c>
      <c r="AL667" s="44">
        <f>IF(COUNTIF(AF668:AF671, "&lt;0")&gt;=3,0,IF(AE667=1, 1, -1))</f>
        <v>0</v>
      </c>
      <c r="AM667" s="49">
        <f>IF(COUNTIF(AF668:AF670, "&lt;0")&gt;=2,0,IF(AE667=1, 1, -1))</f>
        <v>0</v>
      </c>
      <c r="AN667" s="7">
        <v>13.952791365631118</v>
      </c>
      <c r="AO667" s="4">
        <f t="shared" si="383"/>
        <v>26.309999999999945</v>
      </c>
      <c r="AP667" s="4">
        <f t="shared" si="384"/>
        <v>0</v>
      </c>
      <c r="AQ667" s="4">
        <f t="shared" si="385"/>
        <v>16.980000000000018</v>
      </c>
      <c r="AR667">
        <f t="shared" si="401"/>
        <v>26.309999999999945</v>
      </c>
      <c r="AS667" s="6">
        <f t="shared" si="386"/>
        <v>1</v>
      </c>
      <c r="AT667" s="4">
        <f t="shared" si="387"/>
        <v>-5.380812951553267</v>
      </c>
      <c r="AU667" s="4">
        <f t="shared" si="402"/>
        <v>3.9727913656310996</v>
      </c>
      <c r="AV667">
        <f t="shared" si="403"/>
        <v>0</v>
      </c>
      <c r="AW667">
        <f t="shared" si="404"/>
        <v>1</v>
      </c>
      <c r="AX667">
        <f t="shared" si="405"/>
        <v>0</v>
      </c>
      <c r="AY667" s="4">
        <f t="shared" si="388"/>
        <v>-3.9100000000000006</v>
      </c>
      <c r="AZ667" s="4">
        <f t="shared" si="389"/>
        <v>555.65999999999951</v>
      </c>
      <c r="BA667" s="4">
        <f>(C667-$C$1240)*10/100*4</f>
        <v>281.01200000000006</v>
      </c>
      <c r="BC667"/>
      <c r="BE667" s="6"/>
      <c r="BK667">
        <f t="shared" si="406"/>
        <v>1</v>
      </c>
    </row>
    <row r="668" spans="1:63" x14ac:dyDescent="0.25">
      <c r="A668">
        <v>591</v>
      </c>
      <c r="B668" s="1">
        <v>43864</v>
      </c>
      <c r="C668" s="2">
        <v>3235.66</v>
      </c>
      <c r="D668" s="2">
        <v>3268.44</v>
      </c>
      <c r="E668" s="2">
        <v>3235.66</v>
      </c>
      <c r="F668" s="2">
        <v>3248.92</v>
      </c>
      <c r="G668" s="2">
        <v>3757910000</v>
      </c>
      <c r="H668" s="2">
        <f t="shared" si="390"/>
        <v>36.736666530562935</v>
      </c>
      <c r="I668" s="2">
        <f t="shared" si="391"/>
        <v>3278.8774999999996</v>
      </c>
      <c r="J668" s="2">
        <f t="shared" si="392"/>
        <v>36.483286872931735</v>
      </c>
      <c r="K668" s="2">
        <f t="shared" si="393"/>
        <v>10.139999999999873</v>
      </c>
      <c r="L668" s="20">
        <f>VLOOKUP(B668,'IV Calls'!A:B,2, FALSE)</f>
        <v>0.17460000000000001</v>
      </c>
      <c r="M668" s="2">
        <f t="shared" si="394"/>
        <v>18.46268098192693</v>
      </c>
      <c r="N668" s="2">
        <f>VLOOKUP(B668,'IV Puts'!A:B,2, FALSE)</f>
        <v>0.17499999999999999</v>
      </c>
      <c r="O668" s="21">
        <f t="shared" si="395"/>
        <v>19.20352329374791</v>
      </c>
      <c r="P668" s="4">
        <f t="shared" si="396"/>
        <v>42.920000000000073</v>
      </c>
      <c r="Q668" s="4">
        <f t="shared" si="397"/>
        <v>38.72799999999993</v>
      </c>
      <c r="R668" s="4">
        <f t="shared" si="398"/>
        <v>0.21575939849623721</v>
      </c>
      <c r="S668" s="4">
        <f t="shared" si="399"/>
        <v>7.9215108491828071E-2</v>
      </c>
      <c r="T668" s="20">
        <f t="shared" si="370"/>
        <v>3226.8692105263158</v>
      </c>
      <c r="U668" s="2">
        <f t="shared" si="371"/>
        <v>22.05078947368429</v>
      </c>
      <c r="V668" s="24">
        <f t="shared" si="372"/>
        <v>0</v>
      </c>
      <c r="W668" s="32">
        <f t="shared" si="373"/>
        <v>3236.2731663598802</v>
      </c>
      <c r="X668" s="33">
        <f t="shared" si="374"/>
        <v>12.646833640119894</v>
      </c>
      <c r="Y668" s="34">
        <f t="shared" si="375"/>
        <v>1</v>
      </c>
      <c r="Z668" s="39">
        <f t="shared" si="400"/>
        <v>3230.9929999999986</v>
      </c>
      <c r="AA668" s="33">
        <f t="shared" si="376"/>
        <v>17.927000000001499</v>
      </c>
      <c r="AB668" s="34">
        <f t="shared" si="377"/>
        <v>1</v>
      </c>
      <c r="AC668" s="32">
        <f t="shared" si="378"/>
        <v>3232.1018349355736</v>
      </c>
      <c r="AD668" s="33">
        <f t="shared" si="379"/>
        <v>16.818165064426466</v>
      </c>
      <c r="AE668" s="34">
        <f t="shared" si="380"/>
        <v>1</v>
      </c>
      <c r="AF668" s="36">
        <f t="shared" si="381"/>
        <v>1</v>
      </c>
      <c r="AG668" s="37">
        <f t="shared" si="382"/>
        <v>0</v>
      </c>
      <c r="AH668" s="37">
        <f>IF(COUNTIF(AF669:AF672, "&lt;0")&gt;=2,0,IF(AE668=1, 1, -1))</f>
        <v>0</v>
      </c>
      <c r="AI668" s="37">
        <f>IF(COUNTIF(AF669:AF671, "&lt;0")&gt;=1,0,IF(AE668=1, 1, -1))</f>
        <v>0</v>
      </c>
      <c r="AJ668" s="42">
        <f>IF(SUM(AE669:AE671)=0,0,IF(AE668=1, 1, -1))</f>
        <v>0</v>
      </c>
      <c r="AK668" s="37">
        <f>IF(COUNTIF(AF669:AF670, "&lt;0")&gt;=2,0,IF(AE668=1, 1, -1))</f>
        <v>0</v>
      </c>
      <c r="AL668" s="44">
        <f>IF(COUNTIF(AF669:AF672, "&lt;0")&gt;=3,0,IF(AE668=1, 1, -1))</f>
        <v>0</v>
      </c>
      <c r="AM668" s="49">
        <f>IF(COUNTIF(AF669:AF671, "&lt;0")&gt;=2,0,IF(AE668=1, 1, -1))</f>
        <v>0</v>
      </c>
      <c r="AN668" s="7">
        <v>18.50497807466903</v>
      </c>
      <c r="AO668" s="4">
        <f t="shared" si="383"/>
        <v>32.7800000000002</v>
      </c>
      <c r="AP668" s="4">
        <f t="shared" si="384"/>
        <v>0</v>
      </c>
      <c r="AQ668" s="4">
        <f t="shared" si="385"/>
        <v>13.260000000000218</v>
      </c>
      <c r="AR668">
        <f t="shared" si="401"/>
        <v>32.7800000000002</v>
      </c>
      <c r="AS668" s="6">
        <f t="shared" si="386"/>
        <v>1</v>
      </c>
      <c r="AT668" s="4">
        <f t="shared" si="387"/>
        <v>-5.022532887996654</v>
      </c>
      <c r="AU668" s="4">
        <f t="shared" si="402"/>
        <v>12.244978074668811</v>
      </c>
      <c r="AV668">
        <f t="shared" si="403"/>
        <v>0</v>
      </c>
      <c r="AW668">
        <f t="shared" si="404"/>
        <v>1</v>
      </c>
      <c r="AX668">
        <f t="shared" si="405"/>
        <v>0</v>
      </c>
      <c r="AY668" s="4">
        <f t="shared" si="388"/>
        <v>-3.9100000000000006</v>
      </c>
      <c r="AZ668" s="4">
        <f t="shared" si="389"/>
        <v>559.56999999999948</v>
      </c>
      <c r="BA668" s="4">
        <f>(C668-$C$1240)*10/100*4</f>
        <v>263.03199999999998</v>
      </c>
      <c r="BC668"/>
      <c r="BE668" s="6"/>
      <c r="BK668">
        <f t="shared" si="406"/>
        <v>0</v>
      </c>
    </row>
    <row r="669" spans="1:63" x14ac:dyDescent="0.25">
      <c r="A669">
        <v>590</v>
      </c>
      <c r="B669" s="1">
        <v>43861</v>
      </c>
      <c r="C669" s="2">
        <v>3282.33</v>
      </c>
      <c r="D669" s="2">
        <v>3282.33</v>
      </c>
      <c r="E669" s="2">
        <v>3214.68</v>
      </c>
      <c r="F669" s="2">
        <v>3225.52</v>
      </c>
      <c r="G669" s="2">
        <v>4527830000</v>
      </c>
      <c r="H669" s="2">
        <f t="shared" si="390"/>
        <v>33.573461758425324</v>
      </c>
      <c r="I669" s="2">
        <f t="shared" si="391"/>
        <v>3278.4124999999999</v>
      </c>
      <c r="J669" s="2">
        <f t="shared" si="392"/>
        <v>36.313177048675087</v>
      </c>
      <c r="K669" s="2">
        <f t="shared" si="393"/>
        <v>-1.3299999999999272</v>
      </c>
      <c r="L669" s="20">
        <f>VLOOKUP(B669,'IV Calls'!A:B,2, FALSE)</f>
        <v>0.19969999999999999</v>
      </c>
      <c r="M669" s="2">
        <f t="shared" si="394"/>
        <v>21.497454309103009</v>
      </c>
      <c r="N669" s="2">
        <f>VLOOKUP(B669,'IV Puts'!A:B,2, FALSE)</f>
        <v>0.1754</v>
      </c>
      <c r="O669" s="21">
        <f t="shared" si="395"/>
        <v>19.594351765740438</v>
      </c>
      <c r="P669" s="4">
        <f t="shared" si="396"/>
        <v>68.980000000000018</v>
      </c>
      <c r="Q669" s="4">
        <f t="shared" si="397"/>
        <v>35.742999999999938</v>
      </c>
      <c r="R669" s="4">
        <f t="shared" si="398"/>
        <v>1.3492105263157856</v>
      </c>
      <c r="S669" s="4">
        <f t="shared" si="399"/>
        <v>0.86361459138087138</v>
      </c>
      <c r="T669" s="20">
        <f t="shared" si="370"/>
        <v>3286.1624060150375</v>
      </c>
      <c r="U669" s="2">
        <f t="shared" si="371"/>
        <v>60.642406015037523</v>
      </c>
      <c r="V669" s="24">
        <f t="shared" si="372"/>
        <v>0</v>
      </c>
      <c r="W669" s="32">
        <f t="shared" si="373"/>
        <v>3283.4484714644464</v>
      </c>
      <c r="X669" s="33">
        <f t="shared" si="374"/>
        <v>57.928471464446375</v>
      </c>
      <c r="Y669" s="34">
        <f t="shared" si="375"/>
        <v>0</v>
      </c>
      <c r="Z669" s="39">
        <f t="shared" si="400"/>
        <v>3284.9179999999997</v>
      </c>
      <c r="AA669" s="33">
        <f t="shared" si="376"/>
        <v>59.397999999999683</v>
      </c>
      <c r="AB669" s="34">
        <f t="shared" si="377"/>
        <v>0</v>
      </c>
      <c r="AC669" s="32">
        <f t="shared" si="378"/>
        <v>3284.6093990075333</v>
      </c>
      <c r="AD669" s="33">
        <f t="shared" si="379"/>
        <v>59.089399007533302</v>
      </c>
      <c r="AE669" s="34">
        <f t="shared" si="380"/>
        <v>0</v>
      </c>
      <c r="AF669" s="36">
        <f t="shared" si="381"/>
        <v>-1</v>
      </c>
      <c r="AG669" s="37">
        <f t="shared" si="382"/>
        <v>0</v>
      </c>
      <c r="AH669" s="37">
        <f>IF(COUNTIF(AF670:AF673, "&lt;0")&gt;=2,0,IF(AE669=1, 1, -1))</f>
        <v>0</v>
      </c>
      <c r="AI669" s="37">
        <f>IF(COUNTIF(AF670:AF672, "&lt;0")&gt;=1,0,IF(AE669=1, 1, -1))</f>
        <v>0</v>
      </c>
      <c r="AJ669" s="42">
        <f>IF(SUM(AE670:AE672)=0,0,IF(AE669=1, 1, -1))</f>
        <v>-1</v>
      </c>
      <c r="AK669" s="37">
        <f>IF(COUNTIF(AF670:AF671, "&lt;0")&gt;=2,0,IF(AE669=1, 1, -1))</f>
        <v>0</v>
      </c>
      <c r="AL669" s="44">
        <f>IF(COUNTIF(AF670:AF673, "&lt;0")&gt;=3,0,IF(AE669=1, 1, -1))</f>
        <v>-1</v>
      </c>
      <c r="AM669" s="49">
        <f>IF(COUNTIF(AF670:AF672, "&lt;0")&gt;=2,0,IF(AE669=1, 1, -1))</f>
        <v>0</v>
      </c>
      <c r="AN669" s="7">
        <v>18.881589813804045</v>
      </c>
      <c r="AO669" s="4">
        <f t="shared" si="383"/>
        <v>0</v>
      </c>
      <c r="AP669" s="4">
        <f t="shared" si="384"/>
        <v>-67.650000000000091</v>
      </c>
      <c r="AQ669" s="4">
        <f t="shared" si="385"/>
        <v>56.809999999999945</v>
      </c>
      <c r="AR669">
        <f t="shared" si="401"/>
        <v>67.650000000000091</v>
      </c>
      <c r="AS669" s="6">
        <f t="shared" si="386"/>
        <v>1</v>
      </c>
      <c r="AT669" s="4">
        <f t="shared" si="387"/>
        <v>-39.327615279294022</v>
      </c>
      <c r="AU669" s="4">
        <f t="shared" si="402"/>
        <v>-30.928410186195904</v>
      </c>
      <c r="AV669">
        <f t="shared" si="403"/>
        <v>1</v>
      </c>
      <c r="AW669">
        <f t="shared" si="404"/>
        <v>0</v>
      </c>
      <c r="AX669">
        <f t="shared" si="405"/>
        <v>0</v>
      </c>
      <c r="AY669" s="4">
        <f t="shared" si="388"/>
        <v>-3.9100000000000006</v>
      </c>
      <c r="AZ669" s="4">
        <f t="shared" si="389"/>
        <v>563.47999999999945</v>
      </c>
      <c r="BA669" s="4">
        <f>(C669-$C$1240)*10/100*4</f>
        <v>281.7</v>
      </c>
      <c r="BC669"/>
      <c r="BE669" s="6"/>
      <c r="BK669">
        <f t="shared" si="406"/>
        <v>1</v>
      </c>
    </row>
    <row r="670" spans="1:63" x14ac:dyDescent="0.25">
      <c r="A670">
        <v>589</v>
      </c>
      <c r="B670" s="1">
        <v>43860</v>
      </c>
      <c r="C670" s="2">
        <v>3256.45</v>
      </c>
      <c r="D670" s="2">
        <v>3285.91</v>
      </c>
      <c r="E670" s="2">
        <v>3242.8</v>
      </c>
      <c r="F670" s="2">
        <v>3283.66</v>
      </c>
      <c r="G670" s="2">
        <v>3787250000</v>
      </c>
      <c r="H670" s="2">
        <f t="shared" si="390"/>
        <v>33.311847758884738</v>
      </c>
      <c r="I670" s="2">
        <f t="shared" si="391"/>
        <v>3276.5294999999996</v>
      </c>
      <c r="J670" s="2">
        <f t="shared" si="392"/>
        <v>31.807251175925625</v>
      </c>
      <c r="K670" s="2">
        <f t="shared" si="393"/>
        <v>-16.950000000000273</v>
      </c>
      <c r="L670" s="20">
        <f>VLOOKUP(B670,'IV Calls'!A:B,2, FALSE)</f>
        <v>0.1555</v>
      </c>
      <c r="M670" s="2">
        <f t="shared" si="394"/>
        <v>16.687076561220977</v>
      </c>
      <c r="N670" s="2">
        <f>VLOOKUP(B670,'IV Puts'!A:B,2, FALSE)</f>
        <v>0.1226</v>
      </c>
      <c r="O670" s="21">
        <f t="shared" si="395"/>
        <v>13.653144196745048</v>
      </c>
      <c r="P670" s="4">
        <f t="shared" si="396"/>
        <v>43.109999999999673</v>
      </c>
      <c r="Q670" s="4">
        <f t="shared" si="397"/>
        <v>31.626999999999953</v>
      </c>
      <c r="R670" s="4">
        <f t="shared" si="398"/>
        <v>2.5024060150375909</v>
      </c>
      <c r="S670" s="4">
        <f t="shared" si="399"/>
        <v>1.5753119217552196</v>
      </c>
      <c r="T670" s="20">
        <f t="shared" si="370"/>
        <v>3276.5729323308274</v>
      </c>
      <c r="U670" s="2">
        <f t="shared" si="371"/>
        <v>7.0870676691724839</v>
      </c>
      <c r="V670" s="24">
        <f t="shared" si="372"/>
        <v>1</v>
      </c>
      <c r="W670" s="32">
        <f t="shared" si="373"/>
        <v>3257.8681597714581</v>
      </c>
      <c r="X670" s="33">
        <f t="shared" si="374"/>
        <v>25.791840228541787</v>
      </c>
      <c r="Y670" s="34">
        <f t="shared" si="375"/>
        <v>0</v>
      </c>
      <c r="Z670" s="39">
        <f t="shared" si="400"/>
        <v>3253.1489999999976</v>
      </c>
      <c r="AA670" s="33">
        <f t="shared" si="376"/>
        <v>30.511000000002241</v>
      </c>
      <c r="AB670" s="34">
        <f t="shared" si="377"/>
        <v>0</v>
      </c>
      <c r="AC670" s="32">
        <f t="shared" si="378"/>
        <v>3254.1400235520041</v>
      </c>
      <c r="AD670" s="33">
        <f t="shared" si="379"/>
        <v>29.519976447995759</v>
      </c>
      <c r="AE670" s="34">
        <f t="shared" si="380"/>
        <v>0</v>
      </c>
      <c r="AF670" s="36">
        <f t="shared" si="381"/>
        <v>-1</v>
      </c>
      <c r="AG670" s="37">
        <f t="shared" si="382"/>
        <v>0</v>
      </c>
      <c r="AH670" s="37">
        <f>IF(COUNTIF(AF671:AF674, "&lt;0")&gt;=2,0,IF(AE670=1, 1, -1))</f>
        <v>0</v>
      </c>
      <c r="AI670" s="37">
        <f>IF(COUNTIF(AF671:AF673, "&lt;0")&gt;=1,0,IF(AE670=1, 1, -1))</f>
        <v>0</v>
      </c>
      <c r="AJ670" s="42">
        <f>IF(SUM(AE671:AE673)=0,0,IF(AE670=1, 1, -1))</f>
        <v>-1</v>
      </c>
      <c r="AK670" s="37">
        <f>IF(COUNTIF(AF671:AF672, "&lt;0")&gt;=2,0,IF(AE670=1, 1, -1))</f>
        <v>-1</v>
      </c>
      <c r="AL670" s="44">
        <f>IF(COUNTIF(AF671:AF674, "&lt;0")&gt;=3,0,IF(AE670=1, 1, -1))</f>
        <v>-1</v>
      </c>
      <c r="AM670" s="49">
        <f>IF(COUNTIF(AF671:AF673, "&lt;0")&gt;=2,0,IF(AE670=1, 1, -1))</f>
        <v>-1</v>
      </c>
      <c r="AN670" s="7">
        <v>13.15649894794657</v>
      </c>
      <c r="AO670" s="4">
        <f t="shared" si="383"/>
        <v>29.460000000000036</v>
      </c>
      <c r="AP670" s="4">
        <f t="shared" si="384"/>
        <v>-13.649999999999636</v>
      </c>
      <c r="AQ670" s="4">
        <f t="shared" si="385"/>
        <v>27.210000000000036</v>
      </c>
      <c r="AR670">
        <f t="shared" si="401"/>
        <v>29.460000000000036</v>
      </c>
      <c r="AS670" s="6">
        <f t="shared" si="386"/>
        <v>1</v>
      </c>
      <c r="AT670" s="4">
        <f t="shared" si="387"/>
        <v>-9.7252515780801829</v>
      </c>
      <c r="AU670" s="4">
        <f t="shared" si="402"/>
        <v>-7.0535010520534662</v>
      </c>
      <c r="AV670">
        <f t="shared" si="403"/>
        <v>1</v>
      </c>
      <c r="AW670">
        <f t="shared" si="404"/>
        <v>0</v>
      </c>
      <c r="AX670">
        <f t="shared" si="405"/>
        <v>0</v>
      </c>
      <c r="AY670" s="4">
        <f t="shared" si="388"/>
        <v>-3.9100000000000006</v>
      </c>
      <c r="AZ670" s="4">
        <f t="shared" si="389"/>
        <v>567.38999999999942</v>
      </c>
      <c r="BA670" s="4">
        <f>(C670-$C$1240)*10/100*4</f>
        <v>271.34799999999996</v>
      </c>
      <c r="BC670"/>
      <c r="BE670" s="6"/>
      <c r="BK670">
        <f t="shared" si="406"/>
        <v>1</v>
      </c>
    </row>
    <row r="671" spans="1:63" x14ac:dyDescent="0.25">
      <c r="A671">
        <v>588</v>
      </c>
      <c r="B671" s="1">
        <v>43859</v>
      </c>
      <c r="C671" s="2">
        <v>3289.46</v>
      </c>
      <c r="D671" s="2">
        <v>3293.47</v>
      </c>
      <c r="E671" s="2">
        <v>3271.89</v>
      </c>
      <c r="F671" s="2">
        <v>3273.4</v>
      </c>
      <c r="G671" s="2">
        <v>3584500000</v>
      </c>
      <c r="H671" s="2">
        <f t="shared" si="390"/>
        <v>30.672917641898174</v>
      </c>
      <c r="I671" s="2">
        <f t="shared" si="391"/>
        <v>3274.4659999999999</v>
      </c>
      <c r="J671" s="2">
        <f t="shared" si="392"/>
        <v>29.279299135989209</v>
      </c>
      <c r="K671" s="2">
        <f t="shared" si="393"/>
        <v>13.220000000000255</v>
      </c>
      <c r="L671" s="20">
        <f>VLOOKUP(B671,'IV Calls'!A:B,2, FALSE)</f>
        <v>0.1525</v>
      </c>
      <c r="M671" s="2">
        <f t="shared" si="394"/>
        <v>16.379337778575561</v>
      </c>
      <c r="N671" s="2">
        <f>VLOOKUP(B671,'IV Puts'!A:B,2, FALSE)</f>
        <v>0.15590000000000001</v>
      </c>
      <c r="O671" s="21">
        <f t="shared" si="395"/>
        <v>17.376605934115002</v>
      </c>
      <c r="P671" s="4">
        <f t="shared" si="396"/>
        <v>21.579999999999927</v>
      </c>
      <c r="Q671" s="4">
        <f t="shared" si="397"/>
        <v>29.112999999999964</v>
      </c>
      <c r="R671" s="4">
        <f t="shared" si="398"/>
        <v>3.1729323308270629</v>
      </c>
      <c r="S671" s="4">
        <f t="shared" si="399"/>
        <v>1.9974081288144372</v>
      </c>
      <c r="T671" s="20">
        <f t="shared" si="370"/>
        <v>3280.3015112781954</v>
      </c>
      <c r="U671" s="2">
        <f t="shared" si="371"/>
        <v>6.9015112781953576</v>
      </c>
      <c r="V671" s="24">
        <f t="shared" si="372"/>
        <v>1</v>
      </c>
      <c r="W671" s="32">
        <f t="shared" si="373"/>
        <v>3291.2891137132451</v>
      </c>
      <c r="X671" s="33">
        <f t="shared" si="374"/>
        <v>17.889113713245024</v>
      </c>
      <c r="Y671" s="34">
        <f t="shared" si="375"/>
        <v>0</v>
      </c>
      <c r="Z671" s="39">
        <f t="shared" si="400"/>
        <v>3292.8709999999992</v>
      </c>
      <c r="AA671" s="33">
        <f t="shared" si="376"/>
        <v>19.470999999999094</v>
      </c>
      <c r="AB671" s="34">
        <f t="shared" si="377"/>
        <v>0</v>
      </c>
      <c r="AC671" s="32">
        <f t="shared" si="378"/>
        <v>3292.538803879781</v>
      </c>
      <c r="AD671" s="33">
        <f t="shared" si="379"/>
        <v>19.13880387978088</v>
      </c>
      <c r="AE671" s="34">
        <f t="shared" si="380"/>
        <v>0</v>
      </c>
      <c r="AF671" s="36">
        <f t="shared" si="381"/>
        <v>-1</v>
      </c>
      <c r="AG671" s="37">
        <f t="shared" si="382"/>
        <v>-1</v>
      </c>
      <c r="AH671" s="37">
        <f>IF(COUNTIF(AF672:AF675, "&lt;0")&gt;=2,0,IF(AE671=1, 1, -1))</f>
        <v>-1</v>
      </c>
      <c r="AI671" s="37">
        <f>IF(COUNTIF(AF672:AF674, "&lt;0")&gt;=1,0,IF(AE671=1, 1, -1))</f>
        <v>0</v>
      </c>
      <c r="AJ671" s="42">
        <f>IF(SUM(AE672:AE674)=0,0,IF(AE671=1, 1, -1))</f>
        <v>-1</v>
      </c>
      <c r="AK671" s="37">
        <f>IF(COUNTIF(AF672:AF673, "&lt;0")&gt;=2,0,IF(AE671=1, 1, -1))</f>
        <v>-1</v>
      </c>
      <c r="AL671" s="44">
        <f>IF(COUNTIF(AF672:AF675, "&lt;0")&gt;=3,0,IF(AE671=1, 1, -1))</f>
        <v>-1</v>
      </c>
      <c r="AM671" s="49">
        <f>IF(COUNTIF(AF672:AF674, "&lt;0")&gt;=2,0,IF(AE671=1, 1, -1))</f>
        <v>-1</v>
      </c>
      <c r="AN671" s="7">
        <v>16.744516456917577</v>
      </c>
      <c r="AO671" s="4">
        <f t="shared" si="383"/>
        <v>4.0099999999997635</v>
      </c>
      <c r="AP671" s="4">
        <f t="shared" si="384"/>
        <v>-17.570000000000164</v>
      </c>
      <c r="AQ671" s="4">
        <f t="shared" si="385"/>
        <v>16.059999999999945</v>
      </c>
      <c r="AR671">
        <f t="shared" si="401"/>
        <v>17.570000000000164</v>
      </c>
      <c r="AS671" s="6">
        <f t="shared" si="386"/>
        <v>0</v>
      </c>
      <c r="AT671" s="4">
        <f t="shared" si="387"/>
        <v>7.5467746853761994</v>
      </c>
      <c r="AU671" s="4">
        <f t="shared" si="402"/>
        <v>7.6845164569176312</v>
      </c>
      <c r="AV671">
        <f t="shared" si="403"/>
        <v>0</v>
      </c>
      <c r="AW671">
        <f t="shared" si="404"/>
        <v>0</v>
      </c>
      <c r="AX671">
        <f t="shared" si="405"/>
        <v>0</v>
      </c>
      <c r="AY671" s="4">
        <f t="shared" si="388"/>
        <v>6.94</v>
      </c>
      <c r="AZ671" s="4">
        <f t="shared" si="389"/>
        <v>571.29999999999939</v>
      </c>
      <c r="BA671" s="4">
        <f>(C671-$C$1240)*10/100*4</f>
        <v>284.55200000000002</v>
      </c>
      <c r="BC671"/>
      <c r="BE671" s="6"/>
      <c r="BK671">
        <f t="shared" si="406"/>
        <v>1</v>
      </c>
    </row>
    <row r="672" spans="1:63" x14ac:dyDescent="0.25">
      <c r="A672">
        <v>587</v>
      </c>
      <c r="B672" s="1">
        <v>43858</v>
      </c>
      <c r="C672" s="2">
        <v>3255.35</v>
      </c>
      <c r="D672" s="2">
        <v>3285.78</v>
      </c>
      <c r="E672" s="2">
        <v>3253.22</v>
      </c>
      <c r="F672" s="2">
        <v>3276.24</v>
      </c>
      <c r="G672" s="2">
        <v>3526720000</v>
      </c>
      <c r="H672" s="2">
        <f t="shared" si="390"/>
        <v>30.857993669928305</v>
      </c>
      <c r="I672" s="2">
        <f t="shared" si="391"/>
        <v>3271.9974999999999</v>
      </c>
      <c r="J672" s="2">
        <f t="shared" si="392"/>
        <v>29.029005349459503</v>
      </c>
      <c r="K672" s="2">
        <f t="shared" si="393"/>
        <v>11.7199999999998</v>
      </c>
      <c r="L672" s="20">
        <f>VLOOKUP(B672,'IV Calls'!A:B,2, FALSE)</f>
        <v>0.16470000000000001</v>
      </c>
      <c r="M672" s="2">
        <f t="shared" si="394"/>
        <v>17.513610819298567</v>
      </c>
      <c r="N672" s="2">
        <f>VLOOKUP(B672,'IV Puts'!A:B,2, FALSE)</f>
        <v>0.15540000000000001</v>
      </c>
      <c r="O672" s="21">
        <f t="shared" si="395"/>
        <v>17.148472911045037</v>
      </c>
      <c r="P672" s="4">
        <f t="shared" si="396"/>
        <v>42.150000000000091</v>
      </c>
      <c r="Q672" s="4">
        <f t="shared" si="397"/>
        <v>28.660999999999966</v>
      </c>
      <c r="R672" s="4">
        <f t="shared" si="398"/>
        <v>4.0615112781954821</v>
      </c>
      <c r="S672" s="4">
        <f t="shared" si="399"/>
        <v>2.5762164975279691</v>
      </c>
      <c r="T672" s="20">
        <f t="shared" si="370"/>
        <v>3248.1893157894738</v>
      </c>
      <c r="U672" s="2">
        <f t="shared" si="371"/>
        <v>28.050684210526015</v>
      </c>
      <c r="V672" s="24">
        <f t="shared" si="372"/>
        <v>0</v>
      </c>
      <c r="W672" s="32">
        <f t="shared" si="373"/>
        <v>3257.3963664704374</v>
      </c>
      <c r="X672" s="33">
        <f t="shared" si="374"/>
        <v>18.843633529562339</v>
      </c>
      <c r="Y672" s="34">
        <f t="shared" si="375"/>
        <v>1</v>
      </c>
      <c r="Z672" s="39">
        <f t="shared" si="400"/>
        <v>3256.1689999999999</v>
      </c>
      <c r="AA672" s="33">
        <f t="shared" si="376"/>
        <v>20.070999999999913</v>
      </c>
      <c r="AB672" s="34">
        <f t="shared" si="377"/>
        <v>1</v>
      </c>
      <c r="AC672" s="32">
        <f t="shared" si="378"/>
        <v>3256.4267469587917</v>
      </c>
      <c r="AD672" s="33">
        <f t="shared" si="379"/>
        <v>19.8132530412081</v>
      </c>
      <c r="AE672" s="34">
        <f t="shared" si="380"/>
        <v>1</v>
      </c>
      <c r="AF672" s="36">
        <f t="shared" si="381"/>
        <v>1</v>
      </c>
      <c r="AG672" s="37">
        <f t="shared" si="382"/>
        <v>1</v>
      </c>
      <c r="AH672" s="37">
        <f>IF(COUNTIF(AF673:AF676, "&lt;0")&gt;=2,0,IF(AE672=1, 1, -1))</f>
        <v>1</v>
      </c>
      <c r="AI672" s="37">
        <f>IF(COUNTIF(AF673:AF675, "&lt;0")&gt;=1,0,IF(AE672=1, 1, -1))</f>
        <v>0</v>
      </c>
      <c r="AJ672" s="42">
        <f>IF(SUM(AE673:AE675)=0,0,IF(AE672=1, 1, -1))</f>
        <v>1</v>
      </c>
      <c r="AK672" s="37">
        <f>IF(COUNTIF(AF673:AF674, "&lt;0")&gt;=2,0,IF(AE672=1, 1, -1))</f>
        <v>1</v>
      </c>
      <c r="AL672" s="44">
        <f>IF(COUNTIF(AF673:AF676, "&lt;0")&gt;=3,0,IF(AE672=1, 1, -1))</f>
        <v>1</v>
      </c>
      <c r="AM672" s="49">
        <f>IF(COUNTIF(AF673:AF675, "&lt;0")&gt;=2,0,IF(AE672=1, 1, -1))</f>
        <v>1</v>
      </c>
      <c r="AN672" s="7">
        <v>16.524681975221597</v>
      </c>
      <c r="AO672" s="4">
        <f t="shared" si="383"/>
        <v>30.430000000000291</v>
      </c>
      <c r="AP672" s="4">
        <f t="shared" si="384"/>
        <v>-2.1300000000001091</v>
      </c>
      <c r="AQ672" s="4">
        <f t="shared" si="385"/>
        <v>20.889999999999873</v>
      </c>
      <c r="AR672">
        <f t="shared" si="401"/>
        <v>30.430000000000291</v>
      </c>
      <c r="AS672" s="6">
        <f t="shared" si="386"/>
        <v>1</v>
      </c>
      <c r="AT672" s="4">
        <f t="shared" si="387"/>
        <v>-5.6429770371678956</v>
      </c>
      <c r="AU672" s="4">
        <f t="shared" si="402"/>
        <v>2.6346819752217243</v>
      </c>
      <c r="AV672">
        <f t="shared" si="403"/>
        <v>0</v>
      </c>
      <c r="AW672">
        <f t="shared" si="404"/>
        <v>1</v>
      </c>
      <c r="AX672">
        <f t="shared" si="405"/>
        <v>0</v>
      </c>
      <c r="AY672" s="4">
        <f t="shared" si="388"/>
        <v>-3.9100000000000006</v>
      </c>
      <c r="AZ672" s="4">
        <f t="shared" si="389"/>
        <v>564.35999999999933</v>
      </c>
      <c r="BA672" s="4">
        <f>(C672-$C$1240)*10/100*4</f>
        <v>270.90800000000002</v>
      </c>
      <c r="BC672"/>
      <c r="BE672" s="6"/>
      <c r="BK672">
        <f t="shared" si="406"/>
        <v>1</v>
      </c>
    </row>
    <row r="673" spans="1:63" x14ac:dyDescent="0.25">
      <c r="A673">
        <v>586</v>
      </c>
      <c r="B673" s="1">
        <v>43857</v>
      </c>
      <c r="C673" s="2">
        <v>3247.16</v>
      </c>
      <c r="D673" s="2">
        <v>3258.85</v>
      </c>
      <c r="E673" s="2">
        <v>3234.5</v>
      </c>
      <c r="F673" s="2">
        <v>3243.63</v>
      </c>
      <c r="G673" s="2">
        <v>3823100000</v>
      </c>
      <c r="H673" s="2">
        <f t="shared" si="390"/>
        <v>28.665452377382788</v>
      </c>
      <c r="I673" s="2">
        <f t="shared" si="391"/>
        <v>3271.5915000000005</v>
      </c>
      <c r="J673" s="2">
        <f t="shared" si="392"/>
        <v>27.85626672383567</v>
      </c>
      <c r="K673" s="2">
        <f t="shared" si="393"/>
        <v>-48.309999999999945</v>
      </c>
      <c r="L673" s="20">
        <f>VLOOKUP(B673,'IV Calls'!A:B,2, FALSE)</f>
        <v>0.18279999999999999</v>
      </c>
      <c r="M673" s="2">
        <f t="shared" si="394"/>
        <v>19.748965035093981</v>
      </c>
      <c r="N673" s="2">
        <f>VLOOKUP(B673,'IV Puts'!A:B,2, FALSE)</f>
        <v>0.18940000000000001</v>
      </c>
      <c r="O673" s="21">
        <f t="shared" si="395"/>
        <v>21.234423068414575</v>
      </c>
      <c r="P673" s="4">
        <f t="shared" si="396"/>
        <v>60.9699999999998</v>
      </c>
      <c r="Q673" s="4">
        <f t="shared" si="397"/>
        <v>26.723999999999979</v>
      </c>
      <c r="R673" s="4">
        <f t="shared" si="398"/>
        <v>4.5593157894736809</v>
      </c>
      <c r="S673" s="4">
        <f t="shared" si="399"/>
        <v>2.8822062963910895</v>
      </c>
      <c r="T673" s="20">
        <f t="shared" si="370"/>
        <v>3300.9891203007519</v>
      </c>
      <c r="U673" s="2">
        <f t="shared" si="371"/>
        <v>57.359120300751783</v>
      </c>
      <c r="V673" s="24">
        <f t="shared" si="372"/>
        <v>0</v>
      </c>
      <c r="W673" s="32">
        <f t="shared" si="373"/>
        <v>3249.6907148387095</v>
      </c>
      <c r="X673" s="33">
        <f t="shared" si="374"/>
        <v>6.060714838709373</v>
      </c>
      <c r="Y673" s="34">
        <f t="shared" si="375"/>
        <v>1</v>
      </c>
      <c r="Z673" s="39">
        <f t="shared" si="400"/>
        <v>3238.5659999999916</v>
      </c>
      <c r="AA673" s="33">
        <f t="shared" si="376"/>
        <v>5.064000000008491</v>
      </c>
      <c r="AB673" s="34">
        <f t="shared" si="377"/>
        <v>1</v>
      </c>
      <c r="AC673" s="32">
        <f t="shared" si="378"/>
        <v>3240.9021901161223</v>
      </c>
      <c r="AD673" s="33">
        <f t="shared" si="379"/>
        <v>2.7278098838778533</v>
      </c>
      <c r="AE673" s="34">
        <f t="shared" si="380"/>
        <v>1</v>
      </c>
      <c r="AF673" s="36">
        <f t="shared" si="381"/>
        <v>1</v>
      </c>
      <c r="AG673" s="37">
        <f t="shared" si="382"/>
        <v>0</v>
      </c>
      <c r="AH673" s="37">
        <f>IF(COUNTIF(AF674:AF677, "&lt;0")&gt;=2,0,IF(AE673=1, 1, -1))</f>
        <v>1</v>
      </c>
      <c r="AI673" s="37">
        <f>IF(COUNTIF(AF674:AF676, "&lt;0")&gt;=1,0,IF(AE673=1, 1, -1))</f>
        <v>0</v>
      </c>
      <c r="AJ673" s="42">
        <f>IF(SUM(AE674:AE676)=0,0,IF(AE673=1, 1, -1))</f>
        <v>1</v>
      </c>
      <c r="AK673" s="37">
        <f>IF(COUNTIF(AF674:AF675, "&lt;0")&gt;=2,0,IF(AE673=1, 1, -1))</f>
        <v>1</v>
      </c>
      <c r="AL673" s="44">
        <f>IF(COUNTIF(AF674:AF677, "&lt;0")&gt;=3,0,IF(AE673=1, 1, -1))</f>
        <v>1</v>
      </c>
      <c r="AM673" s="49">
        <f>IF(COUNTIF(AF674:AF676, "&lt;0")&gt;=2,0,IF(AE673=1, 1, -1))</f>
        <v>1</v>
      </c>
      <c r="AN673" s="7">
        <v>20.462002065901533</v>
      </c>
      <c r="AO673" s="4">
        <f t="shared" si="383"/>
        <v>11.690000000000055</v>
      </c>
      <c r="AP673" s="4">
        <f t="shared" si="384"/>
        <v>-12.659999999999854</v>
      </c>
      <c r="AQ673" s="4">
        <f t="shared" si="385"/>
        <v>3.5299999999997453</v>
      </c>
      <c r="AR673">
        <f t="shared" si="401"/>
        <v>12.659999999999854</v>
      </c>
      <c r="AS673" s="6">
        <f t="shared" si="386"/>
        <v>0</v>
      </c>
      <c r="AT673" s="4">
        <f t="shared" si="387"/>
        <v>18.033003098852447</v>
      </c>
      <c r="AU673" s="4">
        <f t="shared" si="402"/>
        <v>23.932002065901788</v>
      </c>
      <c r="AV673">
        <f t="shared" si="403"/>
        <v>0</v>
      </c>
      <c r="AW673">
        <f t="shared" si="404"/>
        <v>0</v>
      </c>
      <c r="AX673">
        <f t="shared" si="405"/>
        <v>0</v>
      </c>
      <c r="AY673" s="4">
        <f t="shared" si="388"/>
        <v>6.94</v>
      </c>
      <c r="AZ673" s="4">
        <f t="shared" si="389"/>
        <v>568.2699999999993</v>
      </c>
      <c r="BA673" s="4">
        <f>(C673-$C$1240)*10/100*4</f>
        <v>267.63199999999995</v>
      </c>
      <c r="BC673"/>
      <c r="BE673" s="6"/>
      <c r="BK673">
        <f t="shared" si="406"/>
        <v>1</v>
      </c>
    </row>
    <row r="674" spans="1:63" x14ac:dyDescent="0.25">
      <c r="A674">
        <v>585</v>
      </c>
      <c r="B674" s="1">
        <v>43854</v>
      </c>
      <c r="C674" s="2">
        <v>3333.1</v>
      </c>
      <c r="D674" s="2">
        <v>3333.18</v>
      </c>
      <c r="E674" s="2">
        <v>3281.53</v>
      </c>
      <c r="F674" s="2">
        <v>3295.47</v>
      </c>
      <c r="G674" s="2">
        <v>3707130000</v>
      </c>
      <c r="H674" s="2">
        <f t="shared" si="390"/>
        <v>22.919603181556162</v>
      </c>
      <c r="I674" s="2">
        <f t="shared" si="391"/>
        <v>3270.5934999999999</v>
      </c>
      <c r="J674" s="2">
        <f t="shared" si="392"/>
        <v>23.359437425633889</v>
      </c>
      <c r="K674" s="2">
        <f t="shared" si="393"/>
        <v>7.5599999999999454</v>
      </c>
      <c r="L674" s="20">
        <f>VLOOKUP(B674,'IV Calls'!A:B,2, FALSE)</f>
        <v>0.12</v>
      </c>
      <c r="M674" s="2">
        <f t="shared" si="394"/>
        <v>13.082604398444159</v>
      </c>
      <c r="N674" s="2">
        <f>VLOOKUP(B674,'IV Puts'!A:B,2, FALSE)</f>
        <v>0.1258</v>
      </c>
      <c r="O674" s="21">
        <f t="shared" si="395"/>
        <v>14.23265577496206</v>
      </c>
      <c r="P674" s="4">
        <f t="shared" si="396"/>
        <v>51.649999999999636</v>
      </c>
      <c r="Q674" s="4">
        <f t="shared" si="397"/>
        <v>22.839999999999964</v>
      </c>
      <c r="R674" s="4">
        <f t="shared" si="398"/>
        <v>5.5191203007518759</v>
      </c>
      <c r="S674" s="4">
        <f t="shared" si="399"/>
        <v>3.5643870967741917</v>
      </c>
      <c r="T674" s="20">
        <f t="shared" si="370"/>
        <v>3331.4309473684211</v>
      </c>
      <c r="U674" s="2">
        <f t="shared" si="371"/>
        <v>35.96094736842133</v>
      </c>
      <c r="V674" s="24">
        <f t="shared" si="372"/>
        <v>0</v>
      </c>
      <c r="W674" s="32">
        <f t="shared" si="373"/>
        <v>3335.7532690429166</v>
      </c>
      <c r="X674" s="33">
        <f t="shared" si="374"/>
        <v>40.2832690429168</v>
      </c>
      <c r="Y674" s="34">
        <f t="shared" si="375"/>
        <v>0</v>
      </c>
      <c r="Z674" s="39">
        <f t="shared" si="400"/>
        <v>3334.8329999999987</v>
      </c>
      <c r="AA674" s="33">
        <f t="shared" si="376"/>
        <v>39.36299999999892</v>
      </c>
      <c r="AB674" s="34">
        <f t="shared" si="377"/>
        <v>0</v>
      </c>
      <c r="AC674" s="32">
        <f t="shared" si="378"/>
        <v>3335.0262564990117</v>
      </c>
      <c r="AD674" s="33">
        <f t="shared" si="379"/>
        <v>39.556256499011852</v>
      </c>
      <c r="AE674" s="34">
        <f t="shared" si="380"/>
        <v>0</v>
      </c>
      <c r="AF674" s="36">
        <f t="shared" si="381"/>
        <v>-1</v>
      </c>
      <c r="AG674" s="37">
        <f t="shared" si="382"/>
        <v>-1</v>
      </c>
      <c r="AH674" s="37">
        <f>IF(COUNTIF(AF675:AF678, "&lt;0")&gt;=2,0,IF(AE674=1, 1, -1))</f>
        <v>-1</v>
      </c>
      <c r="AI674" s="37">
        <f>IF(COUNTIF(AF675:AF677, "&lt;0")&gt;=1,0,IF(AE674=1, 1, -1))</f>
        <v>-1</v>
      </c>
      <c r="AJ674" s="42">
        <f>IF(SUM(AE675:AE677)=0,0,IF(AE674=1, 1, -1))</f>
        <v>-1</v>
      </c>
      <c r="AK674" s="37">
        <f>IF(COUNTIF(AF675:AF676, "&lt;0")&gt;=2,0,IF(AE674=1, 1, -1))</f>
        <v>-1</v>
      </c>
      <c r="AL674" s="44">
        <f>IF(COUNTIF(AF675:AF678, "&lt;0")&gt;=3,0,IF(AE674=1, 1, -1))</f>
        <v>-1</v>
      </c>
      <c r="AM674" s="49">
        <f>IF(COUNTIF(AF675:AF677, "&lt;0")&gt;=2,0,IF(AE674=1, 1, -1))</f>
        <v>-1</v>
      </c>
      <c r="AN674" s="7">
        <v>13.714930277702292</v>
      </c>
      <c r="AO674" s="4">
        <f t="shared" si="383"/>
        <v>7.999999999992724E-2</v>
      </c>
      <c r="AP674" s="4">
        <f t="shared" si="384"/>
        <v>-51.569999999999709</v>
      </c>
      <c r="AQ674" s="4">
        <f t="shared" si="385"/>
        <v>37.630000000000109</v>
      </c>
      <c r="AR674">
        <f t="shared" si="401"/>
        <v>51.569999999999709</v>
      </c>
      <c r="AS674" s="6">
        <f t="shared" si="386"/>
        <v>1</v>
      </c>
      <c r="AT674" s="4">
        <f t="shared" si="387"/>
        <v>-30.997604583446272</v>
      </c>
      <c r="AU674" s="4">
        <f t="shared" si="402"/>
        <v>-16.915069722297815</v>
      </c>
      <c r="AV674">
        <f t="shared" si="403"/>
        <v>1</v>
      </c>
      <c r="AW674">
        <f t="shared" si="404"/>
        <v>0</v>
      </c>
      <c r="AX674">
        <f t="shared" si="405"/>
        <v>0</v>
      </c>
      <c r="AY674" s="4">
        <f t="shared" si="388"/>
        <v>-3.9100000000000006</v>
      </c>
      <c r="AZ674" s="4">
        <f t="shared" si="389"/>
        <v>561.32999999999925</v>
      </c>
      <c r="BA674" s="4">
        <f>(C674-$C$1240)*10/100*4</f>
        <v>302.00799999999998</v>
      </c>
      <c r="BC674"/>
      <c r="BE674" s="6"/>
      <c r="BK674">
        <f t="shared" si="406"/>
        <v>1</v>
      </c>
    </row>
    <row r="675" spans="1:63" x14ac:dyDescent="0.25">
      <c r="A675">
        <v>584</v>
      </c>
      <c r="B675" s="1">
        <v>43853</v>
      </c>
      <c r="C675" s="2">
        <v>3315.77</v>
      </c>
      <c r="D675" s="2">
        <v>3326.88</v>
      </c>
      <c r="E675" s="2">
        <v>3301.87</v>
      </c>
      <c r="F675" s="2">
        <v>3325.54</v>
      </c>
      <c r="G675" s="2">
        <v>3764860000</v>
      </c>
      <c r="H675" s="2">
        <f t="shared" si="390"/>
        <v>23.495200077178843</v>
      </c>
      <c r="I675" s="2">
        <f t="shared" si="391"/>
        <v>3265.2110000000002</v>
      </c>
      <c r="J675" s="2">
        <f t="shared" si="392"/>
        <v>24.134165867194671</v>
      </c>
      <c r="K675" s="2">
        <f t="shared" si="393"/>
        <v>-5.9800000000000182</v>
      </c>
      <c r="L675" s="20">
        <f>VLOOKUP(B675,'IV Calls'!A:B,2, FALSE)</f>
        <v>9.1899999999999996E-2</v>
      </c>
      <c r="M675" s="2">
        <f t="shared" si="394"/>
        <v>10.007676128420448</v>
      </c>
      <c r="N675" s="2">
        <f>VLOOKUP(B675,'IV Puts'!A:B,2, FALSE)</f>
        <v>8.7599999999999997E-2</v>
      </c>
      <c r="O675" s="21">
        <f t="shared" si="395"/>
        <v>9.8995209395928594</v>
      </c>
      <c r="P675" s="4">
        <f t="shared" si="396"/>
        <v>25.010000000000218</v>
      </c>
      <c r="Q675" s="4">
        <f t="shared" si="397"/>
        <v>19.927999999999976</v>
      </c>
      <c r="R675" s="4">
        <f t="shared" si="398"/>
        <v>5.8909473684210498</v>
      </c>
      <c r="S675" s="4">
        <f t="shared" si="399"/>
        <v>3.7369986519953602</v>
      </c>
      <c r="T675" s="20">
        <f t="shared" si="370"/>
        <v>3327.4205789473685</v>
      </c>
      <c r="U675" s="2">
        <f t="shared" si="371"/>
        <v>1.8805789473685763</v>
      </c>
      <c r="V675" s="24">
        <f t="shared" si="372"/>
        <v>1</v>
      </c>
      <c r="W675" s="32">
        <f t="shared" si="373"/>
        <v>3318.3127660916675</v>
      </c>
      <c r="X675" s="33">
        <f t="shared" si="374"/>
        <v>7.2272339083324368</v>
      </c>
      <c r="Y675" s="34">
        <f t="shared" si="375"/>
        <v>1</v>
      </c>
      <c r="Z675" s="39">
        <f t="shared" si="400"/>
        <v>3314.3449999999993</v>
      </c>
      <c r="AA675" s="33">
        <f t="shared" si="376"/>
        <v>11.195000000000618</v>
      </c>
      <c r="AB675" s="34">
        <f t="shared" si="377"/>
        <v>0</v>
      </c>
      <c r="AC675" s="32">
        <f t="shared" si="378"/>
        <v>3315.1782308792499</v>
      </c>
      <c r="AD675" s="33">
        <f t="shared" si="379"/>
        <v>10.361769120750068</v>
      </c>
      <c r="AE675" s="34">
        <f t="shared" si="380"/>
        <v>1</v>
      </c>
      <c r="AF675" s="36">
        <f t="shared" si="381"/>
        <v>1</v>
      </c>
      <c r="AG675" s="37">
        <f t="shared" si="382"/>
        <v>1</v>
      </c>
      <c r="AH675" s="37">
        <f>IF(COUNTIF(AF676:AF679, "&lt;0")&gt;=2,0,IF(AE675=1, 1, -1))</f>
        <v>1</v>
      </c>
      <c r="AI675" s="37">
        <f>IF(COUNTIF(AF676:AF678, "&lt;0")&gt;=1,0,IF(AE675=1, 1, -1))</f>
        <v>1</v>
      </c>
      <c r="AJ675" s="42">
        <f>IF(SUM(AE676:AE678)=0,0,IF(AE675=1, 1, -1))</f>
        <v>1</v>
      </c>
      <c r="AK675" s="37">
        <f>IF(COUNTIF(AF676:AF677, "&lt;0")&gt;=2,0,IF(AE675=1, 1, -1))</f>
        <v>1</v>
      </c>
      <c r="AL675" s="44">
        <f>IF(COUNTIF(AF676:AF679, "&lt;0")&gt;=3,0,IF(AE675=1, 1, -1))</f>
        <v>1</v>
      </c>
      <c r="AM675" s="49">
        <f>IF(COUNTIF(AF676:AF678, "&lt;0")&gt;=2,0,IF(AE675=1, 1, -1))</f>
        <v>1</v>
      </c>
      <c r="AN675" s="7">
        <v>9.53941707126911</v>
      </c>
      <c r="AO675" s="4">
        <f t="shared" si="383"/>
        <v>11.110000000000127</v>
      </c>
      <c r="AP675" s="4">
        <f t="shared" si="384"/>
        <v>-13.900000000000091</v>
      </c>
      <c r="AQ675" s="4">
        <f t="shared" si="385"/>
        <v>9.7699999999999818</v>
      </c>
      <c r="AR675">
        <f t="shared" si="401"/>
        <v>13.900000000000091</v>
      </c>
      <c r="AS675" s="6">
        <f t="shared" si="386"/>
        <v>0</v>
      </c>
      <c r="AT675" s="4">
        <f t="shared" si="387"/>
        <v>0.40912560690357402</v>
      </c>
      <c r="AU675" s="4">
        <f t="shared" si="402"/>
        <v>6.7694170712691282</v>
      </c>
      <c r="AV675">
        <f t="shared" si="403"/>
        <v>0</v>
      </c>
      <c r="AW675">
        <f t="shared" si="404"/>
        <v>0</v>
      </c>
      <c r="AX675">
        <f t="shared" si="405"/>
        <v>0</v>
      </c>
      <c r="AY675" s="4">
        <f t="shared" si="388"/>
        <v>6.94</v>
      </c>
      <c r="AZ675" s="4">
        <f t="shared" si="389"/>
        <v>565.23999999999921</v>
      </c>
      <c r="BA675" s="4">
        <f>(C675-$C$1240)*10/100*4</f>
        <v>295.07600000000002</v>
      </c>
      <c r="BC675"/>
      <c r="BE675" s="6"/>
      <c r="BK675">
        <f t="shared" si="406"/>
        <v>1</v>
      </c>
    </row>
    <row r="676" spans="1:63" x14ac:dyDescent="0.25">
      <c r="A676">
        <v>583</v>
      </c>
      <c r="B676" s="1">
        <v>43852</v>
      </c>
      <c r="C676" s="2">
        <v>3330.02</v>
      </c>
      <c r="D676" s="2">
        <v>3337.77</v>
      </c>
      <c r="E676" s="2">
        <v>3320.04</v>
      </c>
      <c r="F676" s="2">
        <v>3321.75</v>
      </c>
      <c r="G676" s="2">
        <v>3619850000</v>
      </c>
      <c r="H676" s="2">
        <f t="shared" si="390"/>
        <v>29.034342194488637</v>
      </c>
      <c r="I676" s="2">
        <f t="shared" si="391"/>
        <v>3260.7250000000004</v>
      </c>
      <c r="J676" s="2">
        <f t="shared" si="392"/>
        <v>27.677998915155854</v>
      </c>
      <c r="K676" s="2">
        <f t="shared" si="393"/>
        <v>9.2300000000000182</v>
      </c>
      <c r="L676" s="20">
        <f>VLOOKUP(B676,'IV Calls'!A:B,2, FALSE)</f>
        <v>9.1899999999999996E-2</v>
      </c>
      <c r="M676" s="2">
        <f t="shared" si="394"/>
        <v>10.00478386708733</v>
      </c>
      <c r="N676" s="2">
        <f>VLOOKUP(B676,'IV Puts'!A:B,2, FALSE)</f>
        <v>9.5100000000000004E-2</v>
      </c>
      <c r="O676" s="21">
        <f t="shared" si="395"/>
        <v>10.743976710879222</v>
      </c>
      <c r="P676" s="4">
        <f t="shared" si="396"/>
        <v>17.730000000000018</v>
      </c>
      <c r="Q676" s="4">
        <f t="shared" si="397"/>
        <v>20.466999999999963</v>
      </c>
      <c r="R676" s="4">
        <f t="shared" si="398"/>
        <v>5.6705789473684147</v>
      </c>
      <c r="S676" s="4">
        <f t="shared" si="399"/>
        <v>3.5813606924897199</v>
      </c>
      <c r="T676" s="20">
        <f t="shared" si="370"/>
        <v>3326.1872330827068</v>
      </c>
      <c r="U676" s="2">
        <f t="shared" si="371"/>
        <v>4.4372330827068254</v>
      </c>
      <c r="V676" s="24">
        <f t="shared" si="372"/>
        <v>1</v>
      </c>
      <c r="W676" s="32">
        <f t="shared" si="373"/>
        <v>3332.3994772623573</v>
      </c>
      <c r="X676" s="33">
        <f t="shared" si="374"/>
        <v>10.649477262357323</v>
      </c>
      <c r="Y676" s="34">
        <f t="shared" si="375"/>
        <v>1</v>
      </c>
      <c r="Z676" s="39">
        <f t="shared" si="400"/>
        <v>3330.9190000000003</v>
      </c>
      <c r="AA676" s="33">
        <f t="shared" si="376"/>
        <v>9.1690000000003238</v>
      </c>
      <c r="AB676" s="34">
        <f t="shared" si="377"/>
        <v>1</v>
      </c>
      <c r="AC676" s="32">
        <f t="shared" si="378"/>
        <v>3331.2299002250957</v>
      </c>
      <c r="AD676" s="33">
        <f t="shared" si="379"/>
        <v>9.4799002250956619</v>
      </c>
      <c r="AE676" s="34">
        <f t="shared" si="380"/>
        <v>1</v>
      </c>
      <c r="AF676" s="36">
        <f t="shared" si="381"/>
        <v>1</v>
      </c>
      <c r="AG676" s="37">
        <f t="shared" si="382"/>
        <v>1</v>
      </c>
      <c r="AH676" s="37">
        <f>IF(COUNTIF(AF677:AF680, "&lt;0")&gt;=2,0,IF(AE676=1, 1, -1))</f>
        <v>1</v>
      </c>
      <c r="AI676" s="37">
        <f>IF(COUNTIF(AF677:AF679, "&lt;0")&gt;=1,0,IF(AE676=1, 1, -1))</f>
        <v>0</v>
      </c>
      <c r="AJ676" s="42">
        <f>IF(SUM(AE677:AE679)=0,0,IF(AE676=1, 1, -1))</f>
        <v>1</v>
      </c>
      <c r="AK676" s="37">
        <f>IF(COUNTIF(AF677:AF678, "&lt;0")&gt;=2,0,IF(AE676=1, 1, -1))</f>
        <v>1</v>
      </c>
      <c r="AL676" s="44">
        <f>IF(COUNTIF(AF677:AF680, "&lt;0")&gt;=3,0,IF(AE676=1, 1, -1))</f>
        <v>1</v>
      </c>
      <c r="AM676" s="49">
        <f>IF(COUNTIF(AF677:AF679, "&lt;0")&gt;=2,0,IF(AE676=1, 1, -1))</f>
        <v>1</v>
      </c>
      <c r="AN676" s="7">
        <v>10.353155013710612</v>
      </c>
      <c r="AO676" s="4">
        <f t="shared" si="383"/>
        <v>7.75</v>
      </c>
      <c r="AP676" s="4">
        <f t="shared" si="384"/>
        <v>-9.9800000000000182</v>
      </c>
      <c r="AQ676" s="4">
        <f t="shared" si="385"/>
        <v>8.2699999999999818</v>
      </c>
      <c r="AR676">
        <f t="shared" si="401"/>
        <v>9.9800000000000182</v>
      </c>
      <c r="AS676" s="6">
        <f t="shared" si="386"/>
        <v>0</v>
      </c>
      <c r="AT676" s="4">
        <f t="shared" si="387"/>
        <v>5.5497325205659003</v>
      </c>
      <c r="AU676" s="4">
        <f t="shared" si="402"/>
        <v>9.0831550137106305</v>
      </c>
      <c r="AV676">
        <f t="shared" si="403"/>
        <v>0</v>
      </c>
      <c r="AW676">
        <f t="shared" si="404"/>
        <v>0</v>
      </c>
      <c r="AX676">
        <f t="shared" si="405"/>
        <v>0</v>
      </c>
      <c r="AY676" s="4">
        <f t="shared" si="388"/>
        <v>6.94</v>
      </c>
      <c r="AZ676" s="4">
        <f t="shared" si="389"/>
        <v>558.29999999999916</v>
      </c>
      <c r="BA676" s="4">
        <f>(C676-$C$1240)*10/100*4</f>
        <v>300.77600000000001</v>
      </c>
      <c r="BC676"/>
      <c r="BE676" s="6"/>
      <c r="BK676">
        <f t="shared" si="406"/>
        <v>1</v>
      </c>
    </row>
    <row r="677" spans="1:63" x14ac:dyDescent="0.25">
      <c r="A677">
        <v>582</v>
      </c>
      <c r="B677" s="1">
        <v>43851</v>
      </c>
      <c r="C677" s="2">
        <v>3321.03</v>
      </c>
      <c r="D677" s="2">
        <v>3329.79</v>
      </c>
      <c r="E677" s="2">
        <v>3316.61</v>
      </c>
      <c r="F677" s="2">
        <v>3320.79</v>
      </c>
      <c r="G677" s="2">
        <v>4105340000</v>
      </c>
      <c r="H677" s="2">
        <f t="shared" si="390"/>
        <v>29.013417202697337</v>
      </c>
      <c r="I677" s="2">
        <f t="shared" si="391"/>
        <v>3255.3905000000004</v>
      </c>
      <c r="J677" s="2">
        <f t="shared" si="392"/>
        <v>29.290146178499988</v>
      </c>
      <c r="K677" s="2">
        <f t="shared" si="393"/>
        <v>-8.5899999999996908</v>
      </c>
      <c r="L677" s="20">
        <f>VLOOKUP(B677,'IV Calls'!A:B,2, FALSE)</f>
        <v>9.2700000000000005E-2</v>
      </c>
      <c r="M677" s="2">
        <f t="shared" si="394"/>
        <v>10.118711012691639</v>
      </c>
      <c r="N677" s="2">
        <f>VLOOKUP(B677,'IV Puts'!A:B,2, FALSE)</f>
        <v>9.8599999999999993E-2</v>
      </c>
      <c r="O677" s="21">
        <f t="shared" si="395"/>
        <v>11.169010912281395</v>
      </c>
      <c r="P677" s="4">
        <f t="shared" si="396"/>
        <v>13.179999999999836</v>
      </c>
      <c r="Q677" s="4">
        <f t="shared" si="397"/>
        <v>20.078999999999997</v>
      </c>
      <c r="R677" s="4">
        <f t="shared" si="398"/>
        <v>5.3972330827067649</v>
      </c>
      <c r="S677" s="4">
        <f t="shared" si="399"/>
        <v>3.3513764258555119</v>
      </c>
      <c r="T677" s="20">
        <f t="shared" si="370"/>
        <v>3334.8343007518797</v>
      </c>
      <c r="U677" s="2">
        <f t="shared" si="371"/>
        <v>14.044300751879746</v>
      </c>
      <c r="V677" s="24">
        <f t="shared" si="372"/>
        <v>0</v>
      </c>
      <c r="W677" s="32">
        <f t="shared" si="373"/>
        <v>3323.3259523187699</v>
      </c>
      <c r="X677" s="33">
        <f t="shared" si="374"/>
        <v>2.5359523187698869</v>
      </c>
      <c r="Y677" s="34">
        <f t="shared" si="375"/>
        <v>1</v>
      </c>
      <c r="Z677" s="39">
        <f t="shared" si="400"/>
        <v>3320.7670000000007</v>
      </c>
      <c r="AA677" s="33">
        <f t="shared" si="376"/>
        <v>2.2999999999228748E-2</v>
      </c>
      <c r="AB677" s="34">
        <f t="shared" si="377"/>
        <v>1</v>
      </c>
      <c r="AC677" s="32">
        <f t="shared" si="378"/>
        <v>3321.3043799869424</v>
      </c>
      <c r="AD677" s="33">
        <f t="shared" si="379"/>
        <v>0.51437998694245834</v>
      </c>
      <c r="AE677" s="34">
        <f t="shared" si="380"/>
        <v>1</v>
      </c>
      <c r="AF677" s="36">
        <f t="shared" si="381"/>
        <v>1</v>
      </c>
      <c r="AG677" s="37">
        <f t="shared" si="382"/>
        <v>1</v>
      </c>
      <c r="AH677" s="37">
        <f>IF(COUNTIF(AF678:AF681, "&lt;0")&gt;=2,0,IF(AE677=1, 1, -1))</f>
        <v>1</v>
      </c>
      <c r="AI677" s="37">
        <f>IF(COUNTIF(AF678:AF680, "&lt;0")&gt;=1,0,IF(AE677=1, 1, -1))</f>
        <v>0</v>
      </c>
      <c r="AJ677" s="42">
        <f>IF(SUM(AE678:AE680)=0,0,IF(AE677=1, 1, -1))</f>
        <v>1</v>
      </c>
      <c r="AK677" s="37">
        <f>IF(COUNTIF(AF678:AF679, "&lt;0")&gt;=2,0,IF(AE677=1, 1, -1))</f>
        <v>1</v>
      </c>
      <c r="AL677" s="44">
        <f>IF(COUNTIF(AF678:AF681, "&lt;0")&gt;=3,0,IF(AE677=1, 1, -1))</f>
        <v>1</v>
      </c>
      <c r="AM677" s="49">
        <f>IF(COUNTIF(AF678:AF680, "&lt;0")&gt;=2,0,IF(AE677=1, 1, -1))</f>
        <v>1</v>
      </c>
      <c r="AN677" s="7">
        <v>10.762728218461657</v>
      </c>
      <c r="AO677" s="4">
        <f t="shared" si="383"/>
        <v>8.7599999999997635</v>
      </c>
      <c r="AP677" s="4">
        <f t="shared" si="384"/>
        <v>-4.4200000000000728</v>
      </c>
      <c r="AQ677" s="4">
        <f t="shared" si="385"/>
        <v>0.24000000000023647</v>
      </c>
      <c r="AR677">
        <f t="shared" si="401"/>
        <v>8.7599999999997635</v>
      </c>
      <c r="AS677" s="6">
        <f t="shared" si="386"/>
        <v>0</v>
      </c>
      <c r="AT677" s="4">
        <f t="shared" si="387"/>
        <v>7.3840923276927199</v>
      </c>
      <c r="AU677" s="4">
        <f t="shared" si="402"/>
        <v>17.52272821846142</v>
      </c>
      <c r="AV677">
        <f t="shared" si="403"/>
        <v>0</v>
      </c>
      <c r="AW677">
        <f t="shared" si="404"/>
        <v>0</v>
      </c>
      <c r="AX677">
        <f t="shared" si="405"/>
        <v>0</v>
      </c>
      <c r="AY677" s="4">
        <f t="shared" si="388"/>
        <v>6.94</v>
      </c>
      <c r="AZ677" s="4">
        <f t="shared" si="389"/>
        <v>551.3599999999991</v>
      </c>
      <c r="BA677" s="4">
        <f>(C677-$C$1240)*10/100*4</f>
        <v>297.18000000000012</v>
      </c>
      <c r="BC677"/>
      <c r="BE677" s="6"/>
      <c r="BK677">
        <f t="shared" si="406"/>
        <v>1</v>
      </c>
    </row>
    <row r="678" spans="1:63" x14ac:dyDescent="0.25">
      <c r="A678">
        <v>581</v>
      </c>
      <c r="B678" s="1">
        <v>43847</v>
      </c>
      <c r="C678" s="2">
        <v>3323.66</v>
      </c>
      <c r="D678" s="2">
        <v>3329.88</v>
      </c>
      <c r="E678" s="2">
        <v>3318.86</v>
      </c>
      <c r="F678" s="2">
        <v>3329.62</v>
      </c>
      <c r="G678" s="2">
        <v>3698170000</v>
      </c>
      <c r="H678" s="2">
        <f t="shared" si="390"/>
        <v>31.668363393140353</v>
      </c>
      <c r="I678" s="2">
        <f t="shared" si="391"/>
        <v>3248.9550000000004</v>
      </c>
      <c r="J678" s="2">
        <f t="shared" si="392"/>
        <v>30.559826122404264</v>
      </c>
      <c r="K678" s="2">
        <f t="shared" si="393"/>
        <v>6.8499999999999091</v>
      </c>
      <c r="L678" s="20">
        <f>VLOOKUP(B678,'IV Calls'!A:B,2, FALSE)</f>
        <v>6.4799999999999996E-2</v>
      </c>
      <c r="M678" s="2">
        <f t="shared" si="394"/>
        <v>7.0460608115355488</v>
      </c>
      <c r="N678" s="2">
        <f>VLOOKUP(B678,'IV Puts'!A:B,2, FALSE)</f>
        <v>8.09E-2</v>
      </c>
      <c r="O678" s="21">
        <f t="shared" si="395"/>
        <v>9.1287695662116448</v>
      </c>
      <c r="P678" s="4">
        <f t="shared" si="396"/>
        <v>13.070000000000164</v>
      </c>
      <c r="Q678" s="4">
        <f t="shared" si="397"/>
        <v>21.981000000000041</v>
      </c>
      <c r="R678" s="4">
        <f t="shared" si="398"/>
        <v>5.2143007518796978</v>
      </c>
      <c r="S678" s="4">
        <f t="shared" si="399"/>
        <v>3.2337356602391982</v>
      </c>
      <c r="T678" s="20">
        <f t="shared" si="370"/>
        <v>3321.7316691729325</v>
      </c>
      <c r="U678" s="2">
        <f t="shared" si="371"/>
        <v>7.8883308270674206</v>
      </c>
      <c r="V678" s="24">
        <f t="shared" si="372"/>
        <v>1</v>
      </c>
      <c r="W678" s="32">
        <f t="shared" si="373"/>
        <v>3325.8134680672269</v>
      </c>
      <c r="X678" s="33">
        <f t="shared" si="374"/>
        <v>3.8065319327729412</v>
      </c>
      <c r="Y678" s="34">
        <f t="shared" si="375"/>
        <v>1</v>
      </c>
      <c r="Z678" s="39">
        <f t="shared" si="400"/>
        <v>3325.7289999999994</v>
      </c>
      <c r="AA678" s="33">
        <f t="shared" si="376"/>
        <v>3.8910000000005311</v>
      </c>
      <c r="AB678" s="34">
        <f t="shared" si="377"/>
        <v>1</v>
      </c>
      <c r="AC678" s="32">
        <f t="shared" si="378"/>
        <v>3325.7467382941172</v>
      </c>
      <c r="AD678" s="33">
        <f t="shared" si="379"/>
        <v>3.873261705882669</v>
      </c>
      <c r="AE678" s="34">
        <f t="shared" si="380"/>
        <v>1</v>
      </c>
      <c r="AF678" s="36">
        <f t="shared" si="381"/>
        <v>1</v>
      </c>
      <c r="AG678" s="37">
        <f t="shared" si="382"/>
        <v>0</v>
      </c>
      <c r="AH678" s="37">
        <f>IF(COUNTIF(AF679:AF682, "&lt;0")&gt;=2,0,IF(AE678=1, 1, -1))</f>
        <v>0</v>
      </c>
      <c r="AI678" s="37">
        <f>IF(COUNTIF(AF679:AF681, "&lt;0")&gt;=1,0,IF(AE678=1, 1, -1))</f>
        <v>0</v>
      </c>
      <c r="AJ678" s="42">
        <f>IF(SUM(AE679:AE681)=0,0,IF(AE678=1, 1, -1))</f>
        <v>1</v>
      </c>
      <c r="AK678" s="37">
        <f>IF(COUNTIF(AF679:AF680, "&lt;0")&gt;=2,0,IF(AE678=1, 1, -1))</f>
        <v>1</v>
      </c>
      <c r="AL678" s="44">
        <f>IF(COUNTIF(AF679:AF682, "&lt;0")&gt;=3,0,IF(AE678=1, 1, -1))</f>
        <v>1</v>
      </c>
      <c r="AM678" s="49">
        <f>IF(COUNTIF(AF679:AF681, "&lt;0")&gt;=2,0,IF(AE678=1, 1, -1))</f>
        <v>1</v>
      </c>
      <c r="AN678" s="7">
        <v>8.7967024637843512</v>
      </c>
      <c r="AO678" s="4">
        <f t="shared" si="383"/>
        <v>6.2200000000002547</v>
      </c>
      <c r="AP678" s="4">
        <f t="shared" si="384"/>
        <v>-4.7999999999997272</v>
      </c>
      <c r="AQ678" s="4">
        <f t="shared" si="385"/>
        <v>5.9600000000000364</v>
      </c>
      <c r="AR678">
        <f t="shared" si="401"/>
        <v>6.2200000000002547</v>
      </c>
      <c r="AS678" s="6">
        <f t="shared" si="386"/>
        <v>0</v>
      </c>
      <c r="AT678" s="4">
        <f t="shared" si="387"/>
        <v>6.975053695676273</v>
      </c>
      <c r="AU678" s="4">
        <f t="shared" si="402"/>
        <v>9.8367024637843148</v>
      </c>
      <c r="AV678">
        <f t="shared" si="403"/>
        <v>0</v>
      </c>
      <c r="AW678">
        <f t="shared" si="404"/>
        <v>0</v>
      </c>
      <c r="AX678">
        <f t="shared" si="405"/>
        <v>0</v>
      </c>
      <c r="AY678" s="4">
        <f t="shared" si="388"/>
        <v>6.94</v>
      </c>
      <c r="AZ678" s="4">
        <f t="shared" si="389"/>
        <v>544.41999999999905</v>
      </c>
      <c r="BA678" s="4">
        <f>(C678-$C$1240)*10/100*4</f>
        <v>298.23199999999997</v>
      </c>
      <c r="BC678"/>
      <c r="BE678" s="6"/>
      <c r="BK678">
        <f t="shared" si="406"/>
        <v>1</v>
      </c>
    </row>
    <row r="679" spans="1:63" x14ac:dyDescent="0.25">
      <c r="A679">
        <v>580</v>
      </c>
      <c r="B679" s="1">
        <v>43846</v>
      </c>
      <c r="C679" s="2">
        <v>3302.97</v>
      </c>
      <c r="D679" s="2">
        <v>3317.11</v>
      </c>
      <c r="E679" s="2">
        <v>3302.82</v>
      </c>
      <c r="F679" s="2">
        <v>3316.81</v>
      </c>
      <c r="G679" s="2">
        <v>3535080000</v>
      </c>
      <c r="H679" s="2">
        <f t="shared" si="390"/>
        <v>28.524128889220837</v>
      </c>
      <c r="I679" s="2">
        <f t="shared" si="391"/>
        <v>3242.5325000000003</v>
      </c>
      <c r="J679" s="2">
        <f t="shared" si="392"/>
        <v>27.928309967335647</v>
      </c>
      <c r="K679" s="2">
        <f t="shared" si="393"/>
        <v>13.679999999999836</v>
      </c>
      <c r="L679" s="20">
        <f>VLOOKUP(B679,'IV Calls'!A:B,2, FALSE)</f>
        <v>6.9400000000000003E-2</v>
      </c>
      <c r="M679" s="2">
        <f t="shared" si="394"/>
        <v>7.4836319806458302</v>
      </c>
      <c r="N679" s="2">
        <f>VLOOKUP(B679,'IV Puts'!A:B,2, FALSE)</f>
        <v>7.6499999999999999E-2</v>
      </c>
      <c r="O679" s="21">
        <f t="shared" si="395"/>
        <v>8.5606497482917341</v>
      </c>
      <c r="P679" s="4">
        <f t="shared" si="396"/>
        <v>27.820000000000164</v>
      </c>
      <c r="Q679" s="4">
        <f t="shared" si="397"/>
        <v>24.225000000000001</v>
      </c>
      <c r="R679" s="4">
        <f t="shared" si="398"/>
        <v>4.921669172932333</v>
      </c>
      <c r="S679" s="4">
        <f t="shared" si="399"/>
        <v>3.0330536158125234</v>
      </c>
      <c r="T679" s="20">
        <f t="shared" si="370"/>
        <v>3293.8933458646616</v>
      </c>
      <c r="U679" s="2">
        <f t="shared" si="371"/>
        <v>22.916654135338376</v>
      </c>
      <c r="V679" s="24">
        <f t="shared" si="372"/>
        <v>0</v>
      </c>
      <c r="W679" s="32">
        <f t="shared" si="373"/>
        <v>3304.9833106616784</v>
      </c>
      <c r="X679" s="33">
        <f t="shared" si="374"/>
        <v>11.826689338321557</v>
      </c>
      <c r="Y679" s="34">
        <f t="shared" si="375"/>
        <v>0</v>
      </c>
      <c r="Z679" s="39">
        <f t="shared" si="400"/>
        <v>3305.0400000000009</v>
      </c>
      <c r="AA679" s="33">
        <f t="shared" si="376"/>
        <v>11.769999999999072</v>
      </c>
      <c r="AB679" s="34">
        <f t="shared" si="377"/>
        <v>0</v>
      </c>
      <c r="AC679" s="32">
        <f t="shared" si="378"/>
        <v>3305.0280952389535</v>
      </c>
      <c r="AD679" s="33">
        <f t="shared" si="379"/>
        <v>11.781904761046462</v>
      </c>
      <c r="AE679" s="34">
        <f t="shared" si="380"/>
        <v>0</v>
      </c>
      <c r="AF679" s="36">
        <f t="shared" si="381"/>
        <v>-1</v>
      </c>
      <c r="AG679" s="37">
        <f t="shared" si="382"/>
        <v>-1</v>
      </c>
      <c r="AH679" s="37">
        <f>IF(COUNTIF(AF680:AF683, "&lt;0")&gt;=2,0,IF(AE679=1, 1, -1))</f>
        <v>0</v>
      </c>
      <c r="AI679" s="37">
        <f>IF(COUNTIF(AF680:AF682, "&lt;0")&gt;=1,0,IF(AE679=1, 1, -1))</f>
        <v>0</v>
      </c>
      <c r="AJ679" s="42">
        <f>IF(SUM(AE680:AE682)=0,0,IF(AE679=1, 1, -1))</f>
        <v>-1</v>
      </c>
      <c r="AK679" s="37">
        <f>IF(COUNTIF(AF680:AF681, "&lt;0")&gt;=2,0,IF(AE679=1, 1, -1))</f>
        <v>-1</v>
      </c>
      <c r="AL679" s="44">
        <f>IF(COUNTIF(AF680:AF683, "&lt;0")&gt;=3,0,IF(AE679=1, 1, -1))</f>
        <v>-1</v>
      </c>
      <c r="AM679" s="49">
        <f>IF(COUNTIF(AF680:AF682, "&lt;0")&gt;=2,0,IF(AE679=1, 1, -1))</f>
        <v>-1</v>
      </c>
      <c r="AN679" s="7">
        <v>8.2492485089251595</v>
      </c>
      <c r="AO679" s="4">
        <f t="shared" si="383"/>
        <v>14.140000000000327</v>
      </c>
      <c r="AP679" s="4">
        <f t="shared" si="384"/>
        <v>-0.1499999999996362</v>
      </c>
      <c r="AQ679" s="4">
        <f t="shared" si="385"/>
        <v>13.840000000000146</v>
      </c>
      <c r="AR679">
        <f t="shared" si="401"/>
        <v>14.140000000000327</v>
      </c>
      <c r="AS679" s="6">
        <f t="shared" si="386"/>
        <v>1</v>
      </c>
      <c r="AT679" s="4">
        <f t="shared" si="387"/>
        <v>-1.7661272366125882</v>
      </c>
      <c r="AU679" s="4">
        <f t="shared" si="402"/>
        <v>1.409248508925014</v>
      </c>
      <c r="AV679">
        <f t="shared" si="403"/>
        <v>0</v>
      </c>
      <c r="AW679">
        <f t="shared" si="404"/>
        <v>1</v>
      </c>
      <c r="AX679">
        <f t="shared" si="405"/>
        <v>0</v>
      </c>
      <c r="AY679" s="4">
        <f t="shared" si="388"/>
        <v>-3.9100000000000006</v>
      </c>
      <c r="AZ679" s="4">
        <f t="shared" si="389"/>
        <v>537.479999999999</v>
      </c>
      <c r="BA679" s="4">
        <f>(C679-$C$1240)*10/100*4</f>
        <v>289.95599999999996</v>
      </c>
      <c r="BC679"/>
      <c r="BE679" s="6"/>
      <c r="BK679">
        <f t="shared" si="406"/>
        <v>1</v>
      </c>
    </row>
    <row r="680" spans="1:63" x14ac:dyDescent="0.25">
      <c r="A680">
        <v>579</v>
      </c>
      <c r="B680" s="1">
        <v>43845</v>
      </c>
      <c r="C680" s="2">
        <v>3282.27</v>
      </c>
      <c r="D680" s="2">
        <v>3298.66</v>
      </c>
      <c r="E680" s="2">
        <v>3280.69</v>
      </c>
      <c r="F680" s="2">
        <v>3289.29</v>
      </c>
      <c r="G680" s="2">
        <v>3716840000</v>
      </c>
      <c r="H680" s="2">
        <f t="shared" si="390"/>
        <v>24.796145668228288</v>
      </c>
      <c r="I680" s="2">
        <f t="shared" si="391"/>
        <v>3237.154</v>
      </c>
      <c r="J680" s="2">
        <f t="shared" si="392"/>
        <v>24.130185567589713</v>
      </c>
      <c r="K680" s="2">
        <f t="shared" si="393"/>
        <v>-0.88000000000010914</v>
      </c>
      <c r="L680" s="20">
        <f>VLOOKUP(B680,'IV Calls'!A:B,2, FALSE)</f>
        <v>8.7599999999999997E-2</v>
      </c>
      <c r="M680" s="2">
        <f t="shared" si="394"/>
        <v>9.4285654120680906</v>
      </c>
      <c r="N680" s="2">
        <f>VLOOKUP(B680,'IV Puts'!A:B,2, FALSE)</f>
        <v>7.4399999999999994E-2</v>
      </c>
      <c r="O680" s="21">
        <f t="shared" si="395"/>
        <v>8.310110323985878</v>
      </c>
      <c r="P680" s="4">
        <f t="shared" si="396"/>
        <v>17.9699999999998</v>
      </c>
      <c r="Q680" s="4">
        <f t="shared" si="397"/>
        <v>24.178999999999952</v>
      </c>
      <c r="R680" s="4">
        <f t="shared" si="398"/>
        <v>4.6033458646616578</v>
      </c>
      <c r="S680" s="4">
        <f t="shared" si="399"/>
        <v>2.8356488192658418</v>
      </c>
      <c r="T680" s="20">
        <f t="shared" si="370"/>
        <v>3287.6979323308274</v>
      </c>
      <c r="U680" s="2">
        <f t="shared" si="371"/>
        <v>1.592067669172593</v>
      </c>
      <c r="V680" s="24">
        <f t="shared" si="372"/>
        <v>1</v>
      </c>
      <c r="W680" s="32">
        <f t="shared" si="373"/>
        <v>3284.2647741626515</v>
      </c>
      <c r="X680" s="33">
        <f t="shared" si="374"/>
        <v>5.0252258373484437</v>
      </c>
      <c r="Y680" s="34">
        <f t="shared" si="375"/>
        <v>1</v>
      </c>
      <c r="Z680" s="39">
        <f t="shared" si="400"/>
        <v>3281.9620000000004</v>
      </c>
      <c r="AA680" s="33">
        <f t="shared" si="376"/>
        <v>7.3279999999995198</v>
      </c>
      <c r="AB680" s="34">
        <f t="shared" si="377"/>
        <v>1</v>
      </c>
      <c r="AC680" s="32">
        <f t="shared" si="378"/>
        <v>3282.445582574157</v>
      </c>
      <c r="AD680" s="33">
        <f t="shared" si="379"/>
        <v>6.8444174258429484</v>
      </c>
      <c r="AE680" s="34">
        <f t="shared" si="380"/>
        <v>1</v>
      </c>
      <c r="AF680" s="36">
        <f t="shared" si="381"/>
        <v>1</v>
      </c>
      <c r="AG680" s="37">
        <f t="shared" si="382"/>
        <v>1</v>
      </c>
      <c r="AH680" s="37">
        <f>IF(COUNTIF(AF681:AF684, "&lt;0")&gt;=2,0,IF(AE680=1, 1, -1))</f>
        <v>0</v>
      </c>
      <c r="AI680" s="37">
        <f>IF(COUNTIF(AF681:AF683, "&lt;0")&gt;=1,0,IF(AE680=1, 1, -1))</f>
        <v>0</v>
      </c>
      <c r="AJ680" s="42">
        <f>IF(SUM(AE681:AE683)=0,0,IF(AE680=1, 1, -1))</f>
        <v>1</v>
      </c>
      <c r="AK680" s="37">
        <f>IF(COUNTIF(AF681:AF682, "&lt;0")&gt;=2,0,IF(AE680=1, 1, -1))</f>
        <v>1</v>
      </c>
      <c r="AL680" s="44">
        <f>IF(COUNTIF(AF681:AF684, "&lt;0")&gt;=3,0,IF(AE680=1, 1, -1))</f>
        <v>1</v>
      </c>
      <c r="AM680" s="49">
        <f>IF(COUNTIF(AF681:AF683, "&lt;0")&gt;=2,0,IF(AE680=1, 1, -1))</f>
        <v>0</v>
      </c>
      <c r="AN680" s="7">
        <v>8.0078226787427624</v>
      </c>
      <c r="AO680" s="4">
        <f t="shared" si="383"/>
        <v>16.389999999999873</v>
      </c>
      <c r="AP680" s="4">
        <f t="shared" si="384"/>
        <v>-1.5799999999999272</v>
      </c>
      <c r="AQ680" s="4">
        <f t="shared" si="385"/>
        <v>7.0199999999999818</v>
      </c>
      <c r="AR680">
        <f t="shared" si="401"/>
        <v>16.389999999999873</v>
      </c>
      <c r="AS680" s="6">
        <f t="shared" si="386"/>
        <v>1</v>
      </c>
      <c r="AT680" s="4">
        <f t="shared" si="387"/>
        <v>-4.378265981885729</v>
      </c>
      <c r="AU680" s="4">
        <f t="shared" si="402"/>
        <v>7.9878226787427806</v>
      </c>
      <c r="AV680">
        <f t="shared" si="403"/>
        <v>0</v>
      </c>
      <c r="AW680">
        <f t="shared" si="404"/>
        <v>1</v>
      </c>
      <c r="AX680">
        <f t="shared" si="405"/>
        <v>0</v>
      </c>
      <c r="AY680" s="4">
        <f t="shared" si="388"/>
        <v>-3.9100000000000006</v>
      </c>
      <c r="AZ680" s="4">
        <f t="shared" si="389"/>
        <v>541.38999999999896</v>
      </c>
      <c r="BA680" s="4">
        <f>(C680-$C$1240)*10/100*4</f>
        <v>281.67600000000004</v>
      </c>
      <c r="BC680"/>
      <c r="BE680" s="6"/>
      <c r="BK680">
        <f t="shared" si="406"/>
        <v>1</v>
      </c>
    </row>
    <row r="681" spans="1:63" x14ac:dyDescent="0.25">
      <c r="A681">
        <v>578</v>
      </c>
      <c r="B681" s="1">
        <v>43844</v>
      </c>
      <c r="C681" s="2">
        <v>3285.35</v>
      </c>
      <c r="D681" s="2">
        <v>3294.25</v>
      </c>
      <c r="E681" s="2">
        <v>3277.19</v>
      </c>
      <c r="F681" s="2">
        <v>3283.15</v>
      </c>
      <c r="G681" s="2">
        <v>3665130000</v>
      </c>
      <c r="H681" s="2">
        <f t="shared" si="390"/>
        <v>25.821871457265726</v>
      </c>
      <c r="I681" s="2">
        <f t="shared" si="391"/>
        <v>3232.2219999999998</v>
      </c>
      <c r="J681" s="2">
        <f t="shared" si="392"/>
        <v>24.340129367601524</v>
      </c>
      <c r="K681" s="2">
        <f t="shared" si="393"/>
        <v>-2.7800000000002001</v>
      </c>
      <c r="L681" s="20">
        <f>VLOOKUP(B681,'IV Calls'!A:B,2, FALSE)</f>
        <v>8.8300000000000003E-2</v>
      </c>
      <c r="M681" s="2">
        <f t="shared" si="394"/>
        <v>9.518323698953008</v>
      </c>
      <c r="N681" s="2">
        <f>VLOOKUP(B681,'IV Puts'!A:B,2, FALSE)</f>
        <v>8.2299999999999998E-2</v>
      </c>
      <c r="O681" s="21">
        <f t="shared" si="395"/>
        <v>9.2064445869898428</v>
      </c>
      <c r="P681" s="4">
        <f t="shared" si="396"/>
        <v>17.059999999999945</v>
      </c>
      <c r="Q681" s="4">
        <f t="shared" si="397"/>
        <v>24.350999999999932</v>
      </c>
      <c r="R681" s="4">
        <f t="shared" si="398"/>
        <v>4.5479323308270745</v>
      </c>
      <c r="S681" s="4">
        <f t="shared" si="399"/>
        <v>2.8095410741567779</v>
      </c>
      <c r="T681" s="20">
        <f t="shared" si="370"/>
        <v>3292.8959097744364</v>
      </c>
      <c r="U681" s="2">
        <f t="shared" si="371"/>
        <v>9.7459097744363135</v>
      </c>
      <c r="V681" s="24">
        <f t="shared" si="372"/>
        <v>0</v>
      </c>
      <c r="W681" s="32">
        <f t="shared" si="373"/>
        <v>3287.4323545031957</v>
      </c>
      <c r="X681" s="33">
        <f t="shared" si="374"/>
        <v>4.2823545031956201</v>
      </c>
      <c r="Y681" s="34">
        <f t="shared" si="375"/>
        <v>1</v>
      </c>
      <c r="Z681" s="39">
        <f t="shared" si="400"/>
        <v>3286.771999999999</v>
      </c>
      <c r="AA681" s="33">
        <f t="shared" si="376"/>
        <v>3.6219999999989341</v>
      </c>
      <c r="AB681" s="34">
        <f t="shared" si="377"/>
        <v>1</v>
      </c>
      <c r="AC681" s="32">
        <f t="shared" si="378"/>
        <v>3286.9106744456703</v>
      </c>
      <c r="AD681" s="33">
        <f t="shared" si="379"/>
        <v>3.7606744456702472</v>
      </c>
      <c r="AE681" s="34">
        <f t="shared" si="380"/>
        <v>1</v>
      </c>
      <c r="AF681" s="36">
        <f t="shared" si="381"/>
        <v>1</v>
      </c>
      <c r="AG681" s="37">
        <f t="shared" si="382"/>
        <v>0</v>
      </c>
      <c r="AH681" s="37">
        <f>IF(COUNTIF(AF682:AF685, "&lt;0")&gt;=2,0,IF(AE681=1, 1, -1))</f>
        <v>0</v>
      </c>
      <c r="AI681" s="37">
        <f>IF(COUNTIF(AF682:AF684, "&lt;0")&gt;=1,0,IF(AE681=1, 1, -1))</f>
        <v>0</v>
      </c>
      <c r="AJ681" s="42">
        <f>IF(SUM(AE682:AE684)=0,0,IF(AE681=1, 1, -1))</f>
        <v>1</v>
      </c>
      <c r="AK681" s="37">
        <f>IF(COUNTIF(AF682:AF683, "&lt;0")&gt;=2,0,IF(AE681=1, 1, -1))</f>
        <v>0</v>
      </c>
      <c r="AL681" s="44">
        <f>IF(COUNTIF(AF682:AF685, "&lt;0")&gt;=3,0,IF(AE681=1, 1, -1))</f>
        <v>0</v>
      </c>
      <c r="AM681" s="49">
        <f>IF(COUNTIF(AF682:AF684, "&lt;0")&gt;=2,0,IF(AE681=1, 1, -1))</f>
        <v>0</v>
      </c>
      <c r="AN681" s="7">
        <v>8.8715519866798687</v>
      </c>
      <c r="AO681" s="4">
        <f t="shared" si="383"/>
        <v>8.9000000000000909</v>
      </c>
      <c r="AP681" s="4">
        <f t="shared" si="384"/>
        <v>-8.1599999999998545</v>
      </c>
      <c r="AQ681" s="4">
        <f t="shared" si="385"/>
        <v>2.1999999999998181</v>
      </c>
      <c r="AR681">
        <f t="shared" si="401"/>
        <v>8.9000000000000909</v>
      </c>
      <c r="AS681" s="6">
        <f t="shared" si="386"/>
        <v>0</v>
      </c>
      <c r="AT681" s="4">
        <f t="shared" si="387"/>
        <v>4.407327980019712</v>
      </c>
      <c r="AU681" s="4">
        <f t="shared" si="402"/>
        <v>13.671551986680051</v>
      </c>
      <c r="AV681">
        <f t="shared" si="403"/>
        <v>0</v>
      </c>
      <c r="AW681">
        <f t="shared" si="404"/>
        <v>0</v>
      </c>
      <c r="AX681">
        <f t="shared" si="405"/>
        <v>0</v>
      </c>
      <c r="AY681" s="4">
        <f t="shared" si="388"/>
        <v>6.94</v>
      </c>
      <c r="AZ681" s="4">
        <f t="shared" si="389"/>
        <v>545.29999999999893</v>
      </c>
      <c r="BA681" s="4">
        <f>(C681-$C$1240)*10/100*4</f>
        <v>282.90800000000002</v>
      </c>
      <c r="BC681"/>
      <c r="BE681" s="6"/>
      <c r="BK681">
        <f t="shared" si="406"/>
        <v>0</v>
      </c>
    </row>
    <row r="682" spans="1:63" x14ac:dyDescent="0.25">
      <c r="A682">
        <v>577</v>
      </c>
      <c r="B682" s="1">
        <v>43843</v>
      </c>
      <c r="C682" s="2">
        <v>3271.13</v>
      </c>
      <c r="D682" s="2">
        <v>3288.13</v>
      </c>
      <c r="E682" s="2">
        <v>3268.43</v>
      </c>
      <c r="F682" s="2">
        <v>3288.13</v>
      </c>
      <c r="G682" s="2">
        <v>3456380000</v>
      </c>
      <c r="H682" s="2">
        <f t="shared" si="390"/>
        <v>22.461903080549526</v>
      </c>
      <c r="I682" s="2">
        <f t="shared" si="391"/>
        <v>3226.2869999999998</v>
      </c>
      <c r="J682" s="2">
        <f t="shared" si="392"/>
        <v>22.697807429469076</v>
      </c>
      <c r="K682" s="2">
        <f t="shared" si="393"/>
        <v>5.7800000000002001</v>
      </c>
      <c r="L682" s="20">
        <f>VLOOKUP(B682,'IV Calls'!A:B,2, FALSE)</f>
        <v>8.9499999999999996E-2</v>
      </c>
      <c r="M682" s="2">
        <f t="shared" si="394"/>
        <v>9.5808394110057744</v>
      </c>
      <c r="N682" s="2">
        <f>VLOOKUP(B682,'IV Puts'!A:B,2, FALSE)</f>
        <v>8.3000000000000004E-2</v>
      </c>
      <c r="O682" s="21">
        <f t="shared" si="395"/>
        <v>9.220425423924377</v>
      </c>
      <c r="P682" s="4">
        <f t="shared" si="396"/>
        <v>22.7800000000002</v>
      </c>
      <c r="Q682" s="4">
        <f t="shared" si="397"/>
        <v>25.079999999999927</v>
      </c>
      <c r="R682" s="4">
        <f t="shared" si="398"/>
        <v>4.7659097744360919</v>
      </c>
      <c r="S682" s="4">
        <f t="shared" si="399"/>
        <v>2.9328936664729821</v>
      </c>
      <c r="T682" s="20">
        <f t="shared" si="370"/>
        <v>3270.0865864661655</v>
      </c>
      <c r="U682" s="2">
        <f t="shared" si="371"/>
        <v>18.04341353383461</v>
      </c>
      <c r="V682" s="24">
        <f t="shared" si="372"/>
        <v>0</v>
      </c>
      <c r="W682" s="32">
        <f t="shared" si="373"/>
        <v>3273.2078668586205</v>
      </c>
      <c r="X682" s="33">
        <f t="shared" si="374"/>
        <v>14.922133141379618</v>
      </c>
      <c r="Y682" s="34">
        <f t="shared" si="375"/>
        <v>0</v>
      </c>
      <c r="Z682" s="39">
        <f t="shared" si="400"/>
        <v>3270.0620000000008</v>
      </c>
      <c r="AA682" s="33">
        <f t="shared" si="376"/>
        <v>18.067999999999302</v>
      </c>
      <c r="AB682" s="34">
        <f t="shared" si="377"/>
        <v>0</v>
      </c>
      <c r="AC682" s="32">
        <f t="shared" si="378"/>
        <v>3270.7226320403106</v>
      </c>
      <c r="AD682" s="33">
        <f t="shared" si="379"/>
        <v>17.407367959689509</v>
      </c>
      <c r="AE682" s="34">
        <f t="shared" si="380"/>
        <v>0</v>
      </c>
      <c r="AF682" s="36">
        <f t="shared" si="381"/>
        <v>-1</v>
      </c>
      <c r="AG682" s="37">
        <f t="shared" si="382"/>
        <v>0</v>
      </c>
      <c r="AH682" s="37">
        <f>IF(COUNTIF(AF683:AF686, "&lt;0")&gt;=2,0,IF(AE682=1, 1, -1))</f>
        <v>0</v>
      </c>
      <c r="AI682" s="37">
        <f>IF(COUNTIF(AF683:AF685, "&lt;0")&gt;=1,0,IF(AE682=1, 1, -1))</f>
        <v>0</v>
      </c>
      <c r="AJ682" s="42">
        <f>IF(SUM(AE683:AE685)=0,0,IF(AE682=1, 1, -1))</f>
        <v>-1</v>
      </c>
      <c r="AK682" s="37">
        <f>IF(COUNTIF(AF683:AF684, "&lt;0")&gt;=2,0,IF(AE682=1, 1, -1))</f>
        <v>-1</v>
      </c>
      <c r="AL682" s="44">
        <f>IF(COUNTIF(AF683:AF686, "&lt;0")&gt;=3,0,IF(AE682=1, 1, -1))</f>
        <v>-1</v>
      </c>
      <c r="AM682" s="49">
        <f>IF(COUNTIF(AF683:AF685, "&lt;0")&gt;=2,0,IF(AE682=1, 1, -1))</f>
        <v>0</v>
      </c>
      <c r="AN682" s="7">
        <v>8.8850242582511658</v>
      </c>
      <c r="AO682" s="4">
        <f t="shared" si="383"/>
        <v>17</v>
      </c>
      <c r="AP682" s="4">
        <f t="shared" si="384"/>
        <v>-2.7000000000002728</v>
      </c>
      <c r="AQ682" s="4">
        <f t="shared" si="385"/>
        <v>17</v>
      </c>
      <c r="AR682">
        <f t="shared" si="401"/>
        <v>17</v>
      </c>
      <c r="AS682" s="6">
        <f t="shared" si="386"/>
        <v>1</v>
      </c>
      <c r="AT682" s="4">
        <f t="shared" si="387"/>
        <v>-3.6724636126232504</v>
      </c>
      <c r="AU682" s="4">
        <f t="shared" si="402"/>
        <v>-1.1149757417488342</v>
      </c>
      <c r="AV682">
        <f t="shared" si="403"/>
        <v>1</v>
      </c>
      <c r="AW682">
        <f t="shared" si="404"/>
        <v>0</v>
      </c>
      <c r="AX682">
        <f t="shared" si="405"/>
        <v>0</v>
      </c>
      <c r="AY682" s="4">
        <f t="shared" si="388"/>
        <v>-3.9100000000000006</v>
      </c>
      <c r="AZ682" s="4">
        <f t="shared" si="389"/>
        <v>538.35999999999888</v>
      </c>
      <c r="BA682" s="4">
        <f>(C682-$C$1240)*10/100*4</f>
        <v>277.22000000000008</v>
      </c>
      <c r="BC682"/>
      <c r="BE682" s="6"/>
      <c r="BK682">
        <f t="shared" si="406"/>
        <v>1</v>
      </c>
    </row>
    <row r="683" spans="1:63" x14ac:dyDescent="0.25">
      <c r="A683">
        <v>576</v>
      </c>
      <c r="B683" s="1">
        <v>43840</v>
      </c>
      <c r="C683" s="2">
        <v>3281.81</v>
      </c>
      <c r="D683" s="2">
        <v>3282.99</v>
      </c>
      <c r="E683" s="2">
        <v>3260.86</v>
      </c>
      <c r="F683" s="2">
        <v>3265.35</v>
      </c>
      <c r="G683" s="2">
        <v>3212970000</v>
      </c>
      <c r="H683" s="2">
        <f t="shared" si="390"/>
        <v>20.476923081578658</v>
      </c>
      <c r="I683" s="2">
        <f t="shared" si="391"/>
        <v>3219.7920000000004</v>
      </c>
      <c r="J683" s="2">
        <f t="shared" si="392"/>
        <v>19.95268814497247</v>
      </c>
      <c r="K683" s="2">
        <f t="shared" si="393"/>
        <v>7.1100000000001273</v>
      </c>
      <c r="L683" s="20">
        <f>VLOOKUP(B683,'IV Calls'!A:B,2, FALSE)</f>
        <v>8.0699999999999994E-2</v>
      </c>
      <c r="M683" s="2">
        <f t="shared" si="394"/>
        <v>8.6635491106289422</v>
      </c>
      <c r="N683" s="2">
        <f>VLOOKUP(B683,'IV Puts'!A:B,2, FALSE)</f>
        <v>8.6999999999999994E-2</v>
      </c>
      <c r="O683" s="21">
        <f t="shared" si="395"/>
        <v>9.6924574066695879</v>
      </c>
      <c r="P683" s="4">
        <f t="shared" si="396"/>
        <v>22.129999999999654</v>
      </c>
      <c r="Q683" s="4">
        <f t="shared" si="397"/>
        <v>24.157999999999902</v>
      </c>
      <c r="R683" s="4">
        <f t="shared" si="398"/>
        <v>4.7365864661654111</v>
      </c>
      <c r="S683" s="4">
        <f t="shared" si="399"/>
        <v>2.9265730403102568</v>
      </c>
      <c r="T683" s="20">
        <f t="shared" si="370"/>
        <v>3279.9720150375938</v>
      </c>
      <c r="U683" s="2">
        <f t="shared" si="371"/>
        <v>14.622015037593883</v>
      </c>
      <c r="V683" s="24">
        <f t="shared" si="372"/>
        <v>0</v>
      </c>
      <c r="W683" s="32">
        <f t="shared" si="373"/>
        <v>3284.1062905658173</v>
      </c>
      <c r="X683" s="33">
        <f t="shared" si="374"/>
        <v>18.75629056581738</v>
      </c>
      <c r="Y683" s="34">
        <f t="shared" si="375"/>
        <v>0</v>
      </c>
      <c r="Z683" s="39">
        <f t="shared" si="400"/>
        <v>3283.387999999999</v>
      </c>
      <c r="AA683" s="33">
        <f t="shared" si="376"/>
        <v>18.037999999999101</v>
      </c>
      <c r="AB683" s="34">
        <f t="shared" si="377"/>
        <v>0</v>
      </c>
      <c r="AC683" s="32">
        <f t="shared" si="378"/>
        <v>3283.5388410188207</v>
      </c>
      <c r="AD683" s="33">
        <f t="shared" si="379"/>
        <v>18.188841018820767</v>
      </c>
      <c r="AE683" s="34">
        <f t="shared" si="380"/>
        <v>0</v>
      </c>
      <c r="AF683" s="36">
        <f t="shared" si="381"/>
        <v>-1</v>
      </c>
      <c r="AG683" s="37">
        <f t="shared" si="382"/>
        <v>-1</v>
      </c>
      <c r="AH683" s="37">
        <f>IF(COUNTIF(AF684:AF687, "&lt;0")&gt;=2,0,IF(AE683=1, 1, -1))</f>
        <v>0</v>
      </c>
      <c r="AI683" s="37">
        <f>IF(COUNTIF(AF684:AF686, "&lt;0")&gt;=1,0,IF(AE683=1, 1, -1))</f>
        <v>0</v>
      </c>
      <c r="AJ683" s="42">
        <f>IF(SUM(AE684:AE686)=0,0,IF(AE683=1, 1, -1))</f>
        <v>-1</v>
      </c>
      <c r="AK683" s="37">
        <f>IF(COUNTIF(AF684:AF685, "&lt;0")&gt;=2,0,IF(AE683=1, 1, -1))</f>
        <v>-1</v>
      </c>
      <c r="AL683" s="44">
        <f>IF(COUNTIF(AF684:AF687, "&lt;0")&gt;=3,0,IF(AE683=1, 1, -1))</f>
        <v>-1</v>
      </c>
      <c r="AM683" s="49">
        <f>IF(COUNTIF(AF684:AF686, "&lt;0")&gt;=2,0,IF(AE683=1, 1, -1))</f>
        <v>-1</v>
      </c>
      <c r="AN683" s="7">
        <v>9.3398856582988596</v>
      </c>
      <c r="AO683" s="4">
        <f t="shared" si="383"/>
        <v>1.1799999999998363</v>
      </c>
      <c r="AP683" s="4">
        <f t="shared" si="384"/>
        <v>-20.949999999999818</v>
      </c>
      <c r="AQ683" s="4">
        <f t="shared" si="385"/>
        <v>16.460000000000036</v>
      </c>
      <c r="AR683">
        <f t="shared" si="401"/>
        <v>20.949999999999818</v>
      </c>
      <c r="AS683" s="6">
        <f t="shared" si="386"/>
        <v>1</v>
      </c>
      <c r="AT683" s="4">
        <f t="shared" si="387"/>
        <v>-6.9401715125515295</v>
      </c>
      <c r="AU683" s="4">
        <f t="shared" si="402"/>
        <v>-0.12011434170117674</v>
      </c>
      <c r="AV683">
        <f t="shared" si="403"/>
        <v>1</v>
      </c>
      <c r="AW683">
        <f t="shared" si="404"/>
        <v>0</v>
      </c>
      <c r="AX683">
        <f t="shared" si="405"/>
        <v>0</v>
      </c>
      <c r="AY683" s="4">
        <f t="shared" si="388"/>
        <v>-3.9100000000000006</v>
      </c>
      <c r="AZ683" s="4">
        <f t="shared" si="389"/>
        <v>542.26999999999884</v>
      </c>
      <c r="BA683" s="4">
        <f>(C683-$C$1240)*10/100*4</f>
        <v>281.49200000000002</v>
      </c>
      <c r="BC683"/>
      <c r="BE683" s="6"/>
      <c r="BK683">
        <f t="shared" si="406"/>
        <v>1</v>
      </c>
    </row>
    <row r="684" spans="1:63" x14ac:dyDescent="0.25">
      <c r="A684">
        <v>575</v>
      </c>
      <c r="B684" s="1">
        <v>43839</v>
      </c>
      <c r="C684" s="2">
        <v>3266.03</v>
      </c>
      <c r="D684" s="2">
        <v>3275.58</v>
      </c>
      <c r="E684" s="2">
        <v>3263.67</v>
      </c>
      <c r="F684" s="2">
        <v>3274.7</v>
      </c>
      <c r="G684" s="2">
        <v>3638390000</v>
      </c>
      <c r="H684" s="2">
        <f t="shared" si="390"/>
        <v>15.285567775592247</v>
      </c>
      <c r="I684" s="2">
        <f t="shared" si="391"/>
        <v>3212.4890000000005</v>
      </c>
      <c r="J684" s="2">
        <f t="shared" si="392"/>
        <v>17.317328551421966</v>
      </c>
      <c r="K684" s="2">
        <f t="shared" si="393"/>
        <v>12.980000000000018</v>
      </c>
      <c r="L684" s="20">
        <f>VLOOKUP(B684,'IV Calls'!A:B,2, FALSE)</f>
        <v>8.6099999999999996E-2</v>
      </c>
      <c r="M684" s="2">
        <f t="shared" si="394"/>
        <v>9.1821562140351407</v>
      </c>
      <c r="N684" s="2">
        <f>VLOOKUP(B684,'IV Puts'!A:B,2, FALSE)</f>
        <v>8.5599999999999996E-2</v>
      </c>
      <c r="O684" s="21">
        <f t="shared" si="395"/>
        <v>9.4734383225600816</v>
      </c>
      <c r="P684" s="4">
        <f t="shared" si="396"/>
        <v>22.529999999999745</v>
      </c>
      <c r="Q684" s="4">
        <f t="shared" si="397"/>
        <v>23.614999999999917</v>
      </c>
      <c r="R684" s="4">
        <f t="shared" si="398"/>
        <v>5.2720150375939809</v>
      </c>
      <c r="S684" s="4">
        <f t="shared" si="399"/>
        <v>3.2342120645312105</v>
      </c>
      <c r="T684" s="20">
        <f t="shared" si="370"/>
        <v>3258.6539097744362</v>
      </c>
      <c r="U684" s="2">
        <f t="shared" si="371"/>
        <v>16.046090225563603</v>
      </c>
      <c r="V684" s="24">
        <f t="shared" si="372"/>
        <v>0</v>
      </c>
      <c r="W684" s="32">
        <f t="shared" si="373"/>
        <v>3268.4730218487398</v>
      </c>
      <c r="X684" s="33">
        <f t="shared" si="374"/>
        <v>6.2269781512600275</v>
      </c>
      <c r="Y684" s="34">
        <f t="shared" si="375"/>
        <v>1</v>
      </c>
      <c r="Z684" s="39">
        <f t="shared" si="400"/>
        <v>3268.7740000000013</v>
      </c>
      <c r="AA684" s="33">
        <f t="shared" si="376"/>
        <v>5.9259999999985666</v>
      </c>
      <c r="AB684" s="34">
        <f t="shared" si="377"/>
        <v>1</v>
      </c>
      <c r="AC684" s="32">
        <f t="shared" si="378"/>
        <v>3268.7107945882362</v>
      </c>
      <c r="AD684" s="33">
        <f t="shared" si="379"/>
        <v>5.989205411763578</v>
      </c>
      <c r="AE684" s="34">
        <f t="shared" si="380"/>
        <v>1</v>
      </c>
      <c r="AF684" s="36">
        <f t="shared" si="381"/>
        <v>1</v>
      </c>
      <c r="AG684" s="37">
        <f t="shared" si="382"/>
        <v>0</v>
      </c>
      <c r="AH684" s="37">
        <f>IF(COUNTIF(AF685:AF688, "&lt;0")&gt;=2,0,IF(AE684=1, 1, -1))</f>
        <v>0</v>
      </c>
      <c r="AI684" s="37">
        <f>IF(COUNTIF(AF685:AF687, "&lt;0")&gt;=1,0,IF(AE684=1, 1, -1))</f>
        <v>0</v>
      </c>
      <c r="AJ684" s="42">
        <f>IF(SUM(AE685:AE687)=0,0,IF(AE684=1, 1, -1))</f>
        <v>1</v>
      </c>
      <c r="AK684" s="37">
        <f>IF(COUNTIF(AF685:AF686, "&lt;0")&gt;=2,0,IF(AE684=1, 1, -1))</f>
        <v>1</v>
      </c>
      <c r="AL684" s="44">
        <f>IF(COUNTIF(AF685:AF688, "&lt;0")&gt;=3,0,IF(AE684=1, 1, -1))</f>
        <v>0</v>
      </c>
      <c r="AM684" s="49">
        <f>IF(COUNTIF(AF685:AF687, "&lt;0")&gt;=2,0,IF(AE684=1, 1, -1))</f>
        <v>0</v>
      </c>
      <c r="AN684" s="7">
        <v>9.1288335879373754</v>
      </c>
      <c r="AO684" s="4">
        <f t="shared" si="383"/>
        <v>9.5499999999997272</v>
      </c>
      <c r="AP684" s="4">
        <f t="shared" si="384"/>
        <v>-2.3600000000001273</v>
      </c>
      <c r="AQ684" s="4">
        <f t="shared" si="385"/>
        <v>8.669999999999618</v>
      </c>
      <c r="AR684">
        <f t="shared" si="401"/>
        <v>9.5499999999997272</v>
      </c>
      <c r="AS684" s="6">
        <f t="shared" si="386"/>
        <v>0</v>
      </c>
      <c r="AT684" s="4">
        <f t="shared" si="387"/>
        <v>4.143250381906336</v>
      </c>
      <c r="AU684" s="4">
        <f t="shared" si="402"/>
        <v>7.4588335879377574</v>
      </c>
      <c r="AV684">
        <f t="shared" si="403"/>
        <v>0</v>
      </c>
      <c r="AW684">
        <f t="shared" si="404"/>
        <v>0</v>
      </c>
      <c r="AX684">
        <f t="shared" si="405"/>
        <v>0</v>
      </c>
      <c r="AY684" s="4">
        <f t="shared" si="388"/>
        <v>6.94</v>
      </c>
      <c r="AZ684" s="4">
        <f t="shared" si="389"/>
        <v>546.17999999999881</v>
      </c>
      <c r="BA684" s="4">
        <f>(C684-$C$1240)*10/100*4</f>
        <v>275.18000000000012</v>
      </c>
      <c r="BC684"/>
      <c r="BE684" s="6"/>
      <c r="BK684">
        <f t="shared" si="406"/>
        <v>1</v>
      </c>
    </row>
    <row r="685" spans="1:63" x14ac:dyDescent="0.25">
      <c r="A685">
        <v>574</v>
      </c>
      <c r="B685" s="1">
        <v>43838</v>
      </c>
      <c r="C685" s="2">
        <v>3238.59</v>
      </c>
      <c r="D685" s="2">
        <v>3267.07</v>
      </c>
      <c r="E685" s="2">
        <v>3236.67</v>
      </c>
      <c r="F685" s="2">
        <v>3253.05</v>
      </c>
      <c r="G685" s="2">
        <v>3720890000</v>
      </c>
      <c r="H685" s="2">
        <f t="shared" si="390"/>
        <v>11.480889241595317</v>
      </c>
      <c r="I685" s="2">
        <f t="shared" si="391"/>
        <v>3205.9555000000005</v>
      </c>
      <c r="J685" s="2">
        <f t="shared" si="392"/>
        <v>14.439632740627792</v>
      </c>
      <c r="K685" s="2">
        <f t="shared" si="393"/>
        <v>1.4100000000003092</v>
      </c>
      <c r="L685" s="20">
        <f>VLOOKUP(B685,'IV Calls'!A:B,2, FALSE)</f>
        <v>0.11650000000000001</v>
      </c>
      <c r="M685" s="2">
        <f t="shared" si="394"/>
        <v>12.363560575159001</v>
      </c>
      <c r="N685" s="2">
        <f>VLOOKUP(B685,'IV Puts'!A:B,2, FALSE)</f>
        <v>8.7900000000000006E-2</v>
      </c>
      <c r="O685" s="21">
        <f t="shared" si="395"/>
        <v>9.6805236967668939</v>
      </c>
      <c r="P685" s="4">
        <f t="shared" si="396"/>
        <v>30.400000000000091</v>
      </c>
      <c r="Q685" s="4">
        <f t="shared" si="397"/>
        <v>21.953999999999905</v>
      </c>
      <c r="R685" s="4">
        <f t="shared" si="398"/>
        <v>5.6039097744360911</v>
      </c>
      <c r="S685" s="4">
        <f t="shared" si="399"/>
        <v>3.4408758432950632</v>
      </c>
      <c r="T685" s="20">
        <f t="shared" si="370"/>
        <v>3243.1946992481203</v>
      </c>
      <c r="U685" s="2">
        <f t="shared" si="371"/>
        <v>9.855300751879895</v>
      </c>
      <c r="V685" s="24">
        <f t="shared" si="372"/>
        <v>1</v>
      </c>
      <c r="W685" s="32">
        <f t="shared" si="373"/>
        <v>3241.2434573346354</v>
      </c>
      <c r="X685" s="33">
        <f t="shared" si="374"/>
        <v>11.806542665364759</v>
      </c>
      <c r="Y685" s="34">
        <f t="shared" si="375"/>
        <v>1</v>
      </c>
      <c r="Z685" s="39">
        <f t="shared" si="400"/>
        <v>3238.2629999999999</v>
      </c>
      <c r="AA685" s="33">
        <f t="shared" si="376"/>
        <v>14.787000000000262</v>
      </c>
      <c r="AB685" s="34">
        <f t="shared" si="377"/>
        <v>0</v>
      </c>
      <c r="AC685" s="32">
        <f t="shared" si="378"/>
        <v>3238.8888960402733</v>
      </c>
      <c r="AD685" s="33">
        <f t="shared" si="379"/>
        <v>14.161103959726915</v>
      </c>
      <c r="AE685" s="34">
        <f t="shared" si="380"/>
        <v>0</v>
      </c>
      <c r="AF685" s="36">
        <f t="shared" si="381"/>
        <v>-1</v>
      </c>
      <c r="AG685" s="37">
        <f t="shared" si="382"/>
        <v>-1</v>
      </c>
      <c r="AH685" s="37">
        <f>IF(COUNTIF(AF686:AF689, "&lt;0")&gt;=2,0,IF(AE685=1, 1, -1))</f>
        <v>0</v>
      </c>
      <c r="AI685" s="37">
        <f>IF(COUNTIF(AF686:AF688, "&lt;0")&gt;=1,0,IF(AE685=1, 1, -1))</f>
        <v>0</v>
      </c>
      <c r="AJ685" s="42">
        <f>IF(SUM(AE686:AE688)=0,0,IF(AE685=1, 1, -1))</f>
        <v>-1</v>
      </c>
      <c r="AK685" s="37">
        <f>IF(COUNTIF(AF686:AF687, "&lt;0")&gt;=2,0,IF(AE685=1, 1, -1))</f>
        <v>-1</v>
      </c>
      <c r="AL685" s="44">
        <f>IF(COUNTIF(AF686:AF689, "&lt;0")&gt;=3,0,IF(AE685=1, 1, -1))</f>
        <v>0</v>
      </c>
      <c r="AM685" s="49">
        <f>IF(COUNTIF(AF686:AF688, "&lt;0")&gt;=2,0,IF(AE685=1, 1, -1))</f>
        <v>0</v>
      </c>
      <c r="AN685" s="7">
        <v>9.3283860476950746</v>
      </c>
      <c r="AO685" s="4">
        <f t="shared" si="383"/>
        <v>28.480000000000018</v>
      </c>
      <c r="AP685" s="4">
        <f t="shared" si="384"/>
        <v>-1.9200000000000728</v>
      </c>
      <c r="AQ685" s="4">
        <f t="shared" si="385"/>
        <v>14.460000000000036</v>
      </c>
      <c r="AR685">
        <f t="shared" si="401"/>
        <v>28.480000000000018</v>
      </c>
      <c r="AS685" s="6">
        <f t="shared" si="386"/>
        <v>1</v>
      </c>
      <c r="AT685" s="4">
        <f t="shared" si="387"/>
        <v>-14.487420928457407</v>
      </c>
      <c r="AU685" s="4">
        <f t="shared" si="402"/>
        <v>1.8683860476950382</v>
      </c>
      <c r="AV685">
        <f t="shared" si="403"/>
        <v>0</v>
      </c>
      <c r="AW685">
        <f t="shared" si="404"/>
        <v>1</v>
      </c>
      <c r="AX685">
        <f t="shared" si="405"/>
        <v>0</v>
      </c>
      <c r="AY685" s="4">
        <f t="shared" si="388"/>
        <v>-3.9100000000000006</v>
      </c>
      <c r="AZ685" s="4">
        <f t="shared" si="389"/>
        <v>539.23999999999876</v>
      </c>
      <c r="BA685" s="4">
        <f>(C685-$C$1240)*10/100*4</f>
        <v>264.20400000000006</v>
      </c>
      <c r="BC685"/>
      <c r="BE685" s="6"/>
      <c r="BK685">
        <f t="shared" si="406"/>
        <v>1</v>
      </c>
    </row>
    <row r="686" spans="1:63" x14ac:dyDescent="0.25">
      <c r="A686">
        <v>573</v>
      </c>
      <c r="B686" s="1">
        <v>43837</v>
      </c>
      <c r="C686" s="2">
        <v>3241.86</v>
      </c>
      <c r="D686" s="2">
        <v>3244.91</v>
      </c>
      <c r="E686" s="2">
        <v>3232.43</v>
      </c>
      <c r="F686" s="2">
        <v>3237.18</v>
      </c>
      <c r="G686" s="2">
        <v>3420380000</v>
      </c>
      <c r="H686" s="2">
        <f t="shared" si="390"/>
        <v>11.416508709369603</v>
      </c>
      <c r="I686" s="2">
        <f t="shared" si="391"/>
        <v>3201.1190000000001</v>
      </c>
      <c r="J686" s="2">
        <f t="shared" si="392"/>
        <v>12.59289561617973</v>
      </c>
      <c r="K686" s="2">
        <f t="shared" si="393"/>
        <v>-4.4200000000000728</v>
      </c>
      <c r="L686" s="20">
        <f>VLOOKUP(B686,'IV Calls'!A:B,2, FALSE)</f>
        <v>0.1046</v>
      </c>
      <c r="M686" s="2">
        <f t="shared" si="394"/>
        <v>11.13187824856616</v>
      </c>
      <c r="N686" s="2">
        <f>VLOOKUP(B686,'IV Puts'!A:B,2, FALSE)</f>
        <v>0.1096</v>
      </c>
      <c r="O686" s="21">
        <f t="shared" si="395"/>
        <v>12.104299444685536</v>
      </c>
      <c r="P686" s="4">
        <f t="shared" si="396"/>
        <v>13.850000000000364</v>
      </c>
      <c r="Q686" s="4">
        <f t="shared" si="397"/>
        <v>19.569999999999936</v>
      </c>
      <c r="R686" s="4">
        <f t="shared" si="398"/>
        <v>6.0146992481202979</v>
      </c>
      <c r="S686" s="4">
        <f t="shared" si="399"/>
        <v>3.7372638515987271</v>
      </c>
      <c r="T686" s="20">
        <f t="shared" si="370"/>
        <v>3252.6378496240604</v>
      </c>
      <c r="U686" s="2">
        <f t="shared" si="371"/>
        <v>15.4578496240606</v>
      </c>
      <c r="V686" s="24">
        <f t="shared" si="372"/>
        <v>0</v>
      </c>
      <c r="W686" s="32">
        <f t="shared" si="373"/>
        <v>3244.7001901314161</v>
      </c>
      <c r="X686" s="33">
        <f t="shared" si="374"/>
        <v>7.5201901314162569</v>
      </c>
      <c r="Y686" s="34">
        <f t="shared" si="375"/>
        <v>1</v>
      </c>
      <c r="Z686" s="39">
        <f t="shared" si="400"/>
        <v>3244.2909999999993</v>
      </c>
      <c r="AA686" s="33">
        <f t="shared" si="376"/>
        <v>7.1109999999994216</v>
      </c>
      <c r="AB686" s="34">
        <f t="shared" si="377"/>
        <v>1</v>
      </c>
      <c r="AC686" s="32">
        <f t="shared" si="378"/>
        <v>3244.3769299275964</v>
      </c>
      <c r="AD686" s="33">
        <f t="shared" si="379"/>
        <v>7.1969299275965568</v>
      </c>
      <c r="AE686" s="34">
        <f t="shared" si="380"/>
        <v>1</v>
      </c>
      <c r="AF686" s="36">
        <f t="shared" si="381"/>
        <v>1</v>
      </c>
      <c r="AG686" s="37">
        <f t="shared" si="382"/>
        <v>0</v>
      </c>
      <c r="AH686" s="37">
        <f>IF(COUNTIF(AF687:AF690, "&lt;0")&gt;=2,0,IF(AE686=1, 1, -1))</f>
        <v>0</v>
      </c>
      <c r="AI686" s="37">
        <f>IF(COUNTIF(AF687:AF689, "&lt;0")&gt;=1,0,IF(AE686=1, 1, -1))</f>
        <v>0</v>
      </c>
      <c r="AJ686" s="42">
        <f>IF(SUM(AE687:AE689)=0,0,IF(AE686=1, 1, -1))</f>
        <v>0</v>
      </c>
      <c r="AK686" s="37">
        <f>IF(COUNTIF(AF687:AF688, "&lt;0")&gt;=2,0,IF(AE686=1, 1, -1))</f>
        <v>0</v>
      </c>
      <c r="AL686" s="44">
        <f>IF(COUNTIF(AF687:AF690, "&lt;0")&gt;=3,0,IF(AE686=1, 1, -1))</f>
        <v>0</v>
      </c>
      <c r="AM686" s="49">
        <f>IF(COUNTIF(AF687:AF689, "&lt;0")&gt;=2,0,IF(AE686=1, 1, -1))</f>
        <v>0</v>
      </c>
      <c r="AN686" s="7">
        <v>11.663994799644849</v>
      </c>
      <c r="AO686" s="4">
        <f t="shared" si="383"/>
        <v>3.0499999999997272</v>
      </c>
      <c r="AP686" s="4">
        <f t="shared" si="384"/>
        <v>-9.430000000000291</v>
      </c>
      <c r="AQ686" s="4">
        <f t="shared" si="385"/>
        <v>4.680000000000291</v>
      </c>
      <c r="AR686">
        <f t="shared" si="401"/>
        <v>9.430000000000291</v>
      </c>
      <c r="AS686" s="6">
        <f t="shared" si="386"/>
        <v>0</v>
      </c>
      <c r="AT686" s="4">
        <f t="shared" si="387"/>
        <v>8.065992199466983</v>
      </c>
      <c r="AU686" s="4">
        <f t="shared" si="402"/>
        <v>13.983994799644558</v>
      </c>
      <c r="AV686">
        <f t="shared" si="403"/>
        <v>0</v>
      </c>
      <c r="AW686">
        <f t="shared" si="404"/>
        <v>0</v>
      </c>
      <c r="AX686">
        <f t="shared" si="405"/>
        <v>0</v>
      </c>
      <c r="AY686" s="4">
        <f t="shared" si="388"/>
        <v>6.94</v>
      </c>
      <c r="AZ686" s="4">
        <f t="shared" si="389"/>
        <v>543.14999999999873</v>
      </c>
      <c r="BA686" s="4">
        <f>(C686-$C$1240)*10/100*4</f>
        <v>265.51200000000006</v>
      </c>
      <c r="BC686"/>
      <c r="BE686" s="6"/>
      <c r="BK686">
        <f t="shared" si="406"/>
        <v>0</v>
      </c>
    </row>
    <row r="687" spans="1:63" x14ac:dyDescent="0.25">
      <c r="A687">
        <v>572</v>
      </c>
      <c r="B687" s="1">
        <v>43836</v>
      </c>
      <c r="C687" s="2">
        <v>3217.55</v>
      </c>
      <c r="D687" s="2">
        <v>3246.84</v>
      </c>
      <c r="E687" s="2">
        <v>3214.64</v>
      </c>
      <c r="F687" s="2">
        <v>3246.28</v>
      </c>
      <c r="G687" s="2">
        <v>3674070000</v>
      </c>
      <c r="H687" s="2">
        <f t="shared" si="390"/>
        <v>10.983123872560158</v>
      </c>
      <c r="I687" s="2">
        <f t="shared" si="391"/>
        <v>3195.7570000000005</v>
      </c>
      <c r="J687" s="2">
        <f t="shared" si="392"/>
        <v>12.792720216057035</v>
      </c>
      <c r="K687" s="2">
        <f t="shared" si="393"/>
        <v>-17.299999999999727</v>
      </c>
      <c r="L687" s="20">
        <f>VLOOKUP(B687,'IV Calls'!A:B,2, FALSE)</f>
        <v>0.1037</v>
      </c>
      <c r="M687" s="2">
        <f t="shared" si="394"/>
        <v>10.997239687219832</v>
      </c>
      <c r="N687" s="2">
        <f>VLOOKUP(B687,'IV Puts'!A:B,2, FALSE)</f>
        <v>0.11260000000000001</v>
      </c>
      <c r="O687" s="21">
        <f t="shared" si="395"/>
        <v>12.391836268252607</v>
      </c>
      <c r="P687" s="4">
        <f t="shared" si="396"/>
        <v>32.200000000000273</v>
      </c>
      <c r="Q687" s="4">
        <f t="shared" si="397"/>
        <v>20.212999999999919</v>
      </c>
      <c r="R687" s="4">
        <f t="shared" si="398"/>
        <v>6.3578496240601519</v>
      </c>
      <c r="S687" s="4">
        <f t="shared" si="399"/>
        <v>4.0002677907265083</v>
      </c>
      <c r="T687" s="20">
        <f t="shared" si="370"/>
        <v>3241.6769248120299</v>
      </c>
      <c r="U687" s="2">
        <f t="shared" si="371"/>
        <v>4.603075187970262</v>
      </c>
      <c r="V687" s="24">
        <f t="shared" si="372"/>
        <v>1</v>
      </c>
      <c r="W687" s="32">
        <f t="shared" si="373"/>
        <v>3220.6772071908085</v>
      </c>
      <c r="X687" s="33">
        <f t="shared" si="374"/>
        <v>25.602792809191669</v>
      </c>
      <c r="Y687" s="34">
        <f t="shared" si="375"/>
        <v>0</v>
      </c>
      <c r="Z687" s="39">
        <f t="shared" si="400"/>
        <v>3216.6690000000008</v>
      </c>
      <c r="AA687" s="33">
        <f t="shared" si="376"/>
        <v>29.610999999999422</v>
      </c>
      <c r="AB687" s="34">
        <f t="shared" si="377"/>
        <v>0</v>
      </c>
      <c r="AC687" s="32">
        <f t="shared" si="378"/>
        <v>3217.5107235100704</v>
      </c>
      <c r="AD687" s="33">
        <f t="shared" si="379"/>
        <v>28.76927648992978</v>
      </c>
      <c r="AE687" s="34">
        <f t="shared" si="380"/>
        <v>0</v>
      </c>
      <c r="AF687" s="36">
        <f t="shared" si="381"/>
        <v>-1</v>
      </c>
      <c r="AG687" s="37">
        <f t="shared" si="382"/>
        <v>0</v>
      </c>
      <c r="AH687" s="37">
        <f>IF(COUNTIF(AF688:AF691, "&lt;0")&gt;=2,0,IF(AE687=1, 1, -1))</f>
        <v>0</v>
      </c>
      <c r="AI687" s="37">
        <f>IF(COUNTIF(AF688:AF690, "&lt;0")&gt;=1,0,IF(AE687=1, 1, -1))</f>
        <v>0</v>
      </c>
      <c r="AJ687" s="42">
        <f>IF(SUM(AE688:AE690)=0,0,IF(AE687=1, 1, -1))</f>
        <v>0</v>
      </c>
      <c r="AK687" s="37">
        <f>IF(COUNTIF(AF688:AF689, "&lt;0")&gt;=2,0,IF(AE687=1, 1, -1))</f>
        <v>0</v>
      </c>
      <c r="AL687" s="44">
        <f>IF(COUNTIF(AF688:AF691, "&lt;0")&gt;=3,0,IF(AE687=1, 1, -1))</f>
        <v>0</v>
      </c>
      <c r="AM687" s="49">
        <f>IF(COUNTIF(AF688:AF690, "&lt;0")&gt;=2,0,IF(AE687=1, 1, -1))</f>
        <v>0</v>
      </c>
      <c r="AN687" s="7">
        <v>11.941072215824043</v>
      </c>
      <c r="AO687" s="4">
        <f t="shared" si="383"/>
        <v>29.289999999999964</v>
      </c>
      <c r="AP687" s="4">
        <f t="shared" si="384"/>
        <v>-2.9100000000003092</v>
      </c>
      <c r="AQ687" s="4">
        <f t="shared" si="385"/>
        <v>28.730000000000018</v>
      </c>
      <c r="AR687">
        <f t="shared" si="401"/>
        <v>29.289999999999964</v>
      </c>
      <c r="AS687" s="6">
        <f t="shared" si="386"/>
        <v>1</v>
      </c>
      <c r="AT687" s="4">
        <f t="shared" si="387"/>
        <v>-11.378391676263899</v>
      </c>
      <c r="AU687" s="4">
        <f t="shared" si="402"/>
        <v>-9.788927784175975</v>
      </c>
      <c r="AV687">
        <f t="shared" si="403"/>
        <v>1</v>
      </c>
      <c r="AW687">
        <f t="shared" si="404"/>
        <v>0</v>
      </c>
      <c r="AX687">
        <f t="shared" si="405"/>
        <v>0</v>
      </c>
      <c r="AY687" s="4">
        <f t="shared" si="388"/>
        <v>-3.9100000000000006</v>
      </c>
      <c r="AZ687" s="4">
        <f t="shared" si="389"/>
        <v>536.20999999999867</v>
      </c>
      <c r="BA687" s="4">
        <f>(C687-$C$1240)*10/100*4</f>
        <v>255.7880000000001</v>
      </c>
      <c r="BC687"/>
      <c r="BE687" s="6"/>
      <c r="BK687">
        <f t="shared" si="406"/>
        <v>0</v>
      </c>
    </row>
    <row r="688" spans="1:63" x14ac:dyDescent="0.25">
      <c r="A688">
        <v>571</v>
      </c>
      <c r="B688" s="1">
        <v>43833</v>
      </c>
      <c r="C688" s="2">
        <v>3226.36</v>
      </c>
      <c r="D688" s="2">
        <v>3246.15</v>
      </c>
      <c r="E688" s="2">
        <v>3222.34</v>
      </c>
      <c r="F688" s="2">
        <v>3234.85</v>
      </c>
      <c r="G688" s="2">
        <v>3461290000</v>
      </c>
      <c r="H688" s="2">
        <f t="shared" si="390"/>
        <v>15.818479910113572</v>
      </c>
      <c r="I688" s="2">
        <f t="shared" si="391"/>
        <v>3190.84</v>
      </c>
      <c r="J688" s="2">
        <f t="shared" si="392"/>
        <v>15.375926981041289</v>
      </c>
      <c r="K688" s="2">
        <f t="shared" si="393"/>
        <v>-31.489999999999782</v>
      </c>
      <c r="L688" s="20">
        <f>VLOOKUP(B688,'IV Calls'!A:B,2, FALSE)</f>
        <v>0.104</v>
      </c>
      <c r="M688" s="2">
        <f t="shared" si="394"/>
        <v>11.107471580818492</v>
      </c>
      <c r="N688" s="2">
        <f>VLOOKUP(B688,'IV Puts'!A:B,2, FALSE)</f>
        <v>0.1003</v>
      </c>
      <c r="O688" s="21">
        <f t="shared" si="395"/>
        <v>11.116681068057995</v>
      </c>
      <c r="P688" s="4">
        <f t="shared" si="396"/>
        <v>35.509999999999764</v>
      </c>
      <c r="Q688" s="4">
        <f t="shared" si="397"/>
        <v>18.426999999999907</v>
      </c>
      <c r="R688" s="4">
        <f t="shared" si="398"/>
        <v>6.8269248120300761</v>
      </c>
      <c r="S688" s="4">
        <f t="shared" si="399"/>
        <v>4.4045171701523378</v>
      </c>
      <c r="T688" s="20">
        <f t="shared" si="370"/>
        <v>3265.1994285714286</v>
      </c>
      <c r="U688" s="2">
        <f t="shared" si="371"/>
        <v>30.349428571428689</v>
      </c>
      <c r="V688" s="24">
        <f t="shared" si="372"/>
        <v>0</v>
      </c>
      <c r="W688" s="32">
        <f t="shared" si="373"/>
        <v>3229.7678904234272</v>
      </c>
      <c r="X688" s="33">
        <f t="shared" si="374"/>
        <v>5.0821095765727478</v>
      </c>
      <c r="Y688" s="34">
        <f t="shared" si="375"/>
        <v>1</v>
      </c>
      <c r="Z688" s="39">
        <f t="shared" si="400"/>
        <v>3224.5290000000005</v>
      </c>
      <c r="AA688" s="33">
        <f t="shared" si="376"/>
        <v>10.320999999999458</v>
      </c>
      <c r="AB688" s="34">
        <f t="shared" si="377"/>
        <v>0</v>
      </c>
      <c r="AC688" s="32">
        <f t="shared" si="378"/>
        <v>3225.6291669889201</v>
      </c>
      <c r="AD688" s="33">
        <f t="shared" si="379"/>
        <v>9.220833011079776</v>
      </c>
      <c r="AE688" s="34">
        <f t="shared" si="380"/>
        <v>0</v>
      </c>
      <c r="AF688" s="36">
        <f t="shared" si="381"/>
        <v>-1</v>
      </c>
      <c r="AG688" s="37">
        <f t="shared" si="382"/>
        <v>0</v>
      </c>
      <c r="AH688" s="37">
        <f>IF(COUNTIF(AF689:AF692, "&lt;0")&gt;=2,0,IF(AE688=1, 1, -1))</f>
        <v>0</v>
      </c>
      <c r="AI688" s="37">
        <f>IF(COUNTIF(AF689:AF691, "&lt;0")&gt;=1,0,IF(AE688=1, 1, -1))</f>
        <v>0</v>
      </c>
      <c r="AJ688" s="42">
        <f>IF(SUM(AE689:AE691)=0,0,IF(AE688=1, 1, -1))</f>
        <v>0</v>
      </c>
      <c r="AK688" s="37">
        <f>IF(COUNTIF(AF689:AF690, "&lt;0")&gt;=2,0,IF(AE688=1, 1, -1))</f>
        <v>0</v>
      </c>
      <c r="AL688" s="44">
        <f>IF(COUNTIF(AF689:AF692, "&lt;0")&gt;=3,0,IF(AE688=1, 1, -1))</f>
        <v>0</v>
      </c>
      <c r="AM688" s="49">
        <f>IF(COUNTIF(AF689:AF691, "&lt;0")&gt;=2,0,IF(AE688=1, 1, -1))</f>
        <v>0</v>
      </c>
      <c r="AN688" s="7">
        <v>10.712301918808604</v>
      </c>
      <c r="AO688" s="4">
        <f t="shared" si="383"/>
        <v>19.789999999999964</v>
      </c>
      <c r="AP688" s="4">
        <f t="shared" si="384"/>
        <v>-4.0199999999999818</v>
      </c>
      <c r="AQ688" s="4">
        <f t="shared" si="385"/>
        <v>8.4899999999997817</v>
      </c>
      <c r="AR688">
        <f t="shared" si="401"/>
        <v>19.789999999999964</v>
      </c>
      <c r="AS688" s="6">
        <f t="shared" si="386"/>
        <v>1</v>
      </c>
      <c r="AT688" s="4">
        <f t="shared" si="387"/>
        <v>-3.7215471217870579</v>
      </c>
      <c r="AU688" s="4">
        <f t="shared" si="402"/>
        <v>9.2223019188088227</v>
      </c>
      <c r="AV688">
        <f t="shared" si="403"/>
        <v>0</v>
      </c>
      <c r="AW688">
        <f t="shared" si="404"/>
        <v>1</v>
      </c>
      <c r="AX688">
        <f t="shared" si="405"/>
        <v>0</v>
      </c>
      <c r="AY688" s="4">
        <f t="shared" si="388"/>
        <v>-3.9100000000000006</v>
      </c>
      <c r="AZ688" s="4">
        <f t="shared" si="389"/>
        <v>540.11999999999864</v>
      </c>
      <c r="BA688" s="4">
        <f>(C688-$C$1240)*10/100*4</f>
        <v>259.31200000000007</v>
      </c>
      <c r="BC688"/>
      <c r="BE688" s="6"/>
      <c r="BK688">
        <f t="shared" si="406"/>
        <v>0</v>
      </c>
    </row>
    <row r="689" spans="1:63" x14ac:dyDescent="0.25">
      <c r="A689">
        <v>570</v>
      </c>
      <c r="B689" s="1">
        <v>43832</v>
      </c>
      <c r="C689" s="2">
        <v>3244.67</v>
      </c>
      <c r="D689" s="2">
        <v>3258.14</v>
      </c>
      <c r="E689" s="2">
        <v>3235.53</v>
      </c>
      <c r="F689" s="2">
        <v>3257.85</v>
      </c>
      <c r="G689" s="2">
        <v>3458250000</v>
      </c>
      <c r="H689" s="2">
        <f t="shared" si="390"/>
        <v>18.714146194196989</v>
      </c>
      <c r="I689" s="2">
        <f t="shared" si="391"/>
        <v>3184.6970000000001</v>
      </c>
      <c r="J689" s="2">
        <f t="shared" si="392"/>
        <v>17.720936613894946</v>
      </c>
      <c r="K689" s="2">
        <f t="shared" si="393"/>
        <v>13.889999999999873</v>
      </c>
      <c r="L689" s="20">
        <f>VLOOKUP(B689,'IV Calls'!A:B,2, FALSE)</f>
        <v>7.8E-2</v>
      </c>
      <c r="M689" s="2">
        <f t="shared" si="394"/>
        <v>8.2613833587818899</v>
      </c>
      <c r="N689" s="2">
        <f>VLOOKUP(B689,'IV Puts'!A:B,2, FALSE)</f>
        <v>7.8799999999999995E-2</v>
      </c>
      <c r="O689" s="21">
        <f t="shared" si="395"/>
        <v>8.6611733712457788</v>
      </c>
      <c r="P689" s="4">
        <f t="shared" si="396"/>
        <v>27.359999999999673</v>
      </c>
      <c r="Q689" s="4">
        <f t="shared" si="397"/>
        <v>15.609999999999946</v>
      </c>
      <c r="R689" s="4">
        <f t="shared" si="398"/>
        <v>7.3494285714285699</v>
      </c>
      <c r="S689" s="4">
        <f t="shared" si="399"/>
        <v>4.7998456667985749</v>
      </c>
      <c r="T689" s="20">
        <f t="shared" si="370"/>
        <v>3238.3846090225566</v>
      </c>
      <c r="U689" s="2">
        <f t="shared" si="371"/>
        <v>19.465390977443349</v>
      </c>
      <c r="V689" s="24">
        <f t="shared" si="372"/>
        <v>0</v>
      </c>
      <c r="W689" s="32">
        <f t="shared" si="373"/>
        <v>3248.2655285301403</v>
      </c>
      <c r="X689" s="33">
        <f t="shared" si="374"/>
        <v>9.5844714698596363</v>
      </c>
      <c r="Y689" s="34">
        <f t="shared" si="375"/>
        <v>1</v>
      </c>
      <c r="Z689" s="39">
        <f t="shared" si="400"/>
        <v>3247.6189999999988</v>
      </c>
      <c r="AA689" s="33">
        <f t="shared" si="376"/>
        <v>10.231000000001131</v>
      </c>
      <c r="AB689" s="34">
        <f t="shared" si="377"/>
        <v>0</v>
      </c>
      <c r="AC689" s="32">
        <f t="shared" si="378"/>
        <v>3247.7547709913283</v>
      </c>
      <c r="AD689" s="33">
        <f t="shared" si="379"/>
        <v>10.095229008671595</v>
      </c>
      <c r="AE689" s="34">
        <f t="shared" si="380"/>
        <v>0</v>
      </c>
      <c r="AF689" s="36">
        <f t="shared" si="381"/>
        <v>-1</v>
      </c>
      <c r="AG689" s="37">
        <f t="shared" si="382"/>
        <v>0</v>
      </c>
      <c r="AH689" s="37">
        <f>IF(COUNTIF(AF690:AF693, "&lt;0")&gt;=2,0,IF(AE689=1, 1, -1))</f>
        <v>0</v>
      </c>
      <c r="AI689" s="37">
        <f>IF(COUNTIF(AF690:AF692, "&lt;0")&gt;=1,0,IF(AE689=1, 1, -1))</f>
        <v>0</v>
      </c>
      <c r="AJ689" s="42">
        <f>IF(SUM(AE690:AE692)=0,0,IF(AE689=1, 1, -1))</f>
        <v>0</v>
      </c>
      <c r="AK689" s="37">
        <f>IF(COUNTIF(AF690:AF691, "&lt;0")&gt;=2,0,IF(AE689=1, 1, -1))</f>
        <v>0</v>
      </c>
      <c r="AL689" s="44">
        <f>IF(COUNTIF(AF690:AF693, "&lt;0")&gt;=3,0,IF(AE689=1, 1, -1))</f>
        <v>0</v>
      </c>
      <c r="AM689" s="49">
        <f>IF(COUNTIF(AF690:AF692, "&lt;0")&gt;=2,0,IF(AE689=1, 1, -1))</f>
        <v>0</v>
      </c>
      <c r="AN689" s="7">
        <v>8.3461154957950363</v>
      </c>
      <c r="AO689" s="4">
        <f t="shared" si="383"/>
        <v>13.4699999999998</v>
      </c>
      <c r="AP689" s="4">
        <f t="shared" si="384"/>
        <v>-9.1399999999998727</v>
      </c>
      <c r="AQ689" s="4">
        <f t="shared" si="385"/>
        <v>13.179999999999836</v>
      </c>
      <c r="AR689">
        <f t="shared" si="401"/>
        <v>13.4699999999998</v>
      </c>
      <c r="AS689" s="6">
        <f t="shared" si="386"/>
        <v>1</v>
      </c>
      <c r="AT689" s="4">
        <f t="shared" si="387"/>
        <v>-0.95082675630724545</v>
      </c>
      <c r="AU689" s="4">
        <f t="shared" si="402"/>
        <v>2.1661154957952</v>
      </c>
      <c r="AV689">
        <f t="shared" si="403"/>
        <v>0</v>
      </c>
      <c r="AW689">
        <f t="shared" si="404"/>
        <v>1</v>
      </c>
      <c r="AX689">
        <f t="shared" si="405"/>
        <v>0</v>
      </c>
      <c r="AY689" s="4">
        <f t="shared" si="388"/>
        <v>-3.9100000000000006</v>
      </c>
      <c r="AZ689" s="4">
        <f t="shared" si="389"/>
        <v>544.02999999999861</v>
      </c>
      <c r="BA689" s="4">
        <f>(C689-$C$1240)*10/100*4</f>
        <v>266.63600000000008</v>
      </c>
      <c r="BC689"/>
      <c r="BE689" s="6"/>
      <c r="BK689">
        <f t="shared" si="406"/>
        <v>0</v>
      </c>
    </row>
    <row r="690" spans="1:63" x14ac:dyDescent="0.25">
      <c r="A690">
        <v>569</v>
      </c>
      <c r="B690" s="1">
        <v>43830</v>
      </c>
      <c r="C690" s="2">
        <v>3215.18</v>
      </c>
      <c r="D690" s="2">
        <v>3231.72</v>
      </c>
      <c r="E690" s="2">
        <v>3212.03</v>
      </c>
      <c r="F690" s="2">
        <v>3230.78</v>
      </c>
      <c r="G690" s="2">
        <v>2893810000</v>
      </c>
      <c r="H690" s="2">
        <f t="shared" si="390"/>
        <v>19.054625102000216</v>
      </c>
      <c r="I690" s="2">
        <f t="shared" si="391"/>
        <v>3176.8340000000003</v>
      </c>
      <c r="J690" s="2">
        <f t="shared" si="392"/>
        <v>17.436383459820256</v>
      </c>
      <c r="K690" s="2">
        <f t="shared" si="393"/>
        <v>-6.1100000000001273</v>
      </c>
      <c r="L690" s="20">
        <f>VLOOKUP(B690,'IV Calls'!A:B,2, FALSE)</f>
        <v>0.11</v>
      </c>
      <c r="M690" s="2">
        <f t="shared" si="394"/>
        <v>11.616446500651174</v>
      </c>
      <c r="N690" s="2">
        <f>VLOOKUP(B690,'IV Puts'!A:B,2, FALSE)</f>
        <v>8.8800000000000004E-2</v>
      </c>
      <c r="O690" s="21">
        <f t="shared" si="395"/>
        <v>9.7316374033536945</v>
      </c>
      <c r="P690" s="4">
        <f t="shared" si="396"/>
        <v>19.6899999999996</v>
      </c>
      <c r="Q690" s="4">
        <f t="shared" si="397"/>
        <v>13.592999999999938</v>
      </c>
      <c r="R690" s="4">
        <f t="shared" si="398"/>
        <v>7.6046090225563958</v>
      </c>
      <c r="S690" s="4">
        <f t="shared" si="399"/>
        <v>5.0641246903385655</v>
      </c>
      <c r="T690" s="20">
        <f t="shared" si="370"/>
        <v>3229.0343308270676</v>
      </c>
      <c r="U690" s="2">
        <f t="shared" si="371"/>
        <v>1.7456691729325939</v>
      </c>
      <c r="V690" s="24">
        <f t="shared" si="372"/>
        <v>1</v>
      </c>
      <c r="W690" s="32">
        <f t="shared" si="373"/>
        <v>3218.9364820089686</v>
      </c>
      <c r="X690" s="33">
        <f t="shared" si="374"/>
        <v>11.843517991031604</v>
      </c>
      <c r="Y690" s="34">
        <f t="shared" si="375"/>
        <v>1</v>
      </c>
      <c r="Z690" s="39">
        <f t="shared" si="400"/>
        <v>3212.6889999999985</v>
      </c>
      <c r="AA690" s="33">
        <f t="shared" si="376"/>
        <v>18.091000000001713</v>
      </c>
      <c r="AB690" s="34">
        <f t="shared" si="377"/>
        <v>0</v>
      </c>
      <c r="AC690" s="32">
        <f t="shared" si="378"/>
        <v>3214.0009712218821</v>
      </c>
      <c r="AD690" s="33">
        <f t="shared" si="379"/>
        <v>16.779028778118118</v>
      </c>
      <c r="AE690" s="34">
        <f t="shared" si="380"/>
        <v>0</v>
      </c>
      <c r="AF690" s="36">
        <f t="shared" si="381"/>
        <v>-1</v>
      </c>
      <c r="AG690" s="37">
        <f t="shared" si="382"/>
        <v>0</v>
      </c>
      <c r="AH690" s="37">
        <f>IF(COUNTIF(AF691:AF694, "&lt;0")&gt;=2,0,IF(AE690=1, 1, -1))</f>
        <v>0</v>
      </c>
      <c r="AI690" s="37">
        <f>IF(COUNTIF(AF691:AF693, "&lt;0")&gt;=1,0,IF(AE690=1, 1, -1))</f>
        <v>0</v>
      </c>
      <c r="AJ690" s="42">
        <f>IF(SUM(AE691:AE693)=0,0,IF(AE690=1, 1, -1))</f>
        <v>0</v>
      </c>
      <c r="AK690" s="37">
        <f>IF(COUNTIF(AF691:AF692, "&lt;0")&gt;=2,0,IF(AE690=1, 1, -1))</f>
        <v>0</v>
      </c>
      <c r="AL690" s="44">
        <f>IF(COUNTIF(AF691:AF694, "&lt;0")&gt;=3,0,IF(AE690=1, 1, -1))</f>
        <v>0</v>
      </c>
      <c r="AM690" s="49">
        <f>IF(COUNTIF(AF691:AF693, "&lt;0")&gt;=2,0,IF(AE690=1, 1, -1))</f>
        <v>0</v>
      </c>
      <c r="AN690" s="7">
        <v>9.3776404477984023</v>
      </c>
      <c r="AO690" s="4">
        <f t="shared" si="383"/>
        <v>16.539999999999964</v>
      </c>
      <c r="AP690" s="4">
        <f t="shared" si="384"/>
        <v>-3.1499999999996362</v>
      </c>
      <c r="AQ690" s="4">
        <f t="shared" si="385"/>
        <v>15.600000000000364</v>
      </c>
      <c r="AR690">
        <f t="shared" si="401"/>
        <v>16.539999999999964</v>
      </c>
      <c r="AS690" s="6">
        <f t="shared" si="386"/>
        <v>1</v>
      </c>
      <c r="AT690" s="4">
        <f t="shared" si="387"/>
        <v>-2.4735393283023601</v>
      </c>
      <c r="AU690" s="4">
        <f t="shared" si="402"/>
        <v>0.77764044779803854</v>
      </c>
      <c r="AV690">
        <f t="shared" si="403"/>
        <v>0</v>
      </c>
      <c r="AW690">
        <f t="shared" si="404"/>
        <v>1</v>
      </c>
      <c r="AX690">
        <f t="shared" si="405"/>
        <v>0</v>
      </c>
      <c r="AY690" s="4">
        <f t="shared" si="388"/>
        <v>-3.9100000000000006</v>
      </c>
      <c r="AZ690" s="4">
        <f t="shared" si="389"/>
        <v>547.93999999999858</v>
      </c>
      <c r="BA690" s="4">
        <f>(C690-$C$1240)*10/100*4</f>
        <v>254.83999999999997</v>
      </c>
      <c r="BC690"/>
      <c r="BE690" s="6"/>
      <c r="BK690">
        <f t="shared" si="406"/>
        <v>0</v>
      </c>
    </row>
    <row r="691" spans="1:63" x14ac:dyDescent="0.25">
      <c r="A691">
        <v>568</v>
      </c>
      <c r="B691" s="1">
        <v>43829</v>
      </c>
      <c r="C691" s="2">
        <v>3240.09</v>
      </c>
      <c r="D691" s="2">
        <v>3240.92</v>
      </c>
      <c r="E691" s="2">
        <v>3216.57</v>
      </c>
      <c r="F691" s="2">
        <v>3221.29</v>
      </c>
      <c r="G691" s="2">
        <v>3013290000</v>
      </c>
      <c r="H691" s="2">
        <f t="shared" si="390"/>
        <v>22.082133275569145</v>
      </c>
      <c r="I691" s="2">
        <f t="shared" si="391"/>
        <v>3173.2674999999999</v>
      </c>
      <c r="J691" s="2">
        <f t="shared" si="392"/>
        <v>19.179903106061133</v>
      </c>
      <c r="K691" s="2">
        <f t="shared" si="393"/>
        <v>7.0000000000163709E-2</v>
      </c>
      <c r="L691" s="20">
        <f>VLOOKUP(B691,'IV Calls'!A:B,2, FALSE)</f>
        <v>0.1137</v>
      </c>
      <c r="M691" s="2">
        <f t="shared" si="394"/>
        <v>12.076996565411052</v>
      </c>
      <c r="N691" s="2">
        <f>VLOOKUP(B691,'IV Puts'!A:B,2, FALSE)</f>
        <v>0.1087</v>
      </c>
      <c r="O691" s="21">
        <f t="shared" si="395"/>
        <v>11.981753037805872</v>
      </c>
      <c r="P691" s="4">
        <f t="shared" si="396"/>
        <v>24.349999999999909</v>
      </c>
      <c r="Q691" s="4">
        <f t="shared" si="397"/>
        <v>14.514999999999963</v>
      </c>
      <c r="R691" s="4">
        <f t="shared" si="398"/>
        <v>7.744330827067671</v>
      </c>
      <c r="S691" s="4">
        <f t="shared" si="399"/>
        <v>5.2908197309417053</v>
      </c>
      <c r="T691" s="20">
        <f t="shared" si="370"/>
        <v>3247.4908045112784</v>
      </c>
      <c r="U691" s="2">
        <f t="shared" si="371"/>
        <v>26.20080451127842</v>
      </c>
      <c r="V691" s="24">
        <f t="shared" si="372"/>
        <v>0</v>
      </c>
      <c r="W691" s="32">
        <f t="shared" si="373"/>
        <v>3243.7672596238613</v>
      </c>
      <c r="X691" s="33">
        <f t="shared" si="374"/>
        <v>22.4772596238613</v>
      </c>
      <c r="Y691" s="34">
        <f t="shared" si="375"/>
        <v>0</v>
      </c>
      <c r="Z691" s="39">
        <f t="shared" si="400"/>
        <v>3239.3760000000002</v>
      </c>
      <c r="AA691" s="33">
        <f t="shared" si="376"/>
        <v>18.08600000000024</v>
      </c>
      <c r="AB691" s="34">
        <f t="shared" si="377"/>
        <v>0</v>
      </c>
      <c r="AC691" s="32">
        <f t="shared" si="378"/>
        <v>3240.2981645210111</v>
      </c>
      <c r="AD691" s="33">
        <f t="shared" si="379"/>
        <v>19.008164521011167</v>
      </c>
      <c r="AE691" s="34">
        <f t="shared" si="380"/>
        <v>0</v>
      </c>
      <c r="AF691" s="36">
        <f t="shared" si="381"/>
        <v>-1</v>
      </c>
      <c r="AG691" s="37">
        <f t="shared" si="382"/>
        <v>0</v>
      </c>
      <c r="AH691" s="37">
        <f>IF(COUNTIF(AF692:AF695, "&lt;0")&gt;=2,0,IF(AE691=1, 1, -1))</f>
        <v>0</v>
      </c>
      <c r="AI691" s="37">
        <f>IF(COUNTIF(AF692:AF694, "&lt;0")&gt;=1,0,IF(AE691=1, 1, -1))</f>
        <v>0</v>
      </c>
      <c r="AJ691" s="42">
        <f>IF(SUM(AE692:AE694)=0,0,IF(AE691=1, 1, -1))</f>
        <v>-1</v>
      </c>
      <c r="AK691" s="37">
        <f>IF(COUNTIF(AF692:AF693, "&lt;0")&gt;=2,0,IF(AE691=1, 1, -1))</f>
        <v>0</v>
      </c>
      <c r="AL691" s="44">
        <f>IF(COUNTIF(AF692:AF695, "&lt;0")&gt;=3,0,IF(AE691=1, 1, -1))</f>
        <v>-1</v>
      </c>
      <c r="AM691" s="49">
        <f>IF(COUNTIF(AF692:AF694, "&lt;0")&gt;=2,0,IF(AE691=1, 1, -1))</f>
        <v>0</v>
      </c>
      <c r="AN691" s="7">
        <v>11.545906127178378</v>
      </c>
      <c r="AO691" s="4">
        <f t="shared" si="383"/>
        <v>0.82999999999992724</v>
      </c>
      <c r="AP691" s="4">
        <f t="shared" si="384"/>
        <v>-23.519999999999982</v>
      </c>
      <c r="AQ691" s="4">
        <f t="shared" si="385"/>
        <v>18.800000000000182</v>
      </c>
      <c r="AR691">
        <f t="shared" si="401"/>
        <v>23.519999999999982</v>
      </c>
      <c r="AS691" s="6">
        <f t="shared" si="386"/>
        <v>1</v>
      </c>
      <c r="AT691" s="4">
        <f t="shared" si="387"/>
        <v>-6.2011408092324132</v>
      </c>
      <c r="AU691" s="4">
        <f t="shared" si="402"/>
        <v>-0.2540938728218034</v>
      </c>
      <c r="AV691">
        <f t="shared" si="403"/>
        <v>1</v>
      </c>
      <c r="AW691">
        <f t="shared" si="404"/>
        <v>0</v>
      </c>
      <c r="AX691">
        <f t="shared" si="405"/>
        <v>0</v>
      </c>
      <c r="AY691" s="4">
        <f t="shared" si="388"/>
        <v>-3.9100000000000006</v>
      </c>
      <c r="AZ691" s="4">
        <f t="shared" si="389"/>
        <v>551.84999999999854</v>
      </c>
      <c r="BA691" s="4">
        <f>(C691-$C$1240)*10/100*4</f>
        <v>264.80400000000009</v>
      </c>
      <c r="BC691"/>
      <c r="BE691" s="6"/>
      <c r="BK691">
        <f t="shared" si="406"/>
        <v>1</v>
      </c>
    </row>
    <row r="692" spans="1:63" x14ac:dyDescent="0.25">
      <c r="A692">
        <v>567</v>
      </c>
      <c r="B692" s="1">
        <v>43826</v>
      </c>
      <c r="C692" s="2">
        <v>3247.23</v>
      </c>
      <c r="D692" s="2">
        <v>3247.93</v>
      </c>
      <c r="E692" s="2">
        <v>3234.37</v>
      </c>
      <c r="F692" s="2">
        <v>3240.02</v>
      </c>
      <c r="G692" s="2">
        <v>2428670000</v>
      </c>
      <c r="H692" s="2">
        <f t="shared" si="390"/>
        <v>25.042769215883389</v>
      </c>
      <c r="I692" s="2">
        <f t="shared" si="391"/>
        <v>3168.6220000000003</v>
      </c>
      <c r="J692" s="2">
        <f t="shared" si="392"/>
        <v>23.085458033826772</v>
      </c>
      <c r="K692" s="2">
        <f t="shared" si="393"/>
        <v>7.3200000000001637</v>
      </c>
      <c r="L692" s="20">
        <f>VLOOKUP(B692,'IV Calls'!A:B,2, FALSE)</f>
        <v>7.4300000000000005E-2</v>
      </c>
      <c r="M692" s="2">
        <f t="shared" si="394"/>
        <v>7.8917359753870731</v>
      </c>
      <c r="N692" s="2">
        <f>VLOOKUP(B692,'IV Puts'!A:B,2, FALSE)</f>
        <v>8.9399999999999993E-2</v>
      </c>
      <c r="O692" s="21">
        <f t="shared" si="395"/>
        <v>9.8540235047379685</v>
      </c>
      <c r="P692" s="4">
        <f t="shared" si="396"/>
        <v>13.559999999999945</v>
      </c>
      <c r="Q692" s="4">
        <f t="shared" si="397"/>
        <v>14.696999999999935</v>
      </c>
      <c r="R692" s="4">
        <f t="shared" si="398"/>
        <v>7.4708045112781951</v>
      </c>
      <c r="S692" s="4">
        <f t="shared" si="399"/>
        <v>5.1792389068469005</v>
      </c>
      <c r="T692" s="20">
        <f t="shared" si="370"/>
        <v>3246.5100601503759</v>
      </c>
      <c r="U692" s="2">
        <f t="shared" si="371"/>
        <v>6.490060150375939</v>
      </c>
      <c r="V692" s="24">
        <f t="shared" si="372"/>
        <v>1</v>
      </c>
      <c r="W692" s="32">
        <f t="shared" si="373"/>
        <v>3250.4113891946404</v>
      </c>
      <c r="X692" s="33">
        <f t="shared" si="374"/>
        <v>10.391389194640396</v>
      </c>
      <c r="Y692" s="34">
        <f t="shared" si="375"/>
        <v>0</v>
      </c>
      <c r="Z692" s="39">
        <f t="shared" si="400"/>
        <v>3249.2330000000002</v>
      </c>
      <c r="AA692" s="33">
        <f t="shared" si="376"/>
        <v>9.2130000000001928</v>
      </c>
      <c r="AB692" s="34">
        <f t="shared" si="377"/>
        <v>0</v>
      </c>
      <c r="AC692" s="32">
        <f t="shared" si="378"/>
        <v>3249.4804617308746</v>
      </c>
      <c r="AD692" s="33">
        <f t="shared" si="379"/>
        <v>9.4604617308746128</v>
      </c>
      <c r="AE692" s="34">
        <f t="shared" si="380"/>
        <v>0</v>
      </c>
      <c r="AF692" s="36">
        <f t="shared" si="381"/>
        <v>-1</v>
      </c>
      <c r="AG692" s="37">
        <f t="shared" si="382"/>
        <v>0</v>
      </c>
      <c r="AH692" s="37">
        <f>IF(COUNTIF(AF693:AF696, "&lt;0")&gt;=2,0,IF(AE692=1, 1, -1))</f>
        <v>-1</v>
      </c>
      <c r="AI692" s="37">
        <f>IF(COUNTIF(AF693:AF695, "&lt;0")&gt;=1,0,IF(AE692=1, 1, -1))</f>
        <v>0</v>
      </c>
      <c r="AJ692" s="42">
        <f>IF(SUM(AE693:AE695)=0,0,IF(AE692=1, 1, -1))</f>
        <v>-1</v>
      </c>
      <c r="AK692" s="37">
        <f>IF(COUNTIF(AF693:AF694, "&lt;0")&gt;=2,0,IF(AE692=1, 1, -1))</f>
        <v>-1</v>
      </c>
      <c r="AL692" s="44">
        <f>IF(COUNTIF(AF693:AF696, "&lt;0")&gt;=3,0,IF(AE692=1, 1, -1))</f>
        <v>-1</v>
      </c>
      <c r="AM692" s="49">
        <f>IF(COUNTIF(AF693:AF695, "&lt;0")&gt;=2,0,IF(AE692=1, 1, -1))</f>
        <v>-1</v>
      </c>
      <c r="AN692" s="7">
        <v>9.4955746460242825</v>
      </c>
      <c r="AO692" s="4">
        <f t="shared" si="383"/>
        <v>0.6999999999998181</v>
      </c>
      <c r="AP692" s="4">
        <f t="shared" si="384"/>
        <v>-12.860000000000127</v>
      </c>
      <c r="AQ692" s="4">
        <f t="shared" si="385"/>
        <v>7.2100000000000364</v>
      </c>
      <c r="AR692">
        <f t="shared" si="401"/>
        <v>12.860000000000127</v>
      </c>
      <c r="AS692" s="6">
        <f t="shared" si="386"/>
        <v>0</v>
      </c>
      <c r="AT692" s="4">
        <f t="shared" si="387"/>
        <v>1.3833619690362973</v>
      </c>
      <c r="AU692" s="4">
        <f t="shared" si="402"/>
        <v>9.2855746460242461</v>
      </c>
      <c r="AV692">
        <f t="shared" si="403"/>
        <v>0</v>
      </c>
      <c r="AW692">
        <f t="shared" si="404"/>
        <v>0</v>
      </c>
      <c r="AX692">
        <f t="shared" si="405"/>
        <v>0</v>
      </c>
      <c r="AY692" s="4">
        <f t="shared" si="388"/>
        <v>6.94</v>
      </c>
      <c r="AZ692" s="4">
        <f t="shared" si="389"/>
        <v>555.75999999999851</v>
      </c>
      <c r="BA692" s="4">
        <f>(C692-$C$1240)*10/100*4</f>
        <v>267.66000000000003</v>
      </c>
      <c r="BC692"/>
      <c r="BE692" s="6"/>
      <c r="BK692">
        <f t="shared" si="406"/>
        <v>1</v>
      </c>
    </row>
    <row r="693" spans="1:63" x14ac:dyDescent="0.25">
      <c r="A693">
        <v>566</v>
      </c>
      <c r="B693" s="1">
        <v>43825</v>
      </c>
      <c r="C693" s="2">
        <v>3227.2</v>
      </c>
      <c r="D693" s="2">
        <v>3240.08</v>
      </c>
      <c r="E693" s="2">
        <v>3227.2</v>
      </c>
      <c r="F693" s="2">
        <v>3239.91</v>
      </c>
      <c r="G693" s="2">
        <v>2160680000</v>
      </c>
      <c r="H693" s="2">
        <f t="shared" si="390"/>
        <v>28.852626704994726</v>
      </c>
      <c r="I693" s="2">
        <f t="shared" si="391"/>
        <v>3163.5350000000003</v>
      </c>
      <c r="J693" s="2">
        <f t="shared" si="392"/>
        <v>25.853732149394446</v>
      </c>
      <c r="K693" s="2">
        <f t="shared" si="393"/>
        <v>3.819999999999709</v>
      </c>
      <c r="L693" s="20">
        <f>VLOOKUP(B693,'IV Calls'!A:B,2, FALSE)</f>
        <v>7.5399999999999995E-2</v>
      </c>
      <c r="M693" s="2">
        <f t="shared" si="394"/>
        <v>7.9677122226405652</v>
      </c>
      <c r="N693" s="2">
        <f>VLOOKUP(B693,'IV Puts'!A:B,2, FALSE)</f>
        <v>6.5799999999999997E-2</v>
      </c>
      <c r="O693" s="21">
        <f t="shared" si="395"/>
        <v>7.2157342369261466</v>
      </c>
      <c r="P693" s="4">
        <f t="shared" si="396"/>
        <v>16.699999999999818</v>
      </c>
      <c r="Q693" s="4">
        <f t="shared" si="397"/>
        <v>17.121999999999979</v>
      </c>
      <c r="R693" s="4">
        <f t="shared" si="398"/>
        <v>6.6000601503759384</v>
      </c>
      <c r="S693" s="4">
        <f t="shared" si="399"/>
        <v>4.480829851606396</v>
      </c>
      <c r="T693" s="20">
        <f t="shared" si="370"/>
        <v>3229.1684285714286</v>
      </c>
      <c r="U693" s="2">
        <f t="shared" si="371"/>
        <v>10.741571428571206</v>
      </c>
      <c r="V693" s="24">
        <f t="shared" si="372"/>
        <v>0</v>
      </c>
      <c r="W693" s="32">
        <f t="shared" si="373"/>
        <v>3229.9707611608428</v>
      </c>
      <c r="X693" s="33">
        <f t="shared" si="374"/>
        <v>9.9392388391570421</v>
      </c>
      <c r="Y693" s="34">
        <f t="shared" si="375"/>
        <v>0</v>
      </c>
      <c r="Z693" s="39">
        <f t="shared" si="400"/>
        <v>3227.375</v>
      </c>
      <c r="AA693" s="33">
        <f t="shared" si="376"/>
        <v>12.534999999999854</v>
      </c>
      <c r="AB693" s="34">
        <f t="shared" si="377"/>
        <v>0</v>
      </c>
      <c r="AC693" s="32">
        <f t="shared" si="378"/>
        <v>3227.920109843777</v>
      </c>
      <c r="AD693" s="33">
        <f t="shared" si="379"/>
        <v>11.989890156222827</v>
      </c>
      <c r="AE693" s="34">
        <f t="shared" si="380"/>
        <v>0</v>
      </c>
      <c r="AF693" s="36">
        <f t="shared" si="381"/>
        <v>-1</v>
      </c>
      <c r="AG693" s="37">
        <f t="shared" si="382"/>
        <v>-1</v>
      </c>
      <c r="AH693" s="37">
        <f>IF(COUNTIF(AF694:AF697, "&lt;0")&gt;=2,0,IF(AE693=1, 1, -1))</f>
        <v>-1</v>
      </c>
      <c r="AI693" s="37">
        <f>IF(COUNTIF(AF694:AF696, "&lt;0")&gt;=1,0,IF(AE693=1, 1, -1))</f>
        <v>-1</v>
      </c>
      <c r="AJ693" s="42">
        <f>IF(SUM(AE694:AE696)=0,0,IF(AE693=1, 1, -1))</f>
        <v>-1</v>
      </c>
      <c r="AK693" s="37">
        <f>IF(COUNTIF(AF694:AF695, "&lt;0")&gt;=2,0,IF(AE693=1, 1, -1))</f>
        <v>-1</v>
      </c>
      <c r="AL693" s="44">
        <f>IF(COUNTIF(AF694:AF697, "&lt;0")&gt;=3,0,IF(AE693=1, 1, -1))</f>
        <v>-1</v>
      </c>
      <c r="AM693" s="49">
        <f>IF(COUNTIF(AF694:AF696, "&lt;0")&gt;=2,0,IF(AE693=1, 1, -1))</f>
        <v>-1</v>
      </c>
      <c r="AN693" s="7">
        <v>6.9532554940285038</v>
      </c>
      <c r="AO693" s="4">
        <f t="shared" si="383"/>
        <v>12.880000000000109</v>
      </c>
      <c r="AP693" s="4">
        <f t="shared" si="384"/>
        <v>0</v>
      </c>
      <c r="AQ693" s="4">
        <f t="shared" si="385"/>
        <v>12.710000000000036</v>
      </c>
      <c r="AR693">
        <f t="shared" si="401"/>
        <v>12.880000000000109</v>
      </c>
      <c r="AS693" s="6">
        <f t="shared" si="386"/>
        <v>1</v>
      </c>
      <c r="AT693" s="4">
        <f t="shared" si="387"/>
        <v>-2.4501167589573534</v>
      </c>
      <c r="AU693" s="4">
        <f t="shared" si="402"/>
        <v>1.2432554940284675</v>
      </c>
      <c r="AV693">
        <f t="shared" si="403"/>
        <v>0</v>
      </c>
      <c r="AW693">
        <f t="shared" si="404"/>
        <v>1</v>
      </c>
      <c r="AX693">
        <f t="shared" si="405"/>
        <v>0</v>
      </c>
      <c r="AY693" s="4">
        <f t="shared" si="388"/>
        <v>-3.9100000000000006</v>
      </c>
      <c r="AZ693" s="4">
        <f t="shared" si="389"/>
        <v>548.81999999999846</v>
      </c>
      <c r="BA693" s="4">
        <f>(C693-$C$1240)*10/100*4</f>
        <v>259.64799999999997</v>
      </c>
      <c r="BC693"/>
      <c r="BE693" s="6"/>
      <c r="BK693">
        <f t="shared" si="406"/>
        <v>1</v>
      </c>
    </row>
    <row r="694" spans="1:63" x14ac:dyDescent="0.25">
      <c r="A694">
        <v>565</v>
      </c>
      <c r="B694" s="1">
        <v>43823</v>
      </c>
      <c r="C694" s="2">
        <v>3225.45</v>
      </c>
      <c r="D694" s="2">
        <v>3226.43</v>
      </c>
      <c r="E694" s="2">
        <v>3220.51</v>
      </c>
      <c r="F694" s="2">
        <v>3223.38</v>
      </c>
      <c r="G694" s="2">
        <v>1296540000</v>
      </c>
      <c r="H694" s="2">
        <f t="shared" si="390"/>
        <v>32.68335485295907</v>
      </c>
      <c r="I694" s="2">
        <f t="shared" si="391"/>
        <v>3158.9175000000005</v>
      </c>
      <c r="J694" s="2">
        <f t="shared" si="392"/>
        <v>29.45729551312154</v>
      </c>
      <c r="K694" s="2">
        <f t="shared" si="393"/>
        <v>1.4399999999995998</v>
      </c>
      <c r="L694" s="20">
        <f>VLOOKUP(B694,'IV Calls'!A:B,2, FALSE)</f>
        <v>7.5700000000000003E-2</v>
      </c>
      <c r="M694" s="2">
        <f t="shared" si="394"/>
        <v>8.0009774569988057</v>
      </c>
      <c r="N694" s="2">
        <f>VLOOKUP(B694,'IV Puts'!A:B,2, FALSE)</f>
        <v>6.8900000000000003E-2</v>
      </c>
      <c r="O694" s="21">
        <f t="shared" si="395"/>
        <v>7.5571619781379749</v>
      </c>
      <c r="P694" s="4">
        <f t="shared" si="396"/>
        <v>5.919999999999618</v>
      </c>
      <c r="Q694" s="4">
        <f t="shared" si="397"/>
        <v>16.598000000000003</v>
      </c>
      <c r="R694" s="4">
        <f t="shared" si="398"/>
        <v>5.7884285714285717</v>
      </c>
      <c r="S694" s="4">
        <f t="shared" si="399"/>
        <v>3.9024805082298593</v>
      </c>
      <c r="T694" s="20">
        <f t="shared" si="370"/>
        <v>3229.1966240601505</v>
      </c>
      <c r="U694" s="2">
        <f t="shared" si="371"/>
        <v>5.8166240601503887</v>
      </c>
      <c r="V694" s="24">
        <f t="shared" si="372"/>
        <v>1</v>
      </c>
      <c r="W694" s="32">
        <f t="shared" si="373"/>
        <v>3227.9247675338752</v>
      </c>
      <c r="X694" s="33">
        <f t="shared" si="374"/>
        <v>4.5447675338750742</v>
      </c>
      <c r="Y694" s="34">
        <f t="shared" si="375"/>
        <v>1</v>
      </c>
      <c r="Z694" s="39">
        <f t="shared" si="400"/>
        <v>3225.39</v>
      </c>
      <c r="AA694" s="33">
        <f t="shared" si="376"/>
        <v>2.0099999999997635</v>
      </c>
      <c r="AB694" s="34">
        <f t="shared" si="377"/>
        <v>1</v>
      </c>
      <c r="AC694" s="32">
        <f t="shared" si="378"/>
        <v>3225.9223011821141</v>
      </c>
      <c r="AD694" s="33">
        <f t="shared" si="379"/>
        <v>2.542301182113988</v>
      </c>
      <c r="AE694" s="34">
        <f t="shared" si="380"/>
        <v>1</v>
      </c>
      <c r="AF694" s="36">
        <f t="shared" si="381"/>
        <v>1</v>
      </c>
      <c r="AG694" s="37">
        <f t="shared" si="382"/>
        <v>1</v>
      </c>
      <c r="AH694" s="37">
        <f>IF(COUNTIF(AF695:AF698, "&lt;0")&gt;=2,0,IF(AE694=1, 1, -1))</f>
        <v>1</v>
      </c>
      <c r="AI694" s="37">
        <f>IF(COUNTIF(AF695:AF697, "&lt;0")&gt;=1,0,IF(AE694=1, 1, -1))</f>
        <v>0</v>
      </c>
      <c r="AJ694" s="42">
        <f>IF(SUM(AE695:AE697)=0,0,IF(AE694=1, 1, -1))</f>
        <v>1</v>
      </c>
      <c r="AK694" s="37">
        <f>IF(COUNTIF(AF695:AF696, "&lt;0")&gt;=2,0,IF(AE694=1, 1, -1))</f>
        <v>1</v>
      </c>
      <c r="AL694" s="44">
        <f>IF(COUNTIF(AF695:AF698, "&lt;0")&gt;=3,0,IF(AE694=1, 1, -1))</f>
        <v>1</v>
      </c>
      <c r="AM694" s="49">
        <f>IF(COUNTIF(AF695:AF697, "&lt;0")&gt;=2,0,IF(AE694=1, 1, -1))</f>
        <v>1</v>
      </c>
      <c r="AN694" s="7">
        <v>7.2822634978496383</v>
      </c>
      <c r="AO694" s="4">
        <f t="shared" si="383"/>
        <v>0.98000000000001819</v>
      </c>
      <c r="AP694" s="4">
        <f t="shared" si="384"/>
        <v>-4.9399999999995998</v>
      </c>
      <c r="AQ694" s="4">
        <f t="shared" si="385"/>
        <v>2.069999999999709</v>
      </c>
      <c r="AR694">
        <f t="shared" si="401"/>
        <v>4.9399999999995998</v>
      </c>
      <c r="AS694" s="6">
        <f t="shared" si="386"/>
        <v>0</v>
      </c>
      <c r="AT694" s="4">
        <f t="shared" si="387"/>
        <v>5.9833952467748581</v>
      </c>
      <c r="AU694" s="4">
        <f t="shared" si="402"/>
        <v>12.212263497849928</v>
      </c>
      <c r="AV694">
        <f t="shared" si="403"/>
        <v>0</v>
      </c>
      <c r="AW694">
        <f t="shared" si="404"/>
        <v>0</v>
      </c>
      <c r="AX694">
        <f t="shared" si="405"/>
        <v>0</v>
      </c>
      <c r="AY694" s="4">
        <f t="shared" si="388"/>
        <v>6.94</v>
      </c>
      <c r="AZ694" s="4">
        <f t="shared" si="389"/>
        <v>552.72999999999843</v>
      </c>
      <c r="BA694" s="4">
        <f>(C694-$C$1240)*10/100*4</f>
        <v>258.94799999999998</v>
      </c>
      <c r="BC694"/>
      <c r="BE694" s="6"/>
      <c r="BK694">
        <f t="shared" si="406"/>
        <v>1</v>
      </c>
    </row>
    <row r="695" spans="1:63" x14ac:dyDescent="0.25">
      <c r="A695">
        <v>564</v>
      </c>
      <c r="B695" s="1">
        <v>43822</v>
      </c>
      <c r="C695" s="2">
        <v>3226.05</v>
      </c>
      <c r="D695" s="2">
        <v>3227.78</v>
      </c>
      <c r="E695" s="2">
        <v>3222.3</v>
      </c>
      <c r="F695" s="2">
        <v>3224.01</v>
      </c>
      <c r="G695" s="2">
        <v>3060610000</v>
      </c>
      <c r="H695" s="2">
        <f t="shared" si="390"/>
        <v>33.765715369949518</v>
      </c>
      <c r="I695" s="2">
        <f t="shared" si="391"/>
        <v>3153.5169999999998</v>
      </c>
      <c r="J695" s="2">
        <f t="shared" si="392"/>
        <v>32.041300728410256</v>
      </c>
      <c r="K695" s="2">
        <f t="shared" si="393"/>
        <v>4.830000000000382</v>
      </c>
      <c r="L695" s="20">
        <f>VLOOKUP(B695,'IV Calls'!A:B,2, FALSE)</f>
        <v>7.9200000000000007E-2</v>
      </c>
      <c r="M695" s="2">
        <f t="shared" si="394"/>
        <v>8.3636597306407854</v>
      </c>
      <c r="N695" s="2">
        <f>VLOOKUP(B695,'IV Puts'!A:B,2, FALSE)</f>
        <v>7.0000000000000007E-2</v>
      </c>
      <c r="O695" s="21">
        <f t="shared" si="395"/>
        <v>7.6711690895466944</v>
      </c>
      <c r="P695" s="4">
        <f t="shared" si="396"/>
        <v>6.5600000000004002</v>
      </c>
      <c r="Q695" s="4">
        <f t="shared" si="397"/>
        <v>17.609000000000016</v>
      </c>
      <c r="R695" s="4">
        <f t="shared" si="398"/>
        <v>5.1866240601503781</v>
      </c>
      <c r="S695" s="4">
        <f t="shared" si="399"/>
        <v>3.4855880758807589</v>
      </c>
      <c r="T695" s="20">
        <f t="shared" si="370"/>
        <v>3225.9934962406014</v>
      </c>
      <c r="U695" s="2">
        <f t="shared" si="371"/>
        <v>1.9834962406011982</v>
      </c>
      <c r="V695" s="24">
        <f t="shared" si="372"/>
        <v>1</v>
      </c>
      <c r="W695" s="32">
        <f t="shared" si="373"/>
        <v>3228.2863934899519</v>
      </c>
      <c r="X695" s="33">
        <f t="shared" si="374"/>
        <v>4.2763934899517153</v>
      </c>
      <c r="Y695" s="34">
        <f t="shared" si="375"/>
        <v>1</v>
      </c>
      <c r="Z695" s="39">
        <f t="shared" si="400"/>
        <v>3226.3220000000001</v>
      </c>
      <c r="AA695" s="33">
        <f t="shared" si="376"/>
        <v>2.3119999999998981</v>
      </c>
      <c r="AB695" s="34">
        <f t="shared" si="377"/>
        <v>1</v>
      </c>
      <c r="AC695" s="32">
        <f t="shared" si="378"/>
        <v>3226.7345226328898</v>
      </c>
      <c r="AD695" s="33">
        <f t="shared" si="379"/>
        <v>2.7245226328896024</v>
      </c>
      <c r="AE695" s="34">
        <f t="shared" si="380"/>
        <v>1</v>
      </c>
      <c r="AF695" s="36">
        <f t="shared" si="381"/>
        <v>1</v>
      </c>
      <c r="AG695" s="37">
        <f t="shared" si="382"/>
        <v>1</v>
      </c>
      <c r="AH695" s="37">
        <f>IF(COUNTIF(AF696:AF699, "&lt;0")&gt;=2,0,IF(AE695=1, 1, -1))</f>
        <v>1</v>
      </c>
      <c r="AI695" s="37">
        <f>IF(COUNTIF(AF696:AF698, "&lt;0")&gt;=1,0,IF(AE695=1, 1, -1))</f>
        <v>0</v>
      </c>
      <c r="AJ695" s="42">
        <f>IF(SUM(AE696:AE698)=0,0,IF(AE695=1, 1, -1))</f>
        <v>1</v>
      </c>
      <c r="AK695" s="37">
        <f>IF(COUNTIF(AF696:AF697, "&lt;0")&gt;=2,0,IF(AE695=1, 1, -1))</f>
        <v>1</v>
      </c>
      <c r="AL695" s="44">
        <f>IF(COUNTIF(AF696:AF699, "&lt;0")&gt;=3,0,IF(AE695=1, 1, -1))</f>
        <v>1</v>
      </c>
      <c r="AM695" s="49">
        <f>IF(COUNTIF(AF696:AF698, "&lt;0")&gt;=2,0,IF(AE695=1, 1, -1))</f>
        <v>1</v>
      </c>
      <c r="AN695" s="7">
        <v>7.3921234993037235</v>
      </c>
      <c r="AO695" s="4">
        <f t="shared" si="383"/>
        <v>1.7300000000000182</v>
      </c>
      <c r="AP695" s="4">
        <f t="shared" si="384"/>
        <v>-3.75</v>
      </c>
      <c r="AQ695" s="4">
        <f t="shared" si="385"/>
        <v>2.0399999999999636</v>
      </c>
      <c r="AR695">
        <f t="shared" si="401"/>
        <v>3.75</v>
      </c>
      <c r="AS695" s="6">
        <f t="shared" si="386"/>
        <v>0</v>
      </c>
      <c r="AT695" s="4">
        <f t="shared" si="387"/>
        <v>7.3381852489555861</v>
      </c>
      <c r="AU695" s="4">
        <f t="shared" si="402"/>
        <v>12.35212349930376</v>
      </c>
      <c r="AV695">
        <f t="shared" si="403"/>
        <v>0</v>
      </c>
      <c r="AW695">
        <f t="shared" si="404"/>
        <v>0</v>
      </c>
      <c r="AX695">
        <f t="shared" si="405"/>
        <v>0</v>
      </c>
      <c r="AY695" s="4">
        <f t="shared" si="388"/>
        <v>6.94</v>
      </c>
      <c r="AZ695" s="4">
        <f t="shared" si="389"/>
        <v>545.78999999999837</v>
      </c>
      <c r="BA695" s="4">
        <f>(C695-$C$1240)*10/100*4</f>
        <v>259.1880000000001</v>
      </c>
      <c r="BC695"/>
      <c r="BE695" s="6"/>
      <c r="BK695">
        <f t="shared" si="406"/>
        <v>1</v>
      </c>
    </row>
    <row r="696" spans="1:63" x14ac:dyDescent="0.25">
      <c r="A696">
        <v>563</v>
      </c>
      <c r="B696" s="1">
        <v>43819</v>
      </c>
      <c r="C696" s="2">
        <v>3223.33</v>
      </c>
      <c r="D696" s="2">
        <v>3225.65</v>
      </c>
      <c r="E696" s="2">
        <v>3216.03</v>
      </c>
      <c r="F696" s="2">
        <v>3221.22</v>
      </c>
      <c r="G696" s="2">
        <v>6454270000</v>
      </c>
      <c r="H696" s="2">
        <f t="shared" si="390"/>
        <v>31.271223264279946</v>
      </c>
      <c r="I696" s="2">
        <f t="shared" si="391"/>
        <v>3147.7849999999999</v>
      </c>
      <c r="J696" s="2">
        <f t="shared" si="392"/>
        <v>30.631312943319625</v>
      </c>
      <c r="K696" s="2">
        <f t="shared" si="393"/>
        <v>17.960000000000036</v>
      </c>
      <c r="L696" s="20">
        <f>VLOOKUP(B696,'IV Calls'!A:B,2, FALSE)</f>
        <v>8.1500000000000003E-2</v>
      </c>
      <c r="M696" s="2">
        <f t="shared" si="394"/>
        <v>8.5641953245243325</v>
      </c>
      <c r="N696" s="2">
        <f>VLOOKUP(B696,'IV Puts'!A:B,2, FALSE)</f>
        <v>6.2100000000000002E-2</v>
      </c>
      <c r="O696" s="21">
        <f t="shared" si="395"/>
        <v>6.7719368080114899</v>
      </c>
      <c r="P696" s="4">
        <f t="shared" si="396"/>
        <v>20.2800000000002</v>
      </c>
      <c r="Q696" s="4">
        <f t="shared" si="397"/>
        <v>18.293999999999961</v>
      </c>
      <c r="R696" s="4">
        <f t="shared" si="398"/>
        <v>4.773496240601502</v>
      </c>
      <c r="S696" s="4">
        <f t="shared" si="399"/>
        <v>3.1498499858477196</v>
      </c>
      <c r="T696" s="20">
        <f t="shared" si="370"/>
        <v>3209.6998421052631</v>
      </c>
      <c r="U696" s="2">
        <f t="shared" si="371"/>
        <v>11.520157894736712</v>
      </c>
      <c r="V696" s="24">
        <f t="shared" si="372"/>
        <v>0</v>
      </c>
      <c r="W696" s="32">
        <f t="shared" si="373"/>
        <v>3225.3291167715597</v>
      </c>
      <c r="X696" s="33">
        <f t="shared" si="374"/>
        <v>4.1091167715599113</v>
      </c>
      <c r="Y696" s="34">
        <f t="shared" si="375"/>
        <v>1</v>
      </c>
      <c r="Z696" s="39">
        <f t="shared" si="400"/>
        <v>3226.4310000000041</v>
      </c>
      <c r="AA696" s="33">
        <f t="shared" si="376"/>
        <v>5.2110000000043328</v>
      </c>
      <c r="AB696" s="34">
        <f t="shared" si="377"/>
        <v>1</v>
      </c>
      <c r="AC696" s="32">
        <f t="shared" si="378"/>
        <v>3226.1996045220308</v>
      </c>
      <c r="AD696" s="33">
        <f t="shared" si="379"/>
        <v>4.9796045220309679</v>
      </c>
      <c r="AE696" s="34">
        <f t="shared" si="380"/>
        <v>1</v>
      </c>
      <c r="AF696" s="36">
        <f t="shared" si="381"/>
        <v>1</v>
      </c>
      <c r="AG696" s="37">
        <f t="shared" si="382"/>
        <v>0</v>
      </c>
      <c r="AH696" s="37">
        <f>IF(COUNTIF(AF697:AF700, "&lt;0")&gt;=2,0,IF(AE696=1, 1, -1))</f>
        <v>1</v>
      </c>
      <c r="AI696" s="37">
        <f>IF(COUNTIF(AF697:AF699, "&lt;0")&gt;=1,0,IF(AE696=1, 1, -1))</f>
        <v>0</v>
      </c>
      <c r="AJ696" s="42">
        <f>IF(SUM(AE697:AE699)=0,0,IF(AE696=1, 1, -1))</f>
        <v>1</v>
      </c>
      <c r="AK696" s="37">
        <f>IF(COUNTIF(AF697:AF698, "&lt;0")&gt;=2,0,IF(AE696=1, 1, -1))</f>
        <v>1</v>
      </c>
      <c r="AL696" s="44">
        <f>IF(COUNTIF(AF697:AF700, "&lt;0")&gt;=3,0,IF(AE696=1, 1, -1))</f>
        <v>1</v>
      </c>
      <c r="AM696" s="49">
        <f>IF(COUNTIF(AF697:AF699, "&lt;0")&gt;=2,0,IF(AE696=1, 1, -1))</f>
        <v>1</v>
      </c>
      <c r="AN696" s="7">
        <v>6.5256015908338787</v>
      </c>
      <c r="AO696" s="4">
        <f t="shared" si="383"/>
        <v>2.3200000000001637</v>
      </c>
      <c r="AP696" s="4">
        <f t="shared" si="384"/>
        <v>-7.2999999999997272</v>
      </c>
      <c r="AQ696" s="4">
        <f t="shared" si="385"/>
        <v>2.1100000000001273</v>
      </c>
      <c r="AR696">
        <f t="shared" si="401"/>
        <v>7.2999999999997272</v>
      </c>
      <c r="AS696" s="6">
        <f t="shared" si="386"/>
        <v>0</v>
      </c>
      <c r="AT696" s="4">
        <f t="shared" si="387"/>
        <v>2.4884023862510904</v>
      </c>
      <c r="AU696" s="4">
        <f t="shared" si="402"/>
        <v>11.415601590833752</v>
      </c>
      <c r="AV696">
        <f t="shared" si="403"/>
        <v>0</v>
      </c>
      <c r="AW696">
        <f t="shared" si="404"/>
        <v>0</v>
      </c>
      <c r="AX696">
        <f t="shared" si="405"/>
        <v>0</v>
      </c>
      <c r="AY696" s="4">
        <f t="shared" si="388"/>
        <v>6.94</v>
      </c>
      <c r="AZ696" s="4">
        <f t="shared" si="389"/>
        <v>538.84999999999832</v>
      </c>
      <c r="BA696" s="4">
        <f>(C696-$C$1240)*10/100*4</f>
        <v>258.10000000000002</v>
      </c>
      <c r="BC696"/>
      <c r="BE696" s="6"/>
      <c r="BK696">
        <f t="shared" si="406"/>
        <v>1</v>
      </c>
    </row>
    <row r="697" spans="1:63" x14ac:dyDescent="0.25">
      <c r="A697">
        <v>562</v>
      </c>
      <c r="B697" s="1">
        <v>43818</v>
      </c>
      <c r="C697" s="2">
        <v>3192.32</v>
      </c>
      <c r="D697" s="2">
        <v>3205.48</v>
      </c>
      <c r="E697" s="2">
        <v>3192.32</v>
      </c>
      <c r="F697" s="2">
        <v>3205.37</v>
      </c>
      <c r="G697" s="2">
        <v>3720450000</v>
      </c>
      <c r="H697" s="2">
        <f t="shared" si="390"/>
        <v>27.105273800088789</v>
      </c>
      <c r="I697" s="2">
        <f t="shared" si="391"/>
        <v>3142.0430000000006</v>
      </c>
      <c r="J697" s="2">
        <f t="shared" si="392"/>
        <v>27.453265839662112</v>
      </c>
      <c r="K697" s="2">
        <f t="shared" si="393"/>
        <v>1.180000000000291</v>
      </c>
      <c r="L697" s="20">
        <f>VLOOKUP(B697,'IV Calls'!A:B,2, FALSE)</f>
        <v>6.4699999999999994E-2</v>
      </c>
      <c r="M697" s="2">
        <f t="shared" si="394"/>
        <v>6.7686323533002799</v>
      </c>
      <c r="N697" s="2">
        <f>VLOOKUP(B697,'IV Puts'!A:B,2, FALSE)</f>
        <v>5.7500000000000002E-2</v>
      </c>
      <c r="O697" s="21">
        <f t="shared" si="395"/>
        <v>6.2424752794811651</v>
      </c>
      <c r="P697" s="4">
        <f t="shared" si="396"/>
        <v>14.340000000000146</v>
      </c>
      <c r="Q697" s="4">
        <f t="shared" si="397"/>
        <v>19.582999999999949</v>
      </c>
      <c r="R697" s="4">
        <f t="shared" si="398"/>
        <v>4.3298421052631584</v>
      </c>
      <c r="S697" s="4">
        <f t="shared" si="399"/>
        <v>2.8156574247320973</v>
      </c>
      <c r="T697" s="20">
        <f t="shared" si="370"/>
        <v>3195.0292030075188</v>
      </c>
      <c r="U697" s="2">
        <f t="shared" si="371"/>
        <v>10.340796992481046</v>
      </c>
      <c r="V697" s="24">
        <f t="shared" si="372"/>
        <v>1</v>
      </c>
      <c r="W697" s="32">
        <f t="shared" si="373"/>
        <v>3194.101533022264</v>
      </c>
      <c r="X697" s="33">
        <f t="shared" si="374"/>
        <v>11.268466977735898</v>
      </c>
      <c r="Y697" s="34">
        <f t="shared" si="375"/>
        <v>0</v>
      </c>
      <c r="Z697" s="39">
        <f t="shared" si="400"/>
        <v>3192.0310000000009</v>
      </c>
      <c r="AA697" s="33">
        <f t="shared" si="376"/>
        <v>13.338999999999032</v>
      </c>
      <c r="AB697" s="34">
        <f t="shared" si="377"/>
        <v>0</v>
      </c>
      <c r="AC697" s="32">
        <f t="shared" si="378"/>
        <v>3192.4658119346764</v>
      </c>
      <c r="AD697" s="33">
        <f t="shared" si="379"/>
        <v>12.904188065323524</v>
      </c>
      <c r="AE697" s="34">
        <f t="shared" si="380"/>
        <v>0</v>
      </c>
      <c r="AF697" s="36">
        <f t="shared" si="381"/>
        <v>-1</v>
      </c>
      <c r="AG697" s="37">
        <f t="shared" si="382"/>
        <v>-1</v>
      </c>
      <c r="AH697" s="37">
        <f>IF(COUNTIF(AF698:AF701, "&lt;0")&gt;=2,0,IF(AE697=1, 1, -1))</f>
        <v>-1</v>
      </c>
      <c r="AI697" s="37">
        <f>IF(COUNTIF(AF698:AF700, "&lt;0")&gt;=1,0,IF(AE697=1, 1, -1))</f>
        <v>-1</v>
      </c>
      <c r="AJ697" s="42">
        <f>IF(SUM(AE698:AE700)=0,0,IF(AE697=1, 1, -1))</f>
        <v>-1</v>
      </c>
      <c r="AK697" s="37">
        <f>IF(COUNTIF(AF698:AF699, "&lt;0")&gt;=2,0,IF(AE697=1, 1, -1))</f>
        <v>-1</v>
      </c>
      <c r="AL697" s="44">
        <f>IF(COUNTIF(AF698:AF701, "&lt;0")&gt;=3,0,IF(AE697=1, 1, -1))</f>
        <v>-1</v>
      </c>
      <c r="AM697" s="49">
        <f>IF(COUNTIF(AF698:AF700, "&lt;0")&gt;=2,0,IF(AE697=1, 1, -1))</f>
        <v>-1</v>
      </c>
      <c r="AN697" s="7">
        <v>6.0153996957459999</v>
      </c>
      <c r="AO697" s="4">
        <f t="shared" si="383"/>
        <v>13.159999999999854</v>
      </c>
      <c r="AP697" s="4">
        <f t="shared" si="384"/>
        <v>0</v>
      </c>
      <c r="AQ697" s="4">
        <f t="shared" si="385"/>
        <v>13.049999999999727</v>
      </c>
      <c r="AR697">
        <f t="shared" si="401"/>
        <v>13.159999999999854</v>
      </c>
      <c r="AS697" s="6">
        <f t="shared" si="386"/>
        <v>1</v>
      </c>
      <c r="AT697" s="4">
        <f t="shared" si="387"/>
        <v>-4.1369004563808538</v>
      </c>
      <c r="AU697" s="4">
        <f t="shared" si="402"/>
        <v>-3.4600304253727288E-2</v>
      </c>
      <c r="AV697">
        <f t="shared" si="403"/>
        <v>1</v>
      </c>
      <c r="AW697">
        <f t="shared" si="404"/>
        <v>0</v>
      </c>
      <c r="AX697">
        <f t="shared" si="405"/>
        <v>0</v>
      </c>
      <c r="AY697" s="4">
        <f t="shared" si="388"/>
        <v>-3.9100000000000006</v>
      </c>
      <c r="AZ697" s="4">
        <f t="shared" si="389"/>
        <v>531.90999999999826</v>
      </c>
      <c r="BA697" s="4">
        <f>(C697-$C$1240)*10/100*4</f>
        <v>245.69600000000008</v>
      </c>
      <c r="BC697"/>
      <c r="BE697" s="6"/>
      <c r="BK697">
        <f t="shared" si="406"/>
        <v>1</v>
      </c>
    </row>
    <row r="698" spans="1:63" x14ac:dyDescent="0.25">
      <c r="A698">
        <v>561</v>
      </c>
      <c r="B698" s="1">
        <v>43817</v>
      </c>
      <c r="C698" s="2">
        <v>3195.21</v>
      </c>
      <c r="D698" s="2">
        <v>3198.48</v>
      </c>
      <c r="E698" s="2">
        <v>3191.14</v>
      </c>
      <c r="F698" s="2">
        <v>3191.14</v>
      </c>
      <c r="G698" s="2">
        <v>4014080000</v>
      </c>
      <c r="H698" s="2">
        <f t="shared" si="390"/>
        <v>27.92672945007666</v>
      </c>
      <c r="I698" s="2">
        <f t="shared" si="391"/>
        <v>3138.16</v>
      </c>
      <c r="J698" s="2">
        <f t="shared" si="392"/>
        <v>29.652057082275523</v>
      </c>
      <c r="K698" s="2">
        <f t="shared" si="393"/>
        <v>2.6900000000000546</v>
      </c>
      <c r="L698" s="20">
        <f>VLOOKUP(B698,'IV Calls'!A:B,2, FALSE)</f>
        <v>4.9599999999999998E-2</v>
      </c>
      <c r="M698" s="2">
        <f t="shared" si="394"/>
        <v>5.1911800269740622</v>
      </c>
      <c r="N698" s="2">
        <f>VLOOKUP(B698,'IV Puts'!A:B,2, FALSE)</f>
        <v>0.1011</v>
      </c>
      <c r="O698" s="21">
        <f t="shared" si="395"/>
        <v>10.980646511889004</v>
      </c>
      <c r="P698" s="4">
        <f t="shared" si="396"/>
        <v>7.3400000000001455</v>
      </c>
      <c r="Q698" s="4">
        <f t="shared" si="397"/>
        <v>19.717999999999893</v>
      </c>
      <c r="R698" s="4">
        <f t="shared" si="398"/>
        <v>3.8892030075187978</v>
      </c>
      <c r="S698" s="4">
        <f t="shared" si="399"/>
        <v>2.5092014398080269</v>
      </c>
      <c r="T698" s="20">
        <f t="shared" si="370"/>
        <v>3195.8800902255639</v>
      </c>
      <c r="U698" s="2">
        <f t="shared" si="371"/>
        <v>4.7400902255640176</v>
      </c>
      <c r="V698" s="24">
        <f t="shared" si="372"/>
        <v>1</v>
      </c>
      <c r="W698" s="32">
        <f t="shared" si="373"/>
        <v>3196.7481307301186</v>
      </c>
      <c r="X698" s="33">
        <f t="shared" si="374"/>
        <v>5.6081307301187735</v>
      </c>
      <c r="Y698" s="34">
        <f t="shared" si="375"/>
        <v>1</v>
      </c>
      <c r="Z698" s="39">
        <f t="shared" si="400"/>
        <v>3195.1910000000007</v>
      </c>
      <c r="AA698" s="33">
        <f t="shared" si="376"/>
        <v>4.0510000000008404</v>
      </c>
      <c r="AB698" s="34">
        <f t="shared" si="377"/>
        <v>1</v>
      </c>
      <c r="AC698" s="32">
        <f t="shared" si="378"/>
        <v>3195.5179974533253</v>
      </c>
      <c r="AD698" s="33">
        <f t="shared" si="379"/>
        <v>4.3779974533254062</v>
      </c>
      <c r="AE698" s="34">
        <f t="shared" si="380"/>
        <v>1</v>
      </c>
      <c r="AF698" s="36">
        <f t="shared" si="381"/>
        <v>1</v>
      </c>
      <c r="AG698" s="37">
        <f t="shared" si="382"/>
        <v>1</v>
      </c>
      <c r="AH698" s="37">
        <f>IF(COUNTIF(AF699:AF702, "&lt;0")&gt;=2,0,IF(AE698=1, 1, -1))</f>
        <v>1</v>
      </c>
      <c r="AI698" s="37">
        <f>IF(COUNTIF(AF699:AF701, "&lt;0")&gt;=1,0,IF(AE698=1, 1, -1))</f>
        <v>1</v>
      </c>
      <c r="AJ698" s="42">
        <f>IF(SUM(AE699:AE701)=0,0,IF(AE698=1, 1, -1))</f>
        <v>1</v>
      </c>
      <c r="AK698" s="37">
        <f>IF(COUNTIF(AF699:AF700, "&lt;0")&gt;=2,0,IF(AE698=1, 1, -1))</f>
        <v>1</v>
      </c>
      <c r="AL698" s="44">
        <f>IF(COUNTIF(AF699:AF702, "&lt;0")&gt;=3,0,IF(AE698=1, 1, -1))</f>
        <v>1</v>
      </c>
      <c r="AM698" s="49">
        <f>IF(COUNTIF(AF699:AF701, "&lt;0")&gt;=2,0,IF(AE698=1, 1, -1))</f>
        <v>1</v>
      </c>
      <c r="AN698" s="7">
        <v>10.581215740465277</v>
      </c>
      <c r="AO698" s="4">
        <f t="shared" si="383"/>
        <v>3.2699999999999818</v>
      </c>
      <c r="AP698" s="4">
        <f t="shared" si="384"/>
        <v>-4.0700000000001637</v>
      </c>
      <c r="AQ698" s="4">
        <f t="shared" si="385"/>
        <v>4.0700000000001637</v>
      </c>
      <c r="AR698">
        <f t="shared" si="401"/>
        <v>4.0700000000001637</v>
      </c>
      <c r="AS698" s="6">
        <f t="shared" si="386"/>
        <v>0</v>
      </c>
      <c r="AT698" s="4">
        <f t="shared" si="387"/>
        <v>11.801823610697753</v>
      </c>
      <c r="AU698" s="4">
        <f t="shared" si="402"/>
        <v>13.511215740465113</v>
      </c>
      <c r="AV698">
        <f t="shared" si="403"/>
        <v>0</v>
      </c>
      <c r="AW698">
        <f t="shared" si="404"/>
        <v>0</v>
      </c>
      <c r="AX698">
        <f t="shared" si="405"/>
        <v>0</v>
      </c>
      <c r="AY698" s="4">
        <f t="shared" si="388"/>
        <v>6.94</v>
      </c>
      <c r="AZ698" s="4">
        <f t="shared" si="389"/>
        <v>535.81999999999823</v>
      </c>
      <c r="BA698" s="4">
        <f>(C698-$C$1240)*10/100*4</f>
        <v>246.85200000000003</v>
      </c>
      <c r="BC698"/>
      <c r="BE698" s="6"/>
      <c r="BK698">
        <f t="shared" si="406"/>
        <v>1</v>
      </c>
    </row>
    <row r="699" spans="1:63" x14ac:dyDescent="0.25">
      <c r="A699">
        <v>560</v>
      </c>
      <c r="B699" s="1">
        <v>43816</v>
      </c>
      <c r="C699" s="2">
        <v>3195.4</v>
      </c>
      <c r="D699" s="2">
        <v>3198.22</v>
      </c>
      <c r="E699" s="2">
        <v>3191.03</v>
      </c>
      <c r="F699" s="2">
        <v>3192.52</v>
      </c>
      <c r="G699" s="2">
        <v>3837540000</v>
      </c>
      <c r="H699" s="2">
        <f t="shared" si="390"/>
        <v>28.271784304811394</v>
      </c>
      <c r="I699" s="2">
        <f t="shared" si="391"/>
        <v>3134.7719999999995</v>
      </c>
      <c r="J699" s="2">
        <f t="shared" si="392"/>
        <v>29.913805473305061</v>
      </c>
      <c r="K699" s="2">
        <f t="shared" si="393"/>
        <v>3.9500000000002728</v>
      </c>
      <c r="L699" s="20">
        <f>VLOOKUP(B699,'IV Calls'!A:B,2, FALSE)</f>
        <v>4.9500000000000002E-2</v>
      </c>
      <c r="M699" s="2">
        <f t="shared" si="394"/>
        <v>5.1789775782454965</v>
      </c>
      <c r="N699" s="2">
        <f>VLOOKUP(B699,'IV Puts'!A:B,2, FALSE)</f>
        <v>0.1159</v>
      </c>
      <c r="O699" s="21">
        <f t="shared" si="395"/>
        <v>12.583881197086983</v>
      </c>
      <c r="P699" s="4">
        <f t="shared" si="396"/>
        <v>7.1899999999995998</v>
      </c>
      <c r="Q699" s="4">
        <f t="shared" si="397"/>
        <v>21.601999999999908</v>
      </c>
      <c r="R699" s="4">
        <f t="shared" si="398"/>
        <v>3.3600902255639147</v>
      </c>
      <c r="S699" s="4">
        <f t="shared" si="399"/>
        <v>2.1663813100262557</v>
      </c>
      <c r="T699" s="20">
        <f t="shared" si="370"/>
        <v>3194.1260526315787</v>
      </c>
      <c r="U699" s="2">
        <f t="shared" si="371"/>
        <v>1.6060526315786774</v>
      </c>
      <c r="V699" s="24">
        <f t="shared" si="372"/>
        <v>1</v>
      </c>
      <c r="W699" s="32">
        <f t="shared" si="373"/>
        <v>3196.6322110331807</v>
      </c>
      <c r="X699" s="33">
        <f t="shared" si="374"/>
        <v>4.1122110331807562</v>
      </c>
      <c r="Y699" s="34">
        <f t="shared" si="375"/>
        <v>1</v>
      </c>
      <c r="Z699" s="39">
        <f t="shared" si="400"/>
        <v>3196.5770000000011</v>
      </c>
      <c r="AA699" s="33">
        <f t="shared" si="376"/>
        <v>4.0570000000011532</v>
      </c>
      <c r="AB699" s="34">
        <f t="shared" si="377"/>
        <v>1</v>
      </c>
      <c r="AC699" s="32">
        <f t="shared" si="378"/>
        <v>3196.5885943169687</v>
      </c>
      <c r="AD699" s="33">
        <f t="shared" si="379"/>
        <v>4.0685943169687562</v>
      </c>
      <c r="AE699" s="34">
        <f t="shared" si="380"/>
        <v>1</v>
      </c>
      <c r="AF699" s="36">
        <f t="shared" si="381"/>
        <v>1</v>
      </c>
      <c r="AG699" s="37">
        <f t="shared" si="382"/>
        <v>1</v>
      </c>
      <c r="AH699" s="37">
        <f>IF(COUNTIF(AF700:AF703, "&lt;0")&gt;=2,0,IF(AE699=1, 1, -1))</f>
        <v>1</v>
      </c>
      <c r="AI699" s="37">
        <f>IF(COUNTIF(AF700:AF702, "&lt;0")&gt;=1,0,IF(AE699=1, 1, -1))</f>
        <v>0</v>
      </c>
      <c r="AJ699" s="42">
        <f>IF(SUM(AE700:AE702)=0,0,IF(AE699=1, 1, -1))</f>
        <v>1</v>
      </c>
      <c r="AK699" s="37">
        <f>IF(COUNTIF(AF700:AF701, "&lt;0")&gt;=2,0,IF(AE699=1, 1, -1))</f>
        <v>1</v>
      </c>
      <c r="AL699" s="44">
        <f>IF(COUNTIF(AF700:AF703, "&lt;0")&gt;=3,0,IF(AE699=1, 1, -1))</f>
        <v>1</v>
      </c>
      <c r="AM699" s="49">
        <f>IF(COUNTIF(AF700:AF702, "&lt;0")&gt;=2,0,IF(AE699=1, 1, -1))</f>
        <v>1</v>
      </c>
      <c r="AN699" s="7">
        <v>12.126131339770767</v>
      </c>
      <c r="AO699" s="4">
        <f t="shared" si="383"/>
        <v>2.819999999999709</v>
      </c>
      <c r="AP699" s="4">
        <f t="shared" si="384"/>
        <v>-4.3699999999998909</v>
      </c>
      <c r="AQ699" s="4">
        <f t="shared" si="385"/>
        <v>2.8800000000001091</v>
      </c>
      <c r="AR699">
        <f t="shared" si="401"/>
        <v>4.3699999999998909</v>
      </c>
      <c r="AS699" s="6">
        <f t="shared" si="386"/>
        <v>0</v>
      </c>
      <c r="AT699" s="4">
        <f t="shared" si="387"/>
        <v>13.819197009656261</v>
      </c>
      <c r="AU699" s="4">
        <f t="shared" si="402"/>
        <v>16.246131339770656</v>
      </c>
      <c r="AV699">
        <f t="shared" si="403"/>
        <v>0</v>
      </c>
      <c r="AW699">
        <f t="shared" si="404"/>
        <v>0</v>
      </c>
      <c r="AX699">
        <f t="shared" si="405"/>
        <v>0</v>
      </c>
      <c r="AY699" s="4">
        <f t="shared" si="388"/>
        <v>6.94</v>
      </c>
      <c r="AZ699" s="4">
        <f t="shared" si="389"/>
        <v>528.87999999999818</v>
      </c>
      <c r="BA699" s="4">
        <f>(C699-$C$1240)*10/100*4</f>
        <v>246.92800000000005</v>
      </c>
      <c r="BC699"/>
      <c r="BE699" s="6"/>
      <c r="BK699">
        <f t="shared" si="406"/>
        <v>1</v>
      </c>
    </row>
    <row r="700" spans="1:63" x14ac:dyDescent="0.25">
      <c r="A700">
        <v>559</v>
      </c>
      <c r="B700" s="1">
        <v>43815</v>
      </c>
      <c r="C700" s="2">
        <v>3183.63</v>
      </c>
      <c r="D700" s="2">
        <v>3197.71</v>
      </c>
      <c r="E700" s="2">
        <v>3183.63</v>
      </c>
      <c r="F700" s="2">
        <v>3191.45</v>
      </c>
      <c r="G700" s="2">
        <v>4051790000</v>
      </c>
      <c r="H700" s="2">
        <f t="shared" si="390"/>
        <v>27.808131824262464</v>
      </c>
      <c r="I700" s="2">
        <f t="shared" si="391"/>
        <v>3130.8975</v>
      </c>
      <c r="J700" s="2">
        <f t="shared" si="392"/>
        <v>32.049547804511768</v>
      </c>
      <c r="K700" s="2">
        <f t="shared" si="393"/>
        <v>14.829999999999927</v>
      </c>
      <c r="L700" s="20">
        <f>VLOOKUP(B700,'IV Calls'!A:B,2, FALSE)</f>
        <v>6.2E-2</v>
      </c>
      <c r="M700" s="2">
        <f t="shared" si="394"/>
        <v>6.4407628102076933</v>
      </c>
      <c r="N700" s="2">
        <f>VLOOKUP(B700,'IV Puts'!A:B,2, FALSE)</f>
        <v>0.108</v>
      </c>
      <c r="O700" s="21">
        <f t="shared" si="395"/>
        <v>11.642914645397003</v>
      </c>
      <c r="P700" s="4">
        <f t="shared" si="396"/>
        <v>28.909999999999854</v>
      </c>
      <c r="Q700" s="4">
        <f t="shared" si="397"/>
        <v>25.236999999999945</v>
      </c>
      <c r="R700" s="4">
        <f t="shared" si="398"/>
        <v>2.676052631578949</v>
      </c>
      <c r="S700" s="4">
        <f t="shared" si="399"/>
        <v>1.735508497437281</v>
      </c>
      <c r="T700" s="20">
        <f t="shared" si="370"/>
        <v>3170.7253383458647</v>
      </c>
      <c r="U700" s="2">
        <f t="shared" si="371"/>
        <v>20.724661654135161</v>
      </c>
      <c r="V700" s="24">
        <f t="shared" si="372"/>
        <v>0</v>
      </c>
      <c r="W700" s="32">
        <f t="shared" si="373"/>
        <v>3184.4914442789577</v>
      </c>
      <c r="X700" s="33">
        <f t="shared" si="374"/>
        <v>6.958555721042103</v>
      </c>
      <c r="Y700" s="34">
        <f t="shared" si="375"/>
        <v>1</v>
      </c>
      <c r="Z700" s="39">
        <f t="shared" si="400"/>
        <v>3185.3280000000004</v>
      </c>
      <c r="AA700" s="33">
        <f t="shared" si="376"/>
        <v>6.1219999999993888</v>
      </c>
      <c r="AB700" s="34">
        <f t="shared" si="377"/>
        <v>1</v>
      </c>
      <c r="AC700" s="32">
        <f t="shared" si="378"/>
        <v>3185.152323298581</v>
      </c>
      <c r="AD700" s="33">
        <f t="shared" si="379"/>
        <v>6.2976767014188226</v>
      </c>
      <c r="AE700" s="34">
        <f t="shared" si="380"/>
        <v>1</v>
      </c>
      <c r="AF700" s="36">
        <f t="shared" si="381"/>
        <v>1</v>
      </c>
      <c r="AG700" s="37">
        <f t="shared" si="382"/>
        <v>1</v>
      </c>
      <c r="AH700" s="37">
        <f>IF(COUNTIF(AF701:AF704, "&lt;0")&gt;=2,0,IF(AE700=1, 1, -1))</f>
        <v>1</v>
      </c>
      <c r="AI700" s="37">
        <f>IF(COUNTIF(AF701:AF703, "&lt;0")&gt;=1,0,IF(AE700=1, 1, -1))</f>
        <v>0</v>
      </c>
      <c r="AJ700" s="42">
        <f>IF(SUM(AE701:AE703)=0,0,IF(AE700=1, 1, -1))</f>
        <v>1</v>
      </c>
      <c r="AK700" s="37">
        <f>IF(COUNTIF(AF701:AF702, "&lt;0")&gt;=2,0,IF(AE700=1, 1, -1))</f>
        <v>1</v>
      </c>
      <c r="AL700" s="44">
        <f>IF(COUNTIF(AF701:AF704, "&lt;0")&gt;=3,0,IF(AE700=1, 1, -1))</f>
        <v>1</v>
      </c>
      <c r="AM700" s="49">
        <f>IF(COUNTIF(AF701:AF703, "&lt;0")&gt;=2,0,IF(AE700=1, 1, -1))</f>
        <v>1</v>
      </c>
      <c r="AN700" s="7">
        <v>11.219393282297272</v>
      </c>
      <c r="AO700" s="4">
        <f t="shared" si="383"/>
        <v>14.079999999999927</v>
      </c>
      <c r="AP700" s="4">
        <f t="shared" si="384"/>
        <v>0</v>
      </c>
      <c r="AQ700" s="4">
        <f t="shared" si="385"/>
        <v>7.819999999999709</v>
      </c>
      <c r="AR700">
        <f t="shared" si="401"/>
        <v>14.079999999999927</v>
      </c>
      <c r="AS700" s="6">
        <f t="shared" si="386"/>
        <v>0</v>
      </c>
      <c r="AT700" s="4">
        <f t="shared" si="387"/>
        <v>2.7490899234459789</v>
      </c>
      <c r="AU700" s="4">
        <f t="shared" si="402"/>
        <v>10.399393282297563</v>
      </c>
      <c r="AV700">
        <f t="shared" si="403"/>
        <v>0</v>
      </c>
      <c r="AW700">
        <f t="shared" si="404"/>
        <v>0</v>
      </c>
      <c r="AX700">
        <f t="shared" si="405"/>
        <v>0</v>
      </c>
      <c r="AY700" s="4">
        <f t="shared" si="388"/>
        <v>6.94</v>
      </c>
      <c r="AZ700" s="4">
        <f t="shared" si="389"/>
        <v>521.93999999999812</v>
      </c>
      <c r="BA700" s="4">
        <f>(C700-$C$1240)*10/100*4</f>
        <v>242.22000000000008</v>
      </c>
      <c r="BC700"/>
      <c r="BE700" s="6"/>
      <c r="BK700">
        <f t="shared" si="406"/>
        <v>1</v>
      </c>
    </row>
    <row r="701" spans="1:63" x14ac:dyDescent="0.25">
      <c r="A701">
        <v>558</v>
      </c>
      <c r="B701" s="1">
        <v>43812</v>
      </c>
      <c r="C701" s="2">
        <v>3166.65</v>
      </c>
      <c r="D701" s="2">
        <v>3182.68</v>
      </c>
      <c r="E701" s="2">
        <v>3156.51</v>
      </c>
      <c r="F701" s="2">
        <v>3168.8</v>
      </c>
      <c r="G701" s="2">
        <v>3736870000</v>
      </c>
      <c r="H701" s="2">
        <f t="shared" si="390"/>
        <v>22.382098104412769</v>
      </c>
      <c r="I701" s="2">
        <f t="shared" si="391"/>
        <v>3127.1119999999996</v>
      </c>
      <c r="J701" s="2">
        <f t="shared" si="392"/>
        <v>27.009660455006397</v>
      </c>
      <c r="K701" s="2">
        <f t="shared" si="393"/>
        <v>-1.9200000000000728</v>
      </c>
      <c r="L701" s="20">
        <f>VLOOKUP(B701,'IV Calls'!A:B,2, FALSE)</f>
        <v>7.0400000000000004E-2</v>
      </c>
      <c r="M701" s="2">
        <f t="shared" si="394"/>
        <v>7.3128514628250514</v>
      </c>
      <c r="N701" s="2">
        <f>VLOOKUP(B701,'IV Puts'!A:B,2, FALSE)</f>
        <v>0.1139</v>
      </c>
      <c r="O701" s="21">
        <f t="shared" si="395"/>
        <v>12.278071520245657</v>
      </c>
      <c r="P701" s="4">
        <f t="shared" si="396"/>
        <v>26.169999999999618</v>
      </c>
      <c r="Q701" s="4">
        <f t="shared" si="397"/>
        <v>25.698999999999934</v>
      </c>
      <c r="R701" s="4">
        <f t="shared" si="398"/>
        <v>1.9253383458646656</v>
      </c>
      <c r="S701" s="4">
        <f t="shared" si="399"/>
        <v>1.2133018013484973</v>
      </c>
      <c r="T701" s="20">
        <f t="shared" si="370"/>
        <v>3170.3359323308273</v>
      </c>
      <c r="U701" s="2">
        <f t="shared" si="371"/>
        <v>1.5359323308271087</v>
      </c>
      <c r="V701" s="24">
        <f t="shared" si="372"/>
        <v>1</v>
      </c>
      <c r="W701" s="32">
        <f t="shared" si="373"/>
        <v>3167.4404892978782</v>
      </c>
      <c r="X701" s="33">
        <f t="shared" si="374"/>
        <v>1.3595107021219519</v>
      </c>
      <c r="Y701" s="34">
        <f t="shared" si="375"/>
        <v>1</v>
      </c>
      <c r="Z701" s="39">
        <f t="shared" si="400"/>
        <v>3169.1920000000009</v>
      </c>
      <c r="AA701" s="33">
        <f t="shared" si="376"/>
        <v>0.39200000000073487</v>
      </c>
      <c r="AB701" s="34">
        <f t="shared" si="377"/>
        <v>1</v>
      </c>
      <c r="AC701" s="32">
        <f t="shared" si="378"/>
        <v>3168.8241827525549</v>
      </c>
      <c r="AD701" s="33">
        <f t="shared" si="379"/>
        <v>2.418275255467961E-2</v>
      </c>
      <c r="AE701" s="34">
        <f t="shared" si="380"/>
        <v>1</v>
      </c>
      <c r="AF701" s="36">
        <f t="shared" si="381"/>
        <v>1</v>
      </c>
      <c r="AG701" s="37">
        <f t="shared" si="382"/>
        <v>0</v>
      </c>
      <c r="AH701" s="37">
        <f>IF(COUNTIF(AF702:AF705, "&lt;0")&gt;=2,0,IF(AE701=1, 1, -1))</f>
        <v>1</v>
      </c>
      <c r="AI701" s="37">
        <f>IF(COUNTIF(AF702:AF704, "&lt;0")&gt;=1,0,IF(AE701=1, 1, -1))</f>
        <v>0</v>
      </c>
      <c r="AJ701" s="42">
        <f>IF(SUM(AE702:AE704)=0,0,IF(AE701=1, 1, -1))</f>
        <v>1</v>
      </c>
      <c r="AK701" s="37">
        <f>IF(COUNTIF(AF702:AF703, "&lt;0")&gt;=2,0,IF(AE701=1, 1, -1))</f>
        <v>1</v>
      </c>
      <c r="AL701" s="44">
        <f>IF(COUNTIF(AF702:AF705, "&lt;0")&gt;=3,0,IF(AE701=1, 1, -1))</f>
        <v>1</v>
      </c>
      <c r="AM701" s="49">
        <f>IF(COUNTIF(AF702:AF704, "&lt;0")&gt;=2,0,IF(AE701=1, 1, -1))</f>
        <v>1</v>
      </c>
      <c r="AN701" s="7">
        <v>11.831445761587688</v>
      </c>
      <c r="AO701" s="4">
        <f t="shared" si="383"/>
        <v>16.029999999999745</v>
      </c>
      <c r="AP701" s="4">
        <f t="shared" si="384"/>
        <v>-10.139999999999873</v>
      </c>
      <c r="AQ701" s="4">
        <f t="shared" si="385"/>
        <v>2.1500000000000909</v>
      </c>
      <c r="AR701">
        <f t="shared" si="401"/>
        <v>16.029999999999745</v>
      </c>
      <c r="AS701" s="6">
        <f t="shared" si="386"/>
        <v>0</v>
      </c>
      <c r="AT701" s="4">
        <f t="shared" si="387"/>
        <v>1.717168642381786</v>
      </c>
      <c r="AU701" s="4">
        <f t="shared" si="402"/>
        <v>16.681445761587597</v>
      </c>
      <c r="AV701">
        <f t="shared" si="403"/>
        <v>0</v>
      </c>
      <c r="AW701">
        <f t="shared" si="404"/>
        <v>0</v>
      </c>
      <c r="AX701">
        <f t="shared" si="405"/>
        <v>0</v>
      </c>
      <c r="AY701" s="4">
        <f t="shared" si="388"/>
        <v>6.94</v>
      </c>
      <c r="AZ701" s="4">
        <f t="shared" si="389"/>
        <v>514.99999999999807</v>
      </c>
      <c r="BA701" s="4">
        <f>(C701-$C$1240)*10/100*4</f>
        <v>235.42800000000005</v>
      </c>
      <c r="BC701"/>
      <c r="BE701" s="6"/>
      <c r="BK701">
        <f t="shared" si="406"/>
        <v>1</v>
      </c>
    </row>
    <row r="702" spans="1:63" x14ac:dyDescent="0.25">
      <c r="A702">
        <v>557</v>
      </c>
      <c r="B702" s="1">
        <v>43811</v>
      </c>
      <c r="C702" s="2">
        <v>3141.23</v>
      </c>
      <c r="D702" s="2">
        <v>3176.28</v>
      </c>
      <c r="E702" s="2">
        <v>3138.47</v>
      </c>
      <c r="F702" s="2">
        <v>3168.57</v>
      </c>
      <c r="G702" s="2">
        <v>3990690000</v>
      </c>
      <c r="H702" s="2">
        <f t="shared" si="390"/>
        <v>19.605571798740183</v>
      </c>
      <c r="I702" s="2">
        <f t="shared" si="391"/>
        <v>3123.317</v>
      </c>
      <c r="J702" s="2">
        <f t="shared" si="392"/>
        <v>23.984609511539958</v>
      </c>
      <c r="K702" s="2">
        <f t="shared" si="393"/>
        <v>-0.40000000000009095</v>
      </c>
      <c r="L702" s="20">
        <f>VLOOKUP(B702,'IV Calls'!A:B,2, FALSE)</f>
        <v>9.35E-2</v>
      </c>
      <c r="M702" s="2">
        <f t="shared" si="394"/>
        <v>9.6298036801606308</v>
      </c>
      <c r="N702" s="2">
        <f>VLOOKUP(B702,'IV Puts'!A:B,2, FALSE)</f>
        <v>0.14330000000000001</v>
      </c>
      <c r="O702" s="21">
        <f t="shared" si="395"/>
        <v>15.315964625094917</v>
      </c>
      <c r="P702" s="4">
        <f t="shared" si="396"/>
        <v>37.8100000000004</v>
      </c>
      <c r="Q702" s="4">
        <f t="shared" si="397"/>
        <v>24.510999999999967</v>
      </c>
      <c r="R702" s="4">
        <f t="shared" si="398"/>
        <v>1.7659323308270674</v>
      </c>
      <c r="S702" s="4">
        <f t="shared" si="399"/>
        <v>1.113365208278752</v>
      </c>
      <c r="T702" s="20">
        <f t="shared" si="370"/>
        <v>3143.1686315789475</v>
      </c>
      <c r="U702" s="2">
        <f t="shared" si="371"/>
        <v>25.401368421052666</v>
      </c>
      <c r="V702" s="24">
        <f t="shared" si="372"/>
        <v>0</v>
      </c>
      <c r="W702" s="32">
        <f t="shared" si="373"/>
        <v>3141.9200454406455</v>
      </c>
      <c r="X702" s="33">
        <f t="shared" si="374"/>
        <v>26.649954559354683</v>
      </c>
      <c r="Y702" s="34">
        <f t="shared" si="375"/>
        <v>0</v>
      </c>
      <c r="Z702" s="39">
        <f t="shared" si="400"/>
        <v>3141.7780000000002</v>
      </c>
      <c r="AA702" s="33">
        <f t="shared" si="376"/>
        <v>26.791999999999916</v>
      </c>
      <c r="AB702" s="34">
        <f t="shared" si="377"/>
        <v>0</v>
      </c>
      <c r="AC702" s="32">
        <f t="shared" si="378"/>
        <v>3141.8078295425357</v>
      </c>
      <c r="AD702" s="33">
        <f t="shared" si="379"/>
        <v>26.762170457464435</v>
      </c>
      <c r="AE702" s="34">
        <f t="shared" si="380"/>
        <v>0</v>
      </c>
      <c r="AF702" s="36">
        <f t="shared" si="381"/>
        <v>-1</v>
      </c>
      <c r="AG702" s="37">
        <f t="shared" si="382"/>
        <v>-1</v>
      </c>
      <c r="AH702" s="37">
        <f>IF(COUNTIF(AF703:AF706, "&lt;0")&gt;=2,0,IF(AE702=1, 1, -1))</f>
        <v>-1</v>
      </c>
      <c r="AI702" s="37">
        <f>IF(COUNTIF(AF703:AF705, "&lt;0")&gt;=1,0,IF(AE702=1, 1, -1))</f>
        <v>-1</v>
      </c>
      <c r="AJ702" s="42">
        <f>IF(SUM(AE703:AE705)=0,0,IF(AE702=1, 1, -1))</f>
        <v>-1</v>
      </c>
      <c r="AK702" s="37">
        <f>IF(COUNTIF(AF703:AF704, "&lt;0")&gt;=2,0,IF(AE702=1, 1, -1))</f>
        <v>-1</v>
      </c>
      <c r="AL702" s="44">
        <f>IF(COUNTIF(AF703:AF706, "&lt;0")&gt;=3,0,IF(AE702=1, 1, -1))</f>
        <v>-1</v>
      </c>
      <c r="AM702" s="49">
        <f>IF(COUNTIF(AF703:AF705, "&lt;0")&gt;=2,0,IF(AE702=1, 1, -1))</f>
        <v>-1</v>
      </c>
      <c r="AN702" s="7">
        <v>14.758832806064369</v>
      </c>
      <c r="AO702" s="4">
        <f t="shared" si="383"/>
        <v>35.050000000000182</v>
      </c>
      <c r="AP702" s="4">
        <f t="shared" si="384"/>
        <v>-2.7600000000002183</v>
      </c>
      <c r="AQ702" s="4">
        <f t="shared" si="385"/>
        <v>27.340000000000146</v>
      </c>
      <c r="AR702">
        <f t="shared" si="401"/>
        <v>35.050000000000182</v>
      </c>
      <c r="AS702" s="6">
        <f t="shared" si="386"/>
        <v>1</v>
      </c>
      <c r="AT702" s="4">
        <f t="shared" si="387"/>
        <v>-12.911750790903628</v>
      </c>
      <c r="AU702" s="4">
        <f t="shared" si="402"/>
        <v>-5.5811671939357765</v>
      </c>
      <c r="AV702">
        <f t="shared" si="403"/>
        <v>1</v>
      </c>
      <c r="AW702">
        <f t="shared" si="404"/>
        <v>0</v>
      </c>
      <c r="AX702">
        <f t="shared" si="405"/>
        <v>0</v>
      </c>
      <c r="AY702" s="4">
        <f t="shared" si="388"/>
        <v>-3.9100000000000006</v>
      </c>
      <c r="AZ702" s="4">
        <f t="shared" si="389"/>
        <v>508.05999999999807</v>
      </c>
      <c r="BA702" s="4">
        <f>(C702-$C$1240)*10/100*4</f>
        <v>225.26000000000005</v>
      </c>
      <c r="BC702"/>
      <c r="BE702" s="6"/>
      <c r="BK702">
        <f t="shared" si="406"/>
        <v>1</v>
      </c>
    </row>
    <row r="703" spans="1:63" x14ac:dyDescent="0.25">
      <c r="A703">
        <v>556</v>
      </c>
      <c r="B703" s="1">
        <v>43810</v>
      </c>
      <c r="C703" s="2">
        <v>3135.75</v>
      </c>
      <c r="D703" s="2">
        <v>3143.98</v>
      </c>
      <c r="E703" s="2">
        <v>3133.21</v>
      </c>
      <c r="F703" s="2">
        <v>3141.63</v>
      </c>
      <c r="G703" s="2">
        <v>3252540000</v>
      </c>
      <c r="H703" s="2">
        <f t="shared" si="390"/>
        <v>19.944266817531517</v>
      </c>
      <c r="I703" s="2">
        <f t="shared" si="391"/>
        <v>3120.4644999999991</v>
      </c>
      <c r="J703" s="2">
        <f t="shared" si="392"/>
        <v>22.295033970300249</v>
      </c>
      <c r="K703" s="2">
        <f t="shared" si="393"/>
        <v>3.2300000000000182</v>
      </c>
      <c r="L703" s="20">
        <f>VLOOKUP(B703,'IV Calls'!A:B,2, FALSE)</f>
        <v>0.11119999999999999</v>
      </c>
      <c r="M703" s="2">
        <f t="shared" si="394"/>
        <v>11.419561475328893</v>
      </c>
      <c r="N703" s="2">
        <f>VLOOKUP(B703,'IV Puts'!A:B,2, FALSE)</f>
        <v>0.1459</v>
      </c>
      <c r="O703" s="21">
        <f t="shared" si="395"/>
        <v>15.548635157809933</v>
      </c>
      <c r="P703" s="4">
        <f t="shared" si="396"/>
        <v>11.460000000000036</v>
      </c>
      <c r="Q703" s="4">
        <f t="shared" si="397"/>
        <v>22.103999999999949</v>
      </c>
      <c r="R703" s="4">
        <f t="shared" si="398"/>
        <v>1.5386315789473661</v>
      </c>
      <c r="S703" s="4">
        <f t="shared" si="399"/>
        <v>0.97189498682455355</v>
      </c>
      <c r="T703" s="20">
        <f t="shared" si="370"/>
        <v>3134.1760526315788</v>
      </c>
      <c r="U703" s="2">
        <f t="shared" si="371"/>
        <v>7.453947368421268</v>
      </c>
      <c r="V703" s="24">
        <f t="shared" si="372"/>
        <v>1</v>
      </c>
      <c r="W703" s="32">
        <f t="shared" si="373"/>
        <v>3136.4937425049311</v>
      </c>
      <c r="X703" s="33">
        <f t="shared" si="374"/>
        <v>5.1362574950690032</v>
      </c>
      <c r="Y703" s="34">
        <f t="shared" si="375"/>
        <v>1</v>
      </c>
      <c r="Z703" s="39">
        <f t="shared" si="400"/>
        <v>3135.7889999999998</v>
      </c>
      <c r="AA703" s="33">
        <f t="shared" si="376"/>
        <v>5.8410000000003492</v>
      </c>
      <c r="AB703" s="34">
        <f t="shared" si="377"/>
        <v>1</v>
      </c>
      <c r="AC703" s="32">
        <f t="shared" si="378"/>
        <v>3135.9369959260357</v>
      </c>
      <c r="AD703" s="33">
        <f t="shared" si="379"/>
        <v>5.6930040739644028</v>
      </c>
      <c r="AE703" s="34">
        <f t="shared" si="380"/>
        <v>1</v>
      </c>
      <c r="AF703" s="36">
        <f t="shared" si="381"/>
        <v>1</v>
      </c>
      <c r="AG703" s="37">
        <f t="shared" si="382"/>
        <v>1</v>
      </c>
      <c r="AH703" s="37">
        <f>IF(COUNTIF(AF704:AF707, "&lt;0")&gt;=2,0,IF(AE703=1, 1, -1))</f>
        <v>1</v>
      </c>
      <c r="AI703" s="37">
        <f>IF(COUNTIF(AF704:AF706, "&lt;0")&gt;=1,0,IF(AE703=1, 1, -1))</f>
        <v>1</v>
      </c>
      <c r="AJ703" s="42">
        <f>IF(SUM(AE704:AE706)=0,0,IF(AE703=1, 1, -1))</f>
        <v>1</v>
      </c>
      <c r="AK703" s="37">
        <f>IF(COUNTIF(AF704:AF705, "&lt;0")&gt;=2,0,IF(AE703=1, 1, -1))</f>
        <v>1</v>
      </c>
      <c r="AL703" s="44">
        <f>IF(COUNTIF(AF704:AF707, "&lt;0")&gt;=3,0,IF(AE703=1, 1, -1))</f>
        <v>1</v>
      </c>
      <c r="AM703" s="49">
        <f>IF(COUNTIF(AF704:AF706, "&lt;0")&gt;=2,0,IF(AE703=1, 1, -1))</f>
        <v>1</v>
      </c>
      <c r="AN703" s="7">
        <v>14.983039741461202</v>
      </c>
      <c r="AO703" s="4">
        <f t="shared" si="383"/>
        <v>8.2300000000000182</v>
      </c>
      <c r="AP703" s="4">
        <f t="shared" si="384"/>
        <v>-2.5399999999999636</v>
      </c>
      <c r="AQ703" s="4">
        <f t="shared" si="385"/>
        <v>5.8800000000001091</v>
      </c>
      <c r="AR703">
        <f t="shared" si="401"/>
        <v>8.2300000000000182</v>
      </c>
      <c r="AS703" s="6">
        <f t="shared" si="386"/>
        <v>0</v>
      </c>
      <c r="AT703" s="4">
        <f t="shared" si="387"/>
        <v>14.244559612191786</v>
      </c>
      <c r="AU703" s="4">
        <f t="shared" si="402"/>
        <v>16.103039741461092</v>
      </c>
      <c r="AV703">
        <f t="shared" si="403"/>
        <v>0</v>
      </c>
      <c r="AW703">
        <f t="shared" si="404"/>
        <v>0</v>
      </c>
      <c r="AX703">
        <f t="shared" si="405"/>
        <v>0</v>
      </c>
      <c r="AY703" s="4">
        <f t="shared" si="388"/>
        <v>6.94</v>
      </c>
      <c r="AZ703" s="4">
        <f t="shared" si="389"/>
        <v>511.96999999999809</v>
      </c>
      <c r="BA703" s="4">
        <f>(C703-$C$1240)*10/100*4</f>
        <v>223.06800000000004</v>
      </c>
      <c r="BC703"/>
      <c r="BE703" s="6"/>
      <c r="BK703">
        <f t="shared" si="406"/>
        <v>1</v>
      </c>
    </row>
    <row r="704" spans="1:63" x14ac:dyDescent="0.25">
      <c r="A704">
        <v>555</v>
      </c>
      <c r="B704" s="1">
        <v>43809</v>
      </c>
      <c r="C704" s="2">
        <v>3135.36</v>
      </c>
      <c r="D704" s="2">
        <v>3142.12</v>
      </c>
      <c r="E704" s="2">
        <v>3126.09</v>
      </c>
      <c r="F704" s="2">
        <v>3132.52</v>
      </c>
      <c r="G704" s="2">
        <v>3343790000</v>
      </c>
      <c r="H704" s="2">
        <f t="shared" si="390"/>
        <v>19.914551937939471</v>
      </c>
      <c r="I704" s="2">
        <f t="shared" si="391"/>
        <v>3118.1409999999992</v>
      </c>
      <c r="J704" s="2">
        <f t="shared" si="392"/>
        <v>22.229308362231109</v>
      </c>
      <c r="K704" s="2">
        <f t="shared" si="393"/>
        <v>-0.59999999999990905</v>
      </c>
      <c r="L704" s="20">
        <f>VLOOKUP(B704,'IV Calls'!A:B,2, FALSE)</f>
        <v>0.12970000000000001</v>
      </c>
      <c r="M704" s="2">
        <f t="shared" si="394"/>
        <v>13.334025387325667</v>
      </c>
      <c r="N704" s="2">
        <f>VLOOKUP(B704,'IV Puts'!A:B,2, FALSE)</f>
        <v>0.15359999999999999</v>
      </c>
      <c r="O704" s="21">
        <f t="shared" si="395"/>
        <v>16.387203954727113</v>
      </c>
      <c r="P704" s="4">
        <f t="shared" si="396"/>
        <v>16.029999999999745</v>
      </c>
      <c r="Q704" s="4">
        <f t="shared" si="397"/>
        <v>22.126999999999953</v>
      </c>
      <c r="R704" s="4">
        <f t="shared" si="398"/>
        <v>1.656052631578941</v>
      </c>
      <c r="S704" s="4">
        <f t="shared" si="399"/>
        <v>1.0475246548323429</v>
      </c>
      <c r="T704" s="20">
        <f t="shared" si="370"/>
        <v>3137.8714436090227</v>
      </c>
      <c r="U704" s="2">
        <f t="shared" si="371"/>
        <v>5.3514436090226809</v>
      </c>
      <c r="V704" s="24">
        <f t="shared" si="372"/>
        <v>1</v>
      </c>
      <c r="W704" s="32">
        <f t="shared" si="373"/>
        <v>3136.2272715169547</v>
      </c>
      <c r="X704" s="33">
        <f t="shared" si="374"/>
        <v>3.7072715169547337</v>
      </c>
      <c r="Y704" s="34">
        <f t="shared" si="375"/>
        <v>1</v>
      </c>
      <c r="Z704" s="39">
        <f t="shared" si="400"/>
        <v>3134.7100000000005</v>
      </c>
      <c r="AA704" s="33">
        <f t="shared" si="376"/>
        <v>2.1900000000005093</v>
      </c>
      <c r="AB704" s="34">
        <f t="shared" si="377"/>
        <v>1</v>
      </c>
      <c r="AC704" s="32">
        <f t="shared" si="378"/>
        <v>3135.0286270185607</v>
      </c>
      <c r="AD704" s="33">
        <f t="shared" si="379"/>
        <v>2.5086270185606736</v>
      </c>
      <c r="AE704" s="34">
        <f t="shared" si="380"/>
        <v>1</v>
      </c>
      <c r="AF704" s="36">
        <f t="shared" si="381"/>
        <v>1</v>
      </c>
      <c r="AG704" s="37">
        <f t="shared" si="382"/>
        <v>1</v>
      </c>
      <c r="AH704" s="37">
        <f>IF(COUNTIF(AF705:AF708, "&lt;0")&gt;=2,0,IF(AE704=1, 1, -1))</f>
        <v>1</v>
      </c>
      <c r="AI704" s="37">
        <f>IF(COUNTIF(AF705:AF707, "&lt;0")&gt;=1,0,IF(AE704=1, 1, -1))</f>
        <v>1</v>
      </c>
      <c r="AJ704" s="42">
        <f>IF(SUM(AE705:AE707)=0,0,IF(AE704=1, 1, -1))</f>
        <v>1</v>
      </c>
      <c r="AK704" s="37">
        <f>IF(COUNTIF(AF705:AF706, "&lt;0")&gt;=2,0,IF(AE704=1, 1, -1))</f>
        <v>1</v>
      </c>
      <c r="AL704" s="44">
        <f>IF(COUNTIF(AF705:AF708, "&lt;0")&gt;=3,0,IF(AE704=1, 1, -1))</f>
        <v>1</v>
      </c>
      <c r="AM704" s="49">
        <f>IF(COUNTIF(AF705:AF707, "&lt;0")&gt;=2,0,IF(AE704=1, 1, -1))</f>
        <v>1</v>
      </c>
      <c r="AN704" s="7">
        <v>15.791104853455838</v>
      </c>
      <c r="AO704" s="4">
        <f t="shared" si="383"/>
        <v>6.7599999999997635</v>
      </c>
      <c r="AP704" s="4">
        <f t="shared" si="384"/>
        <v>-9.2699999999999818</v>
      </c>
      <c r="AQ704" s="4">
        <f t="shared" si="385"/>
        <v>2.8400000000001455</v>
      </c>
      <c r="AR704">
        <f t="shared" si="401"/>
        <v>9.2699999999999818</v>
      </c>
      <c r="AS704" s="6">
        <f t="shared" si="386"/>
        <v>0</v>
      </c>
      <c r="AT704" s="4">
        <f t="shared" si="387"/>
        <v>14.416657280183777</v>
      </c>
      <c r="AU704" s="4">
        <f t="shared" si="402"/>
        <v>19.951104853455693</v>
      </c>
      <c r="AV704">
        <f t="shared" si="403"/>
        <v>0</v>
      </c>
      <c r="AW704">
        <f t="shared" si="404"/>
        <v>0</v>
      </c>
      <c r="AX704">
        <f t="shared" si="405"/>
        <v>0</v>
      </c>
      <c r="AY704" s="4">
        <f t="shared" si="388"/>
        <v>6.94</v>
      </c>
      <c r="AZ704" s="4">
        <f t="shared" si="389"/>
        <v>505.0299999999981</v>
      </c>
      <c r="BA704" s="4">
        <f>(C704-$C$1240)*10/100*4</f>
        <v>222.91200000000009</v>
      </c>
      <c r="BC704"/>
      <c r="BE704" s="6"/>
      <c r="BK704">
        <f t="shared" si="406"/>
        <v>1</v>
      </c>
    </row>
    <row r="705" spans="1:63" x14ac:dyDescent="0.25">
      <c r="A705">
        <v>554</v>
      </c>
      <c r="B705" s="1">
        <v>43808</v>
      </c>
      <c r="C705" s="2">
        <v>3141.86</v>
      </c>
      <c r="D705" s="2">
        <v>3148.87</v>
      </c>
      <c r="E705" s="2">
        <v>3135.46</v>
      </c>
      <c r="F705" s="2">
        <v>3135.96</v>
      </c>
      <c r="G705" s="2">
        <v>3345990000</v>
      </c>
      <c r="H705" s="2">
        <f t="shared" si="390"/>
        <v>20.117185825943817</v>
      </c>
      <c r="I705" s="2">
        <f t="shared" si="391"/>
        <v>3115.3894999999993</v>
      </c>
      <c r="J705" s="2">
        <f t="shared" si="392"/>
        <v>22.152659404329103</v>
      </c>
      <c r="K705" s="2">
        <f t="shared" si="393"/>
        <v>-4.0499999999997272</v>
      </c>
      <c r="L705" s="20">
        <f>VLOOKUP(B705,'IV Calls'!A:B,2, FALSE)</f>
        <v>0.1222</v>
      </c>
      <c r="M705" s="2">
        <f t="shared" si="394"/>
        <v>12.602836059657422</v>
      </c>
      <c r="N705" s="2">
        <f>VLOOKUP(B705,'IV Puts'!A:B,2, FALSE)</f>
        <v>0.16900000000000001</v>
      </c>
      <c r="O705" s="21">
        <f t="shared" si="395"/>
        <v>18.087399343965497</v>
      </c>
      <c r="P705" s="4">
        <f t="shared" si="396"/>
        <v>13.409999999999854</v>
      </c>
      <c r="Q705" s="4">
        <f t="shared" si="397"/>
        <v>22.877999999999975</v>
      </c>
      <c r="R705" s="4">
        <f t="shared" si="398"/>
        <v>1.9114436090225471</v>
      </c>
      <c r="S705" s="4">
        <f t="shared" si="399"/>
        <v>1.2215091788092844</v>
      </c>
      <c r="T705" s="20">
        <f t="shared" si="370"/>
        <v>3147.8673684210526</v>
      </c>
      <c r="U705" s="2">
        <f t="shared" si="371"/>
        <v>11.907368421052524</v>
      </c>
      <c r="V705" s="24">
        <f t="shared" si="372"/>
        <v>0</v>
      </c>
      <c r="W705" s="32">
        <f t="shared" si="373"/>
        <v>3142.7537954948807</v>
      </c>
      <c r="X705" s="33">
        <f t="shared" si="374"/>
        <v>6.7937954948806691</v>
      </c>
      <c r="Y705" s="34">
        <f t="shared" si="375"/>
        <v>1</v>
      </c>
      <c r="Z705" s="39">
        <f t="shared" si="400"/>
        <v>3142.5839999999998</v>
      </c>
      <c r="AA705" s="33">
        <f t="shared" si="376"/>
        <v>6.6239999999997963</v>
      </c>
      <c r="AB705" s="34">
        <f t="shared" si="377"/>
        <v>1</v>
      </c>
      <c r="AC705" s="32">
        <f t="shared" si="378"/>
        <v>3142.619657053925</v>
      </c>
      <c r="AD705" s="33">
        <f t="shared" si="379"/>
        <v>6.6596570539250024</v>
      </c>
      <c r="AE705" s="34">
        <f t="shared" si="380"/>
        <v>1</v>
      </c>
      <c r="AF705" s="36">
        <f t="shared" si="381"/>
        <v>1</v>
      </c>
      <c r="AG705" s="37">
        <f t="shared" si="382"/>
        <v>1</v>
      </c>
      <c r="AH705" s="37">
        <f>IF(COUNTIF(AF706:AF709, "&lt;0")&gt;=2,0,IF(AE705=1, 1, -1))</f>
        <v>1</v>
      </c>
      <c r="AI705" s="37">
        <f>IF(COUNTIF(AF706:AF708, "&lt;0")&gt;=1,0,IF(AE705=1, 1, -1))</f>
        <v>1</v>
      </c>
      <c r="AJ705" s="42">
        <f>IF(SUM(AE706:AE708)=0,0,IF(AE705=1, 1, -1))</f>
        <v>1</v>
      </c>
      <c r="AK705" s="37">
        <f>IF(COUNTIF(AF706:AF707, "&lt;0")&gt;=2,0,IF(AE705=1, 1, -1))</f>
        <v>1</v>
      </c>
      <c r="AL705" s="44">
        <f>IF(COUNTIF(AF706:AF709, "&lt;0")&gt;=3,0,IF(AE705=1, 1, -1))</f>
        <v>1</v>
      </c>
      <c r="AM705" s="49">
        <f>IF(COUNTIF(AF706:AF708, "&lt;0")&gt;=2,0,IF(AE705=1, 1, -1))</f>
        <v>1</v>
      </c>
      <c r="AN705" s="7">
        <v>17.429454125058136</v>
      </c>
      <c r="AO705" s="4">
        <f t="shared" si="383"/>
        <v>7.0099999999997635</v>
      </c>
      <c r="AP705" s="4">
        <f t="shared" si="384"/>
        <v>-6.4000000000000909</v>
      </c>
      <c r="AQ705" s="4">
        <f t="shared" si="385"/>
        <v>5.9000000000000909</v>
      </c>
      <c r="AR705">
        <f t="shared" si="401"/>
        <v>7.0099999999997635</v>
      </c>
      <c r="AS705" s="6">
        <f t="shared" si="386"/>
        <v>0</v>
      </c>
      <c r="AT705" s="4">
        <f t="shared" si="387"/>
        <v>19.134181187587441</v>
      </c>
      <c r="AU705" s="4">
        <f t="shared" si="402"/>
        <v>18.529454125058045</v>
      </c>
      <c r="AV705">
        <f t="shared" si="403"/>
        <v>0</v>
      </c>
      <c r="AW705">
        <f t="shared" si="404"/>
        <v>0</v>
      </c>
      <c r="AX705">
        <f t="shared" si="405"/>
        <v>0</v>
      </c>
      <c r="AY705" s="4">
        <f t="shared" si="388"/>
        <v>6.94</v>
      </c>
      <c r="AZ705" s="4">
        <f t="shared" si="389"/>
        <v>498.0899999999981</v>
      </c>
      <c r="BA705" s="4">
        <f>(C705-$C$1240)*10/100*4</f>
        <v>225.51200000000009</v>
      </c>
      <c r="BC705"/>
      <c r="BE705" s="6"/>
      <c r="BK705">
        <f t="shared" si="406"/>
        <v>1</v>
      </c>
    </row>
    <row r="706" spans="1:63" x14ac:dyDescent="0.25">
      <c r="A706">
        <v>553</v>
      </c>
      <c r="B706" s="1">
        <v>43805</v>
      </c>
      <c r="C706" s="2">
        <v>3134.62</v>
      </c>
      <c r="D706" s="2">
        <v>3150.6</v>
      </c>
      <c r="E706" s="2">
        <v>3134.62</v>
      </c>
      <c r="F706" s="2">
        <v>3145.91</v>
      </c>
      <c r="G706" s="2">
        <v>3479480000</v>
      </c>
      <c r="H706" s="2">
        <f t="shared" si="390"/>
        <v>20.013233510743692</v>
      </c>
      <c r="I706" s="2">
        <f t="shared" si="391"/>
        <v>3112.3589999999999</v>
      </c>
      <c r="J706" s="2">
        <f t="shared" si="392"/>
        <v>22.402587556140169</v>
      </c>
      <c r="K706" s="2">
        <f t="shared" si="393"/>
        <v>17.190000000000055</v>
      </c>
      <c r="L706" s="20">
        <f>VLOOKUP(B706,'IV Calls'!A:B,2, FALSE)</f>
        <v>0.1016</v>
      </c>
      <c r="M706" s="2">
        <f t="shared" si="394"/>
        <v>10.383438750979602</v>
      </c>
      <c r="N706" s="2">
        <f>VLOOKUP(B706,'IV Puts'!A:B,2, FALSE)</f>
        <v>0.1045</v>
      </c>
      <c r="O706" s="21">
        <f t="shared" si="395"/>
        <v>11.082969285059123</v>
      </c>
      <c r="P706" s="4">
        <f t="shared" si="396"/>
        <v>33.170000000000073</v>
      </c>
      <c r="Q706" s="4">
        <f t="shared" si="397"/>
        <v>22.897999999999957</v>
      </c>
      <c r="R706" s="4">
        <f t="shared" si="398"/>
        <v>1.9573684210526228</v>
      </c>
      <c r="S706" s="4">
        <f t="shared" si="399"/>
        <v>1.2588668941979464</v>
      </c>
      <c r="T706" s="20">
        <f t="shared" ref="T706:T769" si="407">F707+R707</f>
        <v>3119.324563909774</v>
      </c>
      <c r="U706" s="2">
        <f t="shared" ref="U706:U769" si="408">ABS(T706-F706)</f>
        <v>26.585436090225812</v>
      </c>
      <c r="V706" s="24">
        <f t="shared" ref="V706:V769" si="409">IF(U706&gt;O707, 0, 1)</f>
        <v>0</v>
      </c>
      <c r="W706" s="32">
        <f t="shared" ref="W706:W769" si="410">C706+S707*$BI$6</f>
        <v>3135.4831424862418</v>
      </c>
      <c r="X706" s="33">
        <f t="shared" ref="X706:X769" si="411">ABS(W706-F706)</f>
        <v>10.426857513758023</v>
      </c>
      <c r="Y706" s="34">
        <f t="shared" ref="Y706:Y769" si="412">IF(X706&gt;O707, 0, 1)</f>
        <v>1</v>
      </c>
      <c r="Z706" s="39">
        <f t="shared" si="400"/>
        <v>3136.161000000001</v>
      </c>
      <c r="AA706" s="33">
        <f t="shared" ref="AA706:AA769" si="413">ABS(Z706-F706)</f>
        <v>9.7489999999988868</v>
      </c>
      <c r="AB706" s="34">
        <f t="shared" ref="AB706:AB769" si="414">IF(AA706&gt;O707, 0, 1)</f>
        <v>1</v>
      </c>
      <c r="AC706" s="32">
        <f t="shared" ref="AC706:AC769" si="415">$BI$8*Z706+(1-$BI$8)*W706</f>
        <v>3136.0186499221113</v>
      </c>
      <c r="AD706" s="33">
        <f t="shared" ref="AD706:AD769" si="416">ABS(AC706-F706)</f>
        <v>9.8913500778885464</v>
      </c>
      <c r="AE706" s="34">
        <f t="shared" ref="AE706:AE769" si="417">IF(AD706&gt;O707, 0, 1)</f>
        <v>1</v>
      </c>
      <c r="AF706" s="36">
        <f t="shared" ref="AF706:AF769" si="418">IF(AE706=1, 1, -1)</f>
        <v>1</v>
      </c>
      <c r="AG706" s="37">
        <f t="shared" ref="AG706:AG769" si="419">IF(AE707=0,0,IF(0=AE706,-1,AE706))</f>
        <v>1</v>
      </c>
      <c r="AH706" s="37">
        <f>IF(COUNTIF(AF707:AF710, "&lt;0")&gt;=2,0,IF(AE706=1, 1, -1))</f>
        <v>1</v>
      </c>
      <c r="AI706" s="37">
        <f>IF(COUNTIF(AF707:AF709, "&lt;0")&gt;=1,0,IF(AE706=1, 1, -1))</f>
        <v>1</v>
      </c>
      <c r="AJ706" s="42">
        <f>IF(SUM(AE707:AE709)=0,0,IF(AE706=1, 1, -1))</f>
        <v>1</v>
      </c>
      <c r="AK706" s="37">
        <f>IF(COUNTIF(AF707:AF708, "&lt;0")&gt;=2,0,IF(AE706=1, 1, -1))</f>
        <v>1</v>
      </c>
      <c r="AL706" s="44">
        <f>IF(COUNTIF(AF707:AF710, "&lt;0")&gt;=3,0,IF(AE706=1, 1, -1))</f>
        <v>1</v>
      </c>
      <c r="AM706" s="49">
        <f>IF(COUNTIF(AF707:AF709, "&lt;0")&gt;=2,0,IF(AE706=1, 1, -1))</f>
        <v>1</v>
      </c>
      <c r="AN706" s="7">
        <v>10.679816431863863</v>
      </c>
      <c r="AO706" s="4">
        <f t="shared" ref="AO706:AO769" si="420">D706-C706</f>
        <v>15.980000000000018</v>
      </c>
      <c r="AP706" s="4">
        <f t="shared" ref="AP706:AP769" si="421">E706-C706</f>
        <v>0</v>
      </c>
      <c r="AQ706" s="4">
        <f t="shared" ref="AQ706:AQ769" si="422">ABS(C706-F706)</f>
        <v>11.289999999999964</v>
      </c>
      <c r="AR706">
        <f t="shared" si="401"/>
        <v>15.980000000000018</v>
      </c>
      <c r="AS706" s="6">
        <f t="shared" ref="AS706:AS769" si="423">IF(AO706&gt;AN706*$BI$4,1,0)+IF(-AP706&gt;AN706*$BI$4,1,0)</f>
        <v>0</v>
      </c>
      <c r="AT706" s="4">
        <f t="shared" ref="AT706:AT769" si="424">$BI$4*AN706-AR706</f>
        <v>3.972464779577578E-2</v>
      </c>
      <c r="AU706" s="4">
        <f t="shared" si="402"/>
        <v>6.389816431863899</v>
      </c>
      <c r="AV706">
        <f t="shared" si="403"/>
        <v>0</v>
      </c>
      <c r="AW706">
        <f t="shared" si="404"/>
        <v>0</v>
      </c>
      <c r="AX706">
        <f t="shared" si="405"/>
        <v>0</v>
      </c>
      <c r="AY706" s="4">
        <f t="shared" ref="AY706:AY769" si="425">IF(OR(AS706=1,AX706=1),$BF$25,IF(AS706=0,$BF$24,$BF$26))</f>
        <v>6.94</v>
      </c>
      <c r="AZ706" s="4">
        <f t="shared" ref="AZ706:AZ769" si="426">AY706+AZ707</f>
        <v>491.1499999999981</v>
      </c>
      <c r="BA706" s="4">
        <f>(C706-$C$1240)*10/100*4</f>
        <v>222.61599999999999</v>
      </c>
      <c r="BC706"/>
      <c r="BE706" s="6"/>
      <c r="BK706">
        <f t="shared" si="406"/>
        <v>1</v>
      </c>
    </row>
    <row r="707" spans="1:63" x14ac:dyDescent="0.25">
      <c r="A707">
        <v>552</v>
      </c>
      <c r="B707" s="1">
        <v>43804</v>
      </c>
      <c r="C707" s="2">
        <v>3119.21</v>
      </c>
      <c r="D707" s="2">
        <v>3119.45</v>
      </c>
      <c r="E707" s="2">
        <v>3103.76</v>
      </c>
      <c r="F707" s="2">
        <v>3117.43</v>
      </c>
      <c r="G707" s="2">
        <v>3355750000</v>
      </c>
      <c r="H707" s="2">
        <f t="shared" ref="H707:H770" si="427">_xlfn.STDEV.S(C707:C716)</f>
        <v>20.248963238206084</v>
      </c>
      <c r="I707" s="2">
        <f t="shared" ref="I707:I770" si="428">AVERAGE(C707:C726)</f>
        <v>3109.9789999999994</v>
      </c>
      <c r="J707" s="2">
        <f t="shared" ref="J707:J770" si="429">_xlfn.STDEV.S(D707:E716)</f>
        <v>22.256642361563134</v>
      </c>
      <c r="K707" s="2">
        <f t="shared" ref="K707:K770" si="430">C707-F708</f>
        <v>6.4499999999998181</v>
      </c>
      <c r="L707" s="20">
        <f>VLOOKUP(B707,'IV Calls'!A:B,2, FALSE)</f>
        <v>0.1147</v>
      </c>
      <c r="M707" s="2">
        <f t="shared" ref="M707:M770" si="431">L707*F708*SQRT((6.5/24)/252)</f>
        <v>11.704688009163998</v>
      </c>
      <c r="N707" s="2">
        <f>VLOOKUP(B707,'IV Puts'!A:B,2, FALSE)</f>
        <v>0.1188</v>
      </c>
      <c r="O707" s="21">
        <f t="shared" ref="O707:O770" si="432">N707*F708*SQRT((7/24)/252)</f>
        <v>12.580711591380515</v>
      </c>
      <c r="P707" s="4">
        <f t="shared" ref="P707:P770" si="433">MAX(D707-E707, ABS(D707-F708), ABS(E707-F708))</f>
        <v>15.6899999999996</v>
      </c>
      <c r="Q707" s="4">
        <f t="shared" ref="Q707:Q770" si="434">AVERAGE(P707:P716)</f>
        <v>21.136999999999944</v>
      </c>
      <c r="R707" s="4">
        <f t="shared" ref="R707:R770" si="435">SLOPE(F707:F726,A707:A726)</f>
        <v>1.894563909774432</v>
      </c>
      <c r="S707" s="4">
        <f t="shared" ref="S707:S770" si="436">SLOPE(F707:F726,B707:B726)*1</f>
        <v>1.2156936425942784</v>
      </c>
      <c r="T707" s="20">
        <f t="shared" si="407"/>
        <v>3115.070120300752</v>
      </c>
      <c r="U707" s="2">
        <f t="shared" si="408"/>
        <v>2.3598796992478128</v>
      </c>
      <c r="V707" s="24">
        <f t="shared" si="409"/>
        <v>1</v>
      </c>
      <c r="W707" s="32">
        <f t="shared" si="410"/>
        <v>3120.2690952406856</v>
      </c>
      <c r="X707" s="33">
        <f t="shared" si="411"/>
        <v>2.839095240685765</v>
      </c>
      <c r="Y707" s="34">
        <f t="shared" si="412"/>
        <v>1</v>
      </c>
      <c r="Z707" s="39">
        <f t="shared" ref="Z707:Z770" si="437">_xlfn.FORECAST.LINEAR(A707+$BI$7,C707:C708,A707:A708)</f>
        <v>3120.780999999999</v>
      </c>
      <c r="AA707" s="33">
        <f t="shared" si="413"/>
        <v>3.3509999999992033</v>
      </c>
      <c r="AB707" s="34">
        <f t="shared" si="414"/>
        <v>1</v>
      </c>
      <c r="AC707" s="32">
        <f t="shared" si="415"/>
        <v>3120.6735000005428</v>
      </c>
      <c r="AD707" s="33">
        <f t="shared" si="416"/>
        <v>3.2435000005430084</v>
      </c>
      <c r="AE707" s="34">
        <f t="shared" si="417"/>
        <v>1</v>
      </c>
      <c r="AF707" s="36">
        <f t="shared" si="418"/>
        <v>1</v>
      </c>
      <c r="AG707" s="37">
        <f t="shared" si="419"/>
        <v>1</v>
      </c>
      <c r="AH707" s="37">
        <f>IF(COUNTIF(AF708:AF711, "&lt;0")&gt;=2,0,IF(AE707=1, 1, -1))</f>
        <v>1</v>
      </c>
      <c r="AI707" s="37">
        <f>IF(COUNTIF(AF708:AF710, "&lt;0")&gt;=1,0,IF(AE707=1, 1, -1))</f>
        <v>0</v>
      </c>
      <c r="AJ707" s="42">
        <f>IF(SUM(AE708:AE710)=0,0,IF(AE707=1, 1, -1))</f>
        <v>1</v>
      </c>
      <c r="AK707" s="37">
        <f>IF(COUNTIF(AF708:AF709, "&lt;0")&gt;=2,0,IF(AE707=1, 1, -1))</f>
        <v>1</v>
      </c>
      <c r="AL707" s="44">
        <f>IF(COUNTIF(AF708:AF711, "&lt;0")&gt;=3,0,IF(AE707=1, 1, -1))</f>
        <v>1</v>
      </c>
      <c r="AM707" s="49">
        <f>IF(COUNTIF(AF708:AF710, "&lt;0")&gt;=2,0,IF(AE707=1, 1, -1))</f>
        <v>1</v>
      </c>
      <c r="AN707" s="7">
        <v>12.123077031287561</v>
      </c>
      <c r="AO707" s="4">
        <f t="shared" si="420"/>
        <v>0.23999999999978172</v>
      </c>
      <c r="AP707" s="4">
        <f t="shared" si="421"/>
        <v>-15.449999999999818</v>
      </c>
      <c r="AQ707" s="4">
        <f t="shared" si="422"/>
        <v>1.7800000000002001</v>
      </c>
      <c r="AR707">
        <f t="shared" ref="AR707:AR770" si="438">IF(AO707&gt;(-AP707), AO707, -AP707)</f>
        <v>15.449999999999818</v>
      </c>
      <c r="AS707" s="6">
        <f t="shared" si="423"/>
        <v>0</v>
      </c>
      <c r="AT707" s="4">
        <f t="shared" si="424"/>
        <v>2.7346155469315221</v>
      </c>
      <c r="AU707" s="4">
        <f t="shared" ref="AU707:AU770" si="439">AN707-AQ707+7</f>
        <v>17.343077031287361</v>
      </c>
      <c r="AV707">
        <f t="shared" ref="AV707:AV770" si="440">IF(AND(AT707&lt;0,AU707&lt;0), 1, 0)</f>
        <v>0</v>
      </c>
      <c r="AW707">
        <f t="shared" ref="AW707:AW770" si="441">IF(AND(AT707&lt;0,AU707&gt;0), 1, 0)</f>
        <v>0</v>
      </c>
      <c r="AX707">
        <f t="shared" ref="AX707:AX770" si="442">IF(AND(AT707&gt;0,AU707&lt;0), 1, 0)</f>
        <v>0</v>
      </c>
      <c r="AY707" s="4">
        <f t="shared" si="425"/>
        <v>6.94</v>
      </c>
      <c r="AZ707" s="4">
        <f t="shared" si="426"/>
        <v>484.2099999999981</v>
      </c>
      <c r="BA707" s="4">
        <f>(C707-$C$1240)*10/100*4</f>
        <v>216.45200000000006</v>
      </c>
      <c r="BC707"/>
      <c r="BE707" s="6"/>
      <c r="BK707">
        <f t="shared" ref="BK707:BK770" si="443">IF(AND(AM707=0,AL707=0,AK707=0),0,1)</f>
        <v>1</v>
      </c>
    </row>
    <row r="708" spans="1:63" x14ac:dyDescent="0.25">
      <c r="A708">
        <v>551</v>
      </c>
      <c r="B708" s="1">
        <v>43803</v>
      </c>
      <c r="C708" s="2">
        <v>3103.5</v>
      </c>
      <c r="D708" s="2">
        <v>3119.38</v>
      </c>
      <c r="E708" s="2">
        <v>3102.53</v>
      </c>
      <c r="F708" s="2">
        <v>3112.76</v>
      </c>
      <c r="G708" s="2">
        <v>3695030000</v>
      </c>
      <c r="H708" s="2">
        <f t="shared" si="427"/>
        <v>20.366478886204696</v>
      </c>
      <c r="I708" s="2">
        <f t="shared" si="428"/>
        <v>3107.7734999999998</v>
      </c>
      <c r="J708" s="2">
        <f t="shared" si="429"/>
        <v>22.88531616101195</v>
      </c>
      <c r="K708" s="2">
        <f t="shared" si="430"/>
        <v>10.300000000000182</v>
      </c>
      <c r="L708" s="20">
        <f>VLOOKUP(B708,'IV Calls'!A:B,2, FALSE)</f>
        <v>0.1208</v>
      </c>
      <c r="M708" s="2">
        <f t="shared" si="431"/>
        <v>12.24970761784129</v>
      </c>
      <c r="N708" s="2">
        <f>VLOOKUP(B708,'IV Puts'!A:B,2, FALSE)</f>
        <v>0.12740000000000001</v>
      </c>
      <c r="O708" s="21">
        <f t="shared" si="432"/>
        <v>13.406658848066952</v>
      </c>
      <c r="P708" s="4">
        <f t="shared" si="433"/>
        <v>26.180000000000291</v>
      </c>
      <c r="Q708" s="4">
        <f t="shared" si="434"/>
        <v>22.444999999999983</v>
      </c>
      <c r="R708" s="4">
        <f t="shared" si="435"/>
        <v>2.3101203007518754</v>
      </c>
      <c r="S708" s="4">
        <f t="shared" si="436"/>
        <v>1.4916834375849839</v>
      </c>
      <c r="T708" s="20">
        <f t="shared" si="407"/>
        <v>3095.9691428571427</v>
      </c>
      <c r="U708" s="2">
        <f t="shared" si="408"/>
        <v>16.790857142857476</v>
      </c>
      <c r="V708" s="24">
        <f t="shared" si="409"/>
        <v>0</v>
      </c>
      <c r="W708" s="32">
        <f t="shared" si="410"/>
        <v>3104.7931215572826</v>
      </c>
      <c r="X708" s="33">
        <f t="shared" si="411"/>
        <v>7.9668784427176433</v>
      </c>
      <c r="Y708" s="34">
        <f t="shared" si="412"/>
        <v>1</v>
      </c>
      <c r="Z708" s="39">
        <f t="shared" si="437"/>
        <v>3105.1090000000004</v>
      </c>
      <c r="AA708" s="33">
        <f t="shared" si="413"/>
        <v>7.6509999999998399</v>
      </c>
      <c r="AB708" s="34">
        <f t="shared" si="414"/>
        <v>1</v>
      </c>
      <c r="AC708" s="32">
        <f t="shared" si="415"/>
        <v>3105.0426655270298</v>
      </c>
      <c r="AD708" s="33">
        <f t="shared" si="416"/>
        <v>7.7173344729703786</v>
      </c>
      <c r="AE708" s="34">
        <f t="shared" si="417"/>
        <v>1</v>
      </c>
      <c r="AF708" s="36">
        <f t="shared" si="418"/>
        <v>1</v>
      </c>
      <c r="AG708" s="37">
        <f t="shared" si="419"/>
        <v>1</v>
      </c>
      <c r="AH708" s="37">
        <f>IF(COUNTIF(AF709:AF712, "&lt;0")&gt;=2,0,IF(AE708=1, 1, -1))</f>
        <v>1</v>
      </c>
      <c r="AI708" s="37">
        <f>IF(COUNTIF(AF709:AF711, "&lt;0")&gt;=1,0,IF(AE708=1, 1, -1))</f>
        <v>0</v>
      </c>
      <c r="AJ708" s="42">
        <f>IF(SUM(AE709:AE711)=0,0,IF(AE708=1, 1, -1))</f>
        <v>1</v>
      </c>
      <c r="AK708" s="37">
        <f>IF(COUNTIF(AF709:AF710, "&lt;0")&gt;=2,0,IF(AE708=1, 1, -1))</f>
        <v>1</v>
      </c>
      <c r="AL708" s="44">
        <f>IF(COUNTIF(AF709:AF712, "&lt;0")&gt;=3,0,IF(AE708=1, 1, -1))</f>
        <v>1</v>
      </c>
      <c r="AM708" s="49">
        <f>IF(COUNTIF(AF709:AF711, "&lt;0")&gt;=2,0,IF(AE708=1, 1, -1))</f>
        <v>1</v>
      </c>
      <c r="AN708" s="7">
        <v>12.918979722789574</v>
      </c>
      <c r="AO708" s="4">
        <f t="shared" si="420"/>
        <v>15.880000000000109</v>
      </c>
      <c r="AP708" s="4">
        <f t="shared" si="421"/>
        <v>-0.96999999999979991</v>
      </c>
      <c r="AQ708" s="4">
        <f t="shared" si="422"/>
        <v>9.2600000000002183</v>
      </c>
      <c r="AR708">
        <f t="shared" si="438"/>
        <v>15.880000000000109</v>
      </c>
      <c r="AS708" s="6">
        <f t="shared" si="423"/>
        <v>0</v>
      </c>
      <c r="AT708" s="4">
        <f t="shared" si="424"/>
        <v>3.498469584184253</v>
      </c>
      <c r="AU708" s="4">
        <f t="shared" si="439"/>
        <v>10.658979722789356</v>
      </c>
      <c r="AV708">
        <f t="shared" si="440"/>
        <v>0</v>
      </c>
      <c r="AW708">
        <f t="shared" si="441"/>
        <v>0</v>
      </c>
      <c r="AX708">
        <f t="shared" si="442"/>
        <v>0</v>
      </c>
      <c r="AY708" s="4">
        <f t="shared" si="425"/>
        <v>6.94</v>
      </c>
      <c r="AZ708" s="4">
        <f t="shared" si="426"/>
        <v>477.26999999999811</v>
      </c>
      <c r="BA708" s="4">
        <f>(C708-$C$1240)*10/100*4</f>
        <v>210.16800000000003</v>
      </c>
      <c r="BC708"/>
      <c r="BE708" s="6"/>
      <c r="BK708">
        <f t="shared" si="443"/>
        <v>1</v>
      </c>
    </row>
    <row r="709" spans="1:63" x14ac:dyDescent="0.25">
      <c r="A709">
        <v>550</v>
      </c>
      <c r="B709" s="1">
        <v>43802</v>
      </c>
      <c r="C709" s="2">
        <v>3087.41</v>
      </c>
      <c r="D709" s="2">
        <v>3094.97</v>
      </c>
      <c r="E709" s="2">
        <v>3070.33</v>
      </c>
      <c r="F709" s="2">
        <v>3093.2</v>
      </c>
      <c r="G709" s="2">
        <v>3653390000</v>
      </c>
      <c r="H709" s="2">
        <f t="shared" si="427"/>
        <v>19.409711801627093</v>
      </c>
      <c r="I709" s="2">
        <f t="shared" si="428"/>
        <v>3106.6385</v>
      </c>
      <c r="J709" s="2">
        <f t="shared" si="429"/>
        <v>22.668165272957289</v>
      </c>
      <c r="K709" s="2">
        <f t="shared" si="430"/>
        <v>-26.460000000000036</v>
      </c>
      <c r="L709" s="20">
        <f>VLOOKUP(B709,'IV Calls'!A:B,2, FALSE)</f>
        <v>0.13389999999999999</v>
      </c>
      <c r="M709" s="2">
        <f t="shared" si="431"/>
        <v>13.668845713931034</v>
      </c>
      <c r="N709" s="2">
        <f>VLOOKUP(B709,'IV Puts'!A:B,2, FALSE)</f>
        <v>0.14549999999999999</v>
      </c>
      <c r="O709" s="21">
        <f t="shared" si="432"/>
        <v>15.413689263748847</v>
      </c>
      <c r="P709" s="4">
        <f t="shared" si="433"/>
        <v>43.539999999999964</v>
      </c>
      <c r="Q709" s="4">
        <f t="shared" si="434"/>
        <v>21.243999999999961</v>
      </c>
      <c r="R709" s="4">
        <f t="shared" si="435"/>
        <v>2.7691428571428514</v>
      </c>
      <c r="S709" s="4">
        <f t="shared" si="436"/>
        <v>1.821297968003899</v>
      </c>
      <c r="T709" s="20">
        <f t="shared" si="407"/>
        <v>3117.2975112781955</v>
      </c>
      <c r="U709" s="2">
        <f t="shared" si="408"/>
        <v>24.097511278195725</v>
      </c>
      <c r="V709" s="24">
        <f t="shared" si="409"/>
        <v>0</v>
      </c>
      <c r="W709" s="32">
        <f t="shared" si="410"/>
        <v>3089.0820468954962</v>
      </c>
      <c r="X709" s="33">
        <f t="shared" si="411"/>
        <v>4.1179531045036128</v>
      </c>
      <c r="Y709" s="34">
        <f t="shared" si="412"/>
        <v>1</v>
      </c>
      <c r="Z709" s="39">
        <f t="shared" si="437"/>
        <v>3081.7659999999996</v>
      </c>
      <c r="AA709" s="33">
        <f t="shared" si="413"/>
        <v>11.434000000000196</v>
      </c>
      <c r="AB709" s="34">
        <f t="shared" si="414"/>
        <v>1</v>
      </c>
      <c r="AC709" s="32">
        <f t="shared" si="415"/>
        <v>3083.3023698480538</v>
      </c>
      <c r="AD709" s="33">
        <f t="shared" si="416"/>
        <v>9.8976301519460321</v>
      </c>
      <c r="AE709" s="34">
        <f t="shared" si="417"/>
        <v>1</v>
      </c>
      <c r="AF709" s="36">
        <f t="shared" si="418"/>
        <v>1</v>
      </c>
      <c r="AG709" s="37">
        <f t="shared" si="419"/>
        <v>0</v>
      </c>
      <c r="AH709" s="37">
        <f>IF(COUNTIF(AF710:AF713, "&lt;0")&gt;=2,0,IF(AE709=1, 1, -1))</f>
        <v>1</v>
      </c>
      <c r="AI709" s="37">
        <f>IF(COUNTIF(AF710:AF712, "&lt;0")&gt;=1,0,IF(AE709=1, 1, -1))</f>
        <v>0</v>
      </c>
      <c r="AJ709" s="42">
        <f>IF(SUM(AE710:AE712)=0,0,IF(AE709=1, 1, -1))</f>
        <v>1</v>
      </c>
      <c r="AK709" s="37">
        <f>IF(COUNTIF(AF710:AF711, "&lt;0")&gt;=2,0,IF(AE709=1, 1, -1))</f>
        <v>1</v>
      </c>
      <c r="AL709" s="44">
        <f>IF(COUNTIF(AF710:AF713, "&lt;0")&gt;=3,0,IF(AE709=1, 1, -1))</f>
        <v>1</v>
      </c>
      <c r="AM709" s="49">
        <f>IF(COUNTIF(AF710:AF712, "&lt;0")&gt;=2,0,IF(AE709=1, 1, -1))</f>
        <v>1</v>
      </c>
      <c r="AN709" s="7">
        <v>14.853002624174499</v>
      </c>
      <c r="AO709" s="4">
        <f t="shared" si="420"/>
        <v>7.5599999999999454</v>
      </c>
      <c r="AP709" s="4">
        <f t="shared" si="421"/>
        <v>-17.079999999999927</v>
      </c>
      <c r="AQ709" s="4">
        <f t="shared" si="422"/>
        <v>5.7899999999999636</v>
      </c>
      <c r="AR709">
        <f t="shared" si="438"/>
        <v>17.079999999999927</v>
      </c>
      <c r="AS709" s="6">
        <f t="shared" si="423"/>
        <v>0</v>
      </c>
      <c r="AT709" s="4">
        <f t="shared" si="424"/>
        <v>5.1995039362618201</v>
      </c>
      <c r="AU709" s="4">
        <f t="shared" si="439"/>
        <v>16.063002624174537</v>
      </c>
      <c r="AV709">
        <f t="shared" si="440"/>
        <v>0</v>
      </c>
      <c r="AW709">
        <f t="shared" si="441"/>
        <v>0</v>
      </c>
      <c r="AX709">
        <f t="shared" si="442"/>
        <v>0</v>
      </c>
      <c r="AY709" s="4">
        <f t="shared" si="425"/>
        <v>6.94</v>
      </c>
      <c r="AZ709" s="4">
        <f t="shared" si="426"/>
        <v>470.32999999999811</v>
      </c>
      <c r="BA709" s="4">
        <f>(C709-$C$1240)*10/100*4</f>
        <v>203.73199999999997</v>
      </c>
      <c r="BC709"/>
      <c r="BE709" s="6"/>
      <c r="BK709">
        <f t="shared" si="443"/>
        <v>1</v>
      </c>
    </row>
    <row r="710" spans="1:63" x14ac:dyDescent="0.25">
      <c r="A710">
        <v>549</v>
      </c>
      <c r="B710" s="1">
        <v>43801</v>
      </c>
      <c r="C710" s="2">
        <v>3143.85</v>
      </c>
      <c r="D710" s="2">
        <v>3144.31</v>
      </c>
      <c r="E710" s="2">
        <v>3110.78</v>
      </c>
      <c r="F710" s="2">
        <v>3113.87</v>
      </c>
      <c r="G710" s="2">
        <v>3268740000</v>
      </c>
      <c r="H710" s="2">
        <f t="shared" si="427"/>
        <v>14.931935239613109</v>
      </c>
      <c r="I710" s="2">
        <f t="shared" si="428"/>
        <v>3106.2159999999999</v>
      </c>
      <c r="J710" s="2">
        <f t="shared" si="429"/>
        <v>18.484233188827385</v>
      </c>
      <c r="K710" s="2">
        <f t="shared" si="430"/>
        <v>2.8699999999998909</v>
      </c>
      <c r="L710" s="20">
        <f>VLOOKUP(B710,'IV Calls'!A:B,2, FALSE)</f>
        <v>0.12189999999999999</v>
      </c>
      <c r="M710" s="2">
        <f t="shared" si="431"/>
        <v>12.552194604138284</v>
      </c>
      <c r="N710" s="2">
        <f>VLOOKUP(B710,'IV Puts'!A:B,2, FALSE)</f>
        <v>0.12590000000000001</v>
      </c>
      <c r="O710" s="21">
        <f t="shared" si="432"/>
        <v>13.453461180540927</v>
      </c>
      <c r="P710" s="4">
        <f t="shared" si="433"/>
        <v>33.529999999999745</v>
      </c>
      <c r="Q710" s="4">
        <f t="shared" si="434"/>
        <v>18.100999999999978</v>
      </c>
      <c r="R710" s="4">
        <f t="shared" si="435"/>
        <v>3.4275112781954862</v>
      </c>
      <c r="S710" s="4">
        <f t="shared" si="436"/>
        <v>2.3549956274595525</v>
      </c>
      <c r="T710" s="20">
        <f t="shared" si="407"/>
        <v>3144.8793458646619</v>
      </c>
      <c r="U710" s="2">
        <f t="shared" si="408"/>
        <v>31.009345864662009</v>
      </c>
      <c r="V710" s="24">
        <f t="shared" si="409"/>
        <v>0</v>
      </c>
      <c r="W710" s="32">
        <f t="shared" si="410"/>
        <v>3145.8106563278589</v>
      </c>
      <c r="X710" s="33">
        <f t="shared" si="411"/>
        <v>31.94065632785896</v>
      </c>
      <c r="Y710" s="34">
        <f t="shared" si="412"/>
        <v>0</v>
      </c>
      <c r="Z710" s="39">
        <f t="shared" si="437"/>
        <v>3143.5170000000003</v>
      </c>
      <c r="AA710" s="33">
        <f t="shared" si="413"/>
        <v>29.647000000000389</v>
      </c>
      <c r="AB710" s="34">
        <f t="shared" si="414"/>
        <v>0</v>
      </c>
      <c r="AC710" s="32">
        <f t="shared" si="415"/>
        <v>3143.9986678288506</v>
      </c>
      <c r="AD710" s="33">
        <f t="shared" si="416"/>
        <v>30.128667828850666</v>
      </c>
      <c r="AE710" s="34">
        <f t="shared" si="417"/>
        <v>0</v>
      </c>
      <c r="AF710" s="36">
        <f t="shared" si="418"/>
        <v>-1</v>
      </c>
      <c r="AG710" s="37">
        <f t="shared" si="419"/>
        <v>-1</v>
      </c>
      <c r="AH710" s="37">
        <f>IF(COUNTIF(AF711:AF714, "&lt;0")&gt;=2,0,IF(AE710=1, 1, -1))</f>
        <v>-1</v>
      </c>
      <c r="AI710" s="37">
        <f>IF(COUNTIF(AF711:AF713, "&lt;0")&gt;=1,0,IF(AE710=1, 1, -1))</f>
        <v>-1</v>
      </c>
      <c r="AJ710" s="42">
        <f>IF(SUM(AE711:AE713)=0,0,IF(AE710=1, 1, -1))</f>
        <v>-1</v>
      </c>
      <c r="AK710" s="37">
        <f>IF(COUNTIF(AF711:AF712, "&lt;0")&gt;=2,0,IF(AE710=1, 1, -1))</f>
        <v>-1</v>
      </c>
      <c r="AL710" s="44">
        <f>IF(COUNTIF(AF711:AF714, "&lt;0")&gt;=3,0,IF(AE710=1, 1, -1))</f>
        <v>-1</v>
      </c>
      <c r="AM710" s="49">
        <f>IF(COUNTIF(AF711:AF713, "&lt;0")&gt;=2,0,IF(AE710=1, 1, -1))</f>
        <v>-1</v>
      </c>
      <c r="AN710" s="7">
        <v>12.964079578843398</v>
      </c>
      <c r="AO710" s="4">
        <f t="shared" si="420"/>
        <v>0.46000000000003638</v>
      </c>
      <c r="AP710" s="4">
        <f t="shared" si="421"/>
        <v>-33.069999999999709</v>
      </c>
      <c r="AQ710" s="4">
        <f t="shared" si="422"/>
        <v>29.980000000000018</v>
      </c>
      <c r="AR710">
        <f t="shared" si="438"/>
        <v>33.069999999999709</v>
      </c>
      <c r="AS710" s="6">
        <f t="shared" si="423"/>
        <v>1</v>
      </c>
      <c r="AT710" s="4">
        <f t="shared" si="424"/>
        <v>-13.623880631734611</v>
      </c>
      <c r="AU710" s="4">
        <f t="shared" si="439"/>
        <v>-10.015920421156622</v>
      </c>
      <c r="AV710">
        <f t="shared" si="440"/>
        <v>1</v>
      </c>
      <c r="AW710">
        <f t="shared" si="441"/>
        <v>0</v>
      </c>
      <c r="AX710">
        <f t="shared" si="442"/>
        <v>0</v>
      </c>
      <c r="AY710" s="4">
        <f t="shared" si="425"/>
        <v>-3.9100000000000006</v>
      </c>
      <c r="AZ710" s="4">
        <f t="shared" si="426"/>
        <v>463.38999999999811</v>
      </c>
      <c r="BA710" s="4">
        <f>(C710-$C$1240)*10/100*4</f>
        <v>226.30799999999999</v>
      </c>
      <c r="BC710"/>
      <c r="BE710" s="6"/>
      <c r="BK710">
        <f t="shared" si="443"/>
        <v>1</v>
      </c>
    </row>
    <row r="711" spans="1:63" x14ac:dyDescent="0.25">
      <c r="A711">
        <v>548</v>
      </c>
      <c r="B711" s="1">
        <v>43798</v>
      </c>
      <c r="C711" s="2">
        <v>3147.18</v>
      </c>
      <c r="D711" s="2">
        <v>3150.3</v>
      </c>
      <c r="E711" s="2">
        <v>3139.34</v>
      </c>
      <c r="F711" s="2">
        <v>3140.98</v>
      </c>
      <c r="G711" s="2">
        <v>1743020000</v>
      </c>
      <c r="H711" s="2">
        <f t="shared" si="427"/>
        <v>14.714185898875462</v>
      </c>
      <c r="I711" s="2">
        <f t="shared" si="428"/>
        <v>3101.5595000000003</v>
      </c>
      <c r="J711" s="2">
        <f t="shared" si="429"/>
        <v>18.098841661103208</v>
      </c>
      <c r="K711" s="2">
        <f t="shared" si="430"/>
        <v>-6.4500000000002728</v>
      </c>
      <c r="L711" s="20">
        <f>VLOOKUP(B711,'IV Calls'!A:B,2, FALSE)</f>
        <v>8.8400000000000006E-2</v>
      </c>
      <c r="M711" s="2">
        <f t="shared" si="431"/>
        <v>9.1393180352699286</v>
      </c>
      <c r="N711" s="2">
        <f>VLOOKUP(B711,'IV Puts'!A:B,2, FALSE)</f>
        <v>8.4000000000000005E-2</v>
      </c>
      <c r="O711" s="21">
        <f t="shared" si="432"/>
        <v>9.012248393788866</v>
      </c>
      <c r="P711" s="4">
        <f t="shared" si="433"/>
        <v>14.289999999999964</v>
      </c>
      <c r="Q711" s="4">
        <f t="shared" si="434"/>
        <v>17.130999999999993</v>
      </c>
      <c r="R711" s="4">
        <f t="shared" si="435"/>
        <v>3.8993458646616554</v>
      </c>
      <c r="S711" s="4">
        <f t="shared" si="436"/>
        <v>2.7614877857169575</v>
      </c>
      <c r="T711" s="20">
        <f t="shared" si="407"/>
        <v>3157.9217969924812</v>
      </c>
      <c r="U711" s="2">
        <f t="shared" si="408"/>
        <v>16.941796992481159</v>
      </c>
      <c r="V711" s="24">
        <f t="shared" si="409"/>
        <v>0</v>
      </c>
      <c r="W711" s="32">
        <f t="shared" si="410"/>
        <v>3149.3446051718961</v>
      </c>
      <c r="X711" s="33">
        <f t="shared" si="411"/>
        <v>8.3646051718960734</v>
      </c>
      <c r="Y711" s="34">
        <f t="shared" si="412"/>
        <v>0</v>
      </c>
      <c r="Z711" s="39">
        <f t="shared" si="437"/>
        <v>3147.3490000000002</v>
      </c>
      <c r="AA711" s="33">
        <f t="shared" si="413"/>
        <v>6.3690000000001419</v>
      </c>
      <c r="AB711" s="34">
        <f t="shared" si="414"/>
        <v>1</v>
      </c>
      <c r="AC711" s="32">
        <f t="shared" si="415"/>
        <v>3147.7680770860984</v>
      </c>
      <c r="AD711" s="33">
        <f t="shared" si="416"/>
        <v>6.788077086098383</v>
      </c>
      <c r="AE711" s="34">
        <f t="shared" si="417"/>
        <v>1</v>
      </c>
      <c r="AF711" s="36">
        <f t="shared" si="418"/>
        <v>1</v>
      </c>
      <c r="AG711" s="37">
        <f t="shared" si="419"/>
        <v>1</v>
      </c>
      <c r="AH711" s="37">
        <f>IF(COUNTIF(AF712:AF715, "&lt;0")&gt;=2,0,IF(AE711=1, 1, -1))</f>
        <v>1</v>
      </c>
      <c r="AI711" s="37">
        <f>IF(COUNTIF(AF712:AF714, "&lt;0")&gt;=1,0,IF(AE711=1, 1, -1))</f>
        <v>0</v>
      </c>
      <c r="AJ711" s="42">
        <f>IF(SUM(AE712:AE714)=0,0,IF(AE711=1, 1, -1))</f>
        <v>1</v>
      </c>
      <c r="AK711" s="37">
        <f>IF(COUNTIF(AF712:AF713, "&lt;0")&gt;=2,0,IF(AE711=1, 1, -1))</f>
        <v>1</v>
      </c>
      <c r="AL711" s="44">
        <f>IF(COUNTIF(AF712:AF715, "&lt;0")&gt;=3,0,IF(AE711=1, 1, -1))</f>
        <v>1</v>
      </c>
      <c r="AM711" s="49">
        <f>IF(COUNTIF(AF712:AF714, "&lt;0")&gt;=2,0,IF(AE711=1, 1, -1))</f>
        <v>1</v>
      </c>
      <c r="AN711" s="7">
        <v>8.6844198525189356</v>
      </c>
      <c r="AO711" s="4">
        <f t="shared" si="420"/>
        <v>3.1200000000003456</v>
      </c>
      <c r="AP711" s="4">
        <f t="shared" si="421"/>
        <v>-7.8399999999996908</v>
      </c>
      <c r="AQ711" s="4">
        <f t="shared" si="422"/>
        <v>6.1999999999998181</v>
      </c>
      <c r="AR711">
        <f t="shared" si="438"/>
        <v>7.8399999999996908</v>
      </c>
      <c r="AS711" s="6">
        <f t="shared" si="423"/>
        <v>0</v>
      </c>
      <c r="AT711" s="4">
        <f t="shared" si="424"/>
        <v>5.1866297787787126</v>
      </c>
      <c r="AU711" s="4">
        <f t="shared" si="439"/>
        <v>9.4844198525191175</v>
      </c>
      <c r="AV711">
        <f t="shared" si="440"/>
        <v>0</v>
      </c>
      <c r="AW711">
        <f t="shared" si="441"/>
        <v>0</v>
      </c>
      <c r="AX711">
        <f t="shared" si="442"/>
        <v>0</v>
      </c>
      <c r="AY711" s="4">
        <f t="shared" si="425"/>
        <v>6.94</v>
      </c>
      <c r="AZ711" s="4">
        <f t="shared" si="426"/>
        <v>467.29999999999814</v>
      </c>
      <c r="BA711" s="4">
        <f>(C711-$C$1240)*10/100*4</f>
        <v>227.63999999999996</v>
      </c>
      <c r="BC711"/>
      <c r="BE711" s="6"/>
      <c r="BK711">
        <f t="shared" si="443"/>
        <v>1</v>
      </c>
    </row>
    <row r="712" spans="1:63" x14ac:dyDescent="0.25">
      <c r="A712">
        <v>547</v>
      </c>
      <c r="B712" s="1">
        <v>43796</v>
      </c>
      <c r="C712" s="2">
        <v>3145.49</v>
      </c>
      <c r="D712" s="2">
        <v>3154.26</v>
      </c>
      <c r="E712" s="2">
        <v>3143.41</v>
      </c>
      <c r="F712" s="2">
        <v>3153.63</v>
      </c>
      <c r="G712" s="2">
        <v>3033090000</v>
      </c>
      <c r="H712" s="2">
        <f t="shared" si="427"/>
        <v>15.337397323752981</v>
      </c>
      <c r="I712" s="2">
        <f t="shared" si="428"/>
        <v>3096.5455000000002</v>
      </c>
      <c r="J712" s="2">
        <f t="shared" si="429"/>
        <v>18.67198128917115</v>
      </c>
      <c r="K712" s="2">
        <f t="shared" si="430"/>
        <v>4.9699999999997999</v>
      </c>
      <c r="L712" s="20">
        <f>VLOOKUP(B712,'IV Calls'!A:B,2, FALSE)</f>
        <v>7.2800000000000004E-2</v>
      </c>
      <c r="M712" s="2">
        <f t="shared" si="431"/>
        <v>7.4952086972372785</v>
      </c>
      <c r="N712" s="2">
        <f>VLOOKUP(B712,'IV Puts'!A:B,2, FALSE)</f>
        <v>7.6200000000000004E-2</v>
      </c>
      <c r="O712" s="21">
        <f t="shared" si="432"/>
        <v>8.1414106994140774</v>
      </c>
      <c r="P712" s="4">
        <f t="shared" si="433"/>
        <v>13.740000000000236</v>
      </c>
      <c r="Q712" s="4">
        <f t="shared" si="434"/>
        <v>17.195999999999959</v>
      </c>
      <c r="R712" s="4">
        <f t="shared" si="435"/>
        <v>4.2917969924812054</v>
      </c>
      <c r="S712" s="4">
        <f t="shared" si="436"/>
        <v>3.0487396787269212</v>
      </c>
      <c r="T712" s="20">
        <f t="shared" si="407"/>
        <v>3144.7174210526314</v>
      </c>
      <c r="U712" s="2">
        <f t="shared" si="408"/>
        <v>8.9125789473687291</v>
      </c>
      <c r="V712" s="24">
        <f t="shared" si="409"/>
        <v>0</v>
      </c>
      <c r="W712" s="32">
        <f t="shared" si="410"/>
        <v>3147.6077777886203</v>
      </c>
      <c r="X712" s="33">
        <f t="shared" si="411"/>
        <v>6.0222222113798125</v>
      </c>
      <c r="Y712" s="34">
        <f t="shared" si="412"/>
        <v>1</v>
      </c>
      <c r="Z712" s="39">
        <f t="shared" si="437"/>
        <v>3146.5540000000001</v>
      </c>
      <c r="AA712" s="33">
        <f t="shared" si="413"/>
        <v>7.0760000000000218</v>
      </c>
      <c r="AB712" s="34">
        <f t="shared" si="414"/>
        <v>1</v>
      </c>
      <c r="AC712" s="32">
        <f t="shared" si="415"/>
        <v>3146.7752933356105</v>
      </c>
      <c r="AD712" s="33">
        <f t="shared" si="416"/>
        <v>6.854706664389596</v>
      </c>
      <c r="AE712" s="34">
        <f t="shared" si="417"/>
        <v>1</v>
      </c>
      <c r="AF712" s="36">
        <f t="shared" si="418"/>
        <v>1</v>
      </c>
      <c r="AG712" s="37">
        <f t="shared" si="419"/>
        <v>1</v>
      </c>
      <c r="AH712" s="37">
        <f>IF(COUNTIF(AF713:AF716, "&lt;0")&gt;=2,0,IF(AE712=1, 1, -1))</f>
        <v>1</v>
      </c>
      <c r="AI712" s="37">
        <f>IF(COUNTIF(AF713:AF715, "&lt;0")&gt;=1,0,IF(AE712=1, 1, -1))</f>
        <v>0</v>
      </c>
      <c r="AJ712" s="42">
        <f>IF(SUM(AE713:AE715)=0,0,IF(AE712=1, 1, -1))</f>
        <v>1</v>
      </c>
      <c r="AK712" s="37">
        <f>IF(COUNTIF(AF713:AF714, "&lt;0")&gt;=2,0,IF(AE712=1, 1, -1))</f>
        <v>1</v>
      </c>
      <c r="AL712" s="44">
        <f>IF(COUNTIF(AF713:AF716, "&lt;0")&gt;=3,0,IF(AE712=1, 1, -1))</f>
        <v>1</v>
      </c>
      <c r="AM712" s="49">
        <f>IF(COUNTIF(AF713:AF715, "&lt;0")&gt;=2,0,IF(AE712=1, 1, -1))</f>
        <v>1</v>
      </c>
      <c r="AN712" s="7">
        <v>7.8452596528774805</v>
      </c>
      <c r="AO712" s="4">
        <f t="shared" si="420"/>
        <v>8.7700000000004366</v>
      </c>
      <c r="AP712" s="4">
        <f t="shared" si="421"/>
        <v>-2.0799999999999272</v>
      </c>
      <c r="AQ712" s="4">
        <f t="shared" si="422"/>
        <v>8.1400000000003274</v>
      </c>
      <c r="AR712">
        <f t="shared" si="438"/>
        <v>8.7700000000004366</v>
      </c>
      <c r="AS712" s="6">
        <f t="shared" si="423"/>
        <v>0</v>
      </c>
      <c r="AT712" s="4">
        <f t="shared" si="424"/>
        <v>2.9978894793157842</v>
      </c>
      <c r="AU712" s="4">
        <f t="shared" si="439"/>
        <v>6.7052596528771531</v>
      </c>
      <c r="AV712">
        <f t="shared" si="440"/>
        <v>0</v>
      </c>
      <c r="AW712">
        <f t="shared" si="441"/>
        <v>0</v>
      </c>
      <c r="AX712">
        <f t="shared" si="442"/>
        <v>0</v>
      </c>
      <c r="AY712" s="4">
        <f t="shared" si="425"/>
        <v>6.94</v>
      </c>
      <c r="AZ712" s="4">
        <f t="shared" si="426"/>
        <v>460.35999999999814</v>
      </c>
      <c r="BA712" s="4">
        <f>(C712-$C$1240)*10/100*4</f>
        <v>226.96399999999994</v>
      </c>
      <c r="BC712"/>
      <c r="BE712" s="6"/>
      <c r="BK712">
        <f t="shared" si="443"/>
        <v>1</v>
      </c>
    </row>
    <row r="713" spans="1:63" x14ac:dyDescent="0.25">
      <c r="A713">
        <v>546</v>
      </c>
      <c r="B713" s="1">
        <v>43795</v>
      </c>
      <c r="C713" s="2">
        <v>3134.85</v>
      </c>
      <c r="D713" s="2">
        <v>3142.69</v>
      </c>
      <c r="E713" s="2">
        <v>3131</v>
      </c>
      <c r="F713" s="2">
        <v>3140.52</v>
      </c>
      <c r="G713" s="2">
        <v>4595590000</v>
      </c>
      <c r="H713" s="2">
        <f t="shared" si="427"/>
        <v>15.219911811687849</v>
      </c>
      <c r="I713" s="2">
        <f t="shared" si="428"/>
        <v>3091.2579999999998</v>
      </c>
      <c r="J713" s="2">
        <f t="shared" si="429"/>
        <v>17.091143251157234</v>
      </c>
      <c r="K713" s="2">
        <f t="shared" si="430"/>
        <v>1.2100000000000364</v>
      </c>
      <c r="L713" s="20">
        <f>VLOOKUP(B713,'IV Calls'!A:B,2, FALSE)</f>
        <v>8.3000000000000004E-2</v>
      </c>
      <c r="M713" s="2">
        <f t="shared" si="431"/>
        <v>8.5266410696023964</v>
      </c>
      <c r="N713" s="2">
        <f>VLOOKUP(B713,'IV Puts'!A:B,2, FALSE)</f>
        <v>6.7199999999999996E-2</v>
      </c>
      <c r="O713" s="21">
        <f t="shared" si="432"/>
        <v>7.1640977684034057</v>
      </c>
      <c r="P713" s="4">
        <f t="shared" si="433"/>
        <v>11.690000000000055</v>
      </c>
      <c r="Q713" s="4">
        <f t="shared" si="434"/>
        <v>17.747999999999912</v>
      </c>
      <c r="R713" s="4">
        <f t="shared" si="435"/>
        <v>4.1974210526315803</v>
      </c>
      <c r="S713" s="4">
        <f t="shared" si="436"/>
        <v>2.9827856177751104</v>
      </c>
      <c r="T713" s="20">
        <f t="shared" si="407"/>
        <v>3137.9304962406013</v>
      </c>
      <c r="U713" s="2">
        <f t="shared" si="408"/>
        <v>2.5895037593986672</v>
      </c>
      <c r="V713" s="24">
        <f t="shared" si="409"/>
        <v>1</v>
      </c>
      <c r="W713" s="32">
        <f t="shared" si="410"/>
        <v>3137.0284976943044</v>
      </c>
      <c r="X713" s="33">
        <f t="shared" si="411"/>
        <v>3.4915023056955761</v>
      </c>
      <c r="Y713" s="34">
        <f t="shared" si="412"/>
        <v>1</v>
      </c>
      <c r="Z713" s="39">
        <f t="shared" si="437"/>
        <v>3136.5910000000003</v>
      </c>
      <c r="AA713" s="33">
        <f t="shared" si="413"/>
        <v>3.9289999999996326</v>
      </c>
      <c r="AB713" s="34">
        <f t="shared" si="414"/>
        <v>1</v>
      </c>
      <c r="AC713" s="32">
        <f t="shared" si="415"/>
        <v>3136.6828745158041</v>
      </c>
      <c r="AD713" s="33">
        <f t="shared" si="416"/>
        <v>3.8371254841958944</v>
      </c>
      <c r="AE713" s="34">
        <f t="shared" si="417"/>
        <v>1</v>
      </c>
      <c r="AF713" s="36">
        <f t="shared" si="418"/>
        <v>1</v>
      </c>
      <c r="AG713" s="37">
        <f t="shared" si="419"/>
        <v>0</v>
      </c>
      <c r="AH713" s="37">
        <f>IF(COUNTIF(AF714:AF717, "&lt;0")&gt;=2,0,IF(AE713=1, 1, -1))</f>
        <v>1</v>
      </c>
      <c r="AI713" s="37">
        <f>IF(COUNTIF(AF714:AF716, "&lt;0")&gt;=1,0,IF(AE713=1, 1, -1))</f>
        <v>0</v>
      </c>
      <c r="AJ713" s="42">
        <f>IF(SUM(AE714:AE716)=0,0,IF(AE713=1, 1, -1))</f>
        <v>1</v>
      </c>
      <c r="AK713" s="37">
        <f>IF(COUNTIF(AF714:AF715, "&lt;0")&gt;=2,0,IF(AE713=1, 1, -1))</f>
        <v>1</v>
      </c>
      <c r="AL713" s="44">
        <f>IF(COUNTIF(AF714:AF717, "&lt;0")&gt;=3,0,IF(AE713=1, 1, -1))</f>
        <v>1</v>
      </c>
      <c r="AM713" s="49">
        <f>IF(COUNTIF(AF714:AF716, "&lt;0")&gt;=2,0,IF(AE713=1, 1, -1))</f>
        <v>1</v>
      </c>
      <c r="AN713" s="7">
        <v>6.903497347919048</v>
      </c>
      <c r="AO713" s="4">
        <f t="shared" si="420"/>
        <v>7.8400000000001455</v>
      </c>
      <c r="AP713" s="4">
        <f t="shared" si="421"/>
        <v>-3.8499999999999091</v>
      </c>
      <c r="AQ713" s="4">
        <f t="shared" si="422"/>
        <v>5.6700000000000728</v>
      </c>
      <c r="AR713">
        <f t="shared" si="438"/>
        <v>7.8400000000001455</v>
      </c>
      <c r="AS713" s="6">
        <f t="shared" si="423"/>
        <v>0</v>
      </c>
      <c r="AT713" s="4">
        <f t="shared" si="424"/>
        <v>2.5152460218784256</v>
      </c>
      <c r="AU713" s="4">
        <f t="shared" si="439"/>
        <v>8.2334973479189753</v>
      </c>
      <c r="AV713">
        <f t="shared" si="440"/>
        <v>0</v>
      </c>
      <c r="AW713">
        <f t="shared" si="441"/>
        <v>0</v>
      </c>
      <c r="AX713">
        <f t="shared" si="442"/>
        <v>0</v>
      </c>
      <c r="AY713" s="4">
        <f t="shared" si="425"/>
        <v>6.94</v>
      </c>
      <c r="AZ713" s="4">
        <f t="shared" si="426"/>
        <v>453.41999999999814</v>
      </c>
      <c r="BA713" s="4">
        <f>(C713-$C$1240)*10/100*4</f>
        <v>222.708</v>
      </c>
      <c r="BC713"/>
      <c r="BE713" s="6"/>
      <c r="BK713">
        <f t="shared" si="443"/>
        <v>1</v>
      </c>
    </row>
    <row r="714" spans="1:63" x14ac:dyDescent="0.25">
      <c r="A714">
        <v>545</v>
      </c>
      <c r="B714" s="1">
        <v>43794</v>
      </c>
      <c r="C714" s="2">
        <v>3117.44</v>
      </c>
      <c r="D714" s="2">
        <v>3133.83</v>
      </c>
      <c r="E714" s="2">
        <v>3117.44</v>
      </c>
      <c r="F714" s="2">
        <v>3133.64</v>
      </c>
      <c r="G714" s="2">
        <v>3511530000</v>
      </c>
      <c r="H714" s="2">
        <f t="shared" si="427"/>
        <v>14.244693709900801</v>
      </c>
      <c r="I714" s="2">
        <f t="shared" si="428"/>
        <v>3086.2849999999999</v>
      </c>
      <c r="J714" s="2">
        <f t="shared" si="429"/>
        <v>15.341256553215489</v>
      </c>
      <c r="K714" s="2">
        <f t="shared" si="430"/>
        <v>7.1500000000000909</v>
      </c>
      <c r="L714" s="20">
        <f>VLOOKUP(B714,'IV Calls'!A:B,2, FALSE)</f>
        <v>7.7299999999999994E-2</v>
      </c>
      <c r="M714" s="2">
        <f t="shared" si="431"/>
        <v>7.8819044374296379</v>
      </c>
      <c r="N714" s="2">
        <f>VLOOKUP(B714,'IV Puts'!A:B,2, FALSE)</f>
        <v>8.0699999999999994E-2</v>
      </c>
      <c r="O714" s="21">
        <f t="shared" si="432"/>
        <v>8.5392071192075552</v>
      </c>
      <c r="P714" s="4">
        <f t="shared" si="433"/>
        <v>23.539999999999964</v>
      </c>
      <c r="Q714" s="4">
        <f t="shared" si="434"/>
        <v>18.366999999999916</v>
      </c>
      <c r="R714" s="4">
        <f t="shared" si="435"/>
        <v>4.2904962406015068</v>
      </c>
      <c r="S714" s="4">
        <f t="shared" si="436"/>
        <v>3.0683066116964426</v>
      </c>
      <c r="T714" s="20">
        <f t="shared" si="407"/>
        <v>3114.5902255639098</v>
      </c>
      <c r="U714" s="2">
        <f t="shared" si="408"/>
        <v>19.049774436090047</v>
      </c>
      <c r="V714" s="24">
        <f t="shared" si="409"/>
        <v>0</v>
      </c>
      <c r="W714" s="32">
        <f t="shared" si="410"/>
        <v>3119.6584272727273</v>
      </c>
      <c r="X714" s="33">
        <f t="shared" si="411"/>
        <v>13.981572727272578</v>
      </c>
      <c r="Y714" s="34">
        <f t="shared" si="412"/>
        <v>0</v>
      </c>
      <c r="Z714" s="39">
        <f t="shared" si="437"/>
        <v>3118.0430000000001</v>
      </c>
      <c r="AA714" s="33">
        <f t="shared" si="413"/>
        <v>15.596999999999753</v>
      </c>
      <c r="AB714" s="34">
        <f t="shared" si="414"/>
        <v>0</v>
      </c>
      <c r="AC714" s="32">
        <f t="shared" si="415"/>
        <v>3118.3822397272729</v>
      </c>
      <c r="AD714" s="33">
        <f t="shared" si="416"/>
        <v>15.257760272726955</v>
      </c>
      <c r="AE714" s="34">
        <f t="shared" si="417"/>
        <v>0</v>
      </c>
      <c r="AF714" s="36">
        <f t="shared" si="418"/>
        <v>-1</v>
      </c>
      <c r="AG714" s="37">
        <f t="shared" si="419"/>
        <v>-1</v>
      </c>
      <c r="AH714" s="37">
        <f>IF(COUNTIF(AF715:AF718, "&lt;0")&gt;=2,0,IF(AE714=1, 1, -1))</f>
        <v>-1</v>
      </c>
      <c r="AI714" s="37">
        <f>IF(COUNTIF(AF715:AF717, "&lt;0")&gt;=1,0,IF(AE714=1, 1, -1))</f>
        <v>-1</v>
      </c>
      <c r="AJ714" s="42">
        <f>IF(SUM(AE715:AE717)=0,0,IF(AE714=1, 1, -1))</f>
        <v>-1</v>
      </c>
      <c r="AK714" s="37">
        <f>IF(COUNTIF(AF715:AF716, "&lt;0")&gt;=2,0,IF(AE714=1, 1, -1))</f>
        <v>-1</v>
      </c>
      <c r="AL714" s="44">
        <f>IF(COUNTIF(AF715:AF718, "&lt;0")&gt;=3,0,IF(AE714=1, 1, -1))</f>
        <v>-1</v>
      </c>
      <c r="AM714" s="49">
        <f>IF(COUNTIF(AF715:AF717, "&lt;0")&gt;=2,0,IF(AE714=1, 1, -1))</f>
        <v>-1</v>
      </c>
      <c r="AN714" s="7">
        <v>8.228585874522274</v>
      </c>
      <c r="AO714" s="4">
        <f t="shared" si="420"/>
        <v>16.389999999999873</v>
      </c>
      <c r="AP714" s="4">
        <f t="shared" si="421"/>
        <v>0</v>
      </c>
      <c r="AQ714" s="4">
        <f t="shared" si="422"/>
        <v>16.199999999999818</v>
      </c>
      <c r="AR714">
        <f t="shared" si="438"/>
        <v>16.389999999999873</v>
      </c>
      <c r="AS714" s="6">
        <f t="shared" si="423"/>
        <v>1</v>
      </c>
      <c r="AT714" s="4">
        <f t="shared" si="424"/>
        <v>-4.0471211882164617</v>
      </c>
      <c r="AU714" s="4">
        <f t="shared" si="439"/>
        <v>-0.97141412547754413</v>
      </c>
      <c r="AV714">
        <f t="shared" si="440"/>
        <v>1</v>
      </c>
      <c r="AW714">
        <f t="shared" si="441"/>
        <v>0</v>
      </c>
      <c r="AX714">
        <f t="shared" si="442"/>
        <v>0</v>
      </c>
      <c r="AY714" s="4">
        <f t="shared" si="425"/>
        <v>-3.9100000000000006</v>
      </c>
      <c r="AZ714" s="4">
        <f t="shared" si="426"/>
        <v>446.47999999999814</v>
      </c>
      <c r="BA714" s="4">
        <f>(C714-$C$1240)*10/100*4</f>
        <v>215.74400000000006</v>
      </c>
      <c r="BC714"/>
      <c r="BE714" s="6"/>
      <c r="BK714">
        <f t="shared" si="443"/>
        <v>1</v>
      </c>
    </row>
    <row r="715" spans="1:63" x14ac:dyDescent="0.25">
      <c r="A715">
        <v>544</v>
      </c>
      <c r="B715" s="1">
        <v>43791</v>
      </c>
      <c r="C715" s="2">
        <v>3111.41</v>
      </c>
      <c r="D715" s="2">
        <v>3112.87</v>
      </c>
      <c r="E715" s="2">
        <v>3099.26</v>
      </c>
      <c r="F715" s="2">
        <v>3110.29</v>
      </c>
      <c r="G715" s="2">
        <v>3226780000</v>
      </c>
      <c r="H715" s="2">
        <f t="shared" si="427"/>
        <v>15.940850946197541</v>
      </c>
      <c r="I715" s="2">
        <f t="shared" si="428"/>
        <v>3082.0189999999998</v>
      </c>
      <c r="J715" s="2">
        <f t="shared" si="429"/>
        <v>15.332354816221946</v>
      </c>
      <c r="K715" s="2">
        <f t="shared" si="430"/>
        <v>7.8699999999998909</v>
      </c>
      <c r="L715" s="20">
        <f>VLOOKUP(B715,'IV Calls'!A:B,2, FALSE)</f>
        <v>7.8899999999999998E-2</v>
      </c>
      <c r="M715" s="2">
        <f t="shared" si="431"/>
        <v>8.0275891527380239</v>
      </c>
      <c r="N715" s="2">
        <f>VLOOKUP(B715,'IV Puts'!A:B,2, FALSE)</f>
        <v>7.1400000000000005E-2</v>
      </c>
      <c r="O715" s="21">
        <f t="shared" si="432"/>
        <v>7.5387386513479937</v>
      </c>
      <c r="P715" s="4">
        <f t="shared" si="433"/>
        <v>13.609999999999673</v>
      </c>
      <c r="Q715" s="4">
        <f t="shared" si="434"/>
        <v>17.738999999999898</v>
      </c>
      <c r="R715" s="4">
        <f t="shared" si="435"/>
        <v>4.3002255639097777</v>
      </c>
      <c r="S715" s="4">
        <f t="shared" si="436"/>
        <v>3.1245454545454576</v>
      </c>
      <c r="T715" s="20">
        <f t="shared" si="407"/>
        <v>3108.3179548872181</v>
      </c>
      <c r="U715" s="2">
        <f t="shared" si="408"/>
        <v>1.9720451127818706</v>
      </c>
      <c r="V715" s="24">
        <f t="shared" si="409"/>
        <v>1</v>
      </c>
      <c r="W715" s="32">
        <f t="shared" si="410"/>
        <v>3113.8316908535653</v>
      </c>
      <c r="X715" s="33">
        <f t="shared" si="411"/>
        <v>3.541690853565342</v>
      </c>
      <c r="Y715" s="34">
        <f t="shared" si="412"/>
        <v>1</v>
      </c>
      <c r="Z715" s="39">
        <f t="shared" si="437"/>
        <v>3111.7020000000002</v>
      </c>
      <c r="AA715" s="33">
        <f t="shared" si="413"/>
        <v>1.4120000000002619</v>
      </c>
      <c r="AB715" s="34">
        <f t="shared" si="414"/>
        <v>1</v>
      </c>
      <c r="AC715" s="32">
        <f t="shared" si="415"/>
        <v>3112.1492350792491</v>
      </c>
      <c r="AD715" s="33">
        <f t="shared" si="416"/>
        <v>1.8592350792491743</v>
      </c>
      <c r="AE715" s="34">
        <f t="shared" si="417"/>
        <v>1</v>
      </c>
      <c r="AF715" s="36">
        <f t="shared" si="418"/>
        <v>1</v>
      </c>
      <c r="AG715" s="37">
        <f t="shared" si="419"/>
        <v>1</v>
      </c>
      <c r="AH715" s="37">
        <f>IF(COUNTIF(AF716:AF719, "&lt;0")&gt;=2,0,IF(AE715=1, 1, -1))</f>
        <v>1</v>
      </c>
      <c r="AI715" s="37">
        <f>IF(COUNTIF(AF716:AF718, "&lt;0")&gt;=1,0,IF(AE715=1, 1, -1))</f>
        <v>1</v>
      </c>
      <c r="AJ715" s="42">
        <f>IF(SUM(AE716:AE718)=0,0,IF(AE715=1, 1, -1))</f>
        <v>1</v>
      </c>
      <c r="AK715" s="37">
        <f>IF(COUNTIF(AF716:AF717, "&lt;0")&gt;=2,0,IF(AE715=1, 1, -1))</f>
        <v>1</v>
      </c>
      <c r="AL715" s="44">
        <f>IF(COUNTIF(AF716:AF719, "&lt;0")&gt;=3,0,IF(AE715=1, 1, -1))</f>
        <v>1</v>
      </c>
      <c r="AM715" s="49">
        <f>IF(COUNTIF(AF716:AF718, "&lt;0")&gt;=2,0,IF(AE715=1, 1, -1))</f>
        <v>1</v>
      </c>
      <c r="AN715" s="7">
        <v>7.2645103359378318</v>
      </c>
      <c r="AO715" s="4">
        <f t="shared" si="420"/>
        <v>1.4600000000000364</v>
      </c>
      <c r="AP715" s="4">
        <f t="shared" si="421"/>
        <v>-12.149999999999636</v>
      </c>
      <c r="AQ715" s="4">
        <f t="shared" si="422"/>
        <v>1.1199999999998909</v>
      </c>
      <c r="AR715">
        <f t="shared" si="438"/>
        <v>12.149999999999636</v>
      </c>
      <c r="AS715" s="6">
        <f t="shared" si="423"/>
        <v>1</v>
      </c>
      <c r="AT715" s="4">
        <f t="shared" si="424"/>
        <v>-1.2532344960928885</v>
      </c>
      <c r="AU715" s="4">
        <f t="shared" si="439"/>
        <v>13.144510335937941</v>
      </c>
      <c r="AV715">
        <f t="shared" si="440"/>
        <v>0</v>
      </c>
      <c r="AW715">
        <f t="shared" si="441"/>
        <v>1</v>
      </c>
      <c r="AX715">
        <f t="shared" si="442"/>
        <v>0</v>
      </c>
      <c r="AY715" s="4">
        <f t="shared" si="425"/>
        <v>-3.9100000000000006</v>
      </c>
      <c r="AZ715" s="4">
        <f t="shared" si="426"/>
        <v>450.38999999999817</v>
      </c>
      <c r="BA715" s="4">
        <f>(C715-$C$1240)*10/100*4</f>
        <v>213.33199999999997</v>
      </c>
      <c r="BC715"/>
      <c r="BE715" s="6"/>
      <c r="BK715">
        <f t="shared" si="443"/>
        <v>1</v>
      </c>
    </row>
    <row r="716" spans="1:63" x14ac:dyDescent="0.25">
      <c r="A716">
        <v>543</v>
      </c>
      <c r="B716" s="1">
        <v>43790</v>
      </c>
      <c r="C716" s="2">
        <v>3108.49</v>
      </c>
      <c r="D716" s="2">
        <v>3110.11</v>
      </c>
      <c r="E716" s="2">
        <v>3094.55</v>
      </c>
      <c r="F716" s="2">
        <v>3103.54</v>
      </c>
      <c r="G716" s="2">
        <v>3720560000</v>
      </c>
      <c r="H716" s="2">
        <f t="shared" si="427"/>
        <v>17.03827247372476</v>
      </c>
      <c r="I716" s="2">
        <f t="shared" si="428"/>
        <v>3076.6145000000001</v>
      </c>
      <c r="J716" s="2">
        <f t="shared" si="429"/>
        <v>16.418557985273488</v>
      </c>
      <c r="K716" s="2">
        <f t="shared" si="430"/>
        <v>2.9999999999745341E-2</v>
      </c>
      <c r="L716" s="20">
        <f>VLOOKUP(B716,'IV Calls'!A:B,2, FALSE)</f>
        <v>8.3099999999999993E-2</v>
      </c>
      <c r="M716" s="2">
        <f t="shared" si="431"/>
        <v>8.4683167498687446</v>
      </c>
      <c r="N716" s="2">
        <f>VLOOKUP(B716,'IV Puts'!A:B,2, FALSE)</f>
        <v>8.1299999999999997E-2</v>
      </c>
      <c r="O716" s="21">
        <f t="shared" si="432"/>
        <v>8.5976340836076552</v>
      </c>
      <c r="P716" s="4">
        <f t="shared" si="433"/>
        <v>15.559999999999945</v>
      </c>
      <c r="Q716" s="4">
        <f t="shared" si="434"/>
        <v>18.328999999999951</v>
      </c>
      <c r="R716" s="4">
        <f t="shared" si="435"/>
        <v>4.7779548872180468</v>
      </c>
      <c r="S716" s="4">
        <f t="shared" si="436"/>
        <v>3.4108321881203221</v>
      </c>
      <c r="T716" s="20">
        <f t="shared" si="407"/>
        <v>3113.8654661654136</v>
      </c>
      <c r="U716" s="2">
        <f t="shared" si="408"/>
        <v>10.325466165413673</v>
      </c>
      <c r="V716" s="24">
        <f t="shared" si="409"/>
        <v>0</v>
      </c>
      <c r="W716" s="32">
        <f t="shared" si="410"/>
        <v>3111.2022090602009</v>
      </c>
      <c r="X716" s="33">
        <f t="shared" si="411"/>
        <v>7.6622090602008939</v>
      </c>
      <c r="Y716" s="34">
        <f t="shared" si="412"/>
        <v>1</v>
      </c>
      <c r="Z716" s="39">
        <f t="shared" si="437"/>
        <v>3107.8729999999996</v>
      </c>
      <c r="AA716" s="33">
        <f t="shared" si="413"/>
        <v>4.3329999999996289</v>
      </c>
      <c r="AB716" s="34">
        <f t="shared" si="414"/>
        <v>1</v>
      </c>
      <c r="AC716" s="32">
        <f t="shared" si="415"/>
        <v>3108.5721339026422</v>
      </c>
      <c r="AD716" s="33">
        <f t="shared" si="416"/>
        <v>5.032133902642272</v>
      </c>
      <c r="AE716" s="34">
        <f t="shared" si="417"/>
        <v>1</v>
      </c>
      <c r="AF716" s="36">
        <f t="shared" si="418"/>
        <v>1</v>
      </c>
      <c r="AG716" s="37">
        <f t="shared" si="419"/>
        <v>1</v>
      </c>
      <c r="AH716" s="37">
        <f>IF(COUNTIF(AF717:AF720, "&lt;0")&gt;=2,0,IF(AE716=1, 1, -1))</f>
        <v>1</v>
      </c>
      <c r="AI716" s="37">
        <f>IF(COUNTIF(AF717:AF719, "&lt;0")&gt;=1,0,IF(AE716=1, 1, -1))</f>
        <v>1</v>
      </c>
      <c r="AJ716" s="42">
        <f>IF(SUM(AE717:AE719)=0,0,IF(AE716=1, 1, -1))</f>
        <v>1</v>
      </c>
      <c r="AK716" s="37">
        <f>IF(COUNTIF(AF717:AF718, "&lt;0")&gt;=2,0,IF(AE716=1, 1, -1))</f>
        <v>1</v>
      </c>
      <c r="AL716" s="44">
        <f>IF(COUNTIF(AF717:AF720, "&lt;0")&gt;=3,0,IF(AE716=1, 1, -1))</f>
        <v>1</v>
      </c>
      <c r="AM716" s="49">
        <f>IF(COUNTIF(AF717:AF719, "&lt;0")&gt;=2,0,IF(AE716=1, 1, -1))</f>
        <v>1</v>
      </c>
      <c r="AN716" s="7">
        <v>8.2848875061892766</v>
      </c>
      <c r="AO716" s="4">
        <f t="shared" si="420"/>
        <v>1.6200000000003456</v>
      </c>
      <c r="AP716" s="4">
        <f t="shared" si="421"/>
        <v>-13.9399999999996</v>
      </c>
      <c r="AQ716" s="4">
        <f t="shared" si="422"/>
        <v>4.9499999999998181</v>
      </c>
      <c r="AR716">
        <f t="shared" si="438"/>
        <v>13.9399999999996</v>
      </c>
      <c r="AS716" s="6">
        <f t="shared" si="423"/>
        <v>1</v>
      </c>
      <c r="AT716" s="4">
        <f t="shared" si="424"/>
        <v>-1.5126687407156858</v>
      </c>
      <c r="AU716" s="4">
        <f t="shared" si="439"/>
        <v>10.334887506189459</v>
      </c>
      <c r="AV716">
        <f t="shared" si="440"/>
        <v>0</v>
      </c>
      <c r="AW716">
        <f t="shared" si="441"/>
        <v>1</v>
      </c>
      <c r="AX716">
        <f t="shared" si="442"/>
        <v>0</v>
      </c>
      <c r="AY716" s="4">
        <f t="shared" si="425"/>
        <v>-3.9100000000000006</v>
      </c>
      <c r="AZ716" s="4">
        <f t="shared" si="426"/>
        <v>454.29999999999819</v>
      </c>
      <c r="BA716" s="4">
        <f>(C716-$C$1240)*10/100*4</f>
        <v>212.16399999999993</v>
      </c>
      <c r="BC716"/>
      <c r="BE716" s="6"/>
      <c r="BK716">
        <f t="shared" si="443"/>
        <v>1</v>
      </c>
    </row>
    <row r="717" spans="1:63" x14ac:dyDescent="0.25">
      <c r="A717">
        <v>542</v>
      </c>
      <c r="B717" s="1">
        <v>43789</v>
      </c>
      <c r="C717" s="2">
        <v>3114.66</v>
      </c>
      <c r="D717" s="2">
        <v>3118.97</v>
      </c>
      <c r="E717" s="2">
        <v>3091.41</v>
      </c>
      <c r="F717" s="2">
        <v>3108.46</v>
      </c>
      <c r="G717" s="2">
        <v>4034890000</v>
      </c>
      <c r="H717" s="2">
        <f t="shared" si="427"/>
        <v>17.232274145399977</v>
      </c>
      <c r="I717" s="2">
        <f t="shared" si="428"/>
        <v>3071.9290000000001</v>
      </c>
      <c r="J717" s="2">
        <f t="shared" si="429"/>
        <v>16.755165770591415</v>
      </c>
      <c r="K717" s="2">
        <f t="shared" si="430"/>
        <v>-5.5199999999999818</v>
      </c>
      <c r="L717" s="20">
        <f>VLOOKUP(B717,'IV Calls'!A:B,2, FALSE)</f>
        <v>8.14E-2</v>
      </c>
      <c r="M717" s="2">
        <f t="shared" si="431"/>
        <v>8.3263534147429485</v>
      </c>
      <c r="N717" s="2">
        <f>VLOOKUP(B717,'IV Puts'!A:B,2, FALSE)</f>
        <v>7.9200000000000007E-2</v>
      </c>
      <c r="O717" s="21">
        <f t="shared" si="432"/>
        <v>8.407133796200938</v>
      </c>
      <c r="P717" s="4">
        <f t="shared" si="433"/>
        <v>28.769999999999982</v>
      </c>
      <c r="Q717" s="4">
        <f t="shared" si="434"/>
        <v>18.871999999999936</v>
      </c>
      <c r="R717" s="4">
        <f t="shared" si="435"/>
        <v>5.4054661654135367</v>
      </c>
      <c r="S717" s="4">
        <f t="shared" si="436"/>
        <v>3.8200127608467227</v>
      </c>
      <c r="T717" s="20">
        <f t="shared" si="407"/>
        <v>3126.0774962406012</v>
      </c>
      <c r="U717" s="2">
        <f t="shared" si="408"/>
        <v>17.617496240601213</v>
      </c>
      <c r="V717" s="24">
        <f t="shared" si="409"/>
        <v>0</v>
      </c>
      <c r="W717" s="32">
        <f t="shared" si="410"/>
        <v>3117.6163441750487</v>
      </c>
      <c r="X717" s="33">
        <f t="shared" si="411"/>
        <v>9.1563441750486163</v>
      </c>
      <c r="Y717" s="34">
        <f t="shared" si="412"/>
        <v>0</v>
      </c>
      <c r="Z717" s="39">
        <f t="shared" si="437"/>
        <v>3113.3809999999994</v>
      </c>
      <c r="AA717" s="33">
        <f t="shared" si="413"/>
        <v>4.920999999999367</v>
      </c>
      <c r="AB717" s="34">
        <f t="shared" si="414"/>
        <v>1</v>
      </c>
      <c r="AC717" s="32">
        <f t="shared" si="415"/>
        <v>3114.2704222767597</v>
      </c>
      <c r="AD717" s="33">
        <f t="shared" si="416"/>
        <v>5.8104222767597093</v>
      </c>
      <c r="AE717" s="34">
        <f t="shared" si="417"/>
        <v>1</v>
      </c>
      <c r="AF717" s="36">
        <f t="shared" si="418"/>
        <v>1</v>
      </c>
      <c r="AG717" s="37">
        <f t="shared" si="419"/>
        <v>1</v>
      </c>
      <c r="AH717" s="37">
        <f>IF(COUNTIF(AF718:AF721, "&lt;0")&gt;=2,0,IF(AE717=1, 1, -1))</f>
        <v>1</v>
      </c>
      <c r="AI717" s="37">
        <f>IF(COUNTIF(AF718:AF720, "&lt;0")&gt;=1,0,IF(AE717=1, 1, -1))</f>
        <v>0</v>
      </c>
      <c r="AJ717" s="42">
        <f>IF(SUM(AE718:AE720)=0,0,IF(AE717=1, 1, -1))</f>
        <v>1</v>
      </c>
      <c r="AK717" s="37">
        <f>IF(COUNTIF(AF718:AF719, "&lt;0")&gt;=2,0,IF(AE717=1, 1, -1))</f>
        <v>1</v>
      </c>
      <c r="AL717" s="44">
        <f>IF(COUNTIF(AF718:AF721, "&lt;0")&gt;=3,0,IF(AE717=1, 1, -1))</f>
        <v>1</v>
      </c>
      <c r="AM717" s="49">
        <f>IF(COUNTIF(AF718:AF720, "&lt;0")&gt;=2,0,IF(AE717=1, 1, -1))</f>
        <v>1</v>
      </c>
      <c r="AN717" s="7">
        <v>8.101316835966113</v>
      </c>
      <c r="AO717" s="4">
        <f t="shared" si="420"/>
        <v>4.3099999999999454</v>
      </c>
      <c r="AP717" s="4">
        <f t="shared" si="421"/>
        <v>-23.25</v>
      </c>
      <c r="AQ717" s="4">
        <f t="shared" si="422"/>
        <v>6.1999999999998181</v>
      </c>
      <c r="AR717">
        <f t="shared" si="438"/>
        <v>23.25</v>
      </c>
      <c r="AS717" s="6">
        <f t="shared" si="423"/>
        <v>1</v>
      </c>
      <c r="AT717" s="4">
        <f t="shared" si="424"/>
        <v>-11.098024746050831</v>
      </c>
      <c r="AU717" s="4">
        <f t="shared" si="439"/>
        <v>8.9013168359662949</v>
      </c>
      <c r="AV717">
        <f t="shared" si="440"/>
        <v>0</v>
      </c>
      <c r="AW717">
        <f t="shared" si="441"/>
        <v>1</v>
      </c>
      <c r="AX717">
        <f t="shared" si="442"/>
        <v>0</v>
      </c>
      <c r="AY717" s="4">
        <f t="shared" si="425"/>
        <v>-3.9100000000000006</v>
      </c>
      <c r="AZ717" s="4">
        <f t="shared" si="426"/>
        <v>458.20999999999822</v>
      </c>
      <c r="BA717" s="4">
        <f>(C717-$C$1240)*10/100*4</f>
        <v>214.63199999999998</v>
      </c>
      <c r="BC717"/>
      <c r="BE717" s="6"/>
      <c r="BK717">
        <f t="shared" si="443"/>
        <v>1</v>
      </c>
    </row>
    <row r="718" spans="1:63" x14ac:dyDescent="0.25">
      <c r="A718">
        <v>541</v>
      </c>
      <c r="B718" s="1">
        <v>43788</v>
      </c>
      <c r="C718" s="2">
        <v>3127.45</v>
      </c>
      <c r="D718" s="2">
        <v>3127.64</v>
      </c>
      <c r="E718" s="2">
        <v>3113.47</v>
      </c>
      <c r="F718" s="2">
        <v>3120.18</v>
      </c>
      <c r="G718" s="2">
        <v>3590070000</v>
      </c>
      <c r="H718" s="2">
        <f t="shared" si="427"/>
        <v>17.539955941918535</v>
      </c>
      <c r="I718" s="2">
        <f t="shared" si="428"/>
        <v>3065.8964999999998</v>
      </c>
      <c r="J718" s="2">
        <f t="shared" si="429"/>
        <v>17.914428902276946</v>
      </c>
      <c r="K718" s="2">
        <f t="shared" si="430"/>
        <v>5.419999999999618</v>
      </c>
      <c r="L718" s="20">
        <f>VLOOKUP(B718,'IV Calls'!A:B,2, FALSE)</f>
        <v>7.6499999999999999E-2</v>
      </c>
      <c r="M718" s="2">
        <f t="shared" si="431"/>
        <v>7.8297752166332595</v>
      </c>
      <c r="N718" s="2">
        <f>VLOOKUP(B718,'IV Puts'!A:B,2, FALSE)</f>
        <v>8.4000000000000005E-2</v>
      </c>
      <c r="O718" s="21">
        <f t="shared" si="432"/>
        <v>8.9219438719382609</v>
      </c>
      <c r="P718" s="4">
        <f t="shared" si="433"/>
        <v>14.170000000000073</v>
      </c>
      <c r="Q718" s="4">
        <f t="shared" si="434"/>
        <v>17.239999999999963</v>
      </c>
      <c r="R718" s="4">
        <f t="shared" si="435"/>
        <v>5.8974962406015061</v>
      </c>
      <c r="S718" s="4">
        <f t="shared" si="436"/>
        <v>4.1638650352799909</v>
      </c>
      <c r="T718" s="20">
        <f t="shared" si="407"/>
        <v>3128.2000300751884</v>
      </c>
      <c r="U718" s="2">
        <f t="shared" si="408"/>
        <v>8.0200300751885152</v>
      </c>
      <c r="V718" s="24">
        <f t="shared" si="409"/>
        <v>1</v>
      </c>
      <c r="W718" s="32">
        <f t="shared" si="410"/>
        <v>3130.5675136204</v>
      </c>
      <c r="X718" s="33">
        <f t="shared" si="411"/>
        <v>10.387513620400114</v>
      </c>
      <c r="Y718" s="34">
        <f t="shared" si="412"/>
        <v>0</v>
      </c>
      <c r="Z718" s="39">
        <f t="shared" si="437"/>
        <v>3128.404</v>
      </c>
      <c r="AA718" s="33">
        <f t="shared" si="413"/>
        <v>8.2240000000001601</v>
      </c>
      <c r="AB718" s="34">
        <f t="shared" si="414"/>
        <v>1</v>
      </c>
      <c r="AC718" s="32">
        <f t="shared" si="415"/>
        <v>3128.8583378602839</v>
      </c>
      <c r="AD718" s="33">
        <f t="shared" si="416"/>
        <v>8.6783378602840457</v>
      </c>
      <c r="AE718" s="34">
        <f t="shared" si="417"/>
        <v>1</v>
      </c>
      <c r="AF718" s="36">
        <f t="shared" si="418"/>
        <v>1</v>
      </c>
      <c r="AG718" s="37">
        <f t="shared" si="419"/>
        <v>1</v>
      </c>
      <c r="AH718" s="37">
        <f>IF(COUNTIF(AF719:AF722, "&lt;0")&gt;=2,0,IF(AE718=1, 1, -1))</f>
        <v>1</v>
      </c>
      <c r="AI718" s="37">
        <f>IF(COUNTIF(AF719:AF721, "&lt;0")&gt;=1,0,IF(AE718=1, 1, -1))</f>
        <v>0</v>
      </c>
      <c r="AJ718" s="42">
        <f>IF(SUM(AE719:AE721)=0,0,IF(AE718=1, 1, -1))</f>
        <v>1</v>
      </c>
      <c r="AK718" s="37">
        <f>IF(COUNTIF(AF719:AF720, "&lt;0")&gt;=2,0,IF(AE718=1, 1, -1))</f>
        <v>1</v>
      </c>
      <c r="AL718" s="44">
        <f>IF(COUNTIF(AF719:AF722, "&lt;0")&gt;=3,0,IF(AE718=1, 1, -1))</f>
        <v>1</v>
      </c>
      <c r="AM718" s="49">
        <f>IF(COUNTIF(AF719:AF721, "&lt;0")&gt;=2,0,IF(AE718=1, 1, -1))</f>
        <v>1</v>
      </c>
      <c r="AN718" s="7">
        <v>8.5974002378718168</v>
      </c>
      <c r="AO718" s="4">
        <f t="shared" si="420"/>
        <v>0.19000000000005457</v>
      </c>
      <c r="AP718" s="4">
        <f t="shared" si="421"/>
        <v>-13.980000000000018</v>
      </c>
      <c r="AQ718" s="4">
        <f t="shared" si="422"/>
        <v>7.2699999999999818</v>
      </c>
      <c r="AR718">
        <f t="shared" si="438"/>
        <v>13.980000000000018</v>
      </c>
      <c r="AS718" s="6">
        <f t="shared" si="423"/>
        <v>1</v>
      </c>
      <c r="AT718" s="4">
        <f t="shared" si="424"/>
        <v>-1.0838996431922929</v>
      </c>
      <c r="AU718" s="4">
        <f t="shared" si="439"/>
        <v>8.327400237871835</v>
      </c>
      <c r="AV718">
        <f t="shared" si="440"/>
        <v>0</v>
      </c>
      <c r="AW718">
        <f t="shared" si="441"/>
        <v>1</v>
      </c>
      <c r="AX718">
        <f t="shared" si="442"/>
        <v>0</v>
      </c>
      <c r="AY718" s="4">
        <f t="shared" si="425"/>
        <v>-3.9100000000000006</v>
      </c>
      <c r="AZ718" s="4">
        <f t="shared" si="426"/>
        <v>462.11999999999824</v>
      </c>
      <c r="BA718" s="4">
        <f>(C718-$C$1240)*10/100*4</f>
        <v>219.74799999999996</v>
      </c>
      <c r="BC718"/>
      <c r="BE718" s="6"/>
      <c r="BK718">
        <f t="shared" si="443"/>
        <v>1</v>
      </c>
    </row>
    <row r="719" spans="1:63" x14ac:dyDescent="0.25">
      <c r="A719">
        <v>540</v>
      </c>
      <c r="B719" s="1">
        <v>43787</v>
      </c>
      <c r="C719" s="2">
        <v>3117.91</v>
      </c>
      <c r="D719" s="2">
        <v>3124.17</v>
      </c>
      <c r="E719" s="2">
        <v>3112.06</v>
      </c>
      <c r="F719" s="2">
        <v>3122.03</v>
      </c>
      <c r="G719" s="2">
        <v>3436690000</v>
      </c>
      <c r="H719" s="2">
        <f t="shared" si="427"/>
        <v>13.406749709671519</v>
      </c>
      <c r="I719" s="2">
        <f t="shared" si="428"/>
        <v>3060.0605000000005</v>
      </c>
      <c r="J719" s="2">
        <f t="shared" si="429"/>
        <v>16.19523012949702</v>
      </c>
      <c r="K719" s="2">
        <f t="shared" si="430"/>
        <v>-2.5500000000001819</v>
      </c>
      <c r="L719" s="20">
        <f>VLOOKUP(B719,'IV Calls'!A:B,2, FALSE)</f>
        <v>8.5000000000000006E-2</v>
      </c>
      <c r="M719" s="2">
        <f t="shared" si="431"/>
        <v>8.6953753282659125</v>
      </c>
      <c r="N719" s="2">
        <f>VLOOKUP(B719,'IV Puts'!A:B,2, FALSE)</f>
        <v>8.2699999999999996E-2</v>
      </c>
      <c r="O719" s="21">
        <f t="shared" si="432"/>
        <v>8.7794489566761342</v>
      </c>
      <c r="P719" s="4">
        <f t="shared" si="433"/>
        <v>12.110000000000127</v>
      </c>
      <c r="Q719" s="4">
        <f t="shared" si="434"/>
        <v>17.002999999999929</v>
      </c>
      <c r="R719" s="4">
        <f t="shared" si="435"/>
        <v>6.1700300751879791</v>
      </c>
      <c r="S719" s="4">
        <f t="shared" si="436"/>
        <v>4.3908642540845966</v>
      </c>
      <c r="T719" s="20">
        <f t="shared" si="407"/>
        <v>3126.5333157894738</v>
      </c>
      <c r="U719" s="2">
        <f t="shared" si="408"/>
        <v>4.5033157894736178</v>
      </c>
      <c r="V719" s="24">
        <f t="shared" si="409"/>
        <v>1</v>
      </c>
      <c r="W719" s="32">
        <f t="shared" si="410"/>
        <v>3121.0356080237152</v>
      </c>
      <c r="X719" s="33">
        <f t="shared" si="411"/>
        <v>0.99439197628498732</v>
      </c>
      <c r="Y719" s="34">
        <f t="shared" si="412"/>
        <v>1</v>
      </c>
      <c r="Z719" s="39">
        <f t="shared" si="437"/>
        <v>3118.9089999999997</v>
      </c>
      <c r="AA719" s="33">
        <f t="shared" si="413"/>
        <v>3.1210000000005493</v>
      </c>
      <c r="AB719" s="34">
        <f t="shared" si="414"/>
        <v>1</v>
      </c>
      <c r="AC719" s="32">
        <f t="shared" si="415"/>
        <v>3119.35558768498</v>
      </c>
      <c r="AD719" s="33">
        <f t="shared" si="416"/>
        <v>2.6744123150201631</v>
      </c>
      <c r="AE719" s="34">
        <f t="shared" si="417"/>
        <v>1</v>
      </c>
      <c r="AF719" s="36">
        <f t="shared" si="418"/>
        <v>1</v>
      </c>
      <c r="AG719" s="37">
        <f t="shared" si="419"/>
        <v>0</v>
      </c>
      <c r="AH719" s="37">
        <f>IF(COUNTIF(AF720:AF723, "&lt;0")&gt;=2,0,IF(AE719=1, 1, -1))</f>
        <v>1</v>
      </c>
      <c r="AI719" s="37">
        <f>IF(COUNTIF(AF720:AF722, "&lt;0")&gt;=1,0,IF(AE719=1, 1, -1))</f>
        <v>0</v>
      </c>
      <c r="AJ719" s="42">
        <f>IF(SUM(AE720:AE722)=0,0,IF(AE719=1, 1, -1))</f>
        <v>1</v>
      </c>
      <c r="AK719" s="37">
        <f>IF(COUNTIF(AF720:AF721, "&lt;0")&gt;=2,0,IF(AE719=1, 1, -1))</f>
        <v>1</v>
      </c>
      <c r="AL719" s="44">
        <f>IF(COUNTIF(AF720:AF723, "&lt;0")&gt;=3,0,IF(AE719=1, 1, -1))</f>
        <v>1</v>
      </c>
      <c r="AM719" s="49">
        <f>IF(COUNTIF(AF720:AF722, "&lt;0")&gt;=2,0,IF(AE719=1, 1, -1))</f>
        <v>1</v>
      </c>
      <c r="AN719" s="7">
        <v>8.4600887017363622</v>
      </c>
      <c r="AO719" s="4">
        <f t="shared" si="420"/>
        <v>6.2600000000002183</v>
      </c>
      <c r="AP719" s="4">
        <f t="shared" si="421"/>
        <v>-5.8499999999999091</v>
      </c>
      <c r="AQ719" s="4">
        <f t="shared" si="422"/>
        <v>4.1200000000003456</v>
      </c>
      <c r="AR719">
        <f t="shared" si="438"/>
        <v>6.2600000000002183</v>
      </c>
      <c r="AS719" s="6">
        <f t="shared" si="423"/>
        <v>0</v>
      </c>
      <c r="AT719" s="4">
        <f t="shared" si="424"/>
        <v>6.4301330526043259</v>
      </c>
      <c r="AU719" s="4">
        <f t="shared" si="439"/>
        <v>11.340088701736017</v>
      </c>
      <c r="AV719">
        <f t="shared" si="440"/>
        <v>0</v>
      </c>
      <c r="AW719">
        <f t="shared" si="441"/>
        <v>0</v>
      </c>
      <c r="AX719">
        <f t="shared" si="442"/>
        <v>0</v>
      </c>
      <c r="AY719" s="4">
        <f t="shared" si="425"/>
        <v>6.94</v>
      </c>
      <c r="AZ719" s="4">
        <f t="shared" si="426"/>
        <v>466.02999999999827</v>
      </c>
      <c r="BA719" s="4">
        <f>(C719-$C$1240)*10/100*4</f>
        <v>215.93199999999996</v>
      </c>
      <c r="BC719"/>
      <c r="BE719" s="6"/>
      <c r="BK719">
        <f t="shared" si="443"/>
        <v>1</v>
      </c>
    </row>
    <row r="720" spans="1:63" x14ac:dyDescent="0.25">
      <c r="A720">
        <v>539</v>
      </c>
      <c r="B720" s="1">
        <v>43784</v>
      </c>
      <c r="C720" s="2">
        <v>3107.92</v>
      </c>
      <c r="D720" s="2">
        <v>3120.46</v>
      </c>
      <c r="E720" s="2">
        <v>3104.6</v>
      </c>
      <c r="F720" s="2">
        <v>3120.46</v>
      </c>
      <c r="G720" s="2">
        <v>3335650000</v>
      </c>
      <c r="H720" s="2">
        <f t="shared" si="427"/>
        <v>9.2276052629536292</v>
      </c>
      <c r="I720" s="2">
        <f t="shared" si="428"/>
        <v>3053.9890000000005</v>
      </c>
      <c r="J720" s="2">
        <f t="shared" si="429"/>
        <v>13.40414079776528</v>
      </c>
      <c r="K720" s="2">
        <f t="shared" si="430"/>
        <v>11.289999999999964</v>
      </c>
      <c r="L720" s="20">
        <f>VLOOKUP(B720,'IV Calls'!A:B,2, FALSE)</f>
        <v>7.5899999999999995E-2</v>
      </c>
      <c r="M720" s="2">
        <f t="shared" si="431"/>
        <v>7.705163875914586</v>
      </c>
      <c r="N720" s="2">
        <f>VLOOKUP(B720,'IV Puts'!A:B,2, FALSE)</f>
        <v>8.2199999999999995E-2</v>
      </c>
      <c r="O720" s="21">
        <f t="shared" si="432"/>
        <v>8.659728240338918</v>
      </c>
      <c r="P720" s="4">
        <f t="shared" si="433"/>
        <v>23.829999999999927</v>
      </c>
      <c r="Q720" s="4">
        <f t="shared" si="434"/>
        <v>17.620999999999913</v>
      </c>
      <c r="R720" s="4">
        <f t="shared" si="435"/>
        <v>6.0733157894736935</v>
      </c>
      <c r="S720" s="4">
        <f t="shared" si="436"/>
        <v>4.4022648221343941</v>
      </c>
      <c r="T720" s="20">
        <f t="shared" si="407"/>
        <v>3102.7511353383461</v>
      </c>
      <c r="U720" s="2">
        <f t="shared" si="408"/>
        <v>17.708864661653934</v>
      </c>
      <c r="V720" s="24">
        <f t="shared" si="409"/>
        <v>0</v>
      </c>
      <c r="W720" s="32">
        <f t="shared" si="410"/>
        <v>3111.0210559092993</v>
      </c>
      <c r="X720" s="33">
        <f t="shared" si="411"/>
        <v>9.4389440907007156</v>
      </c>
      <c r="Y720" s="34">
        <f t="shared" si="412"/>
        <v>0</v>
      </c>
      <c r="Z720" s="39">
        <f t="shared" si="437"/>
        <v>3109.6370000000015</v>
      </c>
      <c r="AA720" s="33">
        <f t="shared" si="413"/>
        <v>10.822999999998501</v>
      </c>
      <c r="AB720" s="34">
        <f t="shared" si="414"/>
        <v>0</v>
      </c>
      <c r="AC720" s="32">
        <f t="shared" si="415"/>
        <v>3109.9276517409539</v>
      </c>
      <c r="AD720" s="33">
        <f t="shared" si="416"/>
        <v>10.532348259046103</v>
      </c>
      <c r="AE720" s="34">
        <f t="shared" si="417"/>
        <v>0</v>
      </c>
      <c r="AF720" s="36">
        <f t="shared" si="418"/>
        <v>-1</v>
      </c>
      <c r="AG720" s="37">
        <f t="shared" si="419"/>
        <v>-1</v>
      </c>
      <c r="AH720" s="37">
        <f>IF(COUNTIF(AF721:AF724, "&lt;0")&gt;=2,0,IF(AE720=1, 1, -1))</f>
        <v>-1</v>
      </c>
      <c r="AI720" s="37">
        <f>IF(COUNTIF(AF721:AF723, "&lt;0")&gt;=1,0,IF(AE720=1, 1, -1))</f>
        <v>-1</v>
      </c>
      <c r="AJ720" s="42">
        <f>IF(SUM(AE721:AE723)=0,0,IF(AE720=1, 1, -1))</f>
        <v>-1</v>
      </c>
      <c r="AK720" s="37">
        <f>IF(COUNTIF(AF721:AF722, "&lt;0")&gt;=2,0,IF(AE720=1, 1, -1))</f>
        <v>-1</v>
      </c>
      <c r="AL720" s="44">
        <f>IF(COUNTIF(AF721:AF724, "&lt;0")&gt;=3,0,IF(AE720=1, 1, -1))</f>
        <v>-1</v>
      </c>
      <c r="AM720" s="49">
        <f>IF(COUNTIF(AF721:AF723, "&lt;0")&gt;=2,0,IF(AE720=1, 1, -1))</f>
        <v>-1</v>
      </c>
      <c r="AN720" s="7">
        <v>8.3447229328086809</v>
      </c>
      <c r="AO720" s="4">
        <f t="shared" si="420"/>
        <v>12.539999999999964</v>
      </c>
      <c r="AP720" s="4">
        <f t="shared" si="421"/>
        <v>-3.3200000000001637</v>
      </c>
      <c r="AQ720" s="4">
        <f t="shared" si="422"/>
        <v>12.539999999999964</v>
      </c>
      <c r="AR720">
        <f t="shared" si="438"/>
        <v>12.539999999999964</v>
      </c>
      <c r="AS720" s="6">
        <f t="shared" si="423"/>
        <v>1</v>
      </c>
      <c r="AT720" s="4">
        <f t="shared" si="424"/>
        <v>-2.2915600786941326E-2</v>
      </c>
      <c r="AU720" s="4">
        <f t="shared" si="439"/>
        <v>2.8047229328087173</v>
      </c>
      <c r="AV720">
        <f t="shared" si="440"/>
        <v>0</v>
      </c>
      <c r="AW720">
        <f t="shared" si="441"/>
        <v>1</v>
      </c>
      <c r="AX720">
        <f t="shared" si="442"/>
        <v>0</v>
      </c>
      <c r="AY720" s="4">
        <f t="shared" si="425"/>
        <v>-3.9100000000000006</v>
      </c>
      <c r="AZ720" s="4">
        <f t="shared" si="426"/>
        <v>459.08999999999827</v>
      </c>
      <c r="BA720" s="4">
        <f>(C720-$C$1240)*10/100*4</f>
        <v>211.93600000000006</v>
      </c>
      <c r="BC720"/>
      <c r="BE720" s="6"/>
      <c r="BK720">
        <f t="shared" si="443"/>
        <v>1</v>
      </c>
    </row>
    <row r="721" spans="1:63" x14ac:dyDescent="0.25">
      <c r="A721">
        <v>538</v>
      </c>
      <c r="B721" s="1">
        <v>43783</v>
      </c>
      <c r="C721" s="2">
        <v>3090.75</v>
      </c>
      <c r="D721" s="2">
        <v>3098.2</v>
      </c>
      <c r="E721" s="2">
        <v>3083.26</v>
      </c>
      <c r="F721" s="2">
        <v>3096.63</v>
      </c>
      <c r="G721" s="2">
        <v>3276070000</v>
      </c>
      <c r="H721" s="2">
        <f t="shared" si="427"/>
        <v>11.318106879391754</v>
      </c>
      <c r="I721" s="2">
        <f t="shared" si="428"/>
        <v>3048.4350000000004</v>
      </c>
      <c r="J721" s="2">
        <f t="shared" si="429"/>
        <v>12.825515635474089</v>
      </c>
      <c r="K721" s="2">
        <f t="shared" si="430"/>
        <v>-3.2899999999999636</v>
      </c>
      <c r="L721" s="20">
        <f>VLOOKUP(B721,'IV Calls'!A:B,2, FALSE)</f>
        <v>8.7300000000000003E-2</v>
      </c>
      <c r="M721" s="2">
        <f t="shared" si="431"/>
        <v>8.8550487154507174</v>
      </c>
      <c r="N721" s="2">
        <f>VLOOKUP(B721,'IV Puts'!A:B,2, FALSE)</f>
        <v>8.6800000000000002E-2</v>
      </c>
      <c r="O721" s="21">
        <f t="shared" si="432"/>
        <v>9.1366876438672655</v>
      </c>
      <c r="P721" s="4">
        <f t="shared" si="433"/>
        <v>14.9399999999996</v>
      </c>
      <c r="Q721" s="4">
        <f t="shared" si="434"/>
        <v>18.176999999999907</v>
      </c>
      <c r="R721" s="4">
        <f t="shared" si="435"/>
        <v>6.1211353383458764</v>
      </c>
      <c r="S721" s="4">
        <f t="shared" si="436"/>
        <v>4.3676843792945537</v>
      </c>
      <c r="T721" s="20">
        <f t="shared" si="407"/>
        <v>3100.2154661654135</v>
      </c>
      <c r="U721" s="2">
        <f t="shared" si="408"/>
        <v>3.5854661654134361</v>
      </c>
      <c r="V721" s="24">
        <f t="shared" si="409"/>
        <v>1</v>
      </c>
      <c r="W721" s="32">
        <f t="shared" si="410"/>
        <v>3093.8469083996397</v>
      </c>
      <c r="X721" s="33">
        <f t="shared" si="411"/>
        <v>2.7830916003604216</v>
      </c>
      <c r="Y721" s="34">
        <f t="shared" si="412"/>
        <v>1</v>
      </c>
      <c r="Z721" s="39">
        <f t="shared" si="437"/>
        <v>3091.4070000000002</v>
      </c>
      <c r="AA721" s="33">
        <f t="shared" si="413"/>
        <v>5.2229999999999563</v>
      </c>
      <c r="AB721" s="34">
        <f t="shared" si="414"/>
        <v>1</v>
      </c>
      <c r="AC721" s="32">
        <f t="shared" si="415"/>
        <v>3091.919380763924</v>
      </c>
      <c r="AD721" s="33">
        <f t="shared" si="416"/>
        <v>4.710619236076127</v>
      </c>
      <c r="AE721" s="34">
        <f t="shared" si="417"/>
        <v>1</v>
      </c>
      <c r="AF721" s="36">
        <f t="shared" si="418"/>
        <v>1</v>
      </c>
      <c r="AG721" s="37">
        <f t="shared" si="419"/>
        <v>1</v>
      </c>
      <c r="AH721" s="37">
        <f>IF(COUNTIF(AF722:AF725, "&lt;0")&gt;=2,0,IF(AE721=1, 1, -1))</f>
        <v>1</v>
      </c>
      <c r="AI721" s="37">
        <f>IF(COUNTIF(AF722:AF724, "&lt;0")&gt;=1,0,IF(AE721=1, 1, -1))</f>
        <v>1</v>
      </c>
      <c r="AJ721" s="42">
        <f>IF(SUM(AE722:AE724)=0,0,IF(AE721=1, 1, -1))</f>
        <v>1</v>
      </c>
      <c r="AK721" s="37">
        <f>IF(COUNTIF(AF722:AF723, "&lt;0")&gt;=2,0,IF(AE721=1, 1, -1))</f>
        <v>1</v>
      </c>
      <c r="AL721" s="44">
        <f>IF(COUNTIF(AF722:AF725, "&lt;0")&gt;=3,0,IF(AE721=1, 1, -1))</f>
        <v>1</v>
      </c>
      <c r="AM721" s="49">
        <f>IF(COUNTIF(AF722:AF724, "&lt;0")&gt;=2,0,IF(AE721=1, 1, -1))</f>
        <v>1</v>
      </c>
      <c r="AN721" s="7">
        <v>8.804332514331298</v>
      </c>
      <c r="AO721" s="4">
        <f t="shared" si="420"/>
        <v>7.4499999999998181</v>
      </c>
      <c r="AP721" s="4">
        <f t="shared" si="421"/>
        <v>-7.4899999999997817</v>
      </c>
      <c r="AQ721" s="4">
        <f t="shared" si="422"/>
        <v>5.8800000000001091</v>
      </c>
      <c r="AR721">
        <f t="shared" si="438"/>
        <v>7.4899999999997817</v>
      </c>
      <c r="AS721" s="6">
        <f t="shared" si="423"/>
        <v>0</v>
      </c>
      <c r="AT721" s="4">
        <f t="shared" si="424"/>
        <v>5.7164987714971645</v>
      </c>
      <c r="AU721" s="4">
        <f t="shared" si="439"/>
        <v>9.9243325143311889</v>
      </c>
      <c r="AV721">
        <f t="shared" si="440"/>
        <v>0</v>
      </c>
      <c r="AW721">
        <f t="shared" si="441"/>
        <v>0</v>
      </c>
      <c r="AX721">
        <f t="shared" si="442"/>
        <v>0</v>
      </c>
      <c r="AY721" s="4">
        <f t="shared" si="425"/>
        <v>6.94</v>
      </c>
      <c r="AZ721" s="4">
        <f t="shared" si="426"/>
        <v>462.99999999999829</v>
      </c>
      <c r="BA721" s="4">
        <f>(C721-$C$1240)*10/100*4</f>
        <v>205.06800000000004</v>
      </c>
      <c r="BC721"/>
      <c r="BE721" s="6"/>
      <c r="BK721">
        <f t="shared" si="443"/>
        <v>1</v>
      </c>
    </row>
    <row r="722" spans="1:63" x14ac:dyDescent="0.25">
      <c r="A722">
        <v>537</v>
      </c>
      <c r="B722" s="1">
        <v>43782</v>
      </c>
      <c r="C722" s="2">
        <v>3084.18</v>
      </c>
      <c r="D722" s="2">
        <v>3098.06</v>
      </c>
      <c r="E722" s="2">
        <v>3078.8</v>
      </c>
      <c r="F722" s="2">
        <v>3094.04</v>
      </c>
      <c r="G722" s="2">
        <v>3509280000</v>
      </c>
      <c r="H722" s="2">
        <f t="shared" si="427"/>
        <v>14.630794920304261</v>
      </c>
      <c r="I722" s="2">
        <f t="shared" si="428"/>
        <v>3043.9360000000006</v>
      </c>
      <c r="J722" s="2">
        <f t="shared" si="429"/>
        <v>18.985932714845273</v>
      </c>
      <c r="K722" s="2">
        <f t="shared" si="430"/>
        <v>-7.6600000000003092</v>
      </c>
      <c r="L722" s="20">
        <f>VLOOKUP(B722,'IV Calls'!A:B,2, FALSE)</f>
        <v>9.8799999999999999E-2</v>
      </c>
      <c r="M722" s="2">
        <f t="shared" si="431"/>
        <v>10.014395593970244</v>
      </c>
      <c r="N722" s="2">
        <f>VLOOKUP(B722,'IV Puts'!A:B,2, FALSE)</f>
        <v>8.5699999999999998E-2</v>
      </c>
      <c r="O722" s="21">
        <f t="shared" si="432"/>
        <v>9.0144858665861349</v>
      </c>
      <c r="P722" s="4">
        <f t="shared" si="433"/>
        <v>19.259999999999764</v>
      </c>
      <c r="Q722" s="4">
        <f t="shared" si="434"/>
        <v>19.053999999999952</v>
      </c>
      <c r="R722" s="4">
        <f t="shared" si="435"/>
        <v>6.1754661654135452</v>
      </c>
      <c r="S722" s="4">
        <f t="shared" si="436"/>
        <v>4.3618428163939438</v>
      </c>
      <c r="T722" s="20">
        <f t="shared" si="407"/>
        <v>3098.0803007518798</v>
      </c>
      <c r="U722" s="2">
        <f t="shared" si="408"/>
        <v>4.0403007518798404</v>
      </c>
      <c r="V722" s="24">
        <f t="shared" si="409"/>
        <v>1</v>
      </c>
      <c r="W722" s="32">
        <f t="shared" si="410"/>
        <v>3087.3090779762797</v>
      </c>
      <c r="X722" s="33">
        <f t="shared" si="411"/>
        <v>6.730922023720268</v>
      </c>
      <c r="Y722" s="34">
        <f t="shared" si="412"/>
        <v>1</v>
      </c>
      <c r="Z722" s="39">
        <f t="shared" si="437"/>
        <v>3083.67</v>
      </c>
      <c r="AA722" s="33">
        <f t="shared" si="413"/>
        <v>10.369999999999891</v>
      </c>
      <c r="AB722" s="34">
        <f t="shared" si="414"/>
        <v>0</v>
      </c>
      <c r="AC722" s="32">
        <f t="shared" si="415"/>
        <v>3084.4342063750191</v>
      </c>
      <c r="AD722" s="33">
        <f t="shared" si="416"/>
        <v>9.6057936249808336</v>
      </c>
      <c r="AE722" s="34">
        <f t="shared" si="417"/>
        <v>1</v>
      </c>
      <c r="AF722" s="36">
        <f t="shared" si="418"/>
        <v>1</v>
      </c>
      <c r="AG722" s="37">
        <f t="shared" si="419"/>
        <v>1</v>
      </c>
      <c r="AH722" s="37">
        <f>IF(COUNTIF(AF723:AF726, "&lt;0")&gt;=2,0,IF(AE722=1, 1, -1))</f>
        <v>1</v>
      </c>
      <c r="AI722" s="37">
        <f>IF(COUNTIF(AF723:AF725, "&lt;0")&gt;=1,0,IF(AE722=1, 1, -1))</f>
        <v>0</v>
      </c>
      <c r="AJ722" s="42">
        <f>IF(SUM(AE723:AE725)=0,0,IF(AE722=1, 1, -1))</f>
        <v>1</v>
      </c>
      <c r="AK722" s="37">
        <f>IF(COUNTIF(AF723:AF724, "&lt;0")&gt;=2,0,IF(AE722=1, 1, -1))</f>
        <v>1</v>
      </c>
      <c r="AL722" s="44">
        <f>IF(COUNTIF(AF723:AF726, "&lt;0")&gt;=3,0,IF(AE722=1, 1, -1))</f>
        <v>1</v>
      </c>
      <c r="AM722" s="49">
        <f>IF(COUNTIF(AF723:AF725, "&lt;0")&gt;=2,0,IF(AE722=1, 1, -1))</f>
        <v>1</v>
      </c>
      <c r="AN722" s="7">
        <v>8.6865759352555649</v>
      </c>
      <c r="AO722" s="4">
        <f t="shared" si="420"/>
        <v>13.880000000000109</v>
      </c>
      <c r="AP722" s="4">
        <f t="shared" si="421"/>
        <v>-5.3799999999996544</v>
      </c>
      <c r="AQ722" s="4">
        <f t="shared" si="422"/>
        <v>9.8600000000001273</v>
      </c>
      <c r="AR722">
        <f t="shared" si="438"/>
        <v>13.880000000000109</v>
      </c>
      <c r="AS722" s="6">
        <f t="shared" si="423"/>
        <v>1</v>
      </c>
      <c r="AT722" s="4">
        <f t="shared" si="424"/>
        <v>-0.85013609711676175</v>
      </c>
      <c r="AU722" s="4">
        <f t="shared" si="439"/>
        <v>5.8265759352554376</v>
      </c>
      <c r="AV722">
        <f t="shared" si="440"/>
        <v>0</v>
      </c>
      <c r="AW722">
        <f t="shared" si="441"/>
        <v>1</v>
      </c>
      <c r="AX722">
        <f t="shared" si="442"/>
        <v>0</v>
      </c>
      <c r="AY722" s="4">
        <f t="shared" si="425"/>
        <v>-3.9100000000000006</v>
      </c>
      <c r="AZ722" s="4">
        <f t="shared" si="426"/>
        <v>456.0599999999983</v>
      </c>
      <c r="BA722" s="4">
        <f>(C722-$C$1240)*10/100*4</f>
        <v>202.43999999999997</v>
      </c>
      <c r="BC722"/>
      <c r="BE722" s="6"/>
      <c r="BK722">
        <f t="shared" si="443"/>
        <v>1</v>
      </c>
    </row>
    <row r="723" spans="1:63" x14ac:dyDescent="0.25">
      <c r="A723">
        <v>536</v>
      </c>
      <c r="B723" s="1">
        <v>43781</v>
      </c>
      <c r="C723" s="2">
        <v>3089.28</v>
      </c>
      <c r="D723" s="2">
        <v>3102.61</v>
      </c>
      <c r="E723" s="2">
        <v>3084.73</v>
      </c>
      <c r="F723" s="2">
        <v>3091.84</v>
      </c>
      <c r="G723" s="2">
        <v>3466010000</v>
      </c>
      <c r="H723" s="2">
        <f t="shared" si="427"/>
        <v>18.038221149055278</v>
      </c>
      <c r="I723" s="2">
        <f t="shared" si="428"/>
        <v>3039.2110000000007</v>
      </c>
      <c r="J723" s="2">
        <f t="shared" si="429"/>
        <v>21.804197543737217</v>
      </c>
      <c r="K723" s="2">
        <f t="shared" si="430"/>
        <v>2.2699999999999818</v>
      </c>
      <c r="L723" s="20">
        <f>VLOOKUP(B723,'IV Calls'!A:B,2, FALSE)</f>
        <v>9.1999999999999998E-2</v>
      </c>
      <c r="M723" s="2">
        <f t="shared" si="431"/>
        <v>9.3105781706925335</v>
      </c>
      <c r="N723" s="2">
        <f>VLOOKUP(B723,'IV Puts'!A:B,2, FALSE)</f>
        <v>9.1600000000000001E-2</v>
      </c>
      <c r="O723" s="21">
        <f t="shared" si="432"/>
        <v>9.6200347042723546</v>
      </c>
      <c r="P723" s="4">
        <f t="shared" si="433"/>
        <v>17.880000000000109</v>
      </c>
      <c r="Q723" s="4">
        <f t="shared" si="434"/>
        <v>19.541999999999963</v>
      </c>
      <c r="R723" s="4">
        <f t="shared" si="435"/>
        <v>6.2403007518797073</v>
      </c>
      <c r="S723" s="4">
        <f t="shared" si="436"/>
        <v>4.4071520792673837</v>
      </c>
      <c r="T723" s="20">
        <f t="shared" si="407"/>
        <v>3093.1073834586468</v>
      </c>
      <c r="U723" s="2">
        <f t="shared" si="408"/>
        <v>1.267383458646691</v>
      </c>
      <c r="V723" s="24">
        <f t="shared" si="409"/>
        <v>1</v>
      </c>
      <c r="W723" s="32">
        <f t="shared" si="410"/>
        <v>3092.3696155748971</v>
      </c>
      <c r="X723" s="33">
        <f t="shared" si="411"/>
        <v>0.52961557489697952</v>
      </c>
      <c r="Y723" s="34">
        <f t="shared" si="412"/>
        <v>1</v>
      </c>
      <c r="Z723" s="39">
        <f t="shared" si="437"/>
        <v>3090.1750000000011</v>
      </c>
      <c r="AA723" s="33">
        <f t="shared" si="413"/>
        <v>1.6649999999990541</v>
      </c>
      <c r="AB723" s="34">
        <f t="shared" si="414"/>
        <v>1</v>
      </c>
      <c r="AC723" s="32">
        <f t="shared" si="415"/>
        <v>3090.635869270729</v>
      </c>
      <c r="AD723" s="33">
        <f t="shared" si="416"/>
        <v>1.2041307292711281</v>
      </c>
      <c r="AE723" s="34">
        <f t="shared" si="417"/>
        <v>1</v>
      </c>
      <c r="AF723" s="36">
        <f t="shared" si="418"/>
        <v>1</v>
      </c>
      <c r="AG723" s="37">
        <f t="shared" si="419"/>
        <v>1</v>
      </c>
      <c r="AH723" s="37">
        <f>IF(COUNTIF(AF724:AF727, "&lt;0")&gt;=2,0,IF(AE723=1, 1, -1))</f>
        <v>1</v>
      </c>
      <c r="AI723" s="37">
        <f>IF(COUNTIF(AF724:AF726, "&lt;0")&gt;=1,0,IF(AE723=1, 1, -1))</f>
        <v>0</v>
      </c>
      <c r="AJ723" s="42">
        <f>IF(SUM(AE724:AE726)=0,0,IF(AE723=1, 1, -1))</f>
        <v>1</v>
      </c>
      <c r="AK723" s="37">
        <f>IF(COUNTIF(AF724:AF725, "&lt;0")&gt;=2,0,IF(AE723=1, 1, -1))</f>
        <v>1</v>
      </c>
      <c r="AL723" s="44">
        <f>IF(COUNTIF(AF724:AF727, "&lt;0")&gt;=3,0,IF(AE723=1, 1, -1))</f>
        <v>1</v>
      </c>
      <c r="AM723" s="49">
        <f>IF(COUNTIF(AF724:AF726, "&lt;0")&gt;=2,0,IF(AE723=1, 1, -1))</f>
        <v>1</v>
      </c>
      <c r="AN723" s="7">
        <v>9.2700973960373503</v>
      </c>
      <c r="AO723" s="4">
        <f t="shared" si="420"/>
        <v>13.329999999999927</v>
      </c>
      <c r="AP723" s="4">
        <f t="shared" si="421"/>
        <v>-4.5500000000001819</v>
      </c>
      <c r="AQ723" s="4">
        <f t="shared" si="422"/>
        <v>2.5599999999999454</v>
      </c>
      <c r="AR723">
        <f t="shared" si="438"/>
        <v>13.329999999999927</v>
      </c>
      <c r="AS723" s="6">
        <f t="shared" si="423"/>
        <v>0</v>
      </c>
      <c r="AT723" s="4">
        <f t="shared" si="424"/>
        <v>0.57514609405609818</v>
      </c>
      <c r="AU723" s="4">
        <f t="shared" si="439"/>
        <v>13.710097396037405</v>
      </c>
      <c r="AV723">
        <f t="shared" si="440"/>
        <v>0</v>
      </c>
      <c r="AW723">
        <f t="shared" si="441"/>
        <v>0</v>
      </c>
      <c r="AX723">
        <f t="shared" si="442"/>
        <v>0</v>
      </c>
      <c r="AY723" s="4">
        <f t="shared" si="425"/>
        <v>6.94</v>
      </c>
      <c r="AZ723" s="4">
        <f t="shared" si="426"/>
        <v>459.96999999999832</v>
      </c>
      <c r="BA723" s="4">
        <f>(C723-$C$1240)*10/100*4</f>
        <v>204.4800000000001</v>
      </c>
      <c r="BC723"/>
      <c r="BE723" s="6"/>
      <c r="BK723">
        <f t="shared" si="443"/>
        <v>1</v>
      </c>
    </row>
    <row r="724" spans="1:63" x14ac:dyDescent="0.25">
      <c r="A724">
        <v>535</v>
      </c>
      <c r="B724" s="1">
        <v>43780</v>
      </c>
      <c r="C724" s="2">
        <v>3080.33</v>
      </c>
      <c r="D724" s="2">
        <v>3088.33</v>
      </c>
      <c r="E724" s="2">
        <v>3075.82</v>
      </c>
      <c r="F724" s="2">
        <v>3087.01</v>
      </c>
      <c r="G724" s="2">
        <v>3035530000</v>
      </c>
      <c r="H724" s="2">
        <f t="shared" si="427"/>
        <v>19.924789389657921</v>
      </c>
      <c r="I724" s="2">
        <f t="shared" si="428"/>
        <v>3033.4275000000002</v>
      </c>
      <c r="J724" s="2">
        <f t="shared" si="429"/>
        <v>21.940513931513713</v>
      </c>
      <c r="K724" s="2">
        <f t="shared" si="430"/>
        <v>-12.75</v>
      </c>
      <c r="L724" s="20">
        <f>VLOOKUP(B724,'IV Calls'!A:B,2, FALSE)</f>
        <v>9.9400000000000002E-2</v>
      </c>
      <c r="M724" s="2">
        <f t="shared" si="431"/>
        <v>10.079252482469821</v>
      </c>
      <c r="N724" s="2">
        <f>VLOOKUP(B724,'IV Puts'!A:B,2, FALSE)</f>
        <v>8.9200000000000002E-2</v>
      </c>
      <c r="O724" s="21">
        <f t="shared" si="432"/>
        <v>9.3864016921918765</v>
      </c>
      <c r="P724" s="4">
        <f t="shared" si="433"/>
        <v>17.259999999999764</v>
      </c>
      <c r="Q724" s="4">
        <f t="shared" si="434"/>
        <v>19.059999999999945</v>
      </c>
      <c r="R724" s="4">
        <f t="shared" si="435"/>
        <v>6.0973834586466262</v>
      </c>
      <c r="S724" s="4">
        <f t="shared" si="436"/>
        <v>4.3515712322492019</v>
      </c>
      <c r="T724" s="20">
        <f t="shared" si="407"/>
        <v>3099.3879849624059</v>
      </c>
      <c r="U724" s="2">
        <f t="shared" si="408"/>
        <v>12.377984962405662</v>
      </c>
      <c r="V724" s="24">
        <f t="shared" si="409"/>
        <v>0</v>
      </c>
      <c r="W724" s="32">
        <f t="shared" si="410"/>
        <v>3083.584813992095</v>
      </c>
      <c r="X724" s="33">
        <f t="shared" si="411"/>
        <v>3.4251860079052676</v>
      </c>
      <c r="Y724" s="34">
        <f t="shared" si="412"/>
        <v>1</v>
      </c>
      <c r="Z724" s="39">
        <f t="shared" si="437"/>
        <v>3080.2379999999998</v>
      </c>
      <c r="AA724" s="33">
        <f t="shared" si="413"/>
        <v>6.7720000000003893</v>
      </c>
      <c r="AB724" s="34">
        <f t="shared" si="414"/>
        <v>1</v>
      </c>
      <c r="AC724" s="32">
        <f t="shared" si="415"/>
        <v>3080.9408309383398</v>
      </c>
      <c r="AD724" s="33">
        <f t="shared" si="416"/>
        <v>6.0691690616604319</v>
      </c>
      <c r="AE724" s="34">
        <f t="shared" si="417"/>
        <v>1</v>
      </c>
      <c r="AF724" s="36">
        <f t="shared" si="418"/>
        <v>1</v>
      </c>
      <c r="AG724" s="37">
        <f t="shared" si="419"/>
        <v>0</v>
      </c>
      <c r="AH724" s="37">
        <f>IF(COUNTIF(AF725:AF728, "&lt;0")&gt;=2,0,IF(AE724=1, 1, -1))</f>
        <v>1</v>
      </c>
      <c r="AI724" s="37">
        <f>IF(COUNTIF(AF725:AF727, "&lt;0")&gt;=1,0,IF(AE724=1, 1, -1))</f>
        <v>0</v>
      </c>
      <c r="AJ724" s="42">
        <f>IF(SUM(AE725:AE727)=0,0,IF(AE724=1, 1, -1))</f>
        <v>1</v>
      </c>
      <c r="AK724" s="37">
        <f>IF(COUNTIF(AF725:AF726, "&lt;0")&gt;=2,0,IF(AE724=1, 1, -1))</f>
        <v>1</v>
      </c>
      <c r="AL724" s="44">
        <f>IF(COUNTIF(AF725:AF728, "&lt;0")&gt;=3,0,IF(AE724=1, 1, -1))</f>
        <v>1</v>
      </c>
      <c r="AM724" s="49">
        <f>IF(COUNTIF(AF725:AF727, "&lt;0")&gt;=2,0,IF(AE724=1, 1, -1))</f>
        <v>1</v>
      </c>
      <c r="AN724" s="7">
        <v>9.0449629923169823</v>
      </c>
      <c r="AO724" s="4">
        <f t="shared" si="420"/>
        <v>8</v>
      </c>
      <c r="AP724" s="4">
        <f t="shared" si="421"/>
        <v>-4.5099999999997635</v>
      </c>
      <c r="AQ724" s="4">
        <f t="shared" si="422"/>
        <v>6.680000000000291</v>
      </c>
      <c r="AR724">
        <f t="shared" si="438"/>
        <v>8</v>
      </c>
      <c r="AS724" s="6">
        <f t="shared" si="423"/>
        <v>0</v>
      </c>
      <c r="AT724" s="4">
        <f t="shared" si="424"/>
        <v>5.5674444884754735</v>
      </c>
      <c r="AU724" s="4">
        <f t="shared" si="439"/>
        <v>9.3649629923166913</v>
      </c>
      <c r="AV724">
        <f t="shared" si="440"/>
        <v>0</v>
      </c>
      <c r="AW724">
        <f t="shared" si="441"/>
        <v>0</v>
      </c>
      <c r="AX724">
        <f t="shared" si="442"/>
        <v>0</v>
      </c>
      <c r="AY724" s="4">
        <f t="shared" si="425"/>
        <v>6.94</v>
      </c>
      <c r="AZ724" s="4">
        <f t="shared" si="426"/>
        <v>453.02999999999832</v>
      </c>
      <c r="BA724" s="4">
        <f>(C724-$C$1240)*10/100*4</f>
        <v>200.9</v>
      </c>
      <c r="BC724"/>
      <c r="BE724" s="6"/>
      <c r="BK724">
        <f t="shared" si="443"/>
        <v>1</v>
      </c>
    </row>
    <row r="725" spans="1:63" x14ac:dyDescent="0.25">
      <c r="A725">
        <v>534</v>
      </c>
      <c r="B725" s="1">
        <v>43777</v>
      </c>
      <c r="C725" s="2">
        <v>3081.25</v>
      </c>
      <c r="D725" s="2">
        <v>3093.09</v>
      </c>
      <c r="E725" s="2">
        <v>3073.58</v>
      </c>
      <c r="F725" s="2">
        <v>3093.08</v>
      </c>
      <c r="G725" s="2">
        <v>3499150000</v>
      </c>
      <c r="H725" s="2">
        <f t="shared" si="427"/>
        <v>21.721768395373001</v>
      </c>
      <c r="I725" s="2">
        <f t="shared" si="428"/>
        <v>3027.7015000000006</v>
      </c>
      <c r="J725" s="2">
        <f t="shared" si="429"/>
        <v>22.659044499527756</v>
      </c>
      <c r="K725" s="2">
        <f t="shared" si="430"/>
        <v>-3.9299999999998363</v>
      </c>
      <c r="L725" s="20">
        <f>VLOOKUP(B725,'IV Calls'!A:B,2, FALSE)</f>
        <v>7.3599999999999999E-2</v>
      </c>
      <c r="M725" s="2">
        <f t="shared" si="431"/>
        <v>7.4440470385666879</v>
      </c>
      <c r="N725" s="2">
        <f>VLOOKUP(B725,'IV Puts'!A:B,2, FALSE)</f>
        <v>8.14E-2</v>
      </c>
      <c r="O725" s="21">
        <f t="shared" si="432"/>
        <v>8.5437403422455578</v>
      </c>
      <c r="P725" s="4">
        <f t="shared" si="433"/>
        <v>19.510000000000218</v>
      </c>
      <c r="Q725" s="4">
        <f t="shared" si="434"/>
        <v>19.486999999999945</v>
      </c>
      <c r="R725" s="4">
        <f t="shared" si="435"/>
        <v>6.3079849624060174</v>
      </c>
      <c r="S725" s="4">
        <f t="shared" si="436"/>
        <v>4.5842450592885386</v>
      </c>
      <c r="T725" s="20">
        <f t="shared" si="407"/>
        <v>3091.3621428571428</v>
      </c>
      <c r="U725" s="2">
        <f t="shared" si="408"/>
        <v>1.7178571428571558</v>
      </c>
      <c r="V725" s="24">
        <f t="shared" si="409"/>
        <v>1</v>
      </c>
      <c r="W725" s="32">
        <f t="shared" si="410"/>
        <v>3084.383236287983</v>
      </c>
      <c r="X725" s="33">
        <f t="shared" si="411"/>
        <v>8.6967637120169456</v>
      </c>
      <c r="Y725" s="34">
        <f t="shared" si="412"/>
        <v>0</v>
      </c>
      <c r="Z725" s="39">
        <f t="shared" si="437"/>
        <v>3080.6729999999998</v>
      </c>
      <c r="AA725" s="33">
        <f t="shared" si="413"/>
        <v>12.407000000000153</v>
      </c>
      <c r="AB725" s="34">
        <f t="shared" si="414"/>
        <v>0</v>
      </c>
      <c r="AC725" s="32">
        <f t="shared" si="415"/>
        <v>3081.4521496204766</v>
      </c>
      <c r="AD725" s="33">
        <f t="shared" si="416"/>
        <v>11.627850379523352</v>
      </c>
      <c r="AE725" s="34">
        <f t="shared" si="417"/>
        <v>0</v>
      </c>
      <c r="AF725" s="36">
        <f t="shared" si="418"/>
        <v>-1</v>
      </c>
      <c r="AG725" s="37">
        <f t="shared" si="419"/>
        <v>-1</v>
      </c>
      <c r="AH725" s="37">
        <f>IF(COUNTIF(AF726:AF729, "&lt;0")&gt;=2,0,IF(AE725=1, 1, -1))</f>
        <v>-1</v>
      </c>
      <c r="AI725" s="37">
        <f>IF(COUNTIF(AF726:AF728, "&lt;0")&gt;=1,0,IF(AE725=1, 1, -1))</f>
        <v>-1</v>
      </c>
      <c r="AJ725" s="42">
        <f>IF(SUM(AE726:AE728)=0,0,IF(AE725=1, 1, -1))</f>
        <v>-1</v>
      </c>
      <c r="AK725" s="37">
        <f>IF(COUNTIF(AF726:AF727, "&lt;0")&gt;=2,0,IF(AE725=1, 1, -1))</f>
        <v>-1</v>
      </c>
      <c r="AL725" s="44">
        <f>IF(COUNTIF(AF726:AF729, "&lt;0")&gt;=3,0,IF(AE725=1, 1, -1))</f>
        <v>-1</v>
      </c>
      <c r="AM725" s="49">
        <f>IF(COUNTIF(AF726:AF728, "&lt;0")&gt;=2,0,IF(AE725=1, 1, -1))</f>
        <v>-1</v>
      </c>
      <c r="AN725" s="7">
        <v>8.2329541975452223</v>
      </c>
      <c r="AO725" s="4">
        <f t="shared" si="420"/>
        <v>11.840000000000146</v>
      </c>
      <c r="AP725" s="4">
        <f t="shared" si="421"/>
        <v>-7.6700000000000728</v>
      </c>
      <c r="AQ725" s="4">
        <f t="shared" si="422"/>
        <v>11.829999999999927</v>
      </c>
      <c r="AR725">
        <f t="shared" si="438"/>
        <v>11.840000000000146</v>
      </c>
      <c r="AS725" s="6">
        <f t="shared" si="423"/>
        <v>0</v>
      </c>
      <c r="AT725" s="4">
        <f t="shared" si="424"/>
        <v>0.50943129631768791</v>
      </c>
      <c r="AU725" s="4">
        <f t="shared" si="439"/>
        <v>3.402954197545295</v>
      </c>
      <c r="AV725">
        <f t="shared" si="440"/>
        <v>0</v>
      </c>
      <c r="AW725">
        <f t="shared" si="441"/>
        <v>0</v>
      </c>
      <c r="AX725">
        <f t="shared" si="442"/>
        <v>0</v>
      </c>
      <c r="AY725" s="4">
        <f t="shared" si="425"/>
        <v>6.94</v>
      </c>
      <c r="AZ725" s="4">
        <f t="shared" si="426"/>
        <v>446.08999999999833</v>
      </c>
      <c r="BA725" s="4">
        <f>(C725-$C$1240)*10/100*4</f>
        <v>201.26800000000003</v>
      </c>
      <c r="BC725"/>
      <c r="BE725" s="6"/>
      <c r="BK725">
        <f t="shared" si="443"/>
        <v>1</v>
      </c>
    </row>
    <row r="726" spans="1:63" x14ac:dyDescent="0.25">
      <c r="A726">
        <v>533</v>
      </c>
      <c r="B726" s="1">
        <v>43776</v>
      </c>
      <c r="C726" s="2">
        <v>3087.02</v>
      </c>
      <c r="D726" s="2">
        <v>3097.77</v>
      </c>
      <c r="E726" s="2">
        <v>3080.23</v>
      </c>
      <c r="F726" s="2">
        <v>3085.18</v>
      </c>
      <c r="G726" s="2">
        <v>4144640000</v>
      </c>
      <c r="H726" s="2">
        <f t="shared" si="427"/>
        <v>26.925734097080198</v>
      </c>
      <c r="I726" s="2">
        <f t="shared" si="428"/>
        <v>3021.7925</v>
      </c>
      <c r="J726" s="2">
        <f t="shared" si="429"/>
        <v>25.493553627906536</v>
      </c>
      <c r="K726" s="2">
        <f t="shared" si="430"/>
        <v>10.239999999999782</v>
      </c>
      <c r="L726" s="20">
        <f>VLOOKUP(B726,'IV Calls'!A:B,2, FALSE)</f>
        <v>8.5800000000000001E-2</v>
      </c>
      <c r="M726" s="2">
        <f t="shared" si="431"/>
        <v>8.6543512711160275</v>
      </c>
      <c r="N726" s="2">
        <f>VLOOKUP(B726,'IV Puts'!A:B,2, FALSE)</f>
        <v>7.9299999999999995E-2</v>
      </c>
      <c r="O726" s="21">
        <f t="shared" si="432"/>
        <v>8.3006625740065818</v>
      </c>
      <c r="P726" s="4">
        <f t="shared" si="433"/>
        <v>20.989999999999782</v>
      </c>
      <c r="Q726" s="4">
        <f t="shared" si="434"/>
        <v>20.080999999999904</v>
      </c>
      <c r="R726" s="4">
        <f t="shared" si="435"/>
        <v>6.1821428571428587</v>
      </c>
      <c r="S726" s="4">
        <f t="shared" si="436"/>
        <v>4.4130088563139394</v>
      </c>
      <c r="T726" s="20">
        <f t="shared" si="407"/>
        <v>3083.2355037593989</v>
      </c>
      <c r="U726" s="2">
        <f t="shared" si="408"/>
        <v>1.9444962406009836</v>
      </c>
      <c r="V726" s="24">
        <f t="shared" si="409"/>
        <v>1</v>
      </c>
      <c r="W726" s="32">
        <f t="shared" si="410"/>
        <v>3090.2675374418254</v>
      </c>
      <c r="X726" s="33">
        <f t="shared" si="411"/>
        <v>5.0875374418255888</v>
      </c>
      <c r="Y726" s="34">
        <f t="shared" si="412"/>
        <v>1</v>
      </c>
      <c r="Z726" s="39">
        <f t="shared" si="437"/>
        <v>3088.212</v>
      </c>
      <c r="AA726" s="33">
        <f t="shared" si="413"/>
        <v>3.0320000000001528</v>
      </c>
      <c r="AB726" s="34">
        <f t="shared" si="414"/>
        <v>1</v>
      </c>
      <c r="AC726" s="32">
        <f t="shared" si="415"/>
        <v>3088.6436628627835</v>
      </c>
      <c r="AD726" s="33">
        <f t="shared" si="416"/>
        <v>3.4636628627836217</v>
      </c>
      <c r="AE726" s="34">
        <f t="shared" si="417"/>
        <v>1</v>
      </c>
      <c r="AF726" s="36">
        <f t="shared" si="418"/>
        <v>1</v>
      </c>
      <c r="AG726" s="37">
        <f t="shared" si="419"/>
        <v>1</v>
      </c>
      <c r="AH726" s="37">
        <f>IF(COUNTIF(AF727:AF730, "&lt;0")&gt;=2,0,IF(AE726=1, 1, -1))</f>
        <v>1</v>
      </c>
      <c r="AI726" s="37">
        <f>IF(COUNTIF(AF727:AF729, "&lt;0")&gt;=1,0,IF(AE726=1, 1, -1))</f>
        <v>1</v>
      </c>
      <c r="AJ726" s="42">
        <f>IF(SUM(AE727:AE729)=0,0,IF(AE726=1, 1, -1))</f>
        <v>1</v>
      </c>
      <c r="AK726" s="37">
        <f>IF(COUNTIF(AF727:AF728, "&lt;0")&gt;=2,0,IF(AE726=1, 1, -1))</f>
        <v>1</v>
      </c>
      <c r="AL726" s="44">
        <f>IF(COUNTIF(AF727:AF730, "&lt;0")&gt;=3,0,IF(AE726=1, 1, -1))</f>
        <v>1</v>
      </c>
      <c r="AM726" s="49">
        <f>IF(COUNTIF(AF727:AF729, "&lt;0")&gt;=2,0,IF(AE726=1, 1, -1))</f>
        <v>1</v>
      </c>
      <c r="AN726" s="7">
        <v>7.9987185990617817</v>
      </c>
      <c r="AO726" s="4">
        <f t="shared" si="420"/>
        <v>10.75</v>
      </c>
      <c r="AP726" s="4">
        <f t="shared" si="421"/>
        <v>-6.7899999999999636</v>
      </c>
      <c r="AQ726" s="4">
        <f t="shared" si="422"/>
        <v>1.8400000000001455</v>
      </c>
      <c r="AR726">
        <f t="shared" si="438"/>
        <v>10.75</v>
      </c>
      <c r="AS726" s="6">
        <f t="shared" si="423"/>
        <v>0</v>
      </c>
      <c r="AT726" s="4">
        <f t="shared" si="424"/>
        <v>1.2480778985926726</v>
      </c>
      <c r="AU726" s="4">
        <f t="shared" si="439"/>
        <v>13.158718599061636</v>
      </c>
      <c r="AV726">
        <f t="shared" si="440"/>
        <v>0</v>
      </c>
      <c r="AW726">
        <f t="shared" si="441"/>
        <v>0</v>
      </c>
      <c r="AX726">
        <f t="shared" si="442"/>
        <v>0</v>
      </c>
      <c r="AY726" s="4">
        <f t="shared" si="425"/>
        <v>6.94</v>
      </c>
      <c r="AZ726" s="4">
        <f t="shared" si="426"/>
        <v>439.14999999999833</v>
      </c>
      <c r="BA726" s="4">
        <f>(C726-$C$1240)*10/100*4</f>
        <v>203.57600000000002</v>
      </c>
      <c r="BC726"/>
      <c r="BE726" s="6"/>
      <c r="BK726">
        <f t="shared" si="443"/>
        <v>1</v>
      </c>
    </row>
    <row r="727" spans="1:63" x14ac:dyDescent="0.25">
      <c r="A727">
        <v>532</v>
      </c>
      <c r="B727" s="1">
        <v>43775</v>
      </c>
      <c r="C727" s="2">
        <v>3075.1</v>
      </c>
      <c r="D727" s="2">
        <v>3078.34</v>
      </c>
      <c r="E727" s="2">
        <v>3065.89</v>
      </c>
      <c r="F727" s="2">
        <v>3076.78</v>
      </c>
      <c r="G727" s="2">
        <v>4458190000</v>
      </c>
      <c r="H727" s="2">
        <f t="shared" si="427"/>
        <v>26.473286346806265</v>
      </c>
      <c r="I727" s="2">
        <f t="shared" si="428"/>
        <v>3013.3689999999997</v>
      </c>
      <c r="J727" s="2">
        <f t="shared" si="429"/>
        <v>26.075155224849521</v>
      </c>
      <c r="K727" s="2">
        <f t="shared" si="430"/>
        <v>0.48000000000001819</v>
      </c>
      <c r="L727" s="20">
        <f>VLOOKUP(B727,'IV Calls'!A:B,2, FALSE)</f>
        <v>8.8400000000000006E-2</v>
      </c>
      <c r="M727" s="2">
        <f t="shared" si="431"/>
        <v>8.9103445926128373</v>
      </c>
      <c r="N727" s="2">
        <f>VLOOKUP(B727,'IV Puts'!A:B,2, FALSE)</f>
        <v>7.8200000000000006E-2</v>
      </c>
      <c r="O727" s="21">
        <f t="shared" si="432"/>
        <v>8.1797744716827836</v>
      </c>
      <c r="P727" s="4">
        <f t="shared" si="433"/>
        <v>12.450000000000273</v>
      </c>
      <c r="Q727" s="4">
        <f t="shared" si="434"/>
        <v>19.546999999999933</v>
      </c>
      <c r="R727" s="4">
        <f t="shared" si="435"/>
        <v>6.4555037593984972</v>
      </c>
      <c r="S727" s="4">
        <f t="shared" si="436"/>
        <v>4.5739963969373987</v>
      </c>
      <c r="T727" s="20">
        <f t="shared" si="407"/>
        <v>3081.5279398496241</v>
      </c>
      <c r="U727" s="2">
        <f t="shared" si="408"/>
        <v>4.74793984962389</v>
      </c>
      <c r="V727" s="24">
        <f t="shared" si="409"/>
        <v>1</v>
      </c>
      <c r="W727" s="32">
        <f t="shared" si="410"/>
        <v>3078.5720268428163</v>
      </c>
      <c r="X727" s="33">
        <f t="shared" si="411"/>
        <v>1.7920268428160853</v>
      </c>
      <c r="Y727" s="34">
        <f t="shared" si="412"/>
        <v>1</v>
      </c>
      <c r="Z727" s="39">
        <f t="shared" si="437"/>
        <v>3074.5299999999993</v>
      </c>
      <c r="AA727" s="33">
        <f t="shared" si="413"/>
        <v>2.2500000000009095</v>
      </c>
      <c r="AB727" s="34">
        <f t="shared" si="414"/>
        <v>1</v>
      </c>
      <c r="AC727" s="32">
        <f t="shared" si="415"/>
        <v>3075.3788256369912</v>
      </c>
      <c r="AD727" s="33">
        <f t="shared" si="416"/>
        <v>1.4011743630089768</v>
      </c>
      <c r="AE727" s="34">
        <f t="shared" si="417"/>
        <v>1</v>
      </c>
      <c r="AF727" s="36">
        <f t="shared" si="418"/>
        <v>1</v>
      </c>
      <c r="AG727" s="37">
        <f t="shared" si="419"/>
        <v>1</v>
      </c>
      <c r="AH727" s="37">
        <f>IF(COUNTIF(AF728:AF731, "&lt;0")&gt;=2,0,IF(AE727=1, 1, -1))</f>
        <v>0</v>
      </c>
      <c r="AI727" s="37">
        <f>IF(COUNTIF(AF728:AF730, "&lt;0")&gt;=1,0,IF(AE727=1, 1, -1))</f>
        <v>0</v>
      </c>
      <c r="AJ727" s="42">
        <f>IF(SUM(AE728:AE730)=0,0,IF(AE727=1, 1, -1))</f>
        <v>1</v>
      </c>
      <c r="AK727" s="37">
        <f>IF(COUNTIF(AF728:AF729, "&lt;0")&gt;=2,0,IF(AE727=1, 1, -1))</f>
        <v>1</v>
      </c>
      <c r="AL727" s="44">
        <f>IF(COUNTIF(AF728:AF731, "&lt;0")&gt;=3,0,IF(AE727=1, 1, -1))</f>
        <v>1</v>
      </c>
      <c r="AM727" s="49">
        <f>IF(COUNTIF(AF728:AF730, "&lt;0")&gt;=2,0,IF(AE727=1, 1, -1))</f>
        <v>1</v>
      </c>
      <c r="AN727" s="7">
        <v>7.8822279088498179</v>
      </c>
      <c r="AO727" s="4">
        <f t="shared" si="420"/>
        <v>3.2400000000002365</v>
      </c>
      <c r="AP727" s="4">
        <f t="shared" si="421"/>
        <v>-9.2100000000000364</v>
      </c>
      <c r="AQ727" s="4">
        <f t="shared" si="422"/>
        <v>1.680000000000291</v>
      </c>
      <c r="AR727">
        <f t="shared" si="438"/>
        <v>9.2100000000000364</v>
      </c>
      <c r="AS727" s="6">
        <f t="shared" si="423"/>
        <v>0</v>
      </c>
      <c r="AT727" s="4">
        <f t="shared" si="424"/>
        <v>2.613341863274691</v>
      </c>
      <c r="AU727" s="4">
        <f t="shared" si="439"/>
        <v>13.202227908849526</v>
      </c>
      <c r="AV727">
        <f t="shared" si="440"/>
        <v>0</v>
      </c>
      <c r="AW727">
        <f t="shared" si="441"/>
        <v>0</v>
      </c>
      <c r="AX727">
        <f t="shared" si="442"/>
        <v>0</v>
      </c>
      <c r="AY727" s="4">
        <f t="shared" si="425"/>
        <v>6.94</v>
      </c>
      <c r="AZ727" s="4">
        <f t="shared" si="426"/>
        <v>432.20999999999833</v>
      </c>
      <c r="BA727" s="4">
        <f>(C727-$C$1240)*10/100*4</f>
        <v>198.80799999999999</v>
      </c>
      <c r="BC727"/>
      <c r="BE727" s="6"/>
      <c r="BK727">
        <f t="shared" si="443"/>
        <v>1</v>
      </c>
    </row>
    <row r="728" spans="1:63" x14ac:dyDescent="0.25">
      <c r="A728">
        <v>531</v>
      </c>
      <c r="B728" s="1">
        <v>43774</v>
      </c>
      <c r="C728" s="2">
        <v>3080.8</v>
      </c>
      <c r="D728" s="2">
        <v>3083.95</v>
      </c>
      <c r="E728" s="2">
        <v>3072.15</v>
      </c>
      <c r="F728" s="2">
        <v>3074.62</v>
      </c>
      <c r="G728" s="2">
        <v>4486130000</v>
      </c>
      <c r="H728" s="2">
        <f t="shared" si="427"/>
        <v>28.811479656553519</v>
      </c>
      <c r="I728" s="2">
        <f t="shared" si="428"/>
        <v>3005.1690000000003</v>
      </c>
      <c r="J728" s="2">
        <f t="shared" si="429"/>
        <v>28.294857892519804</v>
      </c>
      <c r="K728" s="2">
        <f t="shared" si="430"/>
        <v>2.5300000000002001</v>
      </c>
      <c r="L728" s="20">
        <f>VLOOKUP(B728,'IV Calls'!A:B,2, FALSE)</f>
        <v>0.09</v>
      </c>
      <c r="M728" s="2">
        <f t="shared" si="431"/>
        <v>9.0823870653184215</v>
      </c>
      <c r="N728" s="2">
        <f>VLOOKUP(B728,'IV Puts'!A:B,2, FALSE)</f>
        <v>9.6699999999999994E-2</v>
      </c>
      <c r="O728" s="21">
        <f t="shared" si="432"/>
        <v>10.126895131152926</v>
      </c>
      <c r="P728" s="4">
        <f t="shared" si="433"/>
        <v>11.799999999999727</v>
      </c>
      <c r="Q728" s="4">
        <f t="shared" si="434"/>
        <v>19.658999999999924</v>
      </c>
      <c r="R728" s="4">
        <f t="shared" si="435"/>
        <v>6.9079398496240554</v>
      </c>
      <c r="S728" s="4">
        <f t="shared" si="436"/>
        <v>4.8901786518540735</v>
      </c>
      <c r="T728" s="20">
        <f t="shared" si="407"/>
        <v>3085.8041052631579</v>
      </c>
      <c r="U728" s="2">
        <f t="shared" si="408"/>
        <v>11.184105263158017</v>
      </c>
      <c r="V728" s="24">
        <f t="shared" si="409"/>
        <v>0</v>
      </c>
      <c r="W728" s="32">
        <f t="shared" si="410"/>
        <v>3084.6080414719804</v>
      </c>
      <c r="X728" s="33">
        <f t="shared" si="411"/>
        <v>9.9880414719805231</v>
      </c>
      <c r="Y728" s="34">
        <f t="shared" si="412"/>
        <v>0</v>
      </c>
      <c r="Z728" s="39">
        <f t="shared" si="437"/>
        <v>3080.9840000000004</v>
      </c>
      <c r="AA728" s="33">
        <f t="shared" si="413"/>
        <v>6.3640000000004875</v>
      </c>
      <c r="AB728" s="34">
        <f t="shared" si="414"/>
        <v>1</v>
      </c>
      <c r="AC728" s="32">
        <f t="shared" si="415"/>
        <v>3081.745048709116</v>
      </c>
      <c r="AD728" s="33">
        <f t="shared" si="416"/>
        <v>7.1250487091160721</v>
      </c>
      <c r="AE728" s="34">
        <f t="shared" si="417"/>
        <v>1</v>
      </c>
      <c r="AF728" s="36">
        <f t="shared" si="418"/>
        <v>1</v>
      </c>
      <c r="AG728" s="37">
        <f t="shared" si="419"/>
        <v>1</v>
      </c>
      <c r="AH728" s="37">
        <f>IF(COUNTIF(AF729:AF732, "&lt;0")&gt;=2,0,IF(AE728=1, 1, -1))</f>
        <v>0</v>
      </c>
      <c r="AI728" s="37">
        <f>IF(COUNTIF(AF729:AF731, "&lt;0")&gt;=1,0,IF(AE728=1, 1, -1))</f>
        <v>0</v>
      </c>
      <c r="AJ728" s="42">
        <f>IF(SUM(AE729:AE731)=0,0,IF(AE728=1, 1, -1))</f>
        <v>1</v>
      </c>
      <c r="AK728" s="37">
        <f>IF(COUNTIF(AF729:AF730, "&lt;0")&gt;=2,0,IF(AE728=1, 1, -1))</f>
        <v>1</v>
      </c>
      <c r="AL728" s="44">
        <f>IF(COUNTIF(AF729:AF732, "&lt;0")&gt;=3,0,IF(AE728=1, 1, -1))</f>
        <v>1</v>
      </c>
      <c r="AM728" s="49">
        <f>IF(COUNTIF(AF729:AF731, "&lt;0")&gt;=2,0,IF(AE728=1, 1, -1))</f>
        <v>0</v>
      </c>
      <c r="AN728" s="7">
        <v>9.7585203246254597</v>
      </c>
      <c r="AO728" s="4">
        <f t="shared" si="420"/>
        <v>3.1499999999996362</v>
      </c>
      <c r="AP728" s="4">
        <f t="shared" si="421"/>
        <v>-8.6500000000000909</v>
      </c>
      <c r="AQ728" s="4">
        <f t="shared" si="422"/>
        <v>6.180000000000291</v>
      </c>
      <c r="AR728">
        <f t="shared" si="438"/>
        <v>8.6500000000000909</v>
      </c>
      <c r="AS728" s="6">
        <f t="shared" si="423"/>
        <v>0</v>
      </c>
      <c r="AT728" s="4">
        <f t="shared" si="424"/>
        <v>5.9877804869380995</v>
      </c>
      <c r="AU728" s="4">
        <f t="shared" si="439"/>
        <v>10.578520324625169</v>
      </c>
      <c r="AV728">
        <f t="shared" si="440"/>
        <v>0</v>
      </c>
      <c r="AW728">
        <f t="shared" si="441"/>
        <v>0</v>
      </c>
      <c r="AX728">
        <f t="shared" si="442"/>
        <v>0</v>
      </c>
      <c r="AY728" s="4">
        <f t="shared" si="425"/>
        <v>6.94</v>
      </c>
      <c r="AZ728" s="4">
        <f t="shared" si="426"/>
        <v>425.26999999999833</v>
      </c>
      <c r="BA728" s="4">
        <f>(C728-$C$1240)*10/100*4</f>
        <v>201.08800000000011</v>
      </c>
      <c r="BC728"/>
      <c r="BE728" s="6"/>
      <c r="BK728">
        <f t="shared" si="443"/>
        <v>1</v>
      </c>
    </row>
    <row r="729" spans="1:63" x14ac:dyDescent="0.25">
      <c r="A729">
        <v>530</v>
      </c>
      <c r="B729" s="1">
        <v>43773</v>
      </c>
      <c r="C729" s="2">
        <v>3078.96</v>
      </c>
      <c r="D729" s="2">
        <v>3085.2</v>
      </c>
      <c r="E729" s="2">
        <v>3074.87</v>
      </c>
      <c r="F729" s="2">
        <v>3078.27</v>
      </c>
      <c r="G729" s="2">
        <v>4146850000</v>
      </c>
      <c r="H729" s="2">
        <f t="shared" si="427"/>
        <v>25.486508435292151</v>
      </c>
      <c r="I729" s="2">
        <f t="shared" si="428"/>
        <v>2997.1489999999994</v>
      </c>
      <c r="J729" s="2">
        <f t="shared" si="429"/>
        <v>26.713152186457471</v>
      </c>
      <c r="K729" s="2">
        <f t="shared" si="430"/>
        <v>12.050000000000182</v>
      </c>
      <c r="L729" s="20">
        <f>VLOOKUP(B729,'IV Calls'!A:B,2, FALSE)</f>
        <v>8.9899999999999994E-2</v>
      </c>
      <c r="M729" s="2">
        <f t="shared" si="431"/>
        <v>9.0388152650430467</v>
      </c>
      <c r="N729" s="2">
        <f>VLOOKUP(B729,'IV Puts'!A:B,2, FALSE)</f>
        <v>9.4799999999999995E-2</v>
      </c>
      <c r="O729" s="21">
        <f t="shared" si="432"/>
        <v>9.8912800396015559</v>
      </c>
      <c r="P729" s="4">
        <f t="shared" si="433"/>
        <v>18.289999999999964</v>
      </c>
      <c r="Q729" s="4">
        <f t="shared" si="434"/>
        <v>20.43199999999997</v>
      </c>
      <c r="R729" s="4">
        <f t="shared" si="435"/>
        <v>7.5341052631578922</v>
      </c>
      <c r="S729" s="4">
        <f t="shared" si="436"/>
        <v>5.3634386929302122</v>
      </c>
      <c r="T729" s="20">
        <f t="shared" si="407"/>
        <v>3074.0863308270677</v>
      </c>
      <c r="U729" s="2">
        <f t="shared" si="408"/>
        <v>4.1836691729322411</v>
      </c>
      <c r="V729" s="24">
        <f t="shared" si="409"/>
        <v>1</v>
      </c>
      <c r="W729" s="32">
        <f t="shared" si="410"/>
        <v>3082.6533245849801</v>
      </c>
      <c r="X729" s="33">
        <f t="shared" si="411"/>
        <v>4.3833245849800733</v>
      </c>
      <c r="Y729" s="34">
        <f t="shared" si="412"/>
        <v>1</v>
      </c>
      <c r="Z729" s="39">
        <f t="shared" si="437"/>
        <v>3081.7840000000015</v>
      </c>
      <c r="AA729" s="33">
        <f t="shared" si="413"/>
        <v>3.5140000000014879</v>
      </c>
      <c r="AB729" s="34">
        <f t="shared" si="414"/>
        <v>1</v>
      </c>
      <c r="AC729" s="32">
        <f t="shared" si="415"/>
        <v>3081.9665581628469</v>
      </c>
      <c r="AD729" s="33">
        <f t="shared" si="416"/>
        <v>3.6965581628469408</v>
      </c>
      <c r="AE729" s="34">
        <f t="shared" si="417"/>
        <v>1</v>
      </c>
      <c r="AF729" s="36">
        <f t="shared" si="418"/>
        <v>1</v>
      </c>
      <c r="AG729" s="37">
        <f t="shared" si="419"/>
        <v>0</v>
      </c>
      <c r="AH729" s="37">
        <f>IF(COUNTIF(AF730:AF733, "&lt;0")&gt;=2,0,IF(AE729=1, 1, -1))</f>
        <v>0</v>
      </c>
      <c r="AI729" s="37">
        <f>IF(COUNTIF(AF730:AF732, "&lt;0")&gt;=1,0,IF(AE729=1, 1, -1))</f>
        <v>0</v>
      </c>
      <c r="AJ729" s="42">
        <f>IF(SUM(AE730:AE732)=0,0,IF(AE729=1, 1, -1))</f>
        <v>1</v>
      </c>
      <c r="AK729" s="37">
        <f>IF(COUNTIF(AF730:AF731, "&lt;0")&gt;=2,0,IF(AE729=1, 1, -1))</f>
        <v>0</v>
      </c>
      <c r="AL729" s="44">
        <f>IF(COUNTIF(AF730:AF733, "&lt;0")&gt;=3,0,IF(AE729=1, 1, -1))</f>
        <v>1</v>
      </c>
      <c r="AM729" s="49">
        <f>IF(COUNTIF(AF730:AF732, "&lt;0")&gt;=2,0,IF(AE729=1, 1, -1))</f>
        <v>0</v>
      </c>
      <c r="AN729" s="7">
        <v>9.5314759413357155</v>
      </c>
      <c r="AO729" s="4">
        <f t="shared" si="420"/>
        <v>6.2399999999997817</v>
      </c>
      <c r="AP729" s="4">
        <f t="shared" si="421"/>
        <v>-4.0900000000001455</v>
      </c>
      <c r="AQ729" s="4">
        <f t="shared" si="422"/>
        <v>0.69000000000005457</v>
      </c>
      <c r="AR729">
        <f t="shared" si="438"/>
        <v>6.2399999999997817</v>
      </c>
      <c r="AS729" s="6">
        <f t="shared" si="423"/>
        <v>0</v>
      </c>
      <c r="AT729" s="4">
        <f t="shared" si="424"/>
        <v>8.0572139120037924</v>
      </c>
      <c r="AU729" s="4">
        <f t="shared" si="439"/>
        <v>15.841475941335661</v>
      </c>
      <c r="AV729">
        <f t="shared" si="440"/>
        <v>0</v>
      </c>
      <c r="AW729">
        <f t="shared" si="441"/>
        <v>0</v>
      </c>
      <c r="AX729">
        <f t="shared" si="442"/>
        <v>0</v>
      </c>
      <c r="AY729" s="4">
        <f t="shared" si="425"/>
        <v>6.94</v>
      </c>
      <c r="AZ729" s="4">
        <f t="shared" si="426"/>
        <v>418.32999999999834</v>
      </c>
      <c r="BA729" s="4">
        <f>(C729-$C$1240)*10/100*4</f>
        <v>200.35200000000003</v>
      </c>
      <c r="BC729"/>
      <c r="BE729" s="6"/>
      <c r="BK729">
        <f t="shared" si="443"/>
        <v>1</v>
      </c>
    </row>
    <row r="730" spans="1:63" x14ac:dyDescent="0.25">
      <c r="A730">
        <v>529</v>
      </c>
      <c r="B730" s="1">
        <v>43770</v>
      </c>
      <c r="C730" s="2">
        <v>3050.72</v>
      </c>
      <c r="D730" s="2">
        <v>3066.95</v>
      </c>
      <c r="E730" s="2">
        <v>3050.72</v>
      </c>
      <c r="F730" s="2">
        <v>3066.91</v>
      </c>
      <c r="G730" s="2">
        <v>3930200000</v>
      </c>
      <c r="H730" s="2">
        <f t="shared" si="427"/>
        <v>21.08791410052465</v>
      </c>
      <c r="I730" s="2">
        <f t="shared" si="428"/>
        <v>2990.4124999999999</v>
      </c>
      <c r="J730" s="2">
        <f t="shared" si="429"/>
        <v>22.374783503804068</v>
      </c>
      <c r="K730" s="2">
        <f t="shared" si="430"/>
        <v>13.159999999999854</v>
      </c>
      <c r="L730" s="20">
        <f>VLOOKUP(B730,'IV Calls'!A:B,2, FALSE)</f>
        <v>7.3999999999999996E-2</v>
      </c>
      <c r="M730" s="2">
        <f t="shared" si="431"/>
        <v>7.3689799010682355</v>
      </c>
      <c r="N730" s="2">
        <f>VLOOKUP(B730,'IV Puts'!A:B,2, FALSE)</f>
        <v>8.1900000000000001E-2</v>
      </c>
      <c r="O730" s="21">
        <f t="shared" si="432"/>
        <v>8.4635369717631352</v>
      </c>
      <c r="P730" s="4">
        <f t="shared" si="433"/>
        <v>29.389999999999873</v>
      </c>
      <c r="Q730" s="4">
        <f t="shared" si="434"/>
        <v>20.715999999999987</v>
      </c>
      <c r="R730" s="4">
        <f t="shared" si="435"/>
        <v>7.1763308270676642</v>
      </c>
      <c r="S730" s="4">
        <f t="shared" si="436"/>
        <v>5.201865612648219</v>
      </c>
      <c r="T730" s="20">
        <f t="shared" si="407"/>
        <v>3044.1593233082708</v>
      </c>
      <c r="U730" s="2">
        <f t="shared" si="408"/>
        <v>22.750676691729041</v>
      </c>
      <c r="V730" s="24">
        <f t="shared" si="409"/>
        <v>0</v>
      </c>
      <c r="W730" s="32">
        <f t="shared" si="410"/>
        <v>3054.045630676439</v>
      </c>
      <c r="X730" s="33">
        <f t="shared" si="411"/>
        <v>12.864369323560823</v>
      </c>
      <c r="Y730" s="34">
        <f t="shared" si="412"/>
        <v>0</v>
      </c>
      <c r="Z730" s="39">
        <f t="shared" si="437"/>
        <v>3051.1019999999999</v>
      </c>
      <c r="AA730" s="33">
        <f t="shared" si="413"/>
        <v>15.807999999999993</v>
      </c>
      <c r="AB730" s="34">
        <f t="shared" si="414"/>
        <v>0</v>
      </c>
      <c r="AC730" s="32">
        <f t="shared" si="415"/>
        <v>3051.7201624420518</v>
      </c>
      <c r="AD730" s="33">
        <f t="shared" si="416"/>
        <v>15.189837557948067</v>
      </c>
      <c r="AE730" s="34">
        <f t="shared" si="417"/>
        <v>0</v>
      </c>
      <c r="AF730" s="36">
        <f t="shared" si="418"/>
        <v>-1</v>
      </c>
      <c r="AG730" s="37">
        <f t="shared" si="419"/>
        <v>0</v>
      </c>
      <c r="AH730" s="37">
        <f>IF(COUNTIF(AF731:AF734, "&lt;0")&gt;=2,0,IF(AE730=1, 1, -1))</f>
        <v>-1</v>
      </c>
      <c r="AI730" s="37">
        <f>IF(COUNTIF(AF731:AF733, "&lt;0")&gt;=1,0,IF(AE730=1, 1, -1))</f>
        <v>0</v>
      </c>
      <c r="AJ730" s="42">
        <f>IF(SUM(AE731:AE733)=0,0,IF(AE730=1, 1, -1))</f>
        <v>-1</v>
      </c>
      <c r="AK730" s="37">
        <f>IF(COUNTIF(AF731:AF732, "&lt;0")&gt;=2,0,IF(AE730=1, 1, -1))</f>
        <v>-1</v>
      </c>
      <c r="AL730" s="44">
        <f>IF(COUNTIF(AF731:AF734, "&lt;0")&gt;=3,0,IF(AE730=1, 1, -1))</f>
        <v>-1</v>
      </c>
      <c r="AM730" s="49">
        <f>IF(COUNTIF(AF731:AF733, "&lt;0")&gt;=2,0,IF(AE730=1, 1, -1))</f>
        <v>-1</v>
      </c>
      <c r="AN730" s="7">
        <v>8.1556682959120064</v>
      </c>
      <c r="AO730" s="4">
        <f t="shared" si="420"/>
        <v>16.230000000000018</v>
      </c>
      <c r="AP730" s="4">
        <f t="shared" si="421"/>
        <v>0</v>
      </c>
      <c r="AQ730" s="4">
        <f t="shared" si="422"/>
        <v>16.190000000000055</v>
      </c>
      <c r="AR730">
        <f t="shared" si="438"/>
        <v>16.230000000000018</v>
      </c>
      <c r="AS730" s="6">
        <f t="shared" si="423"/>
        <v>1</v>
      </c>
      <c r="AT730" s="4">
        <f t="shared" si="424"/>
        <v>-3.9964975561320095</v>
      </c>
      <c r="AU730" s="4">
        <f t="shared" si="439"/>
        <v>-1.0343317040880482</v>
      </c>
      <c r="AV730">
        <f t="shared" si="440"/>
        <v>1</v>
      </c>
      <c r="AW730">
        <f t="shared" si="441"/>
        <v>0</v>
      </c>
      <c r="AX730">
        <f t="shared" si="442"/>
        <v>0</v>
      </c>
      <c r="AY730" s="4">
        <f t="shared" si="425"/>
        <v>-3.9100000000000006</v>
      </c>
      <c r="AZ730" s="4">
        <f t="shared" si="426"/>
        <v>411.38999999999834</v>
      </c>
      <c r="BA730" s="4">
        <f>(C730-$C$1240)*10/100*4</f>
        <v>189.05599999999995</v>
      </c>
      <c r="BC730"/>
      <c r="BE730" s="6"/>
      <c r="BK730">
        <f t="shared" si="443"/>
        <v>1</v>
      </c>
    </row>
    <row r="731" spans="1:63" x14ac:dyDescent="0.25">
      <c r="A731">
        <v>528</v>
      </c>
      <c r="B731" s="1">
        <v>43769</v>
      </c>
      <c r="C731" s="2">
        <v>3046.9</v>
      </c>
      <c r="D731" s="2">
        <v>3046.9</v>
      </c>
      <c r="E731" s="2">
        <v>3023.19</v>
      </c>
      <c r="F731" s="2">
        <v>3037.56</v>
      </c>
      <c r="G731" s="2">
        <v>4139280000</v>
      </c>
      <c r="H731" s="2">
        <f t="shared" si="427"/>
        <v>19.903473426626835</v>
      </c>
      <c r="I731" s="2">
        <f t="shared" si="428"/>
        <v>2983.8044999999997</v>
      </c>
      <c r="J731" s="2">
        <f t="shared" si="429"/>
        <v>21.471272509050173</v>
      </c>
      <c r="K731" s="2">
        <f t="shared" si="430"/>
        <v>0.13000000000010914</v>
      </c>
      <c r="L731" s="20">
        <f>VLOOKUP(B731,'IV Calls'!A:B,2, FALSE)</f>
        <v>8.5699999999999998E-2</v>
      </c>
      <c r="M731" s="2">
        <f t="shared" si="431"/>
        <v>8.559951020188171</v>
      </c>
      <c r="N731" s="2">
        <f>VLOOKUP(B731,'IV Puts'!A:B,2, FALSE)</f>
        <v>9.06E-2</v>
      </c>
      <c r="O731" s="21">
        <f t="shared" si="432"/>
        <v>9.390981761721207</v>
      </c>
      <c r="P731" s="4">
        <f t="shared" si="433"/>
        <v>23.710000000000036</v>
      </c>
      <c r="Q731" s="4">
        <f t="shared" si="434"/>
        <v>20.146000000000004</v>
      </c>
      <c r="R731" s="4">
        <f t="shared" si="435"/>
        <v>6.5993233082706704</v>
      </c>
      <c r="S731" s="4">
        <f t="shared" si="436"/>
        <v>4.6839868682241494</v>
      </c>
      <c r="T731" s="20">
        <f t="shared" si="407"/>
        <v>3053.674097744361</v>
      </c>
      <c r="U731" s="2">
        <f t="shared" si="408"/>
        <v>16.114097744361061</v>
      </c>
      <c r="V731" s="24">
        <f t="shared" si="409"/>
        <v>0</v>
      </c>
      <c r="W731" s="32">
        <f t="shared" si="410"/>
        <v>3050.3479943927341</v>
      </c>
      <c r="X731" s="33">
        <f t="shared" si="411"/>
        <v>12.787994392734163</v>
      </c>
      <c r="Y731" s="34">
        <f t="shared" si="412"/>
        <v>0</v>
      </c>
      <c r="Z731" s="39">
        <f t="shared" si="437"/>
        <v>3047.616</v>
      </c>
      <c r="AA731" s="33">
        <f t="shared" si="413"/>
        <v>10.05600000000004</v>
      </c>
      <c r="AB731" s="34">
        <f t="shared" si="414"/>
        <v>0</v>
      </c>
      <c r="AC731" s="32">
        <f t="shared" si="415"/>
        <v>3048.1897188224743</v>
      </c>
      <c r="AD731" s="33">
        <f t="shared" si="416"/>
        <v>10.629718822474388</v>
      </c>
      <c r="AE731" s="34">
        <f t="shared" si="417"/>
        <v>0</v>
      </c>
      <c r="AF731" s="36">
        <f t="shared" si="418"/>
        <v>-1</v>
      </c>
      <c r="AG731" s="37">
        <f t="shared" si="419"/>
        <v>-1</v>
      </c>
      <c r="AH731" s="37">
        <f>IF(COUNTIF(AF732:AF735, "&lt;0")&gt;=2,0,IF(AE731=1, 1, -1))</f>
        <v>-1</v>
      </c>
      <c r="AI731" s="37">
        <f>IF(COUNTIF(AF732:AF734, "&lt;0")&gt;=1,0,IF(AE731=1, 1, -1))</f>
        <v>-1</v>
      </c>
      <c r="AJ731" s="42">
        <f>IF(SUM(AE732:AE734)=0,0,IF(AE731=1, 1, -1))</f>
        <v>-1</v>
      </c>
      <c r="AK731" s="37">
        <f>IF(COUNTIF(AF732:AF733, "&lt;0")&gt;=2,0,IF(AE731=1, 1, -1))</f>
        <v>-1</v>
      </c>
      <c r="AL731" s="44">
        <f>IF(COUNTIF(AF732:AF735, "&lt;0")&gt;=3,0,IF(AE731=1, 1, -1))</f>
        <v>-1</v>
      </c>
      <c r="AM731" s="49">
        <f>IF(COUNTIF(AF732:AF734, "&lt;0")&gt;=2,0,IF(AE731=1, 1, -1))</f>
        <v>-1</v>
      </c>
      <c r="AN731" s="7">
        <v>9.0493764577485223</v>
      </c>
      <c r="AO731" s="4">
        <f t="shared" si="420"/>
        <v>0</v>
      </c>
      <c r="AP731" s="4">
        <f t="shared" si="421"/>
        <v>-23.710000000000036</v>
      </c>
      <c r="AQ731" s="4">
        <f t="shared" si="422"/>
        <v>9.3400000000001455</v>
      </c>
      <c r="AR731">
        <f t="shared" si="438"/>
        <v>23.710000000000036</v>
      </c>
      <c r="AS731" s="6">
        <f t="shared" si="423"/>
        <v>1</v>
      </c>
      <c r="AT731" s="4">
        <f t="shared" si="424"/>
        <v>-10.135935313377253</v>
      </c>
      <c r="AU731" s="4">
        <f t="shared" si="439"/>
        <v>6.7093764577483768</v>
      </c>
      <c r="AV731">
        <f t="shared" si="440"/>
        <v>0</v>
      </c>
      <c r="AW731">
        <f t="shared" si="441"/>
        <v>1</v>
      </c>
      <c r="AX731">
        <f t="shared" si="442"/>
        <v>0</v>
      </c>
      <c r="AY731" s="4">
        <f t="shared" si="425"/>
        <v>-3.9100000000000006</v>
      </c>
      <c r="AZ731" s="4">
        <f t="shared" si="426"/>
        <v>415.29999999999836</v>
      </c>
      <c r="BA731" s="4">
        <f>(C731-$C$1240)*10/100*4</f>
        <v>187.52800000000008</v>
      </c>
      <c r="BC731"/>
      <c r="BE731" s="6"/>
      <c r="BK731">
        <f t="shared" si="443"/>
        <v>1</v>
      </c>
    </row>
    <row r="732" spans="1:63" x14ac:dyDescent="0.25">
      <c r="A732">
        <v>527</v>
      </c>
      <c r="B732" s="1">
        <v>43768</v>
      </c>
      <c r="C732" s="2">
        <v>3039.74</v>
      </c>
      <c r="D732" s="2">
        <v>3050.1</v>
      </c>
      <c r="E732" s="2">
        <v>3025.96</v>
      </c>
      <c r="F732" s="2">
        <v>3046.77</v>
      </c>
      <c r="G732" s="2">
        <v>3776030000</v>
      </c>
      <c r="H732" s="2">
        <f t="shared" si="427"/>
        <v>17.39987088074686</v>
      </c>
      <c r="I732" s="2">
        <f t="shared" si="428"/>
        <v>2975.7285000000002</v>
      </c>
      <c r="J732" s="2">
        <f t="shared" si="429"/>
        <v>20.852089198623894</v>
      </c>
      <c r="K732" s="2">
        <f t="shared" si="430"/>
        <v>2.8499999999999091</v>
      </c>
      <c r="L732" s="20">
        <f>VLOOKUP(B732,'IV Calls'!A:B,2, FALSE)</f>
        <v>9.4500000000000001E-2</v>
      </c>
      <c r="M732" s="2">
        <f t="shared" si="431"/>
        <v>9.4083108296330753</v>
      </c>
      <c r="N732" s="2">
        <f>VLOOKUP(B732,'IV Puts'!A:B,2, FALSE)</f>
        <v>7.9699999999999993E-2</v>
      </c>
      <c r="O732" s="21">
        <f t="shared" si="432"/>
        <v>8.2343725434080017</v>
      </c>
      <c r="P732" s="4">
        <f t="shared" si="433"/>
        <v>24.139999999999873</v>
      </c>
      <c r="Q732" s="4">
        <f t="shared" si="434"/>
        <v>19.634999999999991</v>
      </c>
      <c r="R732" s="4">
        <f t="shared" si="435"/>
        <v>6.9040977443608975</v>
      </c>
      <c r="S732" s="4">
        <f t="shared" si="436"/>
        <v>4.8563301306110152</v>
      </c>
      <c r="T732" s="20">
        <f t="shared" si="407"/>
        <v>3044.0914360902252</v>
      </c>
      <c r="U732" s="2">
        <f t="shared" si="408"/>
        <v>2.6785639097747662</v>
      </c>
      <c r="V732" s="24">
        <f t="shared" si="409"/>
        <v>1</v>
      </c>
      <c r="W732" s="32">
        <f t="shared" si="410"/>
        <v>3043.3355275108838</v>
      </c>
      <c r="X732" s="33">
        <f t="shared" si="411"/>
        <v>3.4344724891161604</v>
      </c>
      <c r="Y732" s="34">
        <f t="shared" si="412"/>
        <v>1</v>
      </c>
      <c r="Z732" s="39">
        <f t="shared" si="437"/>
        <v>3040.1749999999993</v>
      </c>
      <c r="AA732" s="33">
        <f t="shared" si="413"/>
        <v>6.5950000000007094</v>
      </c>
      <c r="AB732" s="34">
        <f t="shared" si="414"/>
        <v>1</v>
      </c>
      <c r="AC732" s="32">
        <f t="shared" si="415"/>
        <v>3040.8387107772851</v>
      </c>
      <c r="AD732" s="33">
        <f t="shared" si="416"/>
        <v>5.931289222714895</v>
      </c>
      <c r="AE732" s="34">
        <f t="shared" si="417"/>
        <v>1</v>
      </c>
      <c r="AF732" s="36">
        <f t="shared" si="418"/>
        <v>1</v>
      </c>
      <c r="AG732" s="37">
        <f t="shared" si="419"/>
        <v>1</v>
      </c>
      <c r="AH732" s="37">
        <f>IF(COUNTIF(AF733:AF736, "&lt;0")&gt;=2,0,IF(AE732=1, 1, -1))</f>
        <v>1</v>
      </c>
      <c r="AI732" s="37">
        <f>IF(COUNTIF(AF733:AF735, "&lt;0")&gt;=1,0,IF(AE732=1, 1, -1))</f>
        <v>0</v>
      </c>
      <c r="AJ732" s="42">
        <f>IF(SUM(AE733:AE735)=0,0,IF(AE732=1, 1, -1))</f>
        <v>1</v>
      </c>
      <c r="AK732" s="37">
        <f>IF(COUNTIF(AF733:AF734, "&lt;0")&gt;=2,0,IF(AE732=1, 1, -1))</f>
        <v>1</v>
      </c>
      <c r="AL732" s="44">
        <f>IF(COUNTIF(AF733:AF736, "&lt;0")&gt;=3,0,IF(AE732=1, 1, -1))</f>
        <v>1</v>
      </c>
      <c r="AM732" s="49">
        <f>IF(COUNTIF(AF733:AF735, "&lt;0")&gt;=2,0,IF(AE732=1, 1, -1))</f>
        <v>1</v>
      </c>
      <c r="AN732" s="7">
        <v>7.9348399272143499</v>
      </c>
      <c r="AO732" s="4">
        <f t="shared" si="420"/>
        <v>10.360000000000127</v>
      </c>
      <c r="AP732" s="4">
        <f t="shared" si="421"/>
        <v>-13.779999999999745</v>
      </c>
      <c r="AQ732" s="4">
        <f t="shared" si="422"/>
        <v>7.0300000000002001</v>
      </c>
      <c r="AR732">
        <f t="shared" si="438"/>
        <v>13.779999999999745</v>
      </c>
      <c r="AS732" s="6">
        <f t="shared" si="423"/>
        <v>1</v>
      </c>
      <c r="AT732" s="4">
        <f t="shared" si="424"/>
        <v>-1.8777401091782195</v>
      </c>
      <c r="AU732" s="4">
        <f t="shared" si="439"/>
        <v>7.9048399272141499</v>
      </c>
      <c r="AV732">
        <f t="shared" si="440"/>
        <v>0</v>
      </c>
      <c r="AW732">
        <f t="shared" si="441"/>
        <v>1</v>
      </c>
      <c r="AX732">
        <f t="shared" si="442"/>
        <v>0</v>
      </c>
      <c r="AY732" s="4">
        <f t="shared" si="425"/>
        <v>-3.9100000000000006</v>
      </c>
      <c r="AZ732" s="4">
        <f t="shared" si="426"/>
        <v>419.20999999999839</v>
      </c>
      <c r="BA732" s="4">
        <f>(C732-$C$1240)*10/100*4</f>
        <v>184.66399999999993</v>
      </c>
      <c r="BC732"/>
      <c r="BE732" s="6"/>
      <c r="BK732">
        <f t="shared" si="443"/>
        <v>1</v>
      </c>
    </row>
    <row r="733" spans="1:63" x14ac:dyDescent="0.25">
      <c r="A733">
        <v>526</v>
      </c>
      <c r="B733" s="1">
        <v>43767</v>
      </c>
      <c r="C733" s="2">
        <v>3035.39</v>
      </c>
      <c r="D733" s="2">
        <v>3047.87</v>
      </c>
      <c r="E733" s="2">
        <v>3034.81</v>
      </c>
      <c r="F733" s="2">
        <v>3036.89</v>
      </c>
      <c r="G733" s="2">
        <v>3589930000</v>
      </c>
      <c r="H733" s="2">
        <f t="shared" si="427"/>
        <v>15.792840009179919</v>
      </c>
      <c r="I733" s="2">
        <f t="shared" si="428"/>
        <v>2969.9805000000001</v>
      </c>
      <c r="J733" s="2">
        <f t="shared" si="429"/>
        <v>19.6604123946146</v>
      </c>
      <c r="K733" s="2">
        <f t="shared" si="430"/>
        <v>-4.0300000000002001</v>
      </c>
      <c r="L733" s="20">
        <f>VLOOKUP(B733,'IV Calls'!A:B,2, FALSE)</f>
        <v>9.5899999999999999E-2</v>
      </c>
      <c r="M733" s="2">
        <f t="shared" si="431"/>
        <v>9.5556472915751201</v>
      </c>
      <c r="N733" s="2">
        <f>VLOOKUP(B733,'IV Puts'!A:B,2, FALSE)</f>
        <v>9.7900000000000001E-2</v>
      </c>
      <c r="O733" s="21">
        <f t="shared" si="432"/>
        <v>10.123170171688662</v>
      </c>
      <c r="P733" s="4">
        <f t="shared" si="433"/>
        <v>13.059999999999945</v>
      </c>
      <c r="Q733" s="4">
        <f t="shared" si="434"/>
        <v>18.45500000000002</v>
      </c>
      <c r="R733" s="4">
        <f t="shared" si="435"/>
        <v>7.2014360902255543</v>
      </c>
      <c r="S733" s="4">
        <f t="shared" si="436"/>
        <v>5.064123254766546</v>
      </c>
      <c r="T733" s="20">
        <f t="shared" si="407"/>
        <v>3046.0834360902254</v>
      </c>
      <c r="U733" s="2">
        <f t="shared" si="408"/>
        <v>9.1934360902255321</v>
      </c>
      <c r="V733" s="24">
        <f t="shared" si="409"/>
        <v>1</v>
      </c>
      <c r="W733" s="32">
        <f t="shared" si="410"/>
        <v>3038.7545538326463</v>
      </c>
      <c r="X733" s="33">
        <f t="shared" si="411"/>
        <v>1.8645538326463793</v>
      </c>
      <c r="Y733" s="34">
        <f t="shared" si="412"/>
        <v>1</v>
      </c>
      <c r="Z733" s="39">
        <f t="shared" si="437"/>
        <v>3035.7170000000001</v>
      </c>
      <c r="AA733" s="33">
        <f t="shared" si="413"/>
        <v>1.1729999999997744</v>
      </c>
      <c r="AB733" s="34">
        <f t="shared" si="414"/>
        <v>1</v>
      </c>
      <c r="AC733" s="32">
        <f t="shared" si="415"/>
        <v>3036.3548863048559</v>
      </c>
      <c r="AD733" s="33">
        <f t="shared" si="416"/>
        <v>0.53511369514399121</v>
      </c>
      <c r="AE733" s="34">
        <f t="shared" si="417"/>
        <v>1</v>
      </c>
      <c r="AF733" s="36">
        <f t="shared" si="418"/>
        <v>1</v>
      </c>
      <c r="AG733" s="37">
        <f t="shared" si="419"/>
        <v>1</v>
      </c>
      <c r="AH733" s="37">
        <f>IF(COUNTIF(AF734:AF737, "&lt;0")&gt;=2,0,IF(AE733=1, 1, -1))</f>
        <v>1</v>
      </c>
      <c r="AI733" s="37">
        <f>IF(COUNTIF(AF734:AF736, "&lt;0")&gt;=1,0,IF(AE733=1, 1, -1))</f>
        <v>0</v>
      </c>
      <c r="AJ733" s="42">
        <f>IF(SUM(AE734:AE736)=0,0,IF(AE733=1, 1, -1))</f>
        <v>1</v>
      </c>
      <c r="AK733" s="37">
        <f>IF(COUNTIF(AF734:AF735, "&lt;0")&gt;=2,0,IF(AE733=1, 1, -1))</f>
        <v>1</v>
      </c>
      <c r="AL733" s="44">
        <f>IF(COUNTIF(AF734:AF737, "&lt;0")&gt;=3,0,IF(AE733=1, 1, -1))</f>
        <v>1</v>
      </c>
      <c r="AM733" s="49">
        <f>IF(COUNTIF(AF734:AF736, "&lt;0")&gt;=2,0,IF(AE733=1, 1, -1))</f>
        <v>1</v>
      </c>
      <c r="AN733" s="7">
        <v>9.7549308638707402</v>
      </c>
      <c r="AO733" s="4">
        <f t="shared" si="420"/>
        <v>12.480000000000018</v>
      </c>
      <c r="AP733" s="4">
        <f t="shared" si="421"/>
        <v>-0.57999999999992724</v>
      </c>
      <c r="AQ733" s="4">
        <f t="shared" si="422"/>
        <v>1.5</v>
      </c>
      <c r="AR733">
        <f t="shared" si="438"/>
        <v>12.480000000000018</v>
      </c>
      <c r="AS733" s="6">
        <f t="shared" si="423"/>
        <v>0</v>
      </c>
      <c r="AT733" s="4">
        <f t="shared" si="424"/>
        <v>2.152396295806092</v>
      </c>
      <c r="AU733" s="4">
        <f t="shared" si="439"/>
        <v>15.25493086387074</v>
      </c>
      <c r="AV733">
        <f t="shared" si="440"/>
        <v>0</v>
      </c>
      <c r="AW733">
        <f t="shared" si="441"/>
        <v>0</v>
      </c>
      <c r="AX733">
        <f t="shared" si="442"/>
        <v>0</v>
      </c>
      <c r="AY733" s="4">
        <f t="shared" si="425"/>
        <v>6.94</v>
      </c>
      <c r="AZ733" s="4">
        <f t="shared" si="426"/>
        <v>423.11999999999841</v>
      </c>
      <c r="BA733" s="4">
        <f>(C733-$C$1240)*10/100*4</f>
        <v>182.92399999999998</v>
      </c>
      <c r="BC733"/>
      <c r="BE733" s="6"/>
      <c r="BK733">
        <f t="shared" si="443"/>
        <v>1</v>
      </c>
    </row>
    <row r="734" spans="1:63" x14ac:dyDescent="0.25">
      <c r="A734">
        <v>525</v>
      </c>
      <c r="B734" s="1">
        <v>43766</v>
      </c>
      <c r="C734" s="2">
        <v>3032.12</v>
      </c>
      <c r="D734" s="2">
        <v>3044.08</v>
      </c>
      <c r="E734" s="2">
        <v>3032.12</v>
      </c>
      <c r="F734" s="2">
        <v>3039.42</v>
      </c>
      <c r="G734" s="2">
        <v>3521230000</v>
      </c>
      <c r="H734" s="2">
        <f t="shared" si="427"/>
        <v>15.715717680787643</v>
      </c>
      <c r="I734" s="2">
        <f t="shared" si="428"/>
        <v>2967.3955000000001</v>
      </c>
      <c r="J734" s="2">
        <f t="shared" si="429"/>
        <v>17.485629407873006</v>
      </c>
      <c r="K734" s="2">
        <f t="shared" si="430"/>
        <v>9.569999999999709</v>
      </c>
      <c r="L734" s="20">
        <f>VLOOKUP(B734,'IV Calls'!A:B,2, FALSE)</f>
        <v>9.4500000000000001E-2</v>
      </c>
      <c r="M734" s="2">
        <f t="shared" si="431"/>
        <v>9.3638853887060307</v>
      </c>
      <c r="N734" s="2">
        <f>VLOOKUP(B734,'IV Puts'!A:B,2, FALSE)</f>
        <v>9.8699999999999996E-2</v>
      </c>
      <c r="O734" s="21">
        <f t="shared" si="432"/>
        <v>10.149245908559243</v>
      </c>
      <c r="P734" s="4">
        <f t="shared" si="433"/>
        <v>21.529999999999745</v>
      </c>
      <c r="Q734" s="4">
        <f t="shared" si="434"/>
        <v>20.862000000000034</v>
      </c>
      <c r="R734" s="4">
        <f t="shared" si="435"/>
        <v>6.6634360902255549</v>
      </c>
      <c r="S734" s="4">
        <f t="shared" si="436"/>
        <v>4.7388082149946467</v>
      </c>
      <c r="T734" s="20">
        <f t="shared" si="407"/>
        <v>3027.9688796992482</v>
      </c>
      <c r="U734" s="2">
        <f t="shared" si="408"/>
        <v>11.451120300751882</v>
      </c>
      <c r="V734" s="24">
        <f t="shared" si="409"/>
        <v>0</v>
      </c>
      <c r="W734" s="32">
        <f t="shared" si="410"/>
        <v>3034.9252380632411</v>
      </c>
      <c r="X734" s="33">
        <f t="shared" si="411"/>
        <v>4.494761936759005</v>
      </c>
      <c r="Y734" s="34">
        <f t="shared" si="412"/>
        <v>1</v>
      </c>
      <c r="Z734" s="39">
        <f t="shared" si="437"/>
        <v>3035.0000000000018</v>
      </c>
      <c r="AA734" s="33">
        <f t="shared" si="413"/>
        <v>4.4199999999982538</v>
      </c>
      <c r="AB734" s="34">
        <f t="shared" si="414"/>
        <v>1</v>
      </c>
      <c r="AC734" s="32">
        <f t="shared" si="415"/>
        <v>3034.9842999932821</v>
      </c>
      <c r="AD734" s="33">
        <f t="shared" si="416"/>
        <v>4.4357000067179797</v>
      </c>
      <c r="AE734" s="34">
        <f t="shared" si="417"/>
        <v>1</v>
      </c>
      <c r="AF734" s="36">
        <f t="shared" si="418"/>
        <v>1</v>
      </c>
      <c r="AG734" s="37">
        <f t="shared" si="419"/>
        <v>0</v>
      </c>
      <c r="AH734" s="37">
        <f>IF(COUNTIF(AF735:AF738, "&lt;0")&gt;=2,0,IF(AE734=1, 1, -1))</f>
        <v>0</v>
      </c>
      <c r="AI734" s="37">
        <f>IF(COUNTIF(AF735:AF737, "&lt;0")&gt;=1,0,IF(AE734=1, 1, -1))</f>
        <v>0</v>
      </c>
      <c r="AJ734" s="42">
        <f>IF(SUM(AE735:AE737)=0,0,IF(AE734=1, 1, -1))</f>
        <v>1</v>
      </c>
      <c r="AK734" s="37">
        <f>IF(COUNTIF(AF735:AF736, "&lt;0")&gt;=2,0,IF(AE734=1, 1, -1))</f>
        <v>1</v>
      </c>
      <c r="AL734" s="44">
        <f>IF(COUNTIF(AF735:AF738, "&lt;0")&gt;=3,0,IF(AE734=1, 1, -1))</f>
        <v>1</v>
      </c>
      <c r="AM734" s="49">
        <f>IF(COUNTIF(AF735:AF737, "&lt;0")&gt;=2,0,IF(AE734=1, 1, -1))</f>
        <v>1</v>
      </c>
      <c r="AN734" s="7">
        <v>9.7800580726485205</v>
      </c>
      <c r="AO734" s="4">
        <f t="shared" si="420"/>
        <v>11.960000000000036</v>
      </c>
      <c r="AP734" s="4">
        <f t="shared" si="421"/>
        <v>0</v>
      </c>
      <c r="AQ734" s="4">
        <f t="shared" si="422"/>
        <v>7.3000000000001819</v>
      </c>
      <c r="AR734">
        <f t="shared" si="438"/>
        <v>11.960000000000036</v>
      </c>
      <c r="AS734" s="6">
        <f t="shared" si="423"/>
        <v>0</v>
      </c>
      <c r="AT734" s="4">
        <f t="shared" si="424"/>
        <v>2.7100871089727434</v>
      </c>
      <c r="AU734" s="4">
        <f t="shared" si="439"/>
        <v>9.4800580726483386</v>
      </c>
      <c r="AV734">
        <f t="shared" si="440"/>
        <v>0</v>
      </c>
      <c r="AW734">
        <f t="shared" si="441"/>
        <v>0</v>
      </c>
      <c r="AX734">
        <f t="shared" si="442"/>
        <v>0</v>
      </c>
      <c r="AY734" s="4">
        <f t="shared" si="425"/>
        <v>6.94</v>
      </c>
      <c r="AZ734" s="4">
        <f t="shared" si="426"/>
        <v>416.17999999999842</v>
      </c>
      <c r="BA734" s="4">
        <f>(C734-$C$1240)*10/100*4</f>
        <v>181.61599999999999</v>
      </c>
      <c r="BC734"/>
      <c r="BE734" s="6"/>
      <c r="BK734">
        <f t="shared" si="443"/>
        <v>1</v>
      </c>
    </row>
    <row r="735" spans="1:63" x14ac:dyDescent="0.25">
      <c r="A735">
        <v>524</v>
      </c>
      <c r="B735" s="1">
        <v>43763</v>
      </c>
      <c r="C735" s="2">
        <v>3003.32</v>
      </c>
      <c r="D735" s="2">
        <v>3027.39</v>
      </c>
      <c r="E735" s="2">
        <v>3001.94</v>
      </c>
      <c r="F735" s="2">
        <v>3022.55</v>
      </c>
      <c r="G735" s="2">
        <v>3370370000</v>
      </c>
      <c r="H735" s="2">
        <f t="shared" si="427"/>
        <v>15.217194989002888</v>
      </c>
      <c r="I735" s="2">
        <f t="shared" si="428"/>
        <v>2964.1430000000005</v>
      </c>
      <c r="J735" s="2">
        <f t="shared" si="429"/>
        <v>16.044252127032578</v>
      </c>
      <c r="K735" s="2">
        <f t="shared" si="430"/>
        <v>-6.9699999999997999</v>
      </c>
      <c r="L735" s="20">
        <f>VLOOKUP(B735,'IV Calls'!A:B,2, FALSE)</f>
        <v>8.1799999999999998E-2</v>
      </c>
      <c r="M735" s="2">
        <f t="shared" si="431"/>
        <v>8.0725812833345962</v>
      </c>
      <c r="N735" s="2">
        <f>VLOOKUP(B735,'IV Puts'!A:B,2, FALSE)</f>
        <v>8.5199999999999998E-2</v>
      </c>
      <c r="O735" s="21">
        <f t="shared" si="432"/>
        <v>8.7255147987332808</v>
      </c>
      <c r="P735" s="4">
        <f t="shared" si="433"/>
        <v>25.449999999999818</v>
      </c>
      <c r="Q735" s="4">
        <f t="shared" si="434"/>
        <v>19.699000000000069</v>
      </c>
      <c r="R735" s="4">
        <f t="shared" si="435"/>
        <v>5.4188796992481167</v>
      </c>
      <c r="S735" s="4">
        <f t="shared" si="436"/>
        <v>3.9510395256916948</v>
      </c>
      <c r="T735" s="20">
        <f t="shared" si="407"/>
        <v>3014.8500075187972</v>
      </c>
      <c r="U735" s="2">
        <f t="shared" si="408"/>
        <v>7.6999924812030258</v>
      </c>
      <c r="V735" s="24">
        <f t="shared" si="409"/>
        <v>1</v>
      </c>
      <c r="W735" s="32">
        <f t="shared" si="410"/>
        <v>3005.6221947854638</v>
      </c>
      <c r="X735" s="33">
        <f t="shared" si="411"/>
        <v>16.92780521453642</v>
      </c>
      <c r="Y735" s="34">
        <f t="shared" si="412"/>
        <v>0</v>
      </c>
      <c r="Z735" s="39">
        <f t="shared" si="437"/>
        <v>3002.1739999999991</v>
      </c>
      <c r="AA735" s="33">
        <f t="shared" si="413"/>
        <v>20.376000000001113</v>
      </c>
      <c r="AB735" s="34">
        <f t="shared" si="414"/>
        <v>0</v>
      </c>
      <c r="AC735" s="32">
        <f t="shared" si="415"/>
        <v>3002.8981209049466</v>
      </c>
      <c r="AD735" s="33">
        <f t="shared" si="416"/>
        <v>19.651879095053573</v>
      </c>
      <c r="AE735" s="34">
        <f t="shared" si="417"/>
        <v>0</v>
      </c>
      <c r="AF735" s="36">
        <f t="shared" si="418"/>
        <v>-1</v>
      </c>
      <c r="AG735" s="37">
        <f t="shared" si="419"/>
        <v>-1</v>
      </c>
      <c r="AH735" s="37">
        <f>IF(COUNTIF(AF736:AF739, "&lt;0")&gt;=2,0,IF(AE735=1, 1, -1))</f>
        <v>0</v>
      </c>
      <c r="AI735" s="37">
        <f>IF(COUNTIF(AF736:AF738, "&lt;0")&gt;=1,0,IF(AE735=1, 1, -1))</f>
        <v>0</v>
      </c>
      <c r="AJ735" s="42">
        <f>IF(SUM(AE736:AE738)=0,0,IF(AE735=1, 1, -1))</f>
        <v>-1</v>
      </c>
      <c r="AK735" s="37">
        <f>IF(COUNTIF(AF736:AF737, "&lt;0")&gt;=2,0,IF(AE735=1, 1, -1))</f>
        <v>-1</v>
      </c>
      <c r="AL735" s="44">
        <f>IF(COUNTIF(AF736:AF739, "&lt;0")&gt;=3,0,IF(AE735=1, 1, -1))</f>
        <v>-1</v>
      </c>
      <c r="AM735" s="49">
        <f>IF(COUNTIF(AF736:AF738, "&lt;0")&gt;=2,0,IF(AE735=1, 1, -1))</f>
        <v>-1</v>
      </c>
      <c r="AN735" s="7">
        <v>8.408116446700582</v>
      </c>
      <c r="AO735" s="4">
        <f t="shared" si="420"/>
        <v>24.069999999999709</v>
      </c>
      <c r="AP735" s="4">
        <f t="shared" si="421"/>
        <v>-1.3800000000001091</v>
      </c>
      <c r="AQ735" s="4">
        <f t="shared" si="422"/>
        <v>19.230000000000018</v>
      </c>
      <c r="AR735">
        <f t="shared" si="438"/>
        <v>24.069999999999709</v>
      </c>
      <c r="AS735" s="6">
        <f t="shared" si="423"/>
        <v>1</v>
      </c>
      <c r="AT735" s="4">
        <f t="shared" si="424"/>
        <v>-11.457825329948836</v>
      </c>
      <c r="AU735" s="4">
        <f t="shared" si="439"/>
        <v>-3.8218835532994362</v>
      </c>
      <c r="AV735">
        <f t="shared" si="440"/>
        <v>1</v>
      </c>
      <c r="AW735">
        <f t="shared" si="441"/>
        <v>0</v>
      </c>
      <c r="AX735">
        <f t="shared" si="442"/>
        <v>0</v>
      </c>
      <c r="AY735" s="4">
        <f t="shared" si="425"/>
        <v>-3.9100000000000006</v>
      </c>
      <c r="AZ735" s="4">
        <f t="shared" si="426"/>
        <v>409.23999999999842</v>
      </c>
      <c r="BA735" s="4">
        <f>(C735-$C$1240)*10/100*4</f>
        <v>170.09600000000009</v>
      </c>
      <c r="BC735"/>
      <c r="BE735" s="6"/>
      <c r="BK735">
        <f t="shared" si="443"/>
        <v>1</v>
      </c>
    </row>
    <row r="736" spans="1:63" x14ac:dyDescent="0.25">
      <c r="A736">
        <v>523</v>
      </c>
      <c r="B736" s="1">
        <v>43762</v>
      </c>
      <c r="C736" s="2">
        <v>3014.78</v>
      </c>
      <c r="D736" s="2">
        <v>3016.07</v>
      </c>
      <c r="E736" s="2">
        <v>3000.42</v>
      </c>
      <c r="F736" s="2">
        <v>3010.29</v>
      </c>
      <c r="G736" s="2">
        <v>3692600000</v>
      </c>
      <c r="H736" s="2">
        <f t="shared" si="427"/>
        <v>17.765149903986497</v>
      </c>
      <c r="I736" s="2">
        <f t="shared" si="428"/>
        <v>2963.2505000000001</v>
      </c>
      <c r="J736" s="2">
        <f t="shared" si="429"/>
        <v>15.792843615818029</v>
      </c>
      <c r="K736" s="2">
        <f t="shared" si="430"/>
        <v>10.260000000000218</v>
      </c>
      <c r="L736" s="20">
        <f>VLOOKUP(B736,'IV Calls'!A:B,2, FALSE)</f>
        <v>8.4000000000000005E-2</v>
      </c>
      <c r="M736" s="2">
        <f t="shared" si="431"/>
        <v>8.2738029303660205</v>
      </c>
      <c r="N736" s="2">
        <f>VLOOKUP(B736,'IV Puts'!A:B,2, FALSE)</f>
        <v>0.1033</v>
      </c>
      <c r="O736" s="21">
        <f t="shared" si="432"/>
        <v>10.558896906128448</v>
      </c>
      <c r="P736" s="4">
        <f t="shared" si="433"/>
        <v>15.650000000000091</v>
      </c>
      <c r="Q736" s="4">
        <f t="shared" si="434"/>
        <v>22.669000000000096</v>
      </c>
      <c r="R736" s="4">
        <f t="shared" si="435"/>
        <v>4.5600075187969837</v>
      </c>
      <c r="S736" s="4">
        <f t="shared" si="436"/>
        <v>3.2425278668498922</v>
      </c>
      <c r="T736" s="20">
        <f t="shared" si="407"/>
        <v>3008.0972030075186</v>
      </c>
      <c r="U736" s="2">
        <f t="shared" si="408"/>
        <v>2.1927969924813624</v>
      </c>
      <c r="V736" s="24">
        <f t="shared" si="409"/>
        <v>1</v>
      </c>
      <c r="W736" s="32">
        <f t="shared" si="410"/>
        <v>3016.5628024320677</v>
      </c>
      <c r="X736" s="33">
        <f t="shared" si="411"/>
        <v>6.2728024320676923</v>
      </c>
      <c r="Y736" s="34">
        <f t="shared" si="412"/>
        <v>1</v>
      </c>
      <c r="Z736" s="39">
        <f t="shared" si="437"/>
        <v>3016.8570000000018</v>
      </c>
      <c r="AA736" s="33">
        <f t="shared" si="413"/>
        <v>6.5670000000018263</v>
      </c>
      <c r="AB736" s="34">
        <f t="shared" si="414"/>
        <v>1</v>
      </c>
      <c r="AC736" s="32">
        <f t="shared" si="415"/>
        <v>3016.7952185107356</v>
      </c>
      <c r="AD736" s="33">
        <f t="shared" si="416"/>
        <v>6.5052185107356308</v>
      </c>
      <c r="AE736" s="34">
        <f t="shared" si="417"/>
        <v>1</v>
      </c>
      <c r="AF736" s="36">
        <f t="shared" si="418"/>
        <v>1</v>
      </c>
      <c r="AG736" s="37">
        <f t="shared" si="419"/>
        <v>1</v>
      </c>
      <c r="AH736" s="37">
        <f>IF(COUNTIF(AF737:AF740, "&lt;0")&gt;=2,0,IF(AE736=1, 1, -1))</f>
        <v>0</v>
      </c>
      <c r="AI736" s="37">
        <f>IF(COUNTIF(AF737:AF739, "&lt;0")&gt;=1,0,IF(AE736=1, 1, -1))</f>
        <v>0</v>
      </c>
      <c r="AJ736" s="42">
        <f>IF(SUM(AE737:AE739)=0,0,IF(AE736=1, 1, -1))</f>
        <v>1</v>
      </c>
      <c r="AK736" s="37">
        <f>IF(COUNTIF(AF737:AF738, "&lt;0")&gt;=2,0,IF(AE736=1, 1, -1))</f>
        <v>1</v>
      </c>
      <c r="AL736" s="44">
        <f>IF(COUNTIF(AF737:AF740, "&lt;0")&gt;=3,0,IF(AE736=1, 1, -1))</f>
        <v>0</v>
      </c>
      <c r="AM736" s="49">
        <f>IF(COUNTIF(AF737:AF739, "&lt;0")&gt;=2,0,IF(AE736=1, 1, -1))</f>
        <v>0</v>
      </c>
      <c r="AN736" s="7">
        <v>10.174807651271546</v>
      </c>
      <c r="AO736" s="4">
        <f t="shared" si="420"/>
        <v>1.2899999999999636</v>
      </c>
      <c r="AP736" s="4">
        <f t="shared" si="421"/>
        <v>-14.360000000000127</v>
      </c>
      <c r="AQ736" s="4">
        <f t="shared" si="422"/>
        <v>4.4900000000002365</v>
      </c>
      <c r="AR736">
        <f t="shared" si="438"/>
        <v>14.360000000000127</v>
      </c>
      <c r="AS736" s="6">
        <f t="shared" si="423"/>
        <v>0</v>
      </c>
      <c r="AT736" s="4">
        <f t="shared" si="424"/>
        <v>0.90221147690719228</v>
      </c>
      <c r="AU736" s="4">
        <f t="shared" si="439"/>
        <v>12.68480765127131</v>
      </c>
      <c r="AV736">
        <f t="shared" si="440"/>
        <v>0</v>
      </c>
      <c r="AW736">
        <f t="shared" si="441"/>
        <v>0</v>
      </c>
      <c r="AX736">
        <f t="shared" si="442"/>
        <v>0</v>
      </c>
      <c r="AY736" s="4">
        <f t="shared" si="425"/>
        <v>6.94</v>
      </c>
      <c r="AZ736" s="4">
        <f t="shared" si="426"/>
        <v>413.14999999999844</v>
      </c>
      <c r="BA736" s="4">
        <f>(C736-$C$1240)*10/100*4</f>
        <v>174.68000000000012</v>
      </c>
      <c r="BC736"/>
      <c r="BE736" s="6"/>
      <c r="BK736">
        <f t="shared" si="443"/>
        <v>1</v>
      </c>
    </row>
    <row r="737" spans="1:63" x14ac:dyDescent="0.25">
      <c r="A737">
        <v>522</v>
      </c>
      <c r="B737" s="1">
        <v>43761</v>
      </c>
      <c r="C737" s="2">
        <v>2994.01</v>
      </c>
      <c r="D737" s="2">
        <v>3004.78</v>
      </c>
      <c r="E737" s="2">
        <v>2991.21</v>
      </c>
      <c r="F737" s="2">
        <v>3004.52</v>
      </c>
      <c r="G737" s="2">
        <v>3392870000</v>
      </c>
      <c r="H737" s="2">
        <f t="shared" si="427"/>
        <v>26.908651334964087</v>
      </c>
      <c r="I737" s="2">
        <f t="shared" si="428"/>
        <v>2961.7979999999998</v>
      </c>
      <c r="J737" s="2">
        <f t="shared" si="429"/>
        <v>23.672806178575915</v>
      </c>
      <c r="K737" s="2">
        <f t="shared" si="430"/>
        <v>-1.9799999999995634</v>
      </c>
      <c r="L737" s="20">
        <f>VLOOKUP(B737,'IV Calls'!A:B,2, FALSE)</f>
        <v>0.1075</v>
      </c>
      <c r="M737" s="2">
        <f t="shared" si="431"/>
        <v>10.55843646146486</v>
      </c>
      <c r="N737" s="2">
        <f>VLOOKUP(B737,'IV Puts'!A:B,2, FALSE)</f>
        <v>9.9299999999999999E-2</v>
      </c>
      <c r="O737" s="21">
        <f t="shared" si="432"/>
        <v>10.12121700980501</v>
      </c>
      <c r="P737" s="4">
        <f t="shared" si="433"/>
        <v>13.570000000000164</v>
      </c>
      <c r="Q737" s="4">
        <f t="shared" si="434"/>
        <v>24.238000000000103</v>
      </c>
      <c r="R737" s="4">
        <f t="shared" si="435"/>
        <v>3.5772030075187904</v>
      </c>
      <c r="S737" s="4">
        <f t="shared" si="436"/>
        <v>2.5109893409397941</v>
      </c>
      <c r="T737" s="20">
        <f t="shared" si="407"/>
        <v>2998.5228045112781</v>
      </c>
      <c r="U737" s="2">
        <f t="shared" si="408"/>
        <v>5.9971954887218999</v>
      </c>
      <c r="V737" s="24">
        <f t="shared" si="409"/>
        <v>1</v>
      </c>
      <c r="W737" s="32">
        <f t="shared" si="410"/>
        <v>2995.2745935670323</v>
      </c>
      <c r="X737" s="33">
        <f t="shared" si="411"/>
        <v>9.2454064329676839</v>
      </c>
      <c r="Y737" s="34">
        <f t="shared" si="412"/>
        <v>1</v>
      </c>
      <c r="Z737" s="39">
        <f t="shared" si="437"/>
        <v>2992.3380000000016</v>
      </c>
      <c r="AA737" s="33">
        <f t="shared" si="413"/>
        <v>12.181999999998425</v>
      </c>
      <c r="AB737" s="34">
        <f t="shared" si="414"/>
        <v>0</v>
      </c>
      <c r="AC737" s="32">
        <f t="shared" si="415"/>
        <v>2992.954684649078</v>
      </c>
      <c r="AD737" s="33">
        <f t="shared" si="416"/>
        <v>11.565315350921992</v>
      </c>
      <c r="AE737" s="34">
        <f t="shared" si="417"/>
        <v>1</v>
      </c>
      <c r="AF737" s="36">
        <f t="shared" si="418"/>
        <v>1</v>
      </c>
      <c r="AG737" s="37">
        <f t="shared" si="419"/>
        <v>0</v>
      </c>
      <c r="AH737" s="37">
        <f>IF(COUNTIF(AF738:AF741, "&lt;0")&gt;=2,0,IF(AE737=1, 1, -1))</f>
        <v>0</v>
      </c>
      <c r="AI737" s="37">
        <f>IF(COUNTIF(AF738:AF740, "&lt;0")&gt;=1,0,IF(AE737=1, 1, -1))</f>
        <v>0</v>
      </c>
      <c r="AJ737" s="42">
        <f>IF(SUM(AE738:AE740)=0,0,IF(AE737=1, 1, -1))</f>
        <v>0</v>
      </c>
      <c r="AK737" s="37">
        <f>IF(COUNTIF(AF738:AF739, "&lt;0")&gt;=2,0,IF(AE737=1, 1, -1))</f>
        <v>0</v>
      </c>
      <c r="AL737" s="44">
        <f>IF(COUNTIF(AF738:AF741, "&lt;0")&gt;=3,0,IF(AE737=1, 1, -1))</f>
        <v>0</v>
      </c>
      <c r="AM737" s="49">
        <f>IF(COUNTIF(AF738:AF740, "&lt;0")&gt;=2,0,IF(AE737=1, 1, -1))</f>
        <v>0</v>
      </c>
      <c r="AN737" s="7">
        <v>9.7530487499856804</v>
      </c>
      <c r="AO737" s="4">
        <f t="shared" si="420"/>
        <v>10.769999999999982</v>
      </c>
      <c r="AP737" s="4">
        <f t="shared" si="421"/>
        <v>-2.8000000000001819</v>
      </c>
      <c r="AQ737" s="4">
        <f t="shared" si="422"/>
        <v>10.509999999999764</v>
      </c>
      <c r="AR737">
        <f t="shared" si="438"/>
        <v>10.769999999999982</v>
      </c>
      <c r="AS737" s="6">
        <f t="shared" si="423"/>
        <v>0</v>
      </c>
      <c r="AT737" s="4">
        <f t="shared" si="424"/>
        <v>3.8595731249785388</v>
      </c>
      <c r="AU737" s="4">
        <f t="shared" si="439"/>
        <v>6.2430487499859169</v>
      </c>
      <c r="AV737">
        <f t="shared" si="440"/>
        <v>0</v>
      </c>
      <c r="AW737">
        <f t="shared" si="441"/>
        <v>0</v>
      </c>
      <c r="AX737">
        <f t="shared" si="442"/>
        <v>0</v>
      </c>
      <c r="AY737" s="4">
        <f t="shared" si="425"/>
        <v>6.94</v>
      </c>
      <c r="AZ737" s="4">
        <f t="shared" si="426"/>
        <v>406.20999999999844</v>
      </c>
      <c r="BA737" s="4">
        <f>(C737-$C$1240)*10/100*4</f>
        <v>166.37200000000013</v>
      </c>
      <c r="BC737"/>
      <c r="BE737" s="6"/>
      <c r="BK737">
        <f t="shared" si="443"/>
        <v>0</v>
      </c>
    </row>
    <row r="738" spans="1:63" x14ac:dyDescent="0.25">
      <c r="A738">
        <v>521</v>
      </c>
      <c r="B738" s="1">
        <v>43760</v>
      </c>
      <c r="C738" s="2">
        <v>3010.73</v>
      </c>
      <c r="D738" s="2">
        <v>3014.57</v>
      </c>
      <c r="E738" s="2">
        <v>2995.04</v>
      </c>
      <c r="F738" s="2">
        <v>2995.99</v>
      </c>
      <c r="G738" s="2">
        <v>3523890000</v>
      </c>
      <c r="H738" s="2">
        <f t="shared" si="427"/>
        <v>34.219164286178049</v>
      </c>
      <c r="I738" s="2">
        <f t="shared" si="428"/>
        <v>2960.5150000000003</v>
      </c>
      <c r="J738" s="2">
        <f t="shared" si="429"/>
        <v>30.866533720963382</v>
      </c>
      <c r="K738" s="2">
        <f t="shared" si="430"/>
        <v>4.0100000000002183</v>
      </c>
      <c r="L738" s="20">
        <f>VLOOKUP(B738,'IV Calls'!A:B,2, FALSE)</f>
        <v>0.11</v>
      </c>
      <c r="M738" s="2">
        <f t="shared" si="431"/>
        <v>10.842675456862901</v>
      </c>
      <c r="N738" s="2">
        <f>VLOOKUP(B738,'IV Puts'!A:B,2, FALSE)</f>
        <v>0.1153</v>
      </c>
      <c r="O738" s="21">
        <f t="shared" si="432"/>
        <v>11.794116748239521</v>
      </c>
      <c r="P738" s="4">
        <f t="shared" si="433"/>
        <v>19.5300000000002</v>
      </c>
      <c r="Q738" s="4">
        <f t="shared" si="434"/>
        <v>26.507000000000108</v>
      </c>
      <c r="R738" s="4">
        <f t="shared" si="435"/>
        <v>2.5328045112781896</v>
      </c>
      <c r="S738" s="4">
        <f t="shared" si="436"/>
        <v>1.781117700045034</v>
      </c>
      <c r="T738" s="20">
        <f t="shared" si="407"/>
        <v>3008.5745413533832</v>
      </c>
      <c r="U738" s="2">
        <f t="shared" si="408"/>
        <v>12.584541353383429</v>
      </c>
      <c r="V738" s="24">
        <f t="shared" si="409"/>
        <v>0</v>
      </c>
      <c r="W738" s="32">
        <f t="shared" si="410"/>
        <v>3011.6675523438694</v>
      </c>
      <c r="X738" s="33">
        <f t="shared" si="411"/>
        <v>15.677552343869593</v>
      </c>
      <c r="Y738" s="34">
        <f t="shared" si="412"/>
        <v>0</v>
      </c>
      <c r="Z738" s="39">
        <f t="shared" si="437"/>
        <v>3012.1549999999997</v>
      </c>
      <c r="AA738" s="33">
        <f t="shared" si="413"/>
        <v>16.164999999999964</v>
      </c>
      <c r="AB738" s="34">
        <f t="shared" si="414"/>
        <v>0</v>
      </c>
      <c r="AC738" s="32">
        <f t="shared" si="415"/>
        <v>3012.0526359922123</v>
      </c>
      <c r="AD738" s="33">
        <f t="shared" si="416"/>
        <v>16.062635992212563</v>
      </c>
      <c r="AE738" s="34">
        <f t="shared" si="417"/>
        <v>0</v>
      </c>
      <c r="AF738" s="36">
        <f t="shared" si="418"/>
        <v>-1</v>
      </c>
      <c r="AG738" s="37">
        <f t="shared" si="419"/>
        <v>0</v>
      </c>
      <c r="AH738" s="37">
        <f>IF(COUNTIF(AF739:AF742, "&lt;0")&gt;=2,0,IF(AE738=1, 1, -1))</f>
        <v>0</v>
      </c>
      <c r="AI738" s="37">
        <f>IF(COUNTIF(AF739:AF741, "&lt;0")&gt;=1,0,IF(AE738=1, 1, -1))</f>
        <v>0</v>
      </c>
      <c r="AJ738" s="42">
        <f>IF(SUM(AE739:AE741)=0,0,IF(AE738=1, 1, -1))</f>
        <v>-1</v>
      </c>
      <c r="AK738" s="37">
        <f>IF(COUNTIF(AF739:AF740, "&lt;0")&gt;=2,0,IF(AE738=1, 1, -1))</f>
        <v>0</v>
      </c>
      <c r="AL738" s="44">
        <f>IF(COUNTIF(AF739:AF742, "&lt;0")&gt;=3,0,IF(AE738=1, 1, -1))</f>
        <v>-1</v>
      </c>
      <c r="AM738" s="49">
        <f>IF(COUNTIF(AF739:AF741, "&lt;0")&gt;=2,0,IF(AE738=1, 1, -1))</f>
        <v>0</v>
      </c>
      <c r="AN738" s="7">
        <v>11.365095274329931</v>
      </c>
      <c r="AO738" s="4">
        <f t="shared" si="420"/>
        <v>3.8400000000001455</v>
      </c>
      <c r="AP738" s="4">
        <f t="shared" si="421"/>
        <v>-15.690000000000055</v>
      </c>
      <c r="AQ738" s="4">
        <f t="shared" si="422"/>
        <v>14.740000000000236</v>
      </c>
      <c r="AR738">
        <f t="shared" si="438"/>
        <v>15.690000000000055</v>
      </c>
      <c r="AS738" s="6">
        <f t="shared" si="423"/>
        <v>0</v>
      </c>
      <c r="AT738" s="4">
        <f t="shared" si="424"/>
        <v>1.3576429114948425</v>
      </c>
      <c r="AU738" s="4">
        <f t="shared" si="439"/>
        <v>3.6250952743296949</v>
      </c>
      <c r="AV738">
        <f t="shared" si="440"/>
        <v>0</v>
      </c>
      <c r="AW738">
        <f t="shared" si="441"/>
        <v>0</v>
      </c>
      <c r="AX738">
        <f t="shared" si="442"/>
        <v>0</v>
      </c>
      <c r="AY738" s="4">
        <f t="shared" si="425"/>
        <v>6.94</v>
      </c>
      <c r="AZ738" s="4">
        <f t="shared" si="426"/>
        <v>399.26999999999845</v>
      </c>
      <c r="BA738" s="4">
        <f>(C738-$C$1240)*10/100*4</f>
        <v>173.06000000000003</v>
      </c>
      <c r="BC738"/>
      <c r="BE738" s="6"/>
      <c r="BK738">
        <f t="shared" si="443"/>
        <v>1</v>
      </c>
    </row>
    <row r="739" spans="1:63" x14ac:dyDescent="0.25">
      <c r="A739">
        <v>520</v>
      </c>
      <c r="B739" s="1">
        <v>43759</v>
      </c>
      <c r="C739" s="2">
        <v>2996.48</v>
      </c>
      <c r="D739" s="2">
        <v>3007.33</v>
      </c>
      <c r="E739" s="2">
        <v>2995.35</v>
      </c>
      <c r="F739" s="2">
        <v>3006.72</v>
      </c>
      <c r="G739" s="2">
        <v>3271620000</v>
      </c>
      <c r="H739" s="2">
        <f t="shared" si="427"/>
        <v>34.968422723619895</v>
      </c>
      <c r="I739" s="2">
        <f t="shared" si="428"/>
        <v>2960.1</v>
      </c>
      <c r="J739" s="2">
        <f t="shared" si="429"/>
        <v>35.801479427679091</v>
      </c>
      <c r="K739" s="2">
        <f t="shared" si="430"/>
        <v>10.2800000000002</v>
      </c>
      <c r="L739" s="20">
        <f>VLOOKUP(B739,'IV Calls'!A:B,2, FALSE)</f>
        <v>0.1125</v>
      </c>
      <c r="M739" s="2">
        <f t="shared" si="431"/>
        <v>11.013419978776177</v>
      </c>
      <c r="N739" s="2">
        <f>VLOOKUP(B739,'IV Puts'!A:B,2, FALSE)</f>
        <v>0.10730000000000001</v>
      </c>
      <c r="O739" s="21">
        <f t="shared" si="432"/>
        <v>10.900884593891337</v>
      </c>
      <c r="P739" s="4">
        <f t="shared" si="433"/>
        <v>21.130000000000109</v>
      </c>
      <c r="Q739" s="4">
        <f t="shared" si="434"/>
        <v>29.167000000000098</v>
      </c>
      <c r="R739" s="4">
        <f t="shared" si="435"/>
        <v>1.8545413533834563</v>
      </c>
      <c r="S739" s="4">
        <f t="shared" si="436"/>
        <v>1.3204962589708329</v>
      </c>
      <c r="T739" s="20">
        <f t="shared" si="407"/>
        <v>2986.802947368421</v>
      </c>
      <c r="U739" s="2">
        <f t="shared" si="408"/>
        <v>19.917052631578827</v>
      </c>
      <c r="V739" s="24">
        <f t="shared" si="409"/>
        <v>0</v>
      </c>
      <c r="W739" s="32">
        <f t="shared" si="410"/>
        <v>2996.7900426877472</v>
      </c>
      <c r="X739" s="33">
        <f t="shared" si="411"/>
        <v>9.9299573122525544</v>
      </c>
      <c r="Y739" s="34">
        <f t="shared" si="412"/>
        <v>0</v>
      </c>
      <c r="Z739" s="39">
        <f t="shared" si="437"/>
        <v>2996.4439999999995</v>
      </c>
      <c r="AA739" s="33">
        <f t="shared" si="413"/>
        <v>10.276000000000295</v>
      </c>
      <c r="AB739" s="34">
        <f t="shared" si="414"/>
        <v>0</v>
      </c>
      <c r="AC739" s="32">
        <f t="shared" si="415"/>
        <v>2996.5166689644266</v>
      </c>
      <c r="AD739" s="33">
        <f t="shared" si="416"/>
        <v>10.203331035573228</v>
      </c>
      <c r="AE739" s="34">
        <f t="shared" si="417"/>
        <v>0</v>
      </c>
      <c r="AF739" s="36">
        <f t="shared" si="418"/>
        <v>-1</v>
      </c>
      <c r="AG739" s="37">
        <f t="shared" si="419"/>
        <v>0</v>
      </c>
      <c r="AH739" s="37">
        <f>IF(COUNTIF(AF740:AF743, "&lt;0")&gt;=2,0,IF(AE739=1, 1, -1))</f>
        <v>0</v>
      </c>
      <c r="AI739" s="37">
        <f>IF(COUNTIF(AF740:AF742, "&lt;0")&gt;=1,0,IF(AE739=1, 1, -1))</f>
        <v>0</v>
      </c>
      <c r="AJ739" s="42">
        <f>IF(SUM(AE740:AE742)=0,0,IF(AE739=1, 1, -1))</f>
        <v>-1</v>
      </c>
      <c r="AK739" s="37">
        <f>IF(COUNTIF(AF740:AF741, "&lt;0")&gt;=2,0,IF(AE739=1, 1, -1))</f>
        <v>-1</v>
      </c>
      <c r="AL739" s="44">
        <f>IF(COUNTIF(AF740:AF743, "&lt;0")&gt;=3,0,IF(AE739=1, 1, -1))</f>
        <v>-1</v>
      </c>
      <c r="AM739" s="49">
        <f>IF(COUNTIF(AF740:AF742, "&lt;0")&gt;=2,0,IF(AE739=1, 1, -1))</f>
        <v>-1</v>
      </c>
      <c r="AN739" s="7">
        <v>10.504355233090523</v>
      </c>
      <c r="AO739" s="4">
        <f t="shared" si="420"/>
        <v>10.849999999999909</v>
      </c>
      <c r="AP739" s="4">
        <f t="shared" si="421"/>
        <v>-1.1300000000001091</v>
      </c>
      <c r="AQ739" s="4">
        <f t="shared" si="422"/>
        <v>10.239999999999782</v>
      </c>
      <c r="AR739">
        <f t="shared" si="438"/>
        <v>10.849999999999909</v>
      </c>
      <c r="AS739" s="6">
        <f t="shared" si="423"/>
        <v>0</v>
      </c>
      <c r="AT739" s="4">
        <f t="shared" si="424"/>
        <v>4.9065328496358767</v>
      </c>
      <c r="AU739" s="4">
        <f t="shared" si="439"/>
        <v>7.2643552330907415</v>
      </c>
      <c r="AV739">
        <f t="shared" si="440"/>
        <v>0</v>
      </c>
      <c r="AW739">
        <f t="shared" si="441"/>
        <v>0</v>
      </c>
      <c r="AX739">
        <f t="shared" si="442"/>
        <v>0</v>
      </c>
      <c r="AY739" s="4">
        <f t="shared" si="425"/>
        <v>6.94</v>
      </c>
      <c r="AZ739" s="4">
        <f t="shared" si="426"/>
        <v>392.32999999999845</v>
      </c>
      <c r="BA739" s="4">
        <f>(C739-$C$1240)*10/100*4</f>
        <v>167.36000000000004</v>
      </c>
      <c r="BC739"/>
      <c r="BE739" s="6"/>
      <c r="BK739">
        <f t="shared" si="443"/>
        <v>1</v>
      </c>
    </row>
    <row r="740" spans="1:63" x14ac:dyDescent="0.25">
      <c r="A740">
        <v>519</v>
      </c>
      <c r="B740" s="1">
        <v>43756</v>
      </c>
      <c r="C740" s="2">
        <v>2996.84</v>
      </c>
      <c r="D740" s="2">
        <v>3000</v>
      </c>
      <c r="E740" s="2">
        <v>2976.31</v>
      </c>
      <c r="F740" s="2">
        <v>2986.2</v>
      </c>
      <c r="G740" s="2">
        <v>3264290000</v>
      </c>
      <c r="H740" s="2">
        <f t="shared" si="427"/>
        <v>33.382382312963941</v>
      </c>
      <c r="I740" s="2">
        <f t="shared" si="428"/>
        <v>2959.451</v>
      </c>
      <c r="J740" s="2">
        <f t="shared" si="429"/>
        <v>34.414033841779748</v>
      </c>
      <c r="K740" s="2">
        <f t="shared" si="430"/>
        <v>-1.1099999999996726</v>
      </c>
      <c r="L740" s="20">
        <f>VLOOKUP(B740,'IV Calls'!A:B,2, FALSE)</f>
        <v>0.1094</v>
      </c>
      <c r="M740" s="2">
        <f t="shared" si="431"/>
        <v>10.752080183170587</v>
      </c>
      <c r="N740" s="2">
        <f>VLOOKUP(B740,'IV Puts'!A:B,2, FALSE)</f>
        <v>9.6799999999999997E-2</v>
      </c>
      <c r="O740" s="21">
        <f t="shared" si="432"/>
        <v>9.8728575633288465</v>
      </c>
      <c r="P740" s="4">
        <f t="shared" si="433"/>
        <v>23.690000000000055</v>
      </c>
      <c r="Q740" s="4">
        <f t="shared" si="434"/>
        <v>29.461000000000105</v>
      </c>
      <c r="R740" s="4">
        <f t="shared" si="435"/>
        <v>0.60294736842104957</v>
      </c>
      <c r="S740" s="4">
        <f t="shared" si="436"/>
        <v>0.43667984189723091</v>
      </c>
      <c r="T740" s="20">
        <f t="shared" si="407"/>
        <v>2997.5987443609019</v>
      </c>
      <c r="U740" s="2">
        <f t="shared" si="408"/>
        <v>11.398744360902128</v>
      </c>
      <c r="V740" s="24">
        <f t="shared" si="409"/>
        <v>0</v>
      </c>
      <c r="W740" s="32">
        <f t="shared" si="410"/>
        <v>2996.6553398305086</v>
      </c>
      <c r="X740" s="33">
        <f t="shared" si="411"/>
        <v>10.455339830508819</v>
      </c>
      <c r="Y740" s="34">
        <f t="shared" si="412"/>
        <v>0</v>
      </c>
      <c r="Z740" s="39">
        <f t="shared" si="437"/>
        <v>2996.4470000000006</v>
      </c>
      <c r="AA740" s="33">
        <f t="shared" si="413"/>
        <v>10.247000000000753</v>
      </c>
      <c r="AB740" s="34">
        <f t="shared" si="414"/>
        <v>0</v>
      </c>
      <c r="AC740" s="32">
        <f t="shared" si="415"/>
        <v>2996.4907513644075</v>
      </c>
      <c r="AD740" s="33">
        <f t="shared" si="416"/>
        <v>10.290751364407697</v>
      </c>
      <c r="AE740" s="34">
        <f t="shared" si="417"/>
        <v>0</v>
      </c>
      <c r="AF740" s="36">
        <f t="shared" si="418"/>
        <v>-1</v>
      </c>
      <c r="AG740" s="37">
        <f t="shared" si="419"/>
        <v>-1</v>
      </c>
      <c r="AH740" s="37">
        <f>IF(COUNTIF(AF741:AF744, "&lt;0")&gt;=2,0,IF(AE740=1, 1, -1))</f>
        <v>-1</v>
      </c>
      <c r="AI740" s="37">
        <f>IF(COUNTIF(AF741:AF743, "&lt;0")&gt;=1,0,IF(AE740=1, 1, -1))</f>
        <v>0</v>
      </c>
      <c r="AJ740" s="42">
        <f>IF(SUM(AE741:AE743)=0,0,IF(AE740=1, 1, -1))</f>
        <v>-1</v>
      </c>
      <c r="AK740" s="37">
        <f>IF(COUNTIF(AF741:AF742, "&lt;0")&gt;=2,0,IF(AE740=1, 1, -1))</f>
        <v>-1</v>
      </c>
      <c r="AL740" s="44">
        <f>IF(COUNTIF(AF741:AF744, "&lt;0")&gt;=3,0,IF(AE740=1, 1, -1))</f>
        <v>-1</v>
      </c>
      <c r="AM740" s="49">
        <f>IF(COUNTIF(AF741:AF743, "&lt;0")&gt;=2,0,IF(AE740=1, 1, -1))</f>
        <v>-1</v>
      </c>
      <c r="AN740" s="7">
        <v>9.5137235990028604</v>
      </c>
      <c r="AO740" s="4">
        <f t="shared" si="420"/>
        <v>3.1599999999998545</v>
      </c>
      <c r="AP740" s="4">
        <f t="shared" si="421"/>
        <v>-20.5300000000002</v>
      </c>
      <c r="AQ740" s="4">
        <f t="shared" si="422"/>
        <v>10.640000000000327</v>
      </c>
      <c r="AR740">
        <f t="shared" si="438"/>
        <v>20.5300000000002</v>
      </c>
      <c r="AS740" s="6">
        <f t="shared" si="423"/>
        <v>1</v>
      </c>
      <c r="AT740" s="4">
        <f t="shared" si="424"/>
        <v>-6.2594146014959087</v>
      </c>
      <c r="AU740" s="4">
        <f t="shared" si="439"/>
        <v>5.8737235990025329</v>
      </c>
      <c r="AV740">
        <f t="shared" si="440"/>
        <v>0</v>
      </c>
      <c r="AW740">
        <f t="shared" si="441"/>
        <v>1</v>
      </c>
      <c r="AX740">
        <f t="shared" si="442"/>
        <v>0</v>
      </c>
      <c r="AY740" s="4">
        <f t="shared" si="425"/>
        <v>-3.9100000000000006</v>
      </c>
      <c r="AZ740" s="4">
        <f t="shared" si="426"/>
        <v>385.38999999999845</v>
      </c>
      <c r="BA740" s="4">
        <f>(C740-$C$1240)*10/100*4</f>
        <v>167.50400000000008</v>
      </c>
      <c r="BC740"/>
      <c r="BE740" s="6"/>
      <c r="BK740">
        <f t="shared" si="443"/>
        <v>1</v>
      </c>
    </row>
    <row r="741" spans="1:63" x14ac:dyDescent="0.25">
      <c r="A741">
        <v>518</v>
      </c>
      <c r="B741" s="1">
        <v>43755</v>
      </c>
      <c r="C741" s="2">
        <v>3000.77</v>
      </c>
      <c r="D741" s="2">
        <v>3008.29</v>
      </c>
      <c r="E741" s="2">
        <v>2991.79</v>
      </c>
      <c r="F741" s="2">
        <v>2997.95</v>
      </c>
      <c r="G741" s="2">
        <v>3115960000</v>
      </c>
      <c r="H741" s="2">
        <f t="shared" si="427"/>
        <v>32.535803458139242</v>
      </c>
      <c r="I741" s="2">
        <f t="shared" si="428"/>
        <v>2960.03</v>
      </c>
      <c r="J741" s="2">
        <f t="shared" si="429"/>
        <v>34.266434316827862</v>
      </c>
      <c r="K741" s="2">
        <f t="shared" si="430"/>
        <v>11.079999999999927</v>
      </c>
      <c r="L741" s="20">
        <f>VLOOKUP(B741,'IV Calls'!A:B,2, FALSE)</f>
        <v>9.01E-2</v>
      </c>
      <c r="M741" s="2">
        <f t="shared" si="431"/>
        <v>8.8308343209248346</v>
      </c>
      <c r="N741" s="2">
        <f>VLOOKUP(B741,'IV Puts'!A:B,2, FALSE)</f>
        <v>9.3100000000000002E-2</v>
      </c>
      <c r="O741" s="21">
        <f t="shared" si="432"/>
        <v>9.4693238261853345</v>
      </c>
      <c r="P741" s="4">
        <f t="shared" si="433"/>
        <v>18.599999999999909</v>
      </c>
      <c r="Q741" s="4">
        <f t="shared" si="434"/>
        <v>31.403000000000066</v>
      </c>
      <c r="R741" s="4">
        <f t="shared" si="435"/>
        <v>-0.35125563909774715</v>
      </c>
      <c r="S741" s="4">
        <f t="shared" si="436"/>
        <v>-0.26008474576271401</v>
      </c>
      <c r="T741" s="20">
        <f t="shared" si="407"/>
        <v>2987.9975563909775</v>
      </c>
      <c r="U741" s="2">
        <f t="shared" si="408"/>
        <v>9.9524436090223389</v>
      </c>
      <c r="V741" s="24">
        <f t="shared" si="409"/>
        <v>0</v>
      </c>
      <c r="W741" s="32">
        <f t="shared" si="410"/>
        <v>2999.9210905945051</v>
      </c>
      <c r="X741" s="33">
        <f t="shared" si="411"/>
        <v>1.9710905945053128</v>
      </c>
      <c r="Y741" s="34">
        <f t="shared" si="412"/>
        <v>1</v>
      </c>
      <c r="Z741" s="39">
        <f t="shared" si="437"/>
        <v>3001.8790000000004</v>
      </c>
      <c r="AA741" s="33">
        <f t="shared" si="413"/>
        <v>3.9290000000005421</v>
      </c>
      <c r="AB741" s="34">
        <f t="shared" si="414"/>
        <v>1</v>
      </c>
      <c r="AC741" s="32">
        <f t="shared" si="415"/>
        <v>3001.4678390248464</v>
      </c>
      <c r="AD741" s="33">
        <f t="shared" si="416"/>
        <v>3.5178390248465803</v>
      </c>
      <c r="AE741" s="34">
        <f t="shared" si="417"/>
        <v>1</v>
      </c>
      <c r="AF741" s="36">
        <f t="shared" si="418"/>
        <v>1</v>
      </c>
      <c r="AG741" s="37">
        <f t="shared" si="419"/>
        <v>1</v>
      </c>
      <c r="AH741" s="37">
        <f>IF(COUNTIF(AF742:AF745, "&lt;0")&gt;=2,0,IF(AE741=1, 1, -1))</f>
        <v>1</v>
      </c>
      <c r="AI741" s="37">
        <f>IF(COUNTIF(AF742:AF744, "&lt;0")&gt;=1,0,IF(AE741=1, 1, -1))</f>
        <v>0</v>
      </c>
      <c r="AJ741" s="42">
        <f>IF(SUM(AE742:AE744)=0,0,IF(AE741=1, 1, -1))</f>
        <v>1</v>
      </c>
      <c r="AK741" s="37">
        <f>IF(COUNTIF(AF742:AF743, "&lt;0")&gt;=2,0,IF(AE741=1, 1, -1))</f>
        <v>1</v>
      </c>
      <c r="AL741" s="44">
        <f>IF(COUNTIF(AF742:AF745, "&lt;0")&gt;=3,0,IF(AE741=1, 1, -1))</f>
        <v>1</v>
      </c>
      <c r="AM741" s="49">
        <f>IF(COUNTIF(AF742:AF744, "&lt;0")&gt;=2,0,IF(AE741=1, 1, -1))</f>
        <v>1</v>
      </c>
      <c r="AN741" s="7">
        <v>9.1248687600233325</v>
      </c>
      <c r="AO741" s="4">
        <f t="shared" si="420"/>
        <v>7.5199999999999818</v>
      </c>
      <c r="AP741" s="4">
        <f t="shared" si="421"/>
        <v>-8.9800000000000182</v>
      </c>
      <c r="AQ741" s="4">
        <f t="shared" si="422"/>
        <v>2.8200000000001637</v>
      </c>
      <c r="AR741">
        <f t="shared" si="438"/>
        <v>8.9800000000000182</v>
      </c>
      <c r="AS741" s="6">
        <f t="shared" si="423"/>
        <v>0</v>
      </c>
      <c r="AT741" s="4">
        <f t="shared" si="424"/>
        <v>4.7073031400349805</v>
      </c>
      <c r="AU741" s="4">
        <f t="shared" si="439"/>
        <v>13.304868760023169</v>
      </c>
      <c r="AV741">
        <f t="shared" si="440"/>
        <v>0</v>
      </c>
      <c r="AW741">
        <f t="shared" si="441"/>
        <v>0</v>
      </c>
      <c r="AX741">
        <f t="shared" si="442"/>
        <v>0</v>
      </c>
      <c r="AY741" s="4">
        <f t="shared" si="425"/>
        <v>6.94</v>
      </c>
      <c r="AZ741" s="4">
        <f t="shared" si="426"/>
        <v>389.29999999999848</v>
      </c>
      <c r="BA741" s="4">
        <f>(C741-$C$1240)*10/100*4</f>
        <v>169.07600000000002</v>
      </c>
      <c r="BC741"/>
      <c r="BE741" s="6"/>
      <c r="BK741">
        <f t="shared" si="443"/>
        <v>1</v>
      </c>
    </row>
    <row r="742" spans="1:63" x14ac:dyDescent="0.25">
      <c r="A742">
        <v>517</v>
      </c>
      <c r="B742" s="1">
        <v>43754</v>
      </c>
      <c r="C742" s="2">
        <v>2989.68</v>
      </c>
      <c r="D742" s="2">
        <v>2997.54</v>
      </c>
      <c r="E742" s="2">
        <v>2985.2</v>
      </c>
      <c r="F742" s="2">
        <v>2989.69</v>
      </c>
      <c r="G742" s="2">
        <v>3222570000</v>
      </c>
      <c r="H742" s="2">
        <f t="shared" si="427"/>
        <v>33.211884904185837</v>
      </c>
      <c r="I742" s="2">
        <f t="shared" si="428"/>
        <v>2960.5095000000001</v>
      </c>
      <c r="J742" s="2">
        <f t="shared" si="429"/>
        <v>38.437443504451466</v>
      </c>
      <c r="K742" s="2">
        <f t="shared" si="430"/>
        <v>-6</v>
      </c>
      <c r="L742" s="20">
        <f>VLOOKUP(B742,'IV Calls'!A:B,2, FALSE)</f>
        <v>0.1028</v>
      </c>
      <c r="M742" s="2">
        <f t="shared" si="431"/>
        <v>10.09576706388849</v>
      </c>
      <c r="N742" s="2">
        <f>VLOOKUP(B742,'IV Puts'!A:B,2, FALSE)</f>
        <v>9.64E-2</v>
      </c>
      <c r="O742" s="21">
        <f t="shared" si="432"/>
        <v>9.824615951506841</v>
      </c>
      <c r="P742" s="4">
        <f t="shared" si="433"/>
        <v>12.340000000000146</v>
      </c>
      <c r="Q742" s="4">
        <f t="shared" si="434"/>
        <v>35.062000000000083</v>
      </c>
      <c r="R742" s="4">
        <f t="shared" si="435"/>
        <v>-1.6924436090225556</v>
      </c>
      <c r="S742" s="4">
        <f t="shared" si="436"/>
        <v>-1.1956470499924934</v>
      </c>
      <c r="T742" s="20">
        <f t="shared" si="407"/>
        <v>2992.790939849624</v>
      </c>
      <c r="U742" s="2">
        <f t="shared" si="408"/>
        <v>3.1009398496239555</v>
      </c>
      <c r="V742" s="24">
        <f t="shared" si="409"/>
        <v>1</v>
      </c>
      <c r="W742" s="32">
        <f t="shared" si="410"/>
        <v>2988.2373542936493</v>
      </c>
      <c r="X742" s="33">
        <f t="shared" si="411"/>
        <v>1.4526457063507223</v>
      </c>
      <c r="Y742" s="34">
        <f t="shared" si="412"/>
        <v>1</v>
      </c>
      <c r="Z742" s="39">
        <f t="shared" si="437"/>
        <v>2991.2870000000003</v>
      </c>
      <c r="AA742" s="33">
        <f t="shared" si="413"/>
        <v>1.5970000000002074</v>
      </c>
      <c r="AB742" s="34">
        <f t="shared" si="414"/>
        <v>1</v>
      </c>
      <c r="AC742" s="32">
        <f t="shared" si="415"/>
        <v>2990.6465744016664</v>
      </c>
      <c r="AD742" s="33">
        <f t="shared" si="416"/>
        <v>0.95657440166633023</v>
      </c>
      <c r="AE742" s="34">
        <f t="shared" si="417"/>
        <v>1</v>
      </c>
      <c r="AF742" s="36">
        <f t="shared" si="418"/>
        <v>1</v>
      </c>
      <c r="AG742" s="37">
        <f t="shared" si="419"/>
        <v>0</v>
      </c>
      <c r="AH742" s="37">
        <f>IF(COUNTIF(AF743:AF746, "&lt;0")&gt;=2,0,IF(AE742=1, 1, -1))</f>
        <v>0</v>
      </c>
      <c r="AI742" s="37">
        <f>IF(COUNTIF(AF743:AF745, "&lt;0")&gt;=1,0,IF(AE742=1, 1, -1))</f>
        <v>0</v>
      </c>
      <c r="AJ742" s="42">
        <f>IF(SUM(AE743:AE745)=0,0,IF(AE742=1, 1, -1))</f>
        <v>1</v>
      </c>
      <c r="AK742" s="37">
        <f>IF(COUNTIF(AF743:AF744, "&lt;0")&gt;=2,0,IF(AE742=1, 1, -1))</f>
        <v>1</v>
      </c>
      <c r="AL742" s="44">
        <f>IF(COUNTIF(AF743:AF746, "&lt;0")&gt;=3,0,IF(AE742=1, 1, -1))</f>
        <v>1</v>
      </c>
      <c r="AM742" s="49">
        <f>IF(COUNTIF(AF743:AF745, "&lt;0")&gt;=2,0,IF(AE742=1, 1, -1))</f>
        <v>1</v>
      </c>
      <c r="AN742" s="7">
        <v>9.4672368186658602</v>
      </c>
      <c r="AO742" s="4">
        <f t="shared" si="420"/>
        <v>7.8600000000001273</v>
      </c>
      <c r="AP742" s="4">
        <f t="shared" si="421"/>
        <v>-4.4800000000000182</v>
      </c>
      <c r="AQ742" s="4">
        <f t="shared" si="422"/>
        <v>1.0000000000218279E-2</v>
      </c>
      <c r="AR742">
        <f t="shared" si="438"/>
        <v>7.8600000000001273</v>
      </c>
      <c r="AS742" s="6">
        <f t="shared" si="423"/>
        <v>0</v>
      </c>
      <c r="AT742" s="4">
        <f t="shared" si="424"/>
        <v>6.340855227998663</v>
      </c>
      <c r="AU742" s="4">
        <f t="shared" si="439"/>
        <v>16.457236818665642</v>
      </c>
      <c r="AV742">
        <f t="shared" si="440"/>
        <v>0</v>
      </c>
      <c r="AW742">
        <f t="shared" si="441"/>
        <v>0</v>
      </c>
      <c r="AX742">
        <f t="shared" si="442"/>
        <v>0</v>
      </c>
      <c r="AY742" s="4">
        <f t="shared" si="425"/>
        <v>6.94</v>
      </c>
      <c r="AZ742" s="4">
        <f t="shared" si="426"/>
        <v>382.35999999999848</v>
      </c>
      <c r="BA742" s="4">
        <f>(C742-$C$1240)*10/100*4</f>
        <v>164.63999999999996</v>
      </c>
      <c r="BC742"/>
      <c r="BE742" s="6"/>
      <c r="BK742">
        <f t="shared" si="443"/>
        <v>1</v>
      </c>
    </row>
    <row r="743" spans="1:63" x14ac:dyDescent="0.25">
      <c r="A743">
        <v>516</v>
      </c>
      <c r="B743" s="1">
        <v>43753</v>
      </c>
      <c r="C743" s="2">
        <v>2973.61</v>
      </c>
      <c r="D743" s="2">
        <v>3003.28</v>
      </c>
      <c r="E743" s="2">
        <v>2973.61</v>
      </c>
      <c r="F743" s="2">
        <v>2995.68</v>
      </c>
      <c r="G743" s="2">
        <v>3340740000</v>
      </c>
      <c r="H743" s="2">
        <f t="shared" si="427"/>
        <v>28.175779374017917</v>
      </c>
      <c r="I743" s="2">
        <f t="shared" si="428"/>
        <v>2961.1005</v>
      </c>
      <c r="J743" s="2">
        <f t="shared" si="429"/>
        <v>38.021176824307645</v>
      </c>
      <c r="K743" s="2">
        <f t="shared" si="430"/>
        <v>7.4600000000000364</v>
      </c>
      <c r="L743" s="20">
        <f>VLOOKUP(B743,'IV Calls'!A:B,2, FALSE)</f>
        <v>0.1106</v>
      </c>
      <c r="M743" s="2">
        <f t="shared" si="431"/>
        <v>10.754717916064843</v>
      </c>
      <c r="N743" s="2">
        <f>VLOOKUP(B743,'IV Puts'!A:B,2, FALSE)</f>
        <v>9.7600000000000006E-2</v>
      </c>
      <c r="O743" s="21">
        <f t="shared" si="432"/>
        <v>9.848862089643017</v>
      </c>
      <c r="P743" s="4">
        <f t="shared" si="433"/>
        <v>37.130000000000109</v>
      </c>
      <c r="Q743" s="4">
        <f t="shared" si="434"/>
        <v>40.360000000000085</v>
      </c>
      <c r="R743" s="4">
        <f t="shared" si="435"/>
        <v>-2.8890601503759399</v>
      </c>
      <c r="S743" s="4">
        <f t="shared" si="436"/>
        <v>-2.0318953610568986</v>
      </c>
      <c r="T743" s="20">
        <f t="shared" si="407"/>
        <v>2962.0100827067672</v>
      </c>
      <c r="U743" s="2">
        <f t="shared" si="408"/>
        <v>33.669917293232629</v>
      </c>
      <c r="V743" s="24">
        <f t="shared" si="409"/>
        <v>0</v>
      </c>
      <c r="W743" s="32">
        <f t="shared" si="410"/>
        <v>2971.5135913803633</v>
      </c>
      <c r="X743" s="33">
        <f t="shared" si="411"/>
        <v>24.166408619636513</v>
      </c>
      <c r="Y743" s="34">
        <f t="shared" si="412"/>
        <v>0</v>
      </c>
      <c r="Z743" s="39">
        <f t="shared" si="437"/>
        <v>2974.3900000000003</v>
      </c>
      <c r="AA743" s="33">
        <f t="shared" si="413"/>
        <v>21.289999999999509</v>
      </c>
      <c r="AB743" s="34">
        <f t="shared" si="414"/>
        <v>0</v>
      </c>
      <c r="AC743" s="32">
        <f t="shared" si="415"/>
        <v>2973.7859541898765</v>
      </c>
      <c r="AD743" s="33">
        <f t="shared" si="416"/>
        <v>21.894045810123316</v>
      </c>
      <c r="AE743" s="34">
        <f t="shared" si="417"/>
        <v>0</v>
      </c>
      <c r="AF743" s="36">
        <f t="shared" si="418"/>
        <v>-1</v>
      </c>
      <c r="AG743" s="37">
        <f t="shared" si="419"/>
        <v>-1</v>
      </c>
      <c r="AH743" s="37">
        <f>IF(COUNTIF(AF744:AF747, "&lt;0")&gt;=2,0,IF(AE743=1, 1, -1))</f>
        <v>-1</v>
      </c>
      <c r="AI743" s="37">
        <f>IF(COUNTIF(AF744:AF746, "&lt;0")&gt;=1,0,IF(AE743=1, 1, -1))</f>
        <v>0</v>
      </c>
      <c r="AJ743" s="42">
        <f>IF(SUM(AE744:AE746)=0,0,IF(AE743=1, 1, -1))</f>
        <v>-1</v>
      </c>
      <c r="AK743" s="37">
        <f>IF(COUNTIF(AF744:AF745, "&lt;0")&gt;=2,0,IF(AE743=1, 1, -1))</f>
        <v>-1</v>
      </c>
      <c r="AL743" s="44">
        <f>IF(COUNTIF(AF744:AF747, "&lt;0")&gt;=3,0,IF(AE743=1, 1, -1))</f>
        <v>-1</v>
      </c>
      <c r="AM743" s="49">
        <f>IF(COUNTIF(AF744:AF746, "&lt;0")&gt;=2,0,IF(AE743=1, 1, -1))</f>
        <v>-1</v>
      </c>
      <c r="AN743" s="7">
        <v>9.4906009819885035</v>
      </c>
      <c r="AO743" s="4">
        <f t="shared" si="420"/>
        <v>29.670000000000073</v>
      </c>
      <c r="AP743" s="4">
        <f t="shared" si="421"/>
        <v>0</v>
      </c>
      <c r="AQ743" s="4">
        <f t="shared" si="422"/>
        <v>22.069999999999709</v>
      </c>
      <c r="AR743">
        <f t="shared" si="438"/>
        <v>29.670000000000073</v>
      </c>
      <c r="AS743" s="6">
        <f t="shared" si="423"/>
        <v>1</v>
      </c>
      <c r="AT743" s="4">
        <f t="shared" si="424"/>
        <v>-15.434098527017317</v>
      </c>
      <c r="AU743" s="4">
        <f t="shared" si="439"/>
        <v>-5.5793990180112054</v>
      </c>
      <c r="AV743">
        <f t="shared" si="440"/>
        <v>1</v>
      </c>
      <c r="AW743">
        <f t="shared" si="441"/>
        <v>0</v>
      </c>
      <c r="AX743">
        <f t="shared" si="442"/>
        <v>0</v>
      </c>
      <c r="AY743" s="4">
        <f t="shared" si="425"/>
        <v>-3.9100000000000006</v>
      </c>
      <c r="AZ743" s="4">
        <f t="shared" si="426"/>
        <v>375.41999999999848</v>
      </c>
      <c r="BA743" s="4">
        <f>(C743-$C$1240)*10/100*4</f>
        <v>158.21200000000007</v>
      </c>
      <c r="BC743"/>
      <c r="BE743" s="6"/>
      <c r="BK743">
        <f t="shared" si="443"/>
        <v>1</v>
      </c>
    </row>
    <row r="744" spans="1:63" x14ac:dyDescent="0.25">
      <c r="A744">
        <v>515</v>
      </c>
      <c r="B744" s="1">
        <v>43752</v>
      </c>
      <c r="C744" s="2">
        <v>2965.81</v>
      </c>
      <c r="D744" s="2">
        <v>2972.84</v>
      </c>
      <c r="E744" s="2">
        <v>2962.94</v>
      </c>
      <c r="F744" s="2">
        <v>2966.15</v>
      </c>
      <c r="G744" s="2">
        <v>2557020000</v>
      </c>
      <c r="H744" s="2">
        <f t="shared" si="427"/>
        <v>29.933456588461894</v>
      </c>
      <c r="I744" s="2">
        <f t="shared" si="428"/>
        <v>2962.2035000000001</v>
      </c>
      <c r="J744" s="2">
        <f t="shared" si="429"/>
        <v>36.013369955147496</v>
      </c>
      <c r="K744" s="2">
        <f t="shared" si="430"/>
        <v>-4.4600000000000364</v>
      </c>
      <c r="L744" s="20">
        <f>VLOOKUP(B744,'IV Calls'!A:B,2, FALSE)</f>
        <v>0.12529999999999999</v>
      </c>
      <c r="M744" s="2">
        <f t="shared" si="431"/>
        <v>12.201066295576085</v>
      </c>
      <c r="N744" s="2">
        <f>VLOOKUP(B744,'IV Puts'!A:B,2, FALSE)</f>
        <v>0.12239999999999999</v>
      </c>
      <c r="O744" s="21">
        <f t="shared" si="432"/>
        <v>12.368598027104202</v>
      </c>
      <c r="P744" s="4">
        <f t="shared" si="433"/>
        <v>9.9000000000000909</v>
      </c>
      <c r="Q744" s="4">
        <f t="shared" si="434"/>
        <v>42.030000000000108</v>
      </c>
      <c r="R744" s="4">
        <f t="shared" si="435"/>
        <v>-4.1399172932330766</v>
      </c>
      <c r="S744" s="4">
        <f t="shared" si="436"/>
        <v>-2.9526881966712417</v>
      </c>
      <c r="T744" s="20">
        <f t="shared" si="407"/>
        <v>2965.4711278195487</v>
      </c>
      <c r="U744" s="2">
        <f t="shared" si="408"/>
        <v>0.67887218045143527</v>
      </c>
      <c r="V744" s="24">
        <f t="shared" si="409"/>
        <v>1</v>
      </c>
      <c r="W744" s="32">
        <f t="shared" si="410"/>
        <v>2963.3093014229248</v>
      </c>
      <c r="X744" s="33">
        <f t="shared" si="411"/>
        <v>2.8406985770752726</v>
      </c>
      <c r="Y744" s="34">
        <f t="shared" si="412"/>
        <v>1</v>
      </c>
      <c r="Z744" s="39">
        <f t="shared" si="437"/>
        <v>2966.0839999999998</v>
      </c>
      <c r="AA744" s="33">
        <f t="shared" si="413"/>
        <v>6.6000000000258296E-2</v>
      </c>
      <c r="AB744" s="34">
        <f t="shared" si="414"/>
        <v>1</v>
      </c>
      <c r="AC744" s="32">
        <f t="shared" si="415"/>
        <v>2965.5013132988142</v>
      </c>
      <c r="AD744" s="33">
        <f t="shared" si="416"/>
        <v>0.64868670118585214</v>
      </c>
      <c r="AE744" s="34">
        <f t="shared" si="417"/>
        <v>1</v>
      </c>
      <c r="AF744" s="36">
        <f t="shared" si="418"/>
        <v>1</v>
      </c>
      <c r="AG744" s="37">
        <f t="shared" si="419"/>
        <v>1</v>
      </c>
      <c r="AH744" s="37">
        <f>IF(COUNTIF(AF745:AF748, "&lt;0")&gt;=2,0,IF(AE744=1, 1, -1))</f>
        <v>0</v>
      </c>
      <c r="AI744" s="37">
        <f>IF(COUNTIF(AF745:AF747, "&lt;0")&gt;=1,0,IF(AE744=1, 1, -1))</f>
        <v>0</v>
      </c>
      <c r="AJ744" s="42">
        <f>IF(SUM(AE745:AE747)=0,0,IF(AE744=1, 1, -1))</f>
        <v>1</v>
      </c>
      <c r="AK744" s="37">
        <f>IF(COUNTIF(AF745:AF746, "&lt;0")&gt;=2,0,IF(AE744=1, 1, -1))</f>
        <v>1</v>
      </c>
      <c r="AL744" s="44">
        <f>IF(COUNTIF(AF745:AF748, "&lt;0")&gt;=3,0,IF(AE744=1, 1, -1))</f>
        <v>1</v>
      </c>
      <c r="AM744" s="49">
        <f>IF(COUNTIF(AF745:AF747, "&lt;0")&gt;=2,0,IF(AE744=1, 1, -1))</f>
        <v>1</v>
      </c>
      <c r="AN744" s="7">
        <v>11.918679286340884</v>
      </c>
      <c r="AO744" s="4">
        <f t="shared" si="420"/>
        <v>7.0300000000002001</v>
      </c>
      <c r="AP744" s="4">
        <f t="shared" si="421"/>
        <v>-2.8699999999998909</v>
      </c>
      <c r="AQ744" s="4">
        <f t="shared" si="422"/>
        <v>0.34000000000014552</v>
      </c>
      <c r="AR744">
        <f t="shared" si="438"/>
        <v>7.0300000000002001</v>
      </c>
      <c r="AS744" s="6">
        <f t="shared" si="423"/>
        <v>0</v>
      </c>
      <c r="AT744" s="4">
        <f t="shared" si="424"/>
        <v>10.848018929511127</v>
      </c>
      <c r="AU744" s="4">
        <f t="shared" si="439"/>
        <v>18.578679286340737</v>
      </c>
      <c r="AV744">
        <f t="shared" si="440"/>
        <v>0</v>
      </c>
      <c r="AW744">
        <f t="shared" si="441"/>
        <v>0</v>
      </c>
      <c r="AX744">
        <f t="shared" si="442"/>
        <v>0</v>
      </c>
      <c r="AY744" s="4">
        <f t="shared" si="425"/>
        <v>6.94</v>
      </c>
      <c r="AZ744" s="4">
        <f t="shared" si="426"/>
        <v>379.32999999999851</v>
      </c>
      <c r="BA744" s="4">
        <f>(C744-$C$1240)*10/100*4</f>
        <v>155.09200000000001</v>
      </c>
      <c r="BC744"/>
      <c r="BE744" s="6"/>
      <c r="BK744">
        <f t="shared" si="443"/>
        <v>1</v>
      </c>
    </row>
    <row r="745" spans="1:63" x14ac:dyDescent="0.25">
      <c r="A745">
        <v>514</v>
      </c>
      <c r="B745" s="1">
        <v>43749</v>
      </c>
      <c r="C745" s="2">
        <v>2963.07</v>
      </c>
      <c r="D745" s="2">
        <v>2993.28</v>
      </c>
      <c r="E745" s="2">
        <v>2963.07</v>
      </c>
      <c r="F745" s="2">
        <v>2970.27</v>
      </c>
      <c r="G745" s="2">
        <v>3580460000</v>
      </c>
      <c r="H745" s="2">
        <f t="shared" si="427"/>
        <v>30.086565495804511</v>
      </c>
      <c r="I745" s="2">
        <f t="shared" si="428"/>
        <v>2963.7334999999998</v>
      </c>
      <c r="J745" s="2">
        <f t="shared" si="429"/>
        <v>36.896704584698753</v>
      </c>
      <c r="K745" s="2">
        <f t="shared" si="430"/>
        <v>24.940000000000055</v>
      </c>
      <c r="L745" s="20">
        <f>VLOOKUP(B745,'IV Calls'!A:B,2, FALSE)</f>
        <v>0.13170000000000001</v>
      </c>
      <c r="M745" s="2">
        <f t="shared" si="431"/>
        <v>12.685499415483745</v>
      </c>
      <c r="N745" s="2">
        <f>VLOOKUP(B745,'IV Puts'!A:B,2, FALSE)</f>
        <v>0.12740000000000001</v>
      </c>
      <c r="O745" s="21">
        <f t="shared" si="432"/>
        <v>12.734548868896598</v>
      </c>
      <c r="P745" s="4">
        <f t="shared" si="433"/>
        <v>55.150000000000091</v>
      </c>
      <c r="Q745" s="4">
        <f t="shared" si="434"/>
        <v>43.246000000000095</v>
      </c>
      <c r="R745" s="4">
        <f t="shared" si="435"/>
        <v>-4.7988721804511236</v>
      </c>
      <c r="S745" s="4">
        <f t="shared" si="436"/>
        <v>-3.522110671936757</v>
      </c>
      <c r="T745" s="20">
        <f t="shared" si="407"/>
        <v>2932.5202406015037</v>
      </c>
      <c r="U745" s="2">
        <f t="shared" si="408"/>
        <v>37.74975939849628</v>
      </c>
      <c r="V745" s="24">
        <f t="shared" si="409"/>
        <v>0</v>
      </c>
      <c r="W745" s="32">
        <f t="shared" si="410"/>
        <v>2960.2295110551231</v>
      </c>
      <c r="X745" s="33">
        <f t="shared" si="411"/>
        <v>10.04048894487687</v>
      </c>
      <c r="Y745" s="34">
        <f t="shared" si="412"/>
        <v>1</v>
      </c>
      <c r="Z745" s="39">
        <f t="shared" si="437"/>
        <v>2967.5220000000045</v>
      </c>
      <c r="AA745" s="33">
        <f t="shared" si="413"/>
        <v>2.7479999999954998</v>
      </c>
      <c r="AB745" s="34">
        <f t="shared" si="414"/>
        <v>1</v>
      </c>
      <c r="AC745" s="32">
        <f t="shared" si="415"/>
        <v>2965.9905773215796</v>
      </c>
      <c r="AD745" s="33">
        <f t="shared" si="416"/>
        <v>4.2794226784203602</v>
      </c>
      <c r="AE745" s="34">
        <f t="shared" si="417"/>
        <v>1</v>
      </c>
      <c r="AF745" s="36">
        <f t="shared" si="418"/>
        <v>1</v>
      </c>
      <c r="AG745" s="37">
        <f t="shared" si="419"/>
        <v>0</v>
      </c>
      <c r="AH745" s="37">
        <f>IF(COUNTIF(AF746:AF749, "&lt;0")&gt;=2,0,IF(AE745=1, 1, -1))</f>
        <v>0</v>
      </c>
      <c r="AI745" s="37">
        <f>IF(COUNTIF(AF746:AF748, "&lt;0")&gt;=1,0,IF(AE745=1, 1, -1))</f>
        <v>0</v>
      </c>
      <c r="AJ745" s="42">
        <f>IF(SUM(AE746:AE748)=0,0,IF(AE745=1, 1, -1))</f>
        <v>1</v>
      </c>
      <c r="AK745" s="37">
        <f>IF(COUNTIF(AF746:AF747, "&lt;0")&gt;=2,0,IF(AE745=1, 1, -1))</f>
        <v>1</v>
      </c>
      <c r="AL745" s="44">
        <f>IF(COUNTIF(AF746:AF749, "&lt;0")&gt;=3,0,IF(AE745=1, 1, -1))</f>
        <v>1</v>
      </c>
      <c r="AM745" s="49">
        <f>IF(COUNTIF(AF746:AF748, "&lt;0")&gt;=2,0,IF(AE745=1, 1, -1))</f>
        <v>0</v>
      </c>
      <c r="AN745" s="7">
        <v>12.271318341174103</v>
      </c>
      <c r="AO745" s="4">
        <f t="shared" si="420"/>
        <v>30.210000000000036</v>
      </c>
      <c r="AP745" s="4">
        <f t="shared" si="421"/>
        <v>0</v>
      </c>
      <c r="AQ745" s="4">
        <f t="shared" si="422"/>
        <v>7.1999999999998181</v>
      </c>
      <c r="AR745">
        <f t="shared" si="438"/>
        <v>30.210000000000036</v>
      </c>
      <c r="AS745" s="6">
        <f t="shared" si="423"/>
        <v>1</v>
      </c>
      <c r="AT745" s="4">
        <f t="shared" si="424"/>
        <v>-11.803022488238881</v>
      </c>
      <c r="AU745" s="4">
        <f t="shared" si="439"/>
        <v>12.071318341174285</v>
      </c>
      <c r="AV745">
        <f t="shared" si="440"/>
        <v>0</v>
      </c>
      <c r="AW745">
        <f t="shared" si="441"/>
        <v>1</v>
      </c>
      <c r="AX745">
        <f t="shared" si="442"/>
        <v>0</v>
      </c>
      <c r="AY745" s="4">
        <f t="shared" si="425"/>
        <v>-3.9100000000000006</v>
      </c>
      <c r="AZ745" s="4">
        <f t="shared" si="426"/>
        <v>372.38999999999851</v>
      </c>
      <c r="BA745" s="4">
        <f>(C745-$C$1240)*10/100*4</f>
        <v>153.99600000000009</v>
      </c>
      <c r="BC745"/>
      <c r="BE745" s="6"/>
      <c r="BK745">
        <f t="shared" si="443"/>
        <v>1</v>
      </c>
    </row>
    <row r="746" spans="1:63" x14ac:dyDescent="0.25">
      <c r="A746">
        <v>513</v>
      </c>
      <c r="B746" s="1">
        <v>43748</v>
      </c>
      <c r="C746" s="2">
        <v>2918.55</v>
      </c>
      <c r="D746" s="2">
        <v>2948.46</v>
      </c>
      <c r="E746" s="2">
        <v>2917.12</v>
      </c>
      <c r="F746" s="2">
        <v>2938.13</v>
      </c>
      <c r="G746" s="2">
        <v>3217250000</v>
      </c>
      <c r="H746" s="2">
        <f t="shared" si="427"/>
        <v>33.191254554308223</v>
      </c>
      <c r="I746" s="2">
        <f t="shared" si="428"/>
        <v>2966.1904999999997</v>
      </c>
      <c r="J746" s="2">
        <f t="shared" si="429"/>
        <v>35.898737714210604</v>
      </c>
      <c r="K746" s="2">
        <f t="shared" si="430"/>
        <v>-0.84999999999990905</v>
      </c>
      <c r="L746" s="20">
        <f>VLOOKUP(B746,'IV Calls'!A:B,2, FALSE)</f>
        <v>0.16120000000000001</v>
      </c>
      <c r="M746" s="2">
        <f t="shared" si="431"/>
        <v>15.427992825395382</v>
      </c>
      <c r="N746" s="2">
        <f>VLOOKUP(B746,'IV Puts'!A:B,2, FALSE)</f>
        <v>0.14860000000000001</v>
      </c>
      <c r="O746" s="21">
        <f t="shared" si="432"/>
        <v>14.758952732848165</v>
      </c>
      <c r="P746" s="4">
        <f t="shared" si="433"/>
        <v>31.340000000000146</v>
      </c>
      <c r="Q746" s="4">
        <f t="shared" si="434"/>
        <v>41.909000000000063</v>
      </c>
      <c r="R746" s="4">
        <f t="shared" si="435"/>
        <v>-5.6097593984962337</v>
      </c>
      <c r="S746" s="4">
        <f t="shared" si="436"/>
        <v>-4.0006886547564449</v>
      </c>
      <c r="T746" s="20">
        <f t="shared" si="407"/>
        <v>2913.5115037593987</v>
      </c>
      <c r="U746" s="2">
        <f t="shared" si="408"/>
        <v>24.618496240601417</v>
      </c>
      <c r="V746" s="24">
        <f t="shared" si="409"/>
        <v>0</v>
      </c>
      <c r="W746" s="32">
        <f t="shared" si="410"/>
        <v>2915.6037387629485</v>
      </c>
      <c r="X746" s="33">
        <f t="shared" si="411"/>
        <v>22.526261237051585</v>
      </c>
      <c r="Y746" s="34">
        <f t="shared" si="412"/>
        <v>0</v>
      </c>
      <c r="Z746" s="39">
        <f t="shared" si="437"/>
        <v>2919.2950000000001</v>
      </c>
      <c r="AA746" s="33">
        <f t="shared" si="413"/>
        <v>18.835000000000036</v>
      </c>
      <c r="AB746" s="34">
        <f t="shared" si="414"/>
        <v>0</v>
      </c>
      <c r="AC746" s="32">
        <f t="shared" si="415"/>
        <v>2918.5198351402191</v>
      </c>
      <c r="AD746" s="33">
        <f t="shared" si="416"/>
        <v>19.61016485978098</v>
      </c>
      <c r="AE746" s="34">
        <f t="shared" si="417"/>
        <v>0</v>
      </c>
      <c r="AF746" s="36">
        <f t="shared" si="418"/>
        <v>-1</v>
      </c>
      <c r="AG746" s="37">
        <f t="shared" si="419"/>
        <v>-1</v>
      </c>
      <c r="AH746" s="37">
        <f>IF(COUNTIF(AF747:AF750, "&lt;0")&gt;=2,0,IF(AE746=1, 1, -1))</f>
        <v>0</v>
      </c>
      <c r="AI746" s="37">
        <f>IF(COUNTIF(AF747:AF749, "&lt;0")&gt;=1,0,IF(AE746=1, 1, -1))</f>
        <v>0</v>
      </c>
      <c r="AJ746" s="42">
        <f>IF(SUM(AE747:AE749)=0,0,IF(AE746=1, 1, -1))</f>
        <v>-1</v>
      </c>
      <c r="AK746" s="37">
        <f>IF(COUNTIF(AF747:AF748, "&lt;0")&gt;=2,0,IF(AE746=1, 1, -1))</f>
        <v>-1</v>
      </c>
      <c r="AL746" s="44">
        <f>IF(COUNTIF(AF747:AF750, "&lt;0")&gt;=3,0,IF(AE746=1, 1, -1))</f>
        <v>-1</v>
      </c>
      <c r="AM746" s="49">
        <f>IF(COUNTIF(AF747:AF749, "&lt;0")&gt;=2,0,IF(AE746=1, 1, -1))</f>
        <v>-1</v>
      </c>
      <c r="AN746" s="7">
        <v>14.222082716214352</v>
      </c>
      <c r="AO746" s="4">
        <f t="shared" si="420"/>
        <v>29.909999999999854</v>
      </c>
      <c r="AP746" s="4">
        <f t="shared" si="421"/>
        <v>-1.430000000000291</v>
      </c>
      <c r="AQ746" s="4">
        <f t="shared" si="422"/>
        <v>19.579999999999927</v>
      </c>
      <c r="AR746">
        <f t="shared" si="438"/>
        <v>29.909999999999854</v>
      </c>
      <c r="AS746" s="6">
        <f t="shared" si="423"/>
        <v>1</v>
      </c>
      <c r="AT746" s="4">
        <f t="shared" si="424"/>
        <v>-8.5768759256783262</v>
      </c>
      <c r="AU746" s="4">
        <f t="shared" si="439"/>
        <v>1.6420827162144249</v>
      </c>
      <c r="AV746">
        <f t="shared" si="440"/>
        <v>0</v>
      </c>
      <c r="AW746">
        <f t="shared" si="441"/>
        <v>1</v>
      </c>
      <c r="AX746">
        <f t="shared" si="442"/>
        <v>0</v>
      </c>
      <c r="AY746" s="4">
        <f t="shared" si="425"/>
        <v>-3.9100000000000006</v>
      </c>
      <c r="AZ746" s="4">
        <f t="shared" si="426"/>
        <v>376.29999999999853</v>
      </c>
      <c r="BA746" s="4">
        <f>(C746-$C$1240)*10/100*4</f>
        <v>136.1880000000001</v>
      </c>
      <c r="BC746"/>
      <c r="BE746" s="6"/>
      <c r="BK746">
        <f t="shared" si="443"/>
        <v>1</v>
      </c>
    </row>
    <row r="747" spans="1:63" x14ac:dyDescent="0.25">
      <c r="A747">
        <v>512</v>
      </c>
      <c r="B747" s="1">
        <v>43747</v>
      </c>
      <c r="C747" s="2">
        <v>2911.1</v>
      </c>
      <c r="D747" s="2">
        <v>2929.32</v>
      </c>
      <c r="E747" s="2">
        <v>2907.41</v>
      </c>
      <c r="F747" s="2">
        <v>2919.4</v>
      </c>
      <c r="G747" s="2">
        <v>2726820000</v>
      </c>
      <c r="H747" s="2">
        <f t="shared" si="427"/>
        <v>35.966860194103958</v>
      </c>
      <c r="I747" s="2">
        <f t="shared" si="428"/>
        <v>2970.7169999999996</v>
      </c>
      <c r="J747" s="2">
        <f t="shared" si="429"/>
        <v>37.998797470584904</v>
      </c>
      <c r="K747" s="2">
        <f t="shared" si="430"/>
        <v>18.039999999999964</v>
      </c>
      <c r="L747" s="20">
        <f>VLOOKUP(B747,'IV Calls'!A:B,2, FALSE)</f>
        <v>0.16700000000000001</v>
      </c>
      <c r="M747" s="2">
        <f t="shared" si="431"/>
        <v>15.838888404391463</v>
      </c>
      <c r="N747" s="2">
        <f>VLOOKUP(B747,'IV Puts'!A:B,2, FALSE)</f>
        <v>0.1641</v>
      </c>
      <c r="O747" s="21">
        <f t="shared" si="432"/>
        <v>16.151361979188319</v>
      </c>
      <c r="P747" s="4">
        <f t="shared" si="433"/>
        <v>36.260000000000218</v>
      </c>
      <c r="Q747" s="4">
        <f t="shared" si="434"/>
        <v>41.132000000000062</v>
      </c>
      <c r="R747" s="4">
        <f t="shared" si="435"/>
        <v>-5.8884962406015005</v>
      </c>
      <c r="S747" s="4">
        <f t="shared" si="436"/>
        <v>-4.1496637141570325</v>
      </c>
      <c r="T747" s="20">
        <f t="shared" si="407"/>
        <v>2887.4193609022554</v>
      </c>
      <c r="U747" s="2">
        <f t="shared" si="408"/>
        <v>31.980639097744643</v>
      </c>
      <c r="V747" s="24">
        <f t="shared" si="409"/>
        <v>0</v>
      </c>
      <c r="W747" s="32">
        <f t="shared" si="410"/>
        <v>2908.2767203347844</v>
      </c>
      <c r="X747" s="33">
        <f t="shared" si="411"/>
        <v>11.123279665215705</v>
      </c>
      <c r="Y747" s="34">
        <f t="shared" si="412"/>
        <v>1</v>
      </c>
      <c r="Z747" s="39">
        <f t="shared" si="437"/>
        <v>2910.17</v>
      </c>
      <c r="AA747" s="33">
        <f t="shared" si="413"/>
        <v>9.2300000000000182</v>
      </c>
      <c r="AB747" s="34">
        <f t="shared" si="414"/>
        <v>1</v>
      </c>
      <c r="AC747" s="32">
        <f t="shared" si="415"/>
        <v>2909.7724112703049</v>
      </c>
      <c r="AD747" s="33">
        <f t="shared" si="416"/>
        <v>9.6275887296951623</v>
      </c>
      <c r="AE747" s="34">
        <f t="shared" si="417"/>
        <v>1</v>
      </c>
      <c r="AF747" s="36">
        <f t="shared" si="418"/>
        <v>1</v>
      </c>
      <c r="AG747" s="37">
        <f t="shared" si="419"/>
        <v>0</v>
      </c>
      <c r="AH747" s="37">
        <f>IF(COUNTIF(AF748:AF751, "&lt;0")&gt;=2,0,IF(AE747=1, 1, -1))</f>
        <v>0</v>
      </c>
      <c r="AI747" s="37">
        <f>IF(COUNTIF(AF748:AF750, "&lt;0")&gt;=1,0,IF(AE747=1, 1, -1))</f>
        <v>0</v>
      </c>
      <c r="AJ747" s="42">
        <f>IF(SUM(AE748:AE750)=0,0,IF(AE747=1, 1, -1))</f>
        <v>1</v>
      </c>
      <c r="AK747" s="37">
        <f>IF(COUNTIF(AF748:AF749, "&lt;0")&gt;=2,0,IF(AE747=1, 1, -1))</f>
        <v>1</v>
      </c>
      <c r="AL747" s="44">
        <f>IF(COUNTIF(AF748:AF751, "&lt;0")&gt;=3,0,IF(AE747=1, 1, -1))</f>
        <v>0</v>
      </c>
      <c r="AM747" s="49">
        <f>IF(COUNTIF(AF748:AF750, "&lt;0")&gt;=2,0,IF(AE747=1, 1, -1))</f>
        <v>0</v>
      </c>
      <c r="AN747" s="7">
        <v>15.563841839285264</v>
      </c>
      <c r="AO747" s="4">
        <f t="shared" si="420"/>
        <v>18.220000000000255</v>
      </c>
      <c r="AP747" s="4">
        <f t="shared" si="421"/>
        <v>-3.6900000000000546</v>
      </c>
      <c r="AQ747" s="4">
        <f t="shared" si="422"/>
        <v>8.3000000000001819</v>
      </c>
      <c r="AR747">
        <f t="shared" si="438"/>
        <v>18.220000000000255</v>
      </c>
      <c r="AS747" s="6">
        <f t="shared" si="423"/>
        <v>0</v>
      </c>
      <c r="AT747" s="4">
        <f t="shared" si="424"/>
        <v>5.1257627589276424</v>
      </c>
      <c r="AU747" s="4">
        <f t="shared" si="439"/>
        <v>14.263841839285082</v>
      </c>
      <c r="AV747">
        <f t="shared" si="440"/>
        <v>0</v>
      </c>
      <c r="AW747">
        <f t="shared" si="441"/>
        <v>0</v>
      </c>
      <c r="AX747">
        <f t="shared" si="442"/>
        <v>0</v>
      </c>
      <c r="AY747" s="4">
        <f t="shared" si="425"/>
        <v>6.94</v>
      </c>
      <c r="AZ747" s="4">
        <f t="shared" si="426"/>
        <v>380.20999999999856</v>
      </c>
      <c r="BA747" s="4">
        <f>(C747-$C$1240)*10/100*4</f>
        <v>133.208</v>
      </c>
      <c r="BC747"/>
      <c r="BE747" s="6"/>
      <c r="BK747">
        <f t="shared" si="443"/>
        <v>1</v>
      </c>
    </row>
    <row r="748" spans="1:63" x14ac:dyDescent="0.25">
      <c r="A748">
        <v>511</v>
      </c>
      <c r="B748" s="1">
        <v>43746</v>
      </c>
      <c r="C748" s="2">
        <v>2920.4</v>
      </c>
      <c r="D748" s="2">
        <v>2925.47</v>
      </c>
      <c r="E748" s="2">
        <v>2892.66</v>
      </c>
      <c r="F748" s="2">
        <v>2893.06</v>
      </c>
      <c r="G748" s="2">
        <v>3356450000</v>
      </c>
      <c r="H748" s="2">
        <f t="shared" si="427"/>
        <v>34.929925151810835</v>
      </c>
      <c r="I748" s="2">
        <f t="shared" si="428"/>
        <v>2974.2324999999996</v>
      </c>
      <c r="J748" s="2">
        <f t="shared" si="429"/>
        <v>38.944833925357656</v>
      </c>
      <c r="K748" s="2">
        <f t="shared" si="430"/>
        <v>-18.389999999999873</v>
      </c>
      <c r="L748" s="20">
        <f>VLOOKUP(B748,'IV Calls'!A:B,2, FALSE)</f>
        <v>0.1923</v>
      </c>
      <c r="M748" s="2">
        <f t="shared" si="431"/>
        <v>18.52672370069709</v>
      </c>
      <c r="N748" s="2">
        <f>VLOOKUP(B748,'IV Puts'!A:B,2, FALSE)</f>
        <v>0.1867</v>
      </c>
      <c r="O748" s="21">
        <f t="shared" si="432"/>
        <v>18.666203666039973</v>
      </c>
      <c r="P748" s="4">
        <f t="shared" si="433"/>
        <v>46.130000000000109</v>
      </c>
      <c r="Q748" s="4">
        <f t="shared" si="434"/>
        <v>41.202000000000041</v>
      </c>
      <c r="R748" s="4">
        <f t="shared" si="435"/>
        <v>-5.6406390977443586</v>
      </c>
      <c r="S748" s="4">
        <f t="shared" si="436"/>
        <v>-3.9764502326977906</v>
      </c>
      <c r="T748" s="20">
        <f t="shared" si="407"/>
        <v>2934.2434285714285</v>
      </c>
      <c r="U748" s="2">
        <f t="shared" si="408"/>
        <v>41.183428571428522</v>
      </c>
      <c r="V748" s="24">
        <f t="shared" si="409"/>
        <v>0</v>
      </c>
      <c r="W748" s="32">
        <f t="shared" si="410"/>
        <v>2918.0992931897999</v>
      </c>
      <c r="X748" s="33">
        <f t="shared" si="411"/>
        <v>25.039293189799992</v>
      </c>
      <c r="Y748" s="34">
        <f t="shared" si="412"/>
        <v>0</v>
      </c>
      <c r="Z748" s="39">
        <f t="shared" si="437"/>
        <v>2918.0170000000016</v>
      </c>
      <c r="AA748" s="33">
        <f t="shared" si="413"/>
        <v>24.957000000001699</v>
      </c>
      <c r="AB748" s="34">
        <f t="shared" si="414"/>
        <v>0</v>
      </c>
      <c r="AC748" s="32">
        <f t="shared" si="415"/>
        <v>2918.0342815698596</v>
      </c>
      <c r="AD748" s="33">
        <f t="shared" si="416"/>
        <v>24.974281569859613</v>
      </c>
      <c r="AE748" s="34">
        <f t="shared" si="417"/>
        <v>0</v>
      </c>
      <c r="AF748" s="36">
        <f t="shared" si="418"/>
        <v>-1</v>
      </c>
      <c r="AG748" s="37">
        <f t="shared" si="419"/>
        <v>-1</v>
      </c>
      <c r="AH748" s="37">
        <f>IF(COUNTIF(AF749:AF752, "&lt;0")&gt;=2,0,IF(AE748=1, 1, -1))</f>
        <v>0</v>
      </c>
      <c r="AI748" s="37">
        <f>IF(COUNTIF(AF749:AF751, "&lt;0")&gt;=1,0,IF(AE748=1, 1, -1))</f>
        <v>0</v>
      </c>
      <c r="AJ748" s="42">
        <f>IF(SUM(AE749:AE751)=0,0,IF(AE748=1, 1, -1))</f>
        <v>-1</v>
      </c>
      <c r="AK748" s="37">
        <f>IF(COUNTIF(AF749:AF750, "&lt;0")&gt;=2,0,IF(AE748=1, 1, -1))</f>
        <v>-1</v>
      </c>
      <c r="AL748" s="44">
        <f>IF(COUNTIF(AF749:AF752, "&lt;0")&gt;=3,0,IF(AE748=1, 1, -1))</f>
        <v>0</v>
      </c>
      <c r="AM748" s="49">
        <f>IF(COUNTIF(AF749:AF751, "&lt;0")&gt;=2,0,IF(AE748=1, 1, -1))</f>
        <v>0</v>
      </c>
      <c r="AN748" s="7">
        <v>17.987203925741792</v>
      </c>
      <c r="AO748" s="4">
        <f t="shared" si="420"/>
        <v>5.069999999999709</v>
      </c>
      <c r="AP748" s="4">
        <f t="shared" si="421"/>
        <v>-27.740000000000236</v>
      </c>
      <c r="AQ748" s="4">
        <f t="shared" si="422"/>
        <v>27.340000000000146</v>
      </c>
      <c r="AR748">
        <f t="shared" si="438"/>
        <v>27.740000000000236</v>
      </c>
      <c r="AS748" s="6">
        <f t="shared" si="423"/>
        <v>1</v>
      </c>
      <c r="AT748" s="4">
        <f t="shared" si="424"/>
        <v>-0.75919411138755066</v>
      </c>
      <c r="AU748" s="4">
        <f t="shared" si="439"/>
        <v>-2.3527960742583538</v>
      </c>
      <c r="AV748">
        <f t="shared" si="440"/>
        <v>1</v>
      </c>
      <c r="AW748">
        <f t="shared" si="441"/>
        <v>0</v>
      </c>
      <c r="AX748">
        <f t="shared" si="442"/>
        <v>0</v>
      </c>
      <c r="AY748" s="4">
        <f t="shared" si="425"/>
        <v>-3.9100000000000006</v>
      </c>
      <c r="AZ748" s="4">
        <f t="shared" si="426"/>
        <v>373.26999999999856</v>
      </c>
      <c r="BA748" s="4">
        <f>(C748-$C$1240)*10/100*4</f>
        <v>136.92800000000005</v>
      </c>
      <c r="BC748"/>
      <c r="BE748" s="6"/>
      <c r="BK748">
        <f t="shared" si="443"/>
        <v>1</v>
      </c>
    </row>
    <row r="749" spans="1:63" x14ac:dyDescent="0.25">
      <c r="A749">
        <v>510</v>
      </c>
      <c r="B749" s="1">
        <v>43745</v>
      </c>
      <c r="C749" s="2">
        <v>2944.23</v>
      </c>
      <c r="D749" s="2">
        <v>2959.75</v>
      </c>
      <c r="E749" s="2">
        <v>2935.68</v>
      </c>
      <c r="F749" s="2">
        <v>2938.79</v>
      </c>
      <c r="G749" s="2">
        <v>2940140000</v>
      </c>
      <c r="H749" s="2">
        <f t="shared" si="427"/>
        <v>37.191432540901666</v>
      </c>
      <c r="I749" s="2">
        <f t="shared" si="428"/>
        <v>2976.7629999999999</v>
      </c>
      <c r="J749" s="2">
        <f t="shared" si="429"/>
        <v>39.274392541116235</v>
      </c>
      <c r="K749" s="2">
        <f t="shared" si="430"/>
        <v>-7.7800000000002001</v>
      </c>
      <c r="L749" s="20">
        <f>VLOOKUP(B749,'IV Calls'!A:B,2, FALSE)</f>
        <v>0.16209999999999999</v>
      </c>
      <c r="M749" s="2">
        <f t="shared" si="431"/>
        <v>15.687423690492649</v>
      </c>
      <c r="N749" s="2">
        <f>VLOOKUP(B749,'IV Puts'!A:B,2, FALSE)</f>
        <v>0.16309999999999999</v>
      </c>
      <c r="O749" s="21">
        <f t="shared" si="432"/>
        <v>16.380038346712205</v>
      </c>
      <c r="P749" s="4">
        <f t="shared" si="433"/>
        <v>24.070000000000164</v>
      </c>
      <c r="Q749" s="4">
        <f t="shared" si="434"/>
        <v>41.614000000000033</v>
      </c>
      <c r="R749" s="4">
        <f t="shared" si="435"/>
        <v>-4.546571428571422</v>
      </c>
      <c r="S749" s="4">
        <f t="shared" si="436"/>
        <v>-3.2404321270422902</v>
      </c>
      <c r="T749" s="20">
        <f t="shared" si="407"/>
        <v>2947.9789774436094</v>
      </c>
      <c r="U749" s="2">
        <f t="shared" si="408"/>
        <v>9.188977443609474</v>
      </c>
      <c r="V749" s="24">
        <f t="shared" si="409"/>
        <v>1</v>
      </c>
      <c r="W749" s="32">
        <f t="shared" si="410"/>
        <v>2942.1350060869568</v>
      </c>
      <c r="X749" s="33">
        <f t="shared" si="411"/>
        <v>3.3450060869568006</v>
      </c>
      <c r="Y749" s="34">
        <f t="shared" si="412"/>
        <v>1</v>
      </c>
      <c r="Z749" s="39">
        <f t="shared" si="437"/>
        <v>2946.7970000000005</v>
      </c>
      <c r="AA749" s="33">
        <f t="shared" si="413"/>
        <v>8.0070000000005166</v>
      </c>
      <c r="AB749" s="34">
        <f t="shared" si="414"/>
        <v>1</v>
      </c>
      <c r="AC749" s="32">
        <f t="shared" si="415"/>
        <v>2945.8179812782614</v>
      </c>
      <c r="AD749" s="33">
        <f t="shared" si="416"/>
        <v>7.0279812782614499</v>
      </c>
      <c r="AE749" s="34">
        <f t="shared" si="417"/>
        <v>1</v>
      </c>
      <c r="AF749" s="36">
        <f t="shared" si="418"/>
        <v>1</v>
      </c>
      <c r="AG749" s="37">
        <f t="shared" si="419"/>
        <v>0</v>
      </c>
      <c r="AH749" s="37">
        <f>IF(COUNTIF(AF750:AF753, "&lt;0")&gt;=2,0,IF(AE749=1, 1, -1))</f>
        <v>0</v>
      </c>
      <c r="AI749" s="37">
        <f>IF(COUNTIF(AF750:AF752, "&lt;0")&gt;=1,0,IF(AE749=1, 1, -1))</f>
        <v>0</v>
      </c>
      <c r="AJ749" s="42">
        <f>IF(SUM(AE750:AE752)=0,0,IF(AE749=1, 1, -1))</f>
        <v>0</v>
      </c>
      <c r="AK749" s="37">
        <f>IF(COUNTIF(AF750:AF751, "&lt;0")&gt;=2,0,IF(AE749=1, 1, -1))</f>
        <v>0</v>
      </c>
      <c r="AL749" s="44">
        <f>IF(COUNTIF(AF750:AF753, "&lt;0")&gt;=3,0,IF(AE749=1, 1, -1))</f>
        <v>0</v>
      </c>
      <c r="AM749" s="49">
        <f>IF(COUNTIF(AF750:AF752, "&lt;0")&gt;=2,0,IF(AE749=1, 1, -1))</f>
        <v>0</v>
      </c>
      <c r="AN749" s="7">
        <v>15.784199900797971</v>
      </c>
      <c r="AO749" s="4">
        <f t="shared" si="420"/>
        <v>15.519999999999982</v>
      </c>
      <c r="AP749" s="4">
        <f t="shared" si="421"/>
        <v>-8.5500000000001819</v>
      </c>
      <c r="AQ749" s="4">
        <f t="shared" si="422"/>
        <v>5.4400000000000546</v>
      </c>
      <c r="AR749">
        <f t="shared" si="438"/>
        <v>15.519999999999982</v>
      </c>
      <c r="AS749" s="6">
        <f t="shared" si="423"/>
        <v>0</v>
      </c>
      <c r="AT749" s="4">
        <f t="shared" si="424"/>
        <v>8.1562998511969731</v>
      </c>
      <c r="AU749" s="4">
        <f t="shared" si="439"/>
        <v>17.344199900797918</v>
      </c>
      <c r="AV749">
        <f t="shared" si="440"/>
        <v>0</v>
      </c>
      <c r="AW749">
        <f t="shared" si="441"/>
        <v>0</v>
      </c>
      <c r="AX749">
        <f t="shared" si="442"/>
        <v>0</v>
      </c>
      <c r="AY749" s="4">
        <f t="shared" si="425"/>
        <v>6.94</v>
      </c>
      <c r="AZ749" s="4">
        <f t="shared" si="426"/>
        <v>377.17999999999859</v>
      </c>
      <c r="BA749" s="4">
        <f>(C749-$C$1240)*10/100*4</f>
        <v>146.46000000000004</v>
      </c>
      <c r="BC749"/>
      <c r="BE749" s="6"/>
      <c r="BK749">
        <f t="shared" si="443"/>
        <v>0</v>
      </c>
    </row>
    <row r="750" spans="1:63" x14ac:dyDescent="0.25">
      <c r="A750">
        <v>509</v>
      </c>
      <c r="B750" s="1">
        <v>43742</v>
      </c>
      <c r="C750" s="2">
        <v>2918.56</v>
      </c>
      <c r="D750" s="2">
        <v>2953.74</v>
      </c>
      <c r="E750" s="2">
        <v>2918.56</v>
      </c>
      <c r="F750" s="2">
        <v>2952.01</v>
      </c>
      <c r="G750" s="2">
        <v>2990830000</v>
      </c>
      <c r="H750" s="2">
        <f t="shared" si="427"/>
        <v>37.811871210566125</v>
      </c>
      <c r="I750" s="2">
        <f t="shared" si="428"/>
        <v>2978.9729999999995</v>
      </c>
      <c r="J750" s="2">
        <f t="shared" si="429"/>
        <v>41.049236838216643</v>
      </c>
      <c r="K750" s="2">
        <f t="shared" si="430"/>
        <v>7.9299999999998363</v>
      </c>
      <c r="L750" s="20">
        <f>VLOOKUP(B750,'IV Calls'!A:B,2, FALSE)</f>
        <v>0.14069999999999999</v>
      </c>
      <c r="M750" s="2">
        <f t="shared" si="431"/>
        <v>13.425543801964654</v>
      </c>
      <c r="N750" s="2">
        <f>VLOOKUP(B750,'IV Puts'!A:B,2, FALSE)</f>
        <v>0.1452</v>
      </c>
      <c r="O750" s="21">
        <f t="shared" si="432"/>
        <v>14.377942632241286</v>
      </c>
      <c r="P750" s="4">
        <f t="shared" si="433"/>
        <v>43.109999999999673</v>
      </c>
      <c r="Q750" s="4">
        <f t="shared" si="434"/>
        <v>40.899000000000022</v>
      </c>
      <c r="R750" s="4">
        <f t="shared" si="435"/>
        <v>-4.031022556390969</v>
      </c>
      <c r="S750" s="4">
        <f t="shared" si="436"/>
        <v>-2.9506956521739061</v>
      </c>
      <c r="T750" s="20">
        <f t="shared" si="407"/>
        <v>2906.9613984962407</v>
      </c>
      <c r="U750" s="2">
        <f t="shared" si="408"/>
        <v>45.048601503759528</v>
      </c>
      <c r="V750" s="24">
        <f t="shared" si="409"/>
        <v>0</v>
      </c>
      <c r="W750" s="32">
        <f t="shared" si="410"/>
        <v>2916.7079852191173</v>
      </c>
      <c r="X750" s="33">
        <f t="shared" si="411"/>
        <v>35.302014780882928</v>
      </c>
      <c r="Y750" s="34">
        <f t="shared" si="412"/>
        <v>0</v>
      </c>
      <c r="Z750" s="39">
        <f t="shared" si="437"/>
        <v>2921.8780000000042</v>
      </c>
      <c r="AA750" s="33">
        <f t="shared" si="413"/>
        <v>30.131999999995969</v>
      </c>
      <c r="AB750" s="34">
        <f t="shared" si="414"/>
        <v>0</v>
      </c>
      <c r="AC750" s="32">
        <f t="shared" si="415"/>
        <v>2920.7922968960179</v>
      </c>
      <c r="AD750" s="33">
        <f t="shared" si="416"/>
        <v>31.217703103982331</v>
      </c>
      <c r="AE750" s="34">
        <f t="shared" si="417"/>
        <v>0</v>
      </c>
      <c r="AF750" s="36">
        <f t="shared" si="418"/>
        <v>-1</v>
      </c>
      <c r="AG750" s="37">
        <f t="shared" si="419"/>
        <v>0</v>
      </c>
      <c r="AH750" s="37">
        <f>IF(COUNTIF(AF751:AF754, "&lt;0")&gt;=2,0,IF(AE750=1, 1, -1))</f>
        <v>0</v>
      </c>
      <c r="AI750" s="37">
        <f>IF(COUNTIF(AF751:AF753, "&lt;0")&gt;=1,0,IF(AE750=1, 1, -1))</f>
        <v>0</v>
      </c>
      <c r="AJ750" s="42">
        <f>IF(SUM(AE751:AE753)=0,0,IF(AE750=1, 1, -1))</f>
        <v>0</v>
      </c>
      <c r="AK750" s="37">
        <f>IF(COUNTIF(AF751:AF752, "&lt;0")&gt;=2,0,IF(AE750=1, 1, -1))</f>
        <v>0</v>
      </c>
      <c r="AL750" s="44">
        <f>IF(COUNTIF(AF751:AF754, "&lt;0")&gt;=3,0,IF(AE750=1, 1, -1))</f>
        <v>0</v>
      </c>
      <c r="AM750" s="49">
        <f>IF(COUNTIF(AF751:AF753, "&lt;0")&gt;=2,0,IF(AE750=1, 1, -1))</f>
        <v>0</v>
      </c>
      <c r="AN750" s="7">
        <v>13.854932196483778</v>
      </c>
      <c r="AO750" s="4">
        <f t="shared" si="420"/>
        <v>35.179999999999836</v>
      </c>
      <c r="AP750" s="4">
        <f t="shared" si="421"/>
        <v>0</v>
      </c>
      <c r="AQ750" s="4">
        <f t="shared" si="422"/>
        <v>33.450000000000273</v>
      </c>
      <c r="AR750">
        <f t="shared" si="438"/>
        <v>35.179999999999836</v>
      </c>
      <c r="AS750" s="6">
        <f t="shared" si="423"/>
        <v>1</v>
      </c>
      <c r="AT750" s="4">
        <f t="shared" si="424"/>
        <v>-14.39760170527417</v>
      </c>
      <c r="AU750" s="4">
        <f t="shared" si="439"/>
        <v>-12.595067803516493</v>
      </c>
      <c r="AV750">
        <f t="shared" si="440"/>
        <v>1</v>
      </c>
      <c r="AW750">
        <f t="shared" si="441"/>
        <v>0</v>
      </c>
      <c r="AX750">
        <f t="shared" si="442"/>
        <v>0</v>
      </c>
      <c r="AY750" s="4">
        <f t="shared" si="425"/>
        <v>-3.9100000000000006</v>
      </c>
      <c r="AZ750" s="4">
        <f t="shared" si="426"/>
        <v>370.23999999999859</v>
      </c>
      <c r="BA750" s="4">
        <f>(C750-$C$1240)*10/100*4</f>
        <v>136.19200000000001</v>
      </c>
      <c r="BC750"/>
      <c r="BE750" s="6"/>
      <c r="BK750">
        <f t="shared" si="443"/>
        <v>0</v>
      </c>
    </row>
    <row r="751" spans="1:63" x14ac:dyDescent="0.25">
      <c r="A751">
        <v>508</v>
      </c>
      <c r="B751" s="1">
        <v>43741</v>
      </c>
      <c r="C751" s="2">
        <v>2885.38</v>
      </c>
      <c r="D751" s="2">
        <v>2911.13</v>
      </c>
      <c r="E751" s="2">
        <v>2855.94</v>
      </c>
      <c r="F751" s="2">
        <v>2910.63</v>
      </c>
      <c r="G751" s="2">
        <v>3503640000</v>
      </c>
      <c r="H751" s="2">
        <f t="shared" si="427"/>
        <v>37.413957823250868</v>
      </c>
      <c r="I751" s="2">
        <f t="shared" si="428"/>
        <v>2982.0614999999998</v>
      </c>
      <c r="J751" s="2">
        <f t="shared" si="429"/>
        <v>42.656036026261098</v>
      </c>
      <c r="K751" s="2">
        <f t="shared" si="430"/>
        <v>-2.2300000000000182</v>
      </c>
      <c r="L751" s="20">
        <f>VLOOKUP(B751,'IV Calls'!A:B,2, FALSE)</f>
        <v>0.16889999999999999</v>
      </c>
      <c r="M751" s="2">
        <f t="shared" si="431"/>
        <v>15.988914265484796</v>
      </c>
      <c r="N751" s="2">
        <f>VLOOKUP(B751,'IV Puts'!A:B,2, FALSE)</f>
        <v>0.16789999999999999</v>
      </c>
      <c r="O751" s="21">
        <f t="shared" si="432"/>
        <v>16.494241995652089</v>
      </c>
      <c r="P751" s="4">
        <f t="shared" si="433"/>
        <v>55.190000000000055</v>
      </c>
      <c r="Q751" s="4">
        <f t="shared" si="434"/>
        <v>39.757000000000062</v>
      </c>
      <c r="R751" s="4">
        <f t="shared" si="435"/>
        <v>-3.6686015037593949</v>
      </c>
      <c r="S751" s="4">
        <f t="shared" si="436"/>
        <v>-2.6084715223698223</v>
      </c>
      <c r="T751" s="20">
        <f t="shared" si="407"/>
        <v>2885.036052631579</v>
      </c>
      <c r="U751" s="2">
        <f t="shared" si="408"/>
        <v>25.593947368421141</v>
      </c>
      <c r="V751" s="24">
        <f t="shared" si="409"/>
        <v>0</v>
      </c>
      <c r="W751" s="32">
        <f t="shared" si="410"/>
        <v>2884.0883345518691</v>
      </c>
      <c r="X751" s="33">
        <f t="shared" si="411"/>
        <v>26.541665448130971</v>
      </c>
      <c r="Y751" s="34">
        <f t="shared" si="412"/>
        <v>0</v>
      </c>
      <c r="Z751" s="39">
        <f t="shared" si="437"/>
        <v>2881.4399999999987</v>
      </c>
      <c r="AA751" s="33">
        <f t="shared" si="413"/>
        <v>29.190000000001419</v>
      </c>
      <c r="AB751" s="34">
        <f t="shared" si="414"/>
        <v>0</v>
      </c>
      <c r="AC751" s="32">
        <f t="shared" si="415"/>
        <v>2881.9961502558913</v>
      </c>
      <c r="AD751" s="33">
        <f t="shared" si="416"/>
        <v>28.633849744108829</v>
      </c>
      <c r="AE751" s="34">
        <f t="shared" si="417"/>
        <v>0</v>
      </c>
      <c r="AF751" s="36">
        <f t="shared" si="418"/>
        <v>-1</v>
      </c>
      <c r="AG751" s="37">
        <f t="shared" si="419"/>
        <v>0</v>
      </c>
      <c r="AH751" s="37">
        <f>IF(COUNTIF(AF752:AF755, "&lt;0")&gt;=2,0,IF(AE751=1, 1, -1))</f>
        <v>0</v>
      </c>
      <c r="AI751" s="37">
        <f>IF(COUNTIF(AF752:AF754, "&lt;0")&gt;=1,0,IF(AE751=1, 1, -1))</f>
        <v>0</v>
      </c>
      <c r="AJ751" s="42">
        <f>IF(SUM(AE752:AE754)=0,0,IF(AE751=1, 1, -1))</f>
        <v>-1</v>
      </c>
      <c r="AK751" s="37">
        <f>IF(COUNTIF(AF752:AF753, "&lt;0")&gt;=2,0,IF(AE751=1, 1, -1))</f>
        <v>0</v>
      </c>
      <c r="AL751" s="44">
        <f>IF(COUNTIF(AF752:AF755, "&lt;0")&gt;=3,0,IF(AE751=1, 1, -1))</f>
        <v>0</v>
      </c>
      <c r="AM751" s="49">
        <f>IF(COUNTIF(AF752:AF754, "&lt;0")&gt;=2,0,IF(AE751=1, 1, -1))</f>
        <v>0</v>
      </c>
      <c r="AN751" s="7">
        <v>15.894249290555935</v>
      </c>
      <c r="AO751" s="4">
        <f t="shared" si="420"/>
        <v>25.75</v>
      </c>
      <c r="AP751" s="4">
        <f t="shared" si="421"/>
        <v>-29.440000000000055</v>
      </c>
      <c r="AQ751" s="4">
        <f t="shared" si="422"/>
        <v>25.25</v>
      </c>
      <c r="AR751">
        <f t="shared" si="438"/>
        <v>29.440000000000055</v>
      </c>
      <c r="AS751" s="6">
        <f t="shared" si="423"/>
        <v>2</v>
      </c>
      <c r="AT751" s="4">
        <f t="shared" si="424"/>
        <v>-5.5986260641661509</v>
      </c>
      <c r="AU751" s="4">
        <f t="shared" si="439"/>
        <v>-2.3557507094440648</v>
      </c>
      <c r="AV751">
        <f t="shared" si="440"/>
        <v>1</v>
      </c>
      <c r="AW751">
        <f t="shared" si="441"/>
        <v>0</v>
      </c>
      <c r="AX751">
        <f t="shared" si="442"/>
        <v>0</v>
      </c>
      <c r="AY751" s="4">
        <f t="shared" si="425"/>
        <v>-11.085000000000001</v>
      </c>
      <c r="AZ751" s="4">
        <f t="shared" si="426"/>
        <v>374.14999999999861</v>
      </c>
      <c r="BA751" s="4">
        <f>(C751-$C$1240)*10/100*4</f>
        <v>122.92000000000007</v>
      </c>
      <c r="BC751"/>
      <c r="BE751" s="6"/>
      <c r="BK751">
        <f t="shared" si="443"/>
        <v>0</v>
      </c>
    </row>
    <row r="752" spans="1:63" x14ac:dyDescent="0.25">
      <c r="A752">
        <v>507</v>
      </c>
      <c r="B752" s="1">
        <v>43740</v>
      </c>
      <c r="C752" s="2">
        <v>2924.78</v>
      </c>
      <c r="D752" s="2">
        <v>2924.78</v>
      </c>
      <c r="E752" s="2">
        <v>2874.93</v>
      </c>
      <c r="F752" s="2">
        <v>2887.61</v>
      </c>
      <c r="G752" s="2">
        <v>3912520000</v>
      </c>
      <c r="H752" s="2">
        <f t="shared" si="427"/>
        <v>25.020219823174969</v>
      </c>
      <c r="I752" s="2">
        <f t="shared" si="428"/>
        <v>2985.8225000000002</v>
      </c>
      <c r="J752" s="2">
        <f t="shared" si="429"/>
        <v>34.884153407347689</v>
      </c>
      <c r="K752" s="2">
        <f t="shared" si="430"/>
        <v>-15.4699999999998</v>
      </c>
      <c r="L752" s="20">
        <f>VLOOKUP(B752,'IV Calls'!A:B,2, FALSE)</f>
        <v>0.17050000000000001</v>
      </c>
      <c r="M752" s="2">
        <f t="shared" si="431"/>
        <v>16.43461100257549</v>
      </c>
      <c r="N752" s="2">
        <f>VLOOKUP(B752,'IV Puts'!A:B,2, FALSE)</f>
        <v>0.20799999999999999</v>
      </c>
      <c r="O752" s="21">
        <f t="shared" si="432"/>
        <v>20.806101957963804</v>
      </c>
      <c r="P752" s="4">
        <f t="shared" si="433"/>
        <v>65.320000000000164</v>
      </c>
      <c r="Q752" s="4">
        <f t="shared" si="434"/>
        <v>36.121000000000052</v>
      </c>
      <c r="R752" s="4">
        <f t="shared" si="435"/>
        <v>-2.573947368421051</v>
      </c>
      <c r="S752" s="4">
        <f t="shared" si="436"/>
        <v>-1.8192471100435363</v>
      </c>
      <c r="T752" s="20">
        <f t="shared" si="407"/>
        <v>2939.7784812030077</v>
      </c>
      <c r="U752" s="2">
        <f t="shared" si="408"/>
        <v>52.168481203007559</v>
      </c>
      <c r="V752" s="24">
        <f t="shared" si="409"/>
        <v>0</v>
      </c>
      <c r="W752" s="32">
        <f t="shared" si="410"/>
        <v>2924.5315159885904</v>
      </c>
      <c r="X752" s="33">
        <f t="shared" si="411"/>
        <v>36.921515988590272</v>
      </c>
      <c r="Y752" s="34">
        <f t="shared" si="412"/>
        <v>0</v>
      </c>
      <c r="Z752" s="39">
        <f t="shared" si="437"/>
        <v>2918.8890000000029</v>
      </c>
      <c r="AA752" s="33">
        <f t="shared" si="413"/>
        <v>31.279000000002725</v>
      </c>
      <c r="AB752" s="34">
        <f t="shared" si="414"/>
        <v>0</v>
      </c>
      <c r="AC752" s="32">
        <f t="shared" si="415"/>
        <v>2920.0739283576058</v>
      </c>
      <c r="AD752" s="33">
        <f t="shared" si="416"/>
        <v>32.46392835760571</v>
      </c>
      <c r="AE752" s="34">
        <f t="shared" si="417"/>
        <v>0</v>
      </c>
      <c r="AF752" s="36">
        <f t="shared" si="418"/>
        <v>-1</v>
      </c>
      <c r="AG752" s="37">
        <f t="shared" si="419"/>
        <v>0</v>
      </c>
      <c r="AH752" s="37">
        <f>IF(COUNTIF(AF753:AF756, "&lt;0")&gt;=2,0,IF(AE752=1, 1, -1))</f>
        <v>0</v>
      </c>
      <c r="AI752" s="37">
        <f>IF(COUNTIF(AF753:AF755, "&lt;0")&gt;=1,0,IF(AE752=1, 1, -1))</f>
        <v>0</v>
      </c>
      <c r="AJ752" s="42">
        <f>IF(SUM(AE753:AE755)=0,0,IF(AE752=1, 1, -1))</f>
        <v>-1</v>
      </c>
      <c r="AK752" s="37">
        <f>IF(COUNTIF(AF753:AF754, "&lt;0")&gt;=2,0,IF(AE752=1, 1, -1))</f>
        <v>-1</v>
      </c>
      <c r="AL752" s="44">
        <f>IF(COUNTIF(AF753:AF756, "&lt;0")&gt;=3,0,IF(AE752=1, 1, -1))</f>
        <v>-1</v>
      </c>
      <c r="AM752" s="49">
        <f>IF(COUNTIF(AF753:AF755, "&lt;0")&gt;=2,0,IF(AE752=1, 1, -1))</f>
        <v>0</v>
      </c>
      <c r="AN752" s="7">
        <v>20.049261516338429</v>
      </c>
      <c r="AO752" s="4">
        <f t="shared" si="420"/>
        <v>0</v>
      </c>
      <c r="AP752" s="4">
        <f t="shared" si="421"/>
        <v>-49.850000000000364</v>
      </c>
      <c r="AQ752" s="4">
        <f t="shared" si="422"/>
        <v>37.170000000000073</v>
      </c>
      <c r="AR752">
        <f t="shared" si="438"/>
        <v>49.850000000000364</v>
      </c>
      <c r="AS752" s="6">
        <f t="shared" si="423"/>
        <v>1</v>
      </c>
      <c r="AT752" s="4">
        <f t="shared" si="424"/>
        <v>-19.776107725492722</v>
      </c>
      <c r="AU752" s="4">
        <f t="shared" si="439"/>
        <v>-10.120738483661643</v>
      </c>
      <c r="AV752">
        <f t="shared" si="440"/>
        <v>1</v>
      </c>
      <c r="AW752">
        <f t="shared" si="441"/>
        <v>0</v>
      </c>
      <c r="AX752">
        <f t="shared" si="442"/>
        <v>0</v>
      </c>
      <c r="AY752" s="4">
        <f t="shared" si="425"/>
        <v>-3.9100000000000006</v>
      </c>
      <c r="AZ752" s="4">
        <f t="shared" si="426"/>
        <v>385.23499999999859</v>
      </c>
      <c r="BA752" s="4">
        <f>(C752-$C$1240)*10/100*4</f>
        <v>138.68000000000012</v>
      </c>
      <c r="BC752"/>
      <c r="BE752" s="6"/>
      <c r="BK752">
        <f t="shared" si="443"/>
        <v>1</v>
      </c>
    </row>
    <row r="753" spans="1:63" x14ac:dyDescent="0.25">
      <c r="A753">
        <v>506</v>
      </c>
      <c r="B753" s="1">
        <v>43739</v>
      </c>
      <c r="C753" s="2">
        <v>2983.69</v>
      </c>
      <c r="D753" s="2">
        <v>2992.53</v>
      </c>
      <c r="E753" s="2">
        <v>2938.7</v>
      </c>
      <c r="F753" s="2">
        <v>2940.25</v>
      </c>
      <c r="G753" s="2">
        <v>3558040000</v>
      </c>
      <c r="H753" s="2">
        <f t="shared" si="427"/>
        <v>15.472905207347317</v>
      </c>
      <c r="I753" s="2">
        <f t="shared" si="428"/>
        <v>2985.8169999999996</v>
      </c>
      <c r="J753" s="2">
        <f t="shared" si="429"/>
        <v>23.25534593321893</v>
      </c>
      <c r="K753" s="2">
        <f t="shared" si="430"/>
        <v>6.9500000000002728</v>
      </c>
      <c r="L753" s="20">
        <f>VLOOKUP(B753,'IV Calls'!A:B,2, FALSE)</f>
        <v>0.15790000000000001</v>
      </c>
      <c r="M753" s="2">
        <f t="shared" si="431"/>
        <v>15.408977479116663</v>
      </c>
      <c r="N753" s="2">
        <f>VLOOKUP(B753,'IV Puts'!A:B,2, FALSE)</f>
        <v>0.1699</v>
      </c>
      <c r="O753" s="21">
        <f t="shared" si="432"/>
        <v>17.205900653733533</v>
      </c>
      <c r="P753" s="4">
        <f t="shared" si="433"/>
        <v>53.830000000000382</v>
      </c>
      <c r="Q753" s="4">
        <f t="shared" si="434"/>
        <v>32.515000000000008</v>
      </c>
      <c r="R753" s="4">
        <f t="shared" si="435"/>
        <v>-0.47151879699248522</v>
      </c>
      <c r="S753" s="4">
        <f t="shared" si="436"/>
        <v>-0.3499774808587327</v>
      </c>
      <c r="T753" s="20">
        <f t="shared" si="407"/>
        <v>2978.0653383458643</v>
      </c>
      <c r="U753" s="2">
        <f t="shared" si="408"/>
        <v>37.815338345864348</v>
      </c>
      <c r="V753" s="24">
        <f t="shared" si="409"/>
        <v>0</v>
      </c>
      <c r="W753" s="32">
        <f t="shared" si="410"/>
        <v>2984.3367092838603</v>
      </c>
      <c r="X753" s="33">
        <f t="shared" si="411"/>
        <v>44.086709283860273</v>
      </c>
      <c r="Y753" s="34">
        <f t="shared" si="412"/>
        <v>0</v>
      </c>
      <c r="Z753" s="39">
        <f t="shared" si="437"/>
        <v>2985.3519999999999</v>
      </c>
      <c r="AA753" s="33">
        <f t="shared" si="413"/>
        <v>45.101999999999862</v>
      </c>
      <c r="AB753" s="34">
        <f t="shared" si="414"/>
        <v>0</v>
      </c>
      <c r="AC753" s="32">
        <f t="shared" si="415"/>
        <v>2985.1387889496109</v>
      </c>
      <c r="AD753" s="33">
        <f t="shared" si="416"/>
        <v>44.888788949610898</v>
      </c>
      <c r="AE753" s="34">
        <f t="shared" si="417"/>
        <v>0</v>
      </c>
      <c r="AF753" s="36">
        <f t="shared" si="418"/>
        <v>-1</v>
      </c>
      <c r="AG753" s="37">
        <f t="shared" si="419"/>
        <v>-1</v>
      </c>
      <c r="AH753" s="37">
        <f>IF(COUNTIF(AF754:AF757, "&lt;0")&gt;=2,0,IF(AE753=1, 1, -1))</f>
        <v>0</v>
      </c>
      <c r="AI753" s="37">
        <f>IF(COUNTIF(AF754:AF756, "&lt;0")&gt;=1,0,IF(AE753=1, 1, -1))</f>
        <v>0</v>
      </c>
      <c r="AJ753" s="42">
        <f>IF(SUM(AE754:AE756)=0,0,IF(AE753=1, 1, -1))</f>
        <v>-1</v>
      </c>
      <c r="AK753" s="37">
        <f>IF(COUNTIF(AF754:AF755, "&lt;0")&gt;=2,0,IF(AE753=1, 1, -1))</f>
        <v>-1</v>
      </c>
      <c r="AL753" s="44">
        <f>IF(COUNTIF(AF754:AF757, "&lt;0")&gt;=3,0,IF(AE753=1, 1, -1))</f>
        <v>-1</v>
      </c>
      <c r="AM753" s="49">
        <f>IF(COUNTIF(AF754:AF756, "&lt;0")&gt;=2,0,IF(AE753=1, 1, -1))</f>
        <v>-1</v>
      </c>
      <c r="AN753" s="7">
        <v>16.580020732754406</v>
      </c>
      <c r="AO753" s="4">
        <f t="shared" si="420"/>
        <v>8.8400000000001455</v>
      </c>
      <c r="AP753" s="4">
        <f t="shared" si="421"/>
        <v>-44.990000000000236</v>
      </c>
      <c r="AQ753" s="4">
        <f t="shared" si="422"/>
        <v>43.440000000000055</v>
      </c>
      <c r="AR753">
        <f t="shared" si="438"/>
        <v>44.990000000000236</v>
      </c>
      <c r="AS753" s="6">
        <f t="shared" si="423"/>
        <v>1</v>
      </c>
      <c r="AT753" s="4">
        <f t="shared" si="424"/>
        <v>-20.119968900868628</v>
      </c>
      <c r="AU753" s="4">
        <f t="shared" si="439"/>
        <v>-19.859979267245649</v>
      </c>
      <c r="AV753">
        <f t="shared" si="440"/>
        <v>1</v>
      </c>
      <c r="AW753">
        <f t="shared" si="441"/>
        <v>0</v>
      </c>
      <c r="AX753">
        <f t="shared" si="442"/>
        <v>0</v>
      </c>
      <c r="AY753" s="4">
        <f t="shared" si="425"/>
        <v>-3.9100000000000006</v>
      </c>
      <c r="AZ753" s="4">
        <f t="shared" si="426"/>
        <v>389.14499999999862</v>
      </c>
      <c r="BA753" s="4">
        <f>(C753-$C$1240)*10/100*4</f>
        <v>162.24400000000006</v>
      </c>
      <c r="BC753"/>
      <c r="BE753" s="6"/>
      <c r="BK753">
        <f t="shared" si="443"/>
        <v>1</v>
      </c>
    </row>
    <row r="754" spans="1:63" x14ac:dyDescent="0.25">
      <c r="A754">
        <v>505</v>
      </c>
      <c r="B754" s="1">
        <v>43738</v>
      </c>
      <c r="C754" s="2">
        <v>2967.07</v>
      </c>
      <c r="D754" s="2">
        <v>2983.85</v>
      </c>
      <c r="E754" s="2">
        <v>2967.07</v>
      </c>
      <c r="F754" s="2">
        <v>2976.74</v>
      </c>
      <c r="G754" s="2">
        <v>3247610000</v>
      </c>
      <c r="H754" s="2">
        <f t="shared" si="427"/>
        <v>15.423704699801114</v>
      </c>
      <c r="I754" s="2">
        <f t="shared" si="428"/>
        <v>2982.0830000000001</v>
      </c>
      <c r="J754" s="2">
        <f t="shared" si="429"/>
        <v>21.253496579200846</v>
      </c>
      <c r="K754" s="2">
        <f t="shared" si="430"/>
        <v>5.2800000000002001</v>
      </c>
      <c r="L754" s="20">
        <f>VLOOKUP(B754,'IV Calls'!A:B,2, FALSE)</f>
        <v>0.15529999999999999</v>
      </c>
      <c r="M754" s="2">
        <f t="shared" si="431"/>
        <v>15.07913763544394</v>
      </c>
      <c r="N754" s="2">
        <f>VLOOKUP(B754,'IV Puts'!A:B,2, FALSE)</f>
        <v>0.11840000000000001</v>
      </c>
      <c r="O754" s="21">
        <f t="shared" si="432"/>
        <v>11.930237614901255</v>
      </c>
      <c r="P754" s="4">
        <f t="shared" si="433"/>
        <v>22.059999999999945</v>
      </c>
      <c r="Q754" s="4">
        <f t="shared" si="434"/>
        <v>28.379999999999974</v>
      </c>
      <c r="R754" s="4">
        <f t="shared" si="435"/>
        <v>1.325338345864657</v>
      </c>
      <c r="S754" s="4">
        <f t="shared" si="436"/>
        <v>0.91085814628187112</v>
      </c>
      <c r="T754" s="20">
        <f t="shared" si="407"/>
        <v>2963.9965112781956</v>
      </c>
      <c r="U754" s="2">
        <f t="shared" si="408"/>
        <v>12.743488721804169</v>
      </c>
      <c r="V754" s="24">
        <f t="shared" si="409"/>
        <v>1</v>
      </c>
      <c r="W754" s="32">
        <f t="shared" si="410"/>
        <v>2968.1928671981018</v>
      </c>
      <c r="X754" s="33">
        <f t="shared" si="411"/>
        <v>8.5471328018979875</v>
      </c>
      <c r="Y754" s="34">
        <f t="shared" si="412"/>
        <v>1</v>
      </c>
      <c r="Z754" s="39">
        <f t="shared" si="437"/>
        <v>2965.2300000000014</v>
      </c>
      <c r="AA754" s="33">
        <f t="shared" si="413"/>
        <v>11.509999999998399</v>
      </c>
      <c r="AB754" s="34">
        <f t="shared" si="414"/>
        <v>1</v>
      </c>
      <c r="AC754" s="32">
        <f t="shared" si="415"/>
        <v>2965.8522021116028</v>
      </c>
      <c r="AD754" s="33">
        <f t="shared" si="416"/>
        <v>10.887797888397017</v>
      </c>
      <c r="AE754" s="34">
        <f t="shared" si="417"/>
        <v>1</v>
      </c>
      <c r="AF754" s="36">
        <f t="shared" si="418"/>
        <v>1</v>
      </c>
      <c r="AG754" s="37">
        <f t="shared" si="419"/>
        <v>0</v>
      </c>
      <c r="AH754" s="37">
        <f>IF(COUNTIF(AF755:AF758, "&lt;0")&gt;=2,0,IF(AE754=1, 1, -1))</f>
        <v>0</v>
      </c>
      <c r="AI754" s="37">
        <f>IF(COUNTIF(AF755:AF757, "&lt;0")&gt;=1,0,IF(AE754=1, 1, -1))</f>
        <v>0</v>
      </c>
      <c r="AJ754" s="42">
        <f>IF(SUM(AE755:AE757)=0,0,IF(AE754=1, 1, -1))</f>
        <v>1</v>
      </c>
      <c r="AK754" s="37">
        <f>IF(COUNTIF(AF755:AF756, "&lt;0")&gt;=2,0,IF(AE754=1, 1, -1))</f>
        <v>1</v>
      </c>
      <c r="AL754" s="44">
        <f>IF(COUNTIF(AF755:AF758, "&lt;0")&gt;=3,0,IF(AE754=1, 1, -1))</f>
        <v>0</v>
      </c>
      <c r="AM754" s="49">
        <f>IF(COUNTIF(AF755:AF757, "&lt;0")&gt;=2,0,IF(AE754=1, 1, -1))</f>
        <v>0</v>
      </c>
      <c r="AN754" s="7">
        <v>11.496264623545157</v>
      </c>
      <c r="AO754" s="4">
        <f t="shared" si="420"/>
        <v>16.779999999999745</v>
      </c>
      <c r="AP754" s="4">
        <f t="shared" si="421"/>
        <v>0</v>
      </c>
      <c r="AQ754" s="4">
        <f t="shared" si="422"/>
        <v>9.669999999999618</v>
      </c>
      <c r="AR754">
        <f t="shared" si="438"/>
        <v>16.779999999999745</v>
      </c>
      <c r="AS754" s="6">
        <f t="shared" si="423"/>
        <v>0</v>
      </c>
      <c r="AT754" s="4">
        <f t="shared" si="424"/>
        <v>0.46439693531798909</v>
      </c>
      <c r="AU754" s="4">
        <f t="shared" si="439"/>
        <v>8.8262646235455389</v>
      </c>
      <c r="AV754">
        <f t="shared" si="440"/>
        <v>0</v>
      </c>
      <c r="AW754">
        <f t="shared" si="441"/>
        <v>0</v>
      </c>
      <c r="AX754">
        <f t="shared" si="442"/>
        <v>0</v>
      </c>
      <c r="AY754" s="4">
        <f t="shared" si="425"/>
        <v>6.94</v>
      </c>
      <c r="AZ754" s="4">
        <f t="shared" si="426"/>
        <v>393.05499999999864</v>
      </c>
      <c r="BA754" s="4">
        <f>(C754-$C$1240)*10/100*4</f>
        <v>155.59600000000009</v>
      </c>
      <c r="BC754"/>
      <c r="BE754" s="6"/>
      <c r="BK754">
        <f t="shared" si="443"/>
        <v>1</v>
      </c>
    </row>
    <row r="755" spans="1:63" x14ac:dyDescent="0.25">
      <c r="A755">
        <v>504</v>
      </c>
      <c r="B755" s="1">
        <v>43735</v>
      </c>
      <c r="C755" s="2">
        <v>2985.47</v>
      </c>
      <c r="D755" s="2">
        <v>2987.31</v>
      </c>
      <c r="E755" s="2">
        <v>2945.53</v>
      </c>
      <c r="F755" s="2">
        <v>2961.79</v>
      </c>
      <c r="G755" s="2">
        <v>3243650000</v>
      </c>
      <c r="H755" s="2">
        <f t="shared" si="427"/>
        <v>12.997254581897973</v>
      </c>
      <c r="I755" s="2">
        <f t="shared" si="428"/>
        <v>2980.5840000000003</v>
      </c>
      <c r="J755" s="2">
        <f t="shared" si="429"/>
        <v>20.956058036306583</v>
      </c>
      <c r="K755" s="2">
        <f t="shared" si="430"/>
        <v>7.8499999999999091</v>
      </c>
      <c r="L755" s="20">
        <f>VLOOKUP(B755,'IV Calls'!A:B,2, FALSE)</f>
        <v>0.13489999999999999</v>
      </c>
      <c r="M755" s="2">
        <f t="shared" si="431"/>
        <v>13.168369663899135</v>
      </c>
      <c r="N755" s="2">
        <f>VLOOKUP(B755,'IV Puts'!A:B,2, FALSE)</f>
        <v>0.1346</v>
      </c>
      <c r="O755" s="21">
        <f t="shared" si="432"/>
        <v>13.635072814002136</v>
      </c>
      <c r="P755" s="4">
        <f t="shared" si="433"/>
        <v>41.779999999999745</v>
      </c>
      <c r="Q755" s="4">
        <f t="shared" si="434"/>
        <v>27.845999999999957</v>
      </c>
      <c r="R755" s="4">
        <f t="shared" si="435"/>
        <v>2.2065112781954861</v>
      </c>
      <c r="S755" s="4">
        <f t="shared" si="436"/>
        <v>1.5815030959178344</v>
      </c>
      <c r="T755" s="20">
        <f t="shared" si="407"/>
        <v>2980.8949849624059</v>
      </c>
      <c r="U755" s="2">
        <f t="shared" si="408"/>
        <v>19.104984962405979</v>
      </c>
      <c r="V755" s="24">
        <f t="shared" si="409"/>
        <v>0</v>
      </c>
      <c r="W755" s="32">
        <f t="shared" si="410"/>
        <v>2987.0794637360304</v>
      </c>
      <c r="X755" s="33">
        <f t="shared" si="411"/>
        <v>25.289463736030484</v>
      </c>
      <c r="Y755" s="34">
        <f t="shared" si="412"/>
        <v>0</v>
      </c>
      <c r="Z755" s="39">
        <f t="shared" si="437"/>
        <v>2985.444</v>
      </c>
      <c r="AA755" s="33">
        <f t="shared" si="413"/>
        <v>23.653999999999996</v>
      </c>
      <c r="AB755" s="34">
        <f t="shared" si="414"/>
        <v>0</v>
      </c>
      <c r="AC755" s="32">
        <f t="shared" si="415"/>
        <v>2985.7874473845663</v>
      </c>
      <c r="AD755" s="33">
        <f t="shared" si="416"/>
        <v>23.997447384566385</v>
      </c>
      <c r="AE755" s="34">
        <f t="shared" si="417"/>
        <v>0</v>
      </c>
      <c r="AF755" s="36">
        <f t="shared" si="418"/>
        <v>-1</v>
      </c>
      <c r="AG755" s="37">
        <f t="shared" si="419"/>
        <v>-1</v>
      </c>
      <c r="AH755" s="37">
        <f>IF(COUNTIF(AF756:AF759, "&lt;0")&gt;=2,0,IF(AE755=1, 1, -1))</f>
        <v>0</v>
      </c>
      <c r="AI755" s="37">
        <f>IF(COUNTIF(AF756:AF758, "&lt;0")&gt;=1,0,IF(AE755=1, 1, -1))</f>
        <v>0</v>
      </c>
      <c r="AJ755" s="42">
        <f>IF(SUM(AE756:AE758)=0,0,IF(AE755=1, 1, -1))</f>
        <v>-1</v>
      </c>
      <c r="AK755" s="37">
        <f>IF(COUNTIF(AF756:AF757, "&lt;0")&gt;=2,0,IF(AE755=1, 1, -1))</f>
        <v>-1</v>
      </c>
      <c r="AL755" s="44">
        <f>IF(COUNTIF(AF756:AF759, "&lt;0")&gt;=3,0,IF(AE755=1, 1, -1))</f>
        <v>-1</v>
      </c>
      <c r="AM755" s="49">
        <f>IF(COUNTIF(AF756:AF758, "&lt;0")&gt;=2,0,IF(AE755=1, 1, -1))</f>
        <v>0</v>
      </c>
      <c r="AN755" s="7">
        <v>13.139084927804474</v>
      </c>
      <c r="AO755" s="4">
        <f t="shared" si="420"/>
        <v>1.8400000000001455</v>
      </c>
      <c r="AP755" s="4">
        <f t="shared" si="421"/>
        <v>-39.9399999999996</v>
      </c>
      <c r="AQ755" s="4">
        <f t="shared" si="422"/>
        <v>23.679999999999836</v>
      </c>
      <c r="AR755">
        <f t="shared" si="438"/>
        <v>39.9399999999996</v>
      </c>
      <c r="AS755" s="6">
        <f t="shared" si="423"/>
        <v>1</v>
      </c>
      <c r="AT755" s="4">
        <f t="shared" si="424"/>
        <v>-20.23137260829289</v>
      </c>
      <c r="AU755" s="4">
        <f t="shared" si="439"/>
        <v>-3.5409150721953626</v>
      </c>
      <c r="AV755">
        <f t="shared" si="440"/>
        <v>1</v>
      </c>
      <c r="AW755">
        <f t="shared" si="441"/>
        <v>0</v>
      </c>
      <c r="AX755">
        <f t="shared" si="442"/>
        <v>0</v>
      </c>
      <c r="AY755" s="4">
        <f t="shared" si="425"/>
        <v>-3.9100000000000006</v>
      </c>
      <c r="AZ755" s="4">
        <f t="shared" si="426"/>
        <v>386.11499999999864</v>
      </c>
      <c r="BA755" s="4">
        <f>(C755-$C$1240)*10/100*4</f>
        <v>162.95599999999996</v>
      </c>
      <c r="BC755"/>
      <c r="BE755" s="6"/>
      <c r="BK755">
        <f t="shared" si="443"/>
        <v>1</v>
      </c>
    </row>
    <row r="756" spans="1:63" x14ac:dyDescent="0.25">
      <c r="A756">
        <v>503</v>
      </c>
      <c r="B756" s="1">
        <v>43734</v>
      </c>
      <c r="C756" s="2">
        <v>2985.73</v>
      </c>
      <c r="D756" s="2">
        <v>2987.28</v>
      </c>
      <c r="E756" s="2">
        <v>2963.71</v>
      </c>
      <c r="F756" s="2">
        <v>2977.62</v>
      </c>
      <c r="G756" s="2">
        <v>3077240000</v>
      </c>
      <c r="H756" s="2">
        <f t="shared" si="427"/>
        <v>13.821278924582634</v>
      </c>
      <c r="I756" s="2">
        <f t="shared" si="428"/>
        <v>2976.8289999999997</v>
      </c>
      <c r="J756" s="2">
        <f t="shared" si="429"/>
        <v>19.295706224033584</v>
      </c>
      <c r="K756" s="2">
        <f t="shared" si="430"/>
        <v>0.86000000000012733</v>
      </c>
      <c r="L756" s="20">
        <f>VLOOKUP(B756,'IV Calls'!A:B,2, FALSE)</f>
        <v>0.1168</v>
      </c>
      <c r="M756" s="2">
        <f t="shared" si="431"/>
        <v>11.429284697732232</v>
      </c>
      <c r="N756" s="2">
        <f>VLOOKUP(B756,'IV Puts'!A:B,2, FALSE)</f>
        <v>0.11749999999999999</v>
      </c>
      <c r="O756" s="21">
        <f t="shared" si="432"/>
        <v>11.931812398661027</v>
      </c>
      <c r="P756" s="4">
        <f t="shared" si="433"/>
        <v>23.570000000000164</v>
      </c>
      <c r="Q756" s="4">
        <f t="shared" si="434"/>
        <v>25.110999999999969</v>
      </c>
      <c r="R756" s="4">
        <f t="shared" si="435"/>
        <v>3.2749849624060134</v>
      </c>
      <c r="S756" s="4">
        <f t="shared" si="436"/>
        <v>2.2668503324374001</v>
      </c>
      <c r="T756" s="20">
        <f t="shared" si="407"/>
        <v>2989.430984962406</v>
      </c>
      <c r="U756" s="2">
        <f t="shared" si="408"/>
        <v>11.81098496240611</v>
      </c>
      <c r="V756" s="24">
        <f t="shared" si="409"/>
        <v>1</v>
      </c>
      <c r="W756" s="32">
        <f t="shared" si="410"/>
        <v>2987.9316291510377</v>
      </c>
      <c r="X756" s="33">
        <f t="shared" si="411"/>
        <v>10.311629151037778</v>
      </c>
      <c r="Y756" s="34">
        <f t="shared" si="412"/>
        <v>1</v>
      </c>
      <c r="Z756" s="39">
        <f t="shared" si="437"/>
        <v>2987.4679999999998</v>
      </c>
      <c r="AA756" s="33">
        <f t="shared" si="413"/>
        <v>9.8479999999999563</v>
      </c>
      <c r="AB756" s="34">
        <f t="shared" si="414"/>
        <v>1</v>
      </c>
      <c r="AC756" s="32">
        <f t="shared" si="415"/>
        <v>2987.565362121718</v>
      </c>
      <c r="AD756" s="33">
        <f t="shared" si="416"/>
        <v>9.9453621217180626</v>
      </c>
      <c r="AE756" s="34">
        <f t="shared" si="417"/>
        <v>1</v>
      </c>
      <c r="AF756" s="36">
        <f t="shared" si="418"/>
        <v>1</v>
      </c>
      <c r="AG756" s="37">
        <f t="shared" si="419"/>
        <v>0</v>
      </c>
      <c r="AH756" s="37">
        <f>IF(COUNTIF(AF757:AF760, "&lt;0")&gt;=2,0,IF(AE756=1, 1, -1))</f>
        <v>0</v>
      </c>
      <c r="AI756" s="37">
        <f>IF(COUNTIF(AF757:AF759, "&lt;0")&gt;=1,0,IF(AE756=1, 1, -1))</f>
        <v>0</v>
      </c>
      <c r="AJ756" s="42">
        <f>IF(SUM(AE757:AE759)=0,0,IF(AE756=1, 1, -1))</f>
        <v>1</v>
      </c>
      <c r="AK756" s="37">
        <f>IF(COUNTIF(AF757:AF758, "&lt;0")&gt;=2,0,IF(AE756=1, 1, -1))</f>
        <v>0</v>
      </c>
      <c r="AL756" s="44">
        <f>IF(COUNTIF(AF757:AF760, "&lt;0")&gt;=3,0,IF(AE756=1, 1, -1))</f>
        <v>0</v>
      </c>
      <c r="AM756" s="49">
        <f>IF(COUNTIF(AF757:AF759, "&lt;0")&gt;=2,0,IF(AE756=1, 1, -1))</f>
        <v>0</v>
      </c>
      <c r="AN756" s="7">
        <v>11.497782123146722</v>
      </c>
      <c r="AO756" s="4">
        <f t="shared" si="420"/>
        <v>1.5500000000001819</v>
      </c>
      <c r="AP756" s="4">
        <f t="shared" si="421"/>
        <v>-22.019999999999982</v>
      </c>
      <c r="AQ756" s="4">
        <f t="shared" si="422"/>
        <v>8.1100000000001273</v>
      </c>
      <c r="AR756">
        <f t="shared" si="438"/>
        <v>22.019999999999982</v>
      </c>
      <c r="AS756" s="6">
        <f t="shared" si="423"/>
        <v>1</v>
      </c>
      <c r="AT756" s="4">
        <f t="shared" si="424"/>
        <v>-4.7733268152798978</v>
      </c>
      <c r="AU756" s="4">
        <f t="shared" si="439"/>
        <v>10.387782123146595</v>
      </c>
      <c r="AV756">
        <f t="shared" si="440"/>
        <v>0</v>
      </c>
      <c r="AW756">
        <f t="shared" si="441"/>
        <v>1</v>
      </c>
      <c r="AX756">
        <f t="shared" si="442"/>
        <v>0</v>
      </c>
      <c r="AY756" s="4">
        <f t="shared" si="425"/>
        <v>-3.9100000000000006</v>
      </c>
      <c r="AZ756" s="4">
        <f t="shared" si="426"/>
        <v>390.02499999999867</v>
      </c>
      <c r="BA756" s="4">
        <f>(C756-$C$1240)*10/100*4</f>
        <v>163.06000000000003</v>
      </c>
      <c r="BC756"/>
      <c r="BE756" s="6"/>
      <c r="BK756">
        <f t="shared" si="443"/>
        <v>0</v>
      </c>
    </row>
    <row r="757" spans="1:63" x14ac:dyDescent="0.25">
      <c r="A757">
        <v>502</v>
      </c>
      <c r="B757" s="1">
        <v>43733</v>
      </c>
      <c r="C757" s="2">
        <v>2968.35</v>
      </c>
      <c r="D757" s="2">
        <v>2989.82</v>
      </c>
      <c r="E757" s="2">
        <v>2952.86</v>
      </c>
      <c r="F757" s="2">
        <v>2984.87</v>
      </c>
      <c r="G757" s="2">
        <v>3318870000</v>
      </c>
      <c r="H757" s="2">
        <f t="shared" si="427"/>
        <v>13.779825873758785</v>
      </c>
      <c r="I757" s="2">
        <f t="shared" si="428"/>
        <v>2970.6064999999999</v>
      </c>
      <c r="J757" s="2">
        <f t="shared" si="429"/>
        <v>18.80775626674993</v>
      </c>
      <c r="K757" s="2">
        <f t="shared" si="430"/>
        <v>1.75</v>
      </c>
      <c r="L757" s="20">
        <f>VLOOKUP(B757,'IV Calls'!A:B,2, FALSE)</f>
        <v>0.1192</v>
      </c>
      <c r="M757" s="2">
        <f t="shared" si="431"/>
        <v>11.592738376434589</v>
      </c>
      <c r="N757" s="2">
        <f>VLOOKUP(B757,'IV Puts'!A:B,2, FALSE)</f>
        <v>0.1201</v>
      </c>
      <c r="O757" s="21">
        <f t="shared" si="432"/>
        <v>12.121186363055044</v>
      </c>
      <c r="P757" s="4">
        <f t="shared" si="433"/>
        <v>36.960000000000036</v>
      </c>
      <c r="Q757" s="4">
        <f t="shared" si="434"/>
        <v>24.735999999999922</v>
      </c>
      <c r="R757" s="4">
        <f t="shared" si="435"/>
        <v>4.5609849624060139</v>
      </c>
      <c r="S757" s="4">
        <f t="shared" si="436"/>
        <v>3.1008861282218931</v>
      </c>
      <c r="T757" s="20">
        <f t="shared" si="407"/>
        <v>2972.4659398496242</v>
      </c>
      <c r="U757" s="2">
        <f t="shared" si="408"/>
        <v>12.404060150375699</v>
      </c>
      <c r="V757" s="24">
        <f t="shared" si="409"/>
        <v>1</v>
      </c>
      <c r="W757" s="32">
        <f t="shared" si="410"/>
        <v>2971.1540495907229</v>
      </c>
      <c r="X757" s="33">
        <f t="shared" si="411"/>
        <v>13.715950409276957</v>
      </c>
      <c r="Y757" s="34">
        <f t="shared" si="412"/>
        <v>1</v>
      </c>
      <c r="Z757" s="39">
        <f t="shared" si="437"/>
        <v>2964.9419999999991</v>
      </c>
      <c r="AA757" s="33">
        <f t="shared" si="413"/>
        <v>19.928000000000793</v>
      </c>
      <c r="AB757" s="34">
        <f t="shared" si="414"/>
        <v>0</v>
      </c>
      <c r="AC757" s="32">
        <f t="shared" si="415"/>
        <v>2966.246530414051</v>
      </c>
      <c r="AD757" s="33">
        <f t="shared" si="416"/>
        <v>18.623469585948897</v>
      </c>
      <c r="AE757" s="34">
        <f t="shared" si="417"/>
        <v>0</v>
      </c>
      <c r="AF757" s="36">
        <f t="shared" si="418"/>
        <v>-1</v>
      </c>
      <c r="AG757" s="37">
        <f t="shared" si="419"/>
        <v>0</v>
      </c>
      <c r="AH757" s="37">
        <f>IF(COUNTIF(AF758:AF761, "&lt;0")&gt;=2,0,IF(AE757=1, 1, -1))</f>
        <v>0</v>
      </c>
      <c r="AI757" s="37">
        <f>IF(COUNTIF(AF758:AF760, "&lt;0")&gt;=1,0,IF(AE757=1, 1, -1))</f>
        <v>0</v>
      </c>
      <c r="AJ757" s="42">
        <f>IF(SUM(AE758:AE760)=0,0,IF(AE757=1, 1, -1))</f>
        <v>-1</v>
      </c>
      <c r="AK757" s="37">
        <f>IF(COUNTIF(AF758:AF759, "&lt;0")&gt;=2,0,IF(AE757=1, 1, -1))</f>
        <v>-1</v>
      </c>
      <c r="AL757" s="44">
        <f>IF(COUNTIF(AF758:AF761, "&lt;0")&gt;=3,0,IF(AE757=1, 1, -1))</f>
        <v>-1</v>
      </c>
      <c r="AM757" s="49">
        <f>IF(COUNTIF(AF758:AF760, "&lt;0")&gt;=2,0,IF(AE757=1, 1, -1))</f>
        <v>0</v>
      </c>
      <c r="AN757" s="7">
        <v>11.680267441357334</v>
      </c>
      <c r="AO757" s="4">
        <f t="shared" si="420"/>
        <v>21.470000000000255</v>
      </c>
      <c r="AP757" s="4">
        <f t="shared" si="421"/>
        <v>-15.489999999999782</v>
      </c>
      <c r="AQ757" s="4">
        <f t="shared" si="422"/>
        <v>16.519999999999982</v>
      </c>
      <c r="AR757">
        <f t="shared" si="438"/>
        <v>21.470000000000255</v>
      </c>
      <c r="AS757" s="6">
        <f t="shared" si="423"/>
        <v>1</v>
      </c>
      <c r="AT757" s="4">
        <f t="shared" si="424"/>
        <v>-3.9495988379642526</v>
      </c>
      <c r="AU757" s="4">
        <f t="shared" si="439"/>
        <v>2.1602674413573517</v>
      </c>
      <c r="AV757">
        <f t="shared" si="440"/>
        <v>0</v>
      </c>
      <c r="AW757">
        <f t="shared" si="441"/>
        <v>1</v>
      </c>
      <c r="AX757">
        <f t="shared" si="442"/>
        <v>0</v>
      </c>
      <c r="AY757" s="4">
        <f t="shared" si="425"/>
        <v>-3.9100000000000006</v>
      </c>
      <c r="AZ757" s="4">
        <f t="shared" si="426"/>
        <v>393.93499999999869</v>
      </c>
      <c r="BA757" s="4">
        <f>(C757-$C$1240)*10/100*4</f>
        <v>156.108</v>
      </c>
      <c r="BC757"/>
      <c r="BE757" s="6"/>
      <c r="BK757">
        <f t="shared" si="443"/>
        <v>1</v>
      </c>
    </row>
    <row r="758" spans="1:63" x14ac:dyDescent="0.25">
      <c r="A758">
        <v>501</v>
      </c>
      <c r="B758" s="1">
        <v>43732</v>
      </c>
      <c r="C758" s="2">
        <v>3002.43</v>
      </c>
      <c r="D758" s="2">
        <v>3007.98</v>
      </c>
      <c r="E758" s="2">
        <v>2957.73</v>
      </c>
      <c r="F758" s="2">
        <v>2966.6</v>
      </c>
      <c r="G758" s="2">
        <v>3868160000</v>
      </c>
      <c r="H758" s="2">
        <f t="shared" si="427"/>
        <v>10.889793845615303</v>
      </c>
      <c r="I758" s="2">
        <f t="shared" si="428"/>
        <v>2966.8460000000005</v>
      </c>
      <c r="J758" s="2">
        <f t="shared" si="429"/>
        <v>16.480393742102621</v>
      </c>
      <c r="K758" s="2">
        <f t="shared" si="430"/>
        <v>10.649999999999636</v>
      </c>
      <c r="L758" s="20">
        <f>VLOOKUP(B758,'IV Calls'!A:B,2, FALSE)</f>
        <v>0.14940000000000001</v>
      </c>
      <c r="M758" s="2">
        <f t="shared" si="431"/>
        <v>14.653151477064087</v>
      </c>
      <c r="N758" s="2">
        <f>VLOOKUP(B758,'IV Puts'!A:B,2, FALSE)</f>
        <v>0.1381</v>
      </c>
      <c r="O758" s="21">
        <f t="shared" si="432"/>
        <v>14.056152552359427</v>
      </c>
      <c r="P758" s="4">
        <f t="shared" si="433"/>
        <v>50.25</v>
      </c>
      <c r="Q758" s="4">
        <f t="shared" si="434"/>
        <v>23.601999999999908</v>
      </c>
      <c r="R758" s="4">
        <f t="shared" si="435"/>
        <v>5.8659398496240618</v>
      </c>
      <c r="S758" s="4">
        <f t="shared" si="436"/>
        <v>3.9493656207367001</v>
      </c>
      <c r="T758" s="20">
        <f t="shared" si="407"/>
        <v>2998.9336541353387</v>
      </c>
      <c r="U758" s="2">
        <f t="shared" si="408"/>
        <v>32.333654135338747</v>
      </c>
      <c r="V758" s="24">
        <f t="shared" si="409"/>
        <v>0</v>
      </c>
      <c r="W758" s="32">
        <f t="shared" si="410"/>
        <v>3005.8562949791803</v>
      </c>
      <c r="X758" s="33">
        <f t="shared" si="411"/>
        <v>39.256294979180439</v>
      </c>
      <c r="Y758" s="34">
        <f t="shared" si="412"/>
        <v>0</v>
      </c>
      <c r="Z758" s="39">
        <f t="shared" si="437"/>
        <v>3004.3230000000003</v>
      </c>
      <c r="AA758" s="33">
        <f t="shared" si="413"/>
        <v>37.723000000000411</v>
      </c>
      <c r="AB758" s="34">
        <f t="shared" si="414"/>
        <v>0</v>
      </c>
      <c r="AC758" s="32">
        <f t="shared" si="415"/>
        <v>3004.6449919456281</v>
      </c>
      <c r="AD758" s="33">
        <f t="shared" si="416"/>
        <v>38.044991945628226</v>
      </c>
      <c r="AE758" s="34">
        <f t="shared" si="417"/>
        <v>0</v>
      </c>
      <c r="AF758" s="36">
        <f t="shared" si="418"/>
        <v>-1</v>
      </c>
      <c r="AG758" s="37">
        <f t="shared" si="419"/>
        <v>-1</v>
      </c>
      <c r="AH758" s="37">
        <f>IF(COUNTIF(AF759:AF762, "&lt;0")&gt;=2,0,IF(AE758=1, 1, -1))</f>
        <v>-1</v>
      </c>
      <c r="AI758" s="37">
        <f>IF(COUNTIF(AF759:AF761, "&lt;0")&gt;=1,0,IF(AE758=1, 1, -1))</f>
        <v>0</v>
      </c>
      <c r="AJ758" s="42">
        <f>IF(SUM(AE759:AE761)=0,0,IF(AE758=1, 1, -1))</f>
        <v>-1</v>
      </c>
      <c r="AK758" s="37">
        <f>IF(COUNTIF(AF759:AF760, "&lt;0")&gt;=2,0,IF(AE758=1, 1, -1))</f>
        <v>-1</v>
      </c>
      <c r="AL758" s="44">
        <f>IF(COUNTIF(AF759:AF762, "&lt;0")&gt;=3,0,IF(AE758=1, 1, -1))</f>
        <v>-1</v>
      </c>
      <c r="AM758" s="49">
        <f>IF(COUNTIF(AF759:AF761, "&lt;0")&gt;=2,0,IF(AE758=1, 1, -1))</f>
        <v>-1</v>
      </c>
      <c r="AN758" s="7">
        <v>13.544847516616803</v>
      </c>
      <c r="AO758" s="4">
        <f t="shared" si="420"/>
        <v>5.5500000000001819</v>
      </c>
      <c r="AP758" s="4">
        <f t="shared" si="421"/>
        <v>-44.699999999999818</v>
      </c>
      <c r="AQ758" s="4">
        <f t="shared" si="422"/>
        <v>35.829999999999927</v>
      </c>
      <c r="AR758">
        <f t="shared" si="438"/>
        <v>44.699999999999818</v>
      </c>
      <c r="AS758" s="6">
        <f t="shared" si="423"/>
        <v>1</v>
      </c>
      <c r="AT758" s="4">
        <f t="shared" si="424"/>
        <v>-24.382728725074614</v>
      </c>
      <c r="AU758" s="4">
        <f t="shared" si="439"/>
        <v>-15.285152483383122</v>
      </c>
      <c r="AV758">
        <f t="shared" si="440"/>
        <v>1</v>
      </c>
      <c r="AW758">
        <f t="shared" si="441"/>
        <v>0</v>
      </c>
      <c r="AX758">
        <f t="shared" si="442"/>
        <v>0</v>
      </c>
      <c r="AY758" s="4">
        <f t="shared" si="425"/>
        <v>-3.9100000000000006</v>
      </c>
      <c r="AZ758" s="4">
        <f t="shared" si="426"/>
        <v>397.84499999999872</v>
      </c>
      <c r="BA758" s="4">
        <f>(C758-$C$1240)*10/100*4</f>
        <v>169.73999999999995</v>
      </c>
      <c r="BC758"/>
      <c r="BE758" s="6"/>
      <c r="BK758">
        <f t="shared" si="443"/>
        <v>1</v>
      </c>
    </row>
    <row r="759" spans="1:63" x14ac:dyDescent="0.25">
      <c r="A759">
        <v>500</v>
      </c>
      <c r="B759" s="1">
        <v>43731</v>
      </c>
      <c r="C759" s="2">
        <v>2983.5</v>
      </c>
      <c r="D759" s="2">
        <v>2999.15</v>
      </c>
      <c r="E759" s="2">
        <v>2982.23</v>
      </c>
      <c r="F759" s="2">
        <v>2991.78</v>
      </c>
      <c r="G759" s="2">
        <v>3186590000</v>
      </c>
      <c r="H759" s="2">
        <f t="shared" si="427"/>
        <v>14.178634983664674</v>
      </c>
      <c r="I759" s="2">
        <f t="shared" si="428"/>
        <v>2960.0594999999998</v>
      </c>
      <c r="J759" s="2">
        <f t="shared" si="429"/>
        <v>16.942435814126231</v>
      </c>
      <c r="K759" s="2">
        <f t="shared" si="430"/>
        <v>-8.5700000000001637</v>
      </c>
      <c r="L759" s="20">
        <f>VLOOKUP(B759,'IV Calls'!A:B,2, FALSE)</f>
        <v>0.1275</v>
      </c>
      <c r="M759" s="2">
        <f t="shared" si="431"/>
        <v>12.506411710987125</v>
      </c>
      <c r="N759" s="2">
        <f>VLOOKUP(B759,'IV Puts'!A:B,2, FALSE)</f>
        <v>0.1077</v>
      </c>
      <c r="O759" s="21">
        <f t="shared" si="432"/>
        <v>10.963029475472691</v>
      </c>
      <c r="P759" s="4">
        <f t="shared" si="433"/>
        <v>16.920000000000073</v>
      </c>
      <c r="Q759" s="4">
        <f t="shared" si="434"/>
        <v>20.814999999999873</v>
      </c>
      <c r="R759" s="4">
        <f t="shared" si="435"/>
        <v>7.1536541353383489</v>
      </c>
      <c r="S759" s="4">
        <f t="shared" si="436"/>
        <v>4.825767576310267</v>
      </c>
      <c r="T759" s="20">
        <f t="shared" si="407"/>
        <v>3000.4278421052632</v>
      </c>
      <c r="U759" s="2">
        <f t="shared" si="408"/>
        <v>8.6478421052629528</v>
      </c>
      <c r="V759" s="24">
        <f t="shared" si="409"/>
        <v>1</v>
      </c>
      <c r="W759" s="32">
        <f t="shared" si="410"/>
        <v>2987.5052693877551</v>
      </c>
      <c r="X759" s="33">
        <f t="shared" si="411"/>
        <v>4.2747306122450937</v>
      </c>
      <c r="Y759" s="34">
        <f t="shared" si="412"/>
        <v>1</v>
      </c>
      <c r="Z759" s="39">
        <f t="shared" si="437"/>
        <v>2981.0079999999998</v>
      </c>
      <c r="AA759" s="33">
        <f t="shared" si="413"/>
        <v>10.772000000000389</v>
      </c>
      <c r="AB759" s="34">
        <f t="shared" si="414"/>
        <v>1</v>
      </c>
      <c r="AC759" s="32">
        <f t="shared" si="415"/>
        <v>2982.3724265714282</v>
      </c>
      <c r="AD759" s="33">
        <f t="shared" si="416"/>
        <v>9.40757342857205</v>
      </c>
      <c r="AE759" s="34">
        <f t="shared" si="417"/>
        <v>1</v>
      </c>
      <c r="AF759" s="36">
        <f t="shared" si="418"/>
        <v>1</v>
      </c>
      <c r="AG759" s="37">
        <f t="shared" si="419"/>
        <v>0</v>
      </c>
      <c r="AH759" s="37">
        <f>IF(COUNTIF(AF760:AF763, "&lt;0")&gt;=2,0,IF(AE759=1, 1, -1))</f>
        <v>1</v>
      </c>
      <c r="AI759" s="37">
        <f>IF(COUNTIF(AF760:AF762, "&lt;0")&gt;=1,0,IF(AE759=1, 1, -1))</f>
        <v>0</v>
      </c>
      <c r="AJ759" s="42">
        <f>IF(SUM(AE760:AE762)=0,0,IF(AE759=1, 1, -1))</f>
        <v>1</v>
      </c>
      <c r="AK759" s="37">
        <f>IF(COUNTIF(AF760:AF761, "&lt;0")&gt;=2,0,IF(AE759=1, 1, -1))</f>
        <v>1</v>
      </c>
      <c r="AL759" s="44">
        <f>IF(COUNTIF(AF760:AF763, "&lt;0")&gt;=3,0,IF(AE759=1, 1, -1))</f>
        <v>1</v>
      </c>
      <c r="AM759" s="49">
        <f>IF(COUNTIF(AF760:AF762, "&lt;0")&gt;=2,0,IF(AE759=1, 1, -1))</f>
        <v>1</v>
      </c>
      <c r="AN759" s="7">
        <v>10.564239539398535</v>
      </c>
      <c r="AO759" s="4">
        <f t="shared" si="420"/>
        <v>15.650000000000091</v>
      </c>
      <c r="AP759" s="4">
        <f t="shared" si="421"/>
        <v>-1.2699999999999818</v>
      </c>
      <c r="AQ759" s="4">
        <f t="shared" si="422"/>
        <v>8.2800000000002001</v>
      </c>
      <c r="AR759">
        <f t="shared" si="438"/>
        <v>15.650000000000091</v>
      </c>
      <c r="AS759" s="6">
        <f t="shared" si="423"/>
        <v>0</v>
      </c>
      <c r="AT759" s="4">
        <f t="shared" si="424"/>
        <v>0.19635930909771204</v>
      </c>
      <c r="AU759" s="4">
        <f t="shared" si="439"/>
        <v>9.2842395393983352</v>
      </c>
      <c r="AV759">
        <f t="shared" si="440"/>
        <v>0</v>
      </c>
      <c r="AW759">
        <f t="shared" si="441"/>
        <v>0</v>
      </c>
      <c r="AX759">
        <f t="shared" si="442"/>
        <v>0</v>
      </c>
      <c r="AY759" s="4">
        <f t="shared" si="425"/>
        <v>6.94</v>
      </c>
      <c r="AZ759" s="4">
        <f t="shared" si="426"/>
        <v>401.75499999999874</v>
      </c>
      <c r="BA759" s="4">
        <f>(C759-$C$1240)*10/100*4</f>
        <v>162.16800000000003</v>
      </c>
      <c r="BC759"/>
      <c r="BE759" s="6"/>
      <c r="BK759">
        <f t="shared" si="443"/>
        <v>1</v>
      </c>
    </row>
    <row r="760" spans="1:63" x14ac:dyDescent="0.25">
      <c r="A760">
        <v>499</v>
      </c>
      <c r="B760" s="1">
        <v>43728</v>
      </c>
      <c r="C760" s="2">
        <v>3008.42</v>
      </c>
      <c r="D760" s="2">
        <v>3016.37</v>
      </c>
      <c r="E760" s="2">
        <v>2984.68</v>
      </c>
      <c r="F760" s="2">
        <v>2992.07</v>
      </c>
      <c r="G760" s="2">
        <v>6094740000</v>
      </c>
      <c r="H760" s="2">
        <f t="shared" si="427"/>
        <v>13.737586719977019</v>
      </c>
      <c r="I760" s="2">
        <f t="shared" si="428"/>
        <v>2956.4379999999996</v>
      </c>
      <c r="J760" s="2">
        <f t="shared" si="429"/>
        <v>17.812216054985178</v>
      </c>
      <c r="K760" s="2">
        <f t="shared" si="430"/>
        <v>1.6300000000001091</v>
      </c>
      <c r="L760" s="20">
        <f>VLOOKUP(B760,'IV Calls'!A:B,2, FALSE)</f>
        <v>0.10050000000000001</v>
      </c>
      <c r="M760" s="2">
        <f t="shared" si="431"/>
        <v>9.9064932060141384</v>
      </c>
      <c r="N760" s="2">
        <f>VLOOKUP(B760,'IV Puts'!A:B,2, FALSE)</f>
        <v>0.12330000000000001</v>
      </c>
      <c r="O760" s="21">
        <f t="shared" si="432"/>
        <v>12.612735914091443</v>
      </c>
      <c r="P760" s="4">
        <f t="shared" si="433"/>
        <v>31.690000000000055</v>
      </c>
      <c r="Q760" s="4">
        <f t="shared" si="434"/>
        <v>21.12699999999986</v>
      </c>
      <c r="R760" s="4">
        <f t="shared" si="435"/>
        <v>8.3578421052631544</v>
      </c>
      <c r="S760" s="4">
        <f t="shared" si="436"/>
        <v>5.6412244897959161</v>
      </c>
      <c r="T760" s="20">
        <f t="shared" si="407"/>
        <v>3015.0464736842105</v>
      </c>
      <c r="U760" s="2">
        <f t="shared" si="408"/>
        <v>22.976473684210305</v>
      </c>
      <c r="V760" s="24">
        <f t="shared" si="409"/>
        <v>0</v>
      </c>
      <c r="W760" s="32">
        <f t="shared" si="410"/>
        <v>3012.2857253935772</v>
      </c>
      <c r="X760" s="33">
        <f t="shared" si="411"/>
        <v>20.215725393577031</v>
      </c>
      <c r="Y760" s="34">
        <f t="shared" si="412"/>
        <v>0</v>
      </c>
      <c r="Z760" s="39">
        <f t="shared" si="437"/>
        <v>3008.2260000000006</v>
      </c>
      <c r="AA760" s="33">
        <f t="shared" si="413"/>
        <v>16.156000000000404</v>
      </c>
      <c r="AB760" s="34">
        <f t="shared" si="414"/>
        <v>0</v>
      </c>
      <c r="AC760" s="32">
        <f t="shared" si="415"/>
        <v>3009.0785423326515</v>
      </c>
      <c r="AD760" s="33">
        <f t="shared" si="416"/>
        <v>17.008542332651359</v>
      </c>
      <c r="AE760" s="34">
        <f t="shared" si="417"/>
        <v>0</v>
      </c>
      <c r="AF760" s="36">
        <f t="shared" si="418"/>
        <v>-1</v>
      </c>
      <c r="AG760" s="37">
        <f t="shared" si="419"/>
        <v>-1</v>
      </c>
      <c r="AH760" s="37">
        <f>IF(COUNTIF(AF761:AF764, "&lt;0")&gt;=2,0,IF(AE760=1, 1, -1))</f>
        <v>-1</v>
      </c>
      <c r="AI760" s="37">
        <f>IF(COUNTIF(AF761:AF763, "&lt;0")&gt;=1,0,IF(AE760=1, 1, -1))</f>
        <v>-1</v>
      </c>
      <c r="AJ760" s="42">
        <f>IF(SUM(AE761:AE763)=0,0,IF(AE760=1, 1, -1))</f>
        <v>-1</v>
      </c>
      <c r="AK760" s="37">
        <f>IF(COUNTIF(AF761:AF762, "&lt;0")&gt;=2,0,IF(AE760=1, 1, -1))</f>
        <v>-1</v>
      </c>
      <c r="AL760" s="44">
        <f>IF(COUNTIF(AF761:AF764, "&lt;0")&gt;=3,0,IF(AE760=1, 1, -1))</f>
        <v>-1</v>
      </c>
      <c r="AM760" s="49">
        <f>IF(COUNTIF(AF761:AF763, "&lt;0")&gt;=2,0,IF(AE760=1, 1, -1))</f>
        <v>-1</v>
      </c>
      <c r="AN760" s="7">
        <v>12.153936440811375</v>
      </c>
      <c r="AO760" s="4">
        <f t="shared" si="420"/>
        <v>7.9499999999998181</v>
      </c>
      <c r="AP760" s="4">
        <f t="shared" si="421"/>
        <v>-23.740000000000236</v>
      </c>
      <c r="AQ760" s="4">
        <f t="shared" si="422"/>
        <v>16.349999999999909</v>
      </c>
      <c r="AR760">
        <f t="shared" si="438"/>
        <v>23.740000000000236</v>
      </c>
      <c r="AS760" s="6">
        <f t="shared" si="423"/>
        <v>1</v>
      </c>
      <c r="AT760" s="4">
        <f t="shared" si="424"/>
        <v>-5.509095338783176</v>
      </c>
      <c r="AU760" s="4">
        <f t="shared" si="439"/>
        <v>2.8039364408114658</v>
      </c>
      <c r="AV760">
        <f t="shared" si="440"/>
        <v>0</v>
      </c>
      <c r="AW760">
        <f t="shared" si="441"/>
        <v>1</v>
      </c>
      <c r="AX760">
        <f t="shared" si="442"/>
        <v>0</v>
      </c>
      <c r="AY760" s="4">
        <f t="shared" si="425"/>
        <v>-3.9100000000000006</v>
      </c>
      <c r="AZ760" s="4">
        <f t="shared" si="426"/>
        <v>394.81499999999875</v>
      </c>
      <c r="BA760" s="4">
        <f>(C760-$C$1240)*10/100*4</f>
        <v>172.13600000000005</v>
      </c>
      <c r="BC760"/>
      <c r="BE760" s="6"/>
      <c r="BK760">
        <f t="shared" si="443"/>
        <v>1</v>
      </c>
    </row>
    <row r="761" spans="1:63" x14ac:dyDescent="0.25">
      <c r="A761">
        <v>498</v>
      </c>
      <c r="B761" s="1">
        <v>43727</v>
      </c>
      <c r="C761" s="2">
        <v>3010.36</v>
      </c>
      <c r="D761" s="2">
        <v>3021.99</v>
      </c>
      <c r="E761" s="2">
        <v>3003.16</v>
      </c>
      <c r="F761" s="2">
        <v>3006.79</v>
      </c>
      <c r="G761" s="2">
        <v>3251290000</v>
      </c>
      <c r="H761" s="2">
        <f t="shared" si="427"/>
        <v>14.112013361356741</v>
      </c>
      <c r="I761" s="2">
        <f t="shared" si="428"/>
        <v>2952.5639999999999</v>
      </c>
      <c r="J761" s="2">
        <f t="shared" si="429"/>
        <v>17.854931089492439</v>
      </c>
      <c r="K761" s="2">
        <f t="shared" si="430"/>
        <v>3.6300000000001091</v>
      </c>
      <c r="L761" s="20">
        <f>VLOOKUP(B761,'IV Calls'!A:B,2, FALSE)</f>
        <v>9.1300000000000006E-2</v>
      </c>
      <c r="M761" s="2">
        <f t="shared" si="431"/>
        <v>8.999450560219481</v>
      </c>
      <c r="N761" s="2">
        <f>VLOOKUP(B761,'IV Puts'!A:B,2, FALSE)</f>
        <v>9.8799999999999999E-2</v>
      </c>
      <c r="O761" s="21">
        <f t="shared" si="432"/>
        <v>10.106353948314784</v>
      </c>
      <c r="P761" s="4">
        <f t="shared" si="433"/>
        <v>18.829999999999927</v>
      </c>
      <c r="Q761" s="4">
        <f t="shared" si="434"/>
        <v>19.209999999999855</v>
      </c>
      <c r="R761" s="4">
        <f t="shared" si="435"/>
        <v>8.2564736842105262</v>
      </c>
      <c r="S761" s="4">
        <f t="shared" si="436"/>
        <v>5.4446836529258382</v>
      </c>
      <c r="T761" s="20">
        <f t="shared" si="407"/>
        <v>3014.5276015037593</v>
      </c>
      <c r="U761" s="2">
        <f t="shared" si="408"/>
        <v>7.7376015037593788</v>
      </c>
      <c r="V761" s="24">
        <f t="shared" si="409"/>
        <v>1</v>
      </c>
      <c r="W761" s="32">
        <f t="shared" si="410"/>
        <v>3013.9857878015387</v>
      </c>
      <c r="X761" s="33">
        <f t="shared" si="411"/>
        <v>7.1957878015386996</v>
      </c>
      <c r="Y761" s="34">
        <f t="shared" si="412"/>
        <v>1</v>
      </c>
      <c r="Z761" s="39">
        <f t="shared" si="437"/>
        <v>3011.246000000001</v>
      </c>
      <c r="AA761" s="33">
        <f t="shared" si="413"/>
        <v>4.4560000000010405</v>
      </c>
      <c r="AB761" s="34">
        <f t="shared" si="414"/>
        <v>1</v>
      </c>
      <c r="AC761" s="32">
        <f t="shared" si="415"/>
        <v>3011.8213554383237</v>
      </c>
      <c r="AD761" s="33">
        <f t="shared" si="416"/>
        <v>5.0313554383237715</v>
      </c>
      <c r="AE761" s="34">
        <f t="shared" si="417"/>
        <v>1</v>
      </c>
      <c r="AF761" s="36">
        <f t="shared" si="418"/>
        <v>1</v>
      </c>
      <c r="AG761" s="37">
        <f t="shared" si="419"/>
        <v>1</v>
      </c>
      <c r="AH761" s="37">
        <f>IF(COUNTIF(AF762:AF765, "&lt;0")&gt;=2,0,IF(AE761=1, 1, -1))</f>
        <v>1</v>
      </c>
      <c r="AI761" s="37">
        <f>IF(COUNTIF(AF762:AF764, "&lt;0")&gt;=1,0,IF(AE761=1, 1, -1))</f>
        <v>1</v>
      </c>
      <c r="AJ761" s="42">
        <f>IF(SUM(AE762:AE764)=0,0,IF(AE761=1, 1, -1))</f>
        <v>1</v>
      </c>
      <c r="AK761" s="37">
        <f>IF(COUNTIF(AF762:AF763, "&lt;0")&gt;=2,0,IF(AE761=1, 1, -1))</f>
        <v>1</v>
      </c>
      <c r="AL761" s="44">
        <f>IF(COUNTIF(AF762:AF765, "&lt;0")&gt;=3,0,IF(AE761=1, 1, -1))</f>
        <v>1</v>
      </c>
      <c r="AM761" s="49">
        <f>IF(COUNTIF(AF762:AF764, "&lt;0")&gt;=2,0,IF(AE761=1, 1, -1))</f>
        <v>1</v>
      </c>
      <c r="AN761" s="7">
        <v>9.7387263455606217</v>
      </c>
      <c r="AO761" s="4">
        <f t="shared" si="420"/>
        <v>11.629999999999654</v>
      </c>
      <c r="AP761" s="4">
        <f t="shared" si="421"/>
        <v>-7.2000000000002728</v>
      </c>
      <c r="AQ761" s="4">
        <f t="shared" si="422"/>
        <v>3.5700000000001637</v>
      </c>
      <c r="AR761">
        <f t="shared" si="438"/>
        <v>11.629999999999654</v>
      </c>
      <c r="AS761" s="6">
        <f t="shared" si="423"/>
        <v>0</v>
      </c>
      <c r="AT761" s="4">
        <f t="shared" si="424"/>
        <v>2.9780895183412781</v>
      </c>
      <c r="AU761" s="4">
        <f t="shared" si="439"/>
        <v>13.168726345560458</v>
      </c>
      <c r="AV761">
        <f t="shared" si="440"/>
        <v>0</v>
      </c>
      <c r="AW761">
        <f t="shared" si="441"/>
        <v>0</v>
      </c>
      <c r="AX761">
        <f t="shared" si="442"/>
        <v>0</v>
      </c>
      <c r="AY761" s="4">
        <f t="shared" si="425"/>
        <v>6.94</v>
      </c>
      <c r="AZ761" s="4">
        <f t="shared" si="426"/>
        <v>398.72499999999877</v>
      </c>
      <c r="BA761" s="4">
        <f>(C761-$C$1240)*10/100*4</f>
        <v>172.91200000000009</v>
      </c>
      <c r="BC761"/>
      <c r="BE761" s="6"/>
      <c r="BK761">
        <f t="shared" si="443"/>
        <v>1</v>
      </c>
    </row>
    <row r="762" spans="1:63" x14ac:dyDescent="0.25">
      <c r="A762">
        <v>497</v>
      </c>
      <c r="B762" s="1">
        <v>43726</v>
      </c>
      <c r="C762" s="2">
        <v>3001.5</v>
      </c>
      <c r="D762" s="2">
        <v>3007.83</v>
      </c>
      <c r="E762" s="2">
        <v>2978.57</v>
      </c>
      <c r="F762" s="2">
        <v>3006.73</v>
      </c>
      <c r="G762" s="2">
        <v>3435540000</v>
      </c>
      <c r="H762" s="2">
        <f t="shared" si="427"/>
        <v>16.520819356866721</v>
      </c>
      <c r="I762" s="2">
        <f t="shared" si="428"/>
        <v>2948.1480000000001</v>
      </c>
      <c r="J762" s="2">
        <f t="shared" si="429"/>
        <v>17.806835433560146</v>
      </c>
      <c r="K762" s="2">
        <f t="shared" si="430"/>
        <v>-4.1999999999998181</v>
      </c>
      <c r="L762" s="20">
        <f>VLOOKUP(B762,'IV Calls'!A:B,2, FALSE)</f>
        <v>7.5399999999999995E-2</v>
      </c>
      <c r="M762" s="2">
        <f t="shared" si="431"/>
        <v>7.4296398896781479</v>
      </c>
      <c r="N762" s="2">
        <f>VLOOKUP(B762,'IV Puts'!A:B,2, FALSE)</f>
        <v>0.1421</v>
      </c>
      <c r="O762" s="21">
        <f t="shared" si="432"/>
        <v>14.530576257714317</v>
      </c>
      <c r="P762" s="4">
        <f t="shared" si="433"/>
        <v>29.259999999999764</v>
      </c>
      <c r="Q762" s="4">
        <f t="shared" si="434"/>
        <v>22.134999999999856</v>
      </c>
      <c r="R762" s="4">
        <f t="shared" si="435"/>
        <v>7.7976015037594006</v>
      </c>
      <c r="S762" s="4">
        <f t="shared" si="436"/>
        <v>5.1067433824488173</v>
      </c>
      <c r="T762" s="20">
        <f t="shared" si="407"/>
        <v>3013.2575413533832</v>
      </c>
      <c r="U762" s="2">
        <f t="shared" si="408"/>
        <v>6.5275413533831852</v>
      </c>
      <c r="V762" s="24">
        <f t="shared" si="409"/>
        <v>1</v>
      </c>
      <c r="W762" s="32">
        <f t="shared" si="410"/>
        <v>3005.0291716124593</v>
      </c>
      <c r="X762" s="33">
        <f t="shared" si="411"/>
        <v>1.700828387540696</v>
      </c>
      <c r="Y762" s="34">
        <f t="shared" si="412"/>
        <v>1</v>
      </c>
      <c r="Z762" s="39">
        <f t="shared" si="437"/>
        <v>3002.0830000000001</v>
      </c>
      <c r="AA762" s="33">
        <f t="shared" si="413"/>
        <v>4.6469999999999345</v>
      </c>
      <c r="AB762" s="34">
        <f t="shared" si="414"/>
        <v>1</v>
      </c>
      <c r="AC762" s="32">
        <f t="shared" si="415"/>
        <v>3002.7016960386163</v>
      </c>
      <c r="AD762" s="33">
        <f t="shared" si="416"/>
        <v>4.0283039613836991</v>
      </c>
      <c r="AE762" s="34">
        <f t="shared" si="417"/>
        <v>1</v>
      </c>
      <c r="AF762" s="36">
        <f t="shared" si="418"/>
        <v>1</v>
      </c>
      <c r="AG762" s="37">
        <f t="shared" si="419"/>
        <v>1</v>
      </c>
      <c r="AH762" s="37">
        <f>IF(COUNTIF(AF763:AF766, "&lt;0")&gt;=2,0,IF(AE762=1, 1, -1))</f>
        <v>1</v>
      </c>
      <c r="AI762" s="37">
        <f>IF(COUNTIF(AF763:AF765, "&lt;0")&gt;=1,0,IF(AE762=1, 1, -1))</f>
        <v>1</v>
      </c>
      <c r="AJ762" s="42">
        <f>IF(SUM(AE763:AE765)=0,0,IF(AE762=1, 1, -1))</f>
        <v>1</v>
      </c>
      <c r="AK762" s="37">
        <f>IF(COUNTIF(AF763:AF764, "&lt;0")&gt;=2,0,IF(AE762=1, 1, -1))</f>
        <v>1</v>
      </c>
      <c r="AL762" s="44">
        <f>IF(COUNTIF(AF763:AF766, "&lt;0")&gt;=3,0,IF(AE762=1, 1, -1))</f>
        <v>1</v>
      </c>
      <c r="AM762" s="49">
        <f>IF(COUNTIF(AF763:AF765, "&lt;0")&gt;=2,0,IF(AE762=1, 1, -1))</f>
        <v>1</v>
      </c>
      <c r="AN762" s="7">
        <v>14.002013638239585</v>
      </c>
      <c r="AO762" s="4">
        <f t="shared" si="420"/>
        <v>6.3299999999999272</v>
      </c>
      <c r="AP762" s="4">
        <f t="shared" si="421"/>
        <v>-22.929999999999836</v>
      </c>
      <c r="AQ762" s="4">
        <f t="shared" si="422"/>
        <v>5.2300000000000182</v>
      </c>
      <c r="AR762">
        <f t="shared" si="438"/>
        <v>22.929999999999836</v>
      </c>
      <c r="AS762" s="6">
        <f t="shared" si="423"/>
        <v>1</v>
      </c>
      <c r="AT762" s="4">
        <f t="shared" si="424"/>
        <v>-1.9269795426404599</v>
      </c>
      <c r="AU762" s="4">
        <f t="shared" si="439"/>
        <v>15.772013638239567</v>
      </c>
      <c r="AV762">
        <f t="shared" si="440"/>
        <v>0</v>
      </c>
      <c r="AW762">
        <f t="shared" si="441"/>
        <v>1</v>
      </c>
      <c r="AX762">
        <f t="shared" si="442"/>
        <v>0</v>
      </c>
      <c r="AY762" s="4">
        <f t="shared" si="425"/>
        <v>-3.9100000000000006</v>
      </c>
      <c r="AZ762" s="4">
        <f t="shared" si="426"/>
        <v>391.78499999999877</v>
      </c>
      <c r="BA762" s="4">
        <f>(C762-$C$1240)*10/100*4</f>
        <v>169.36800000000002</v>
      </c>
      <c r="BC762"/>
      <c r="BE762" s="6"/>
      <c r="BK762">
        <f t="shared" si="443"/>
        <v>1</v>
      </c>
    </row>
    <row r="763" spans="1:63" x14ac:dyDescent="0.25">
      <c r="A763">
        <v>496</v>
      </c>
      <c r="B763" s="1">
        <v>43725</v>
      </c>
      <c r="C763" s="2">
        <v>2995.67</v>
      </c>
      <c r="D763" s="2">
        <v>3006.21</v>
      </c>
      <c r="E763" s="2">
        <v>2993.73</v>
      </c>
      <c r="F763" s="2">
        <v>3005.7</v>
      </c>
      <c r="G763" s="2">
        <v>3671840000</v>
      </c>
      <c r="H763" s="2">
        <f t="shared" si="427"/>
        <v>25.713021258152853</v>
      </c>
      <c r="I763" s="2">
        <f t="shared" si="428"/>
        <v>2944.0235000000002</v>
      </c>
      <c r="J763" s="2">
        <f t="shared" si="429"/>
        <v>25.13442258505669</v>
      </c>
      <c r="K763" s="2">
        <f t="shared" si="430"/>
        <v>-2.2899999999999636</v>
      </c>
      <c r="L763" s="20">
        <f>VLOOKUP(B763,'IV Calls'!A:B,2, FALSE)</f>
        <v>8.5699999999999998E-2</v>
      </c>
      <c r="M763" s="2">
        <f t="shared" si="431"/>
        <v>8.4228185128786652</v>
      </c>
      <c r="N763" s="2">
        <f>VLOOKUP(B763,'IV Puts'!A:B,2, FALSE)</f>
        <v>0.1472</v>
      </c>
      <c r="O763" s="21">
        <f t="shared" si="432"/>
        <v>15.013321083849592</v>
      </c>
      <c r="P763" s="4">
        <f t="shared" si="433"/>
        <v>12.480000000000018</v>
      </c>
      <c r="Q763" s="4">
        <f t="shared" si="434"/>
        <v>22.465999999999894</v>
      </c>
      <c r="R763" s="4">
        <f t="shared" si="435"/>
        <v>7.557541353383451</v>
      </c>
      <c r="S763" s="4">
        <f t="shared" si="436"/>
        <v>4.9706642429006527</v>
      </c>
      <c r="T763" s="20">
        <f t="shared" si="407"/>
        <v>3004.8034436090225</v>
      </c>
      <c r="U763" s="2">
        <f t="shared" si="408"/>
        <v>0.89655639097736639</v>
      </c>
      <c r="V763" s="24">
        <f t="shared" si="409"/>
        <v>1</v>
      </c>
      <c r="W763" s="32">
        <f t="shared" si="410"/>
        <v>2998.9281544334317</v>
      </c>
      <c r="X763" s="33">
        <f t="shared" si="411"/>
        <v>6.7718455665681176</v>
      </c>
      <c r="Y763" s="34">
        <f t="shared" si="412"/>
        <v>1</v>
      </c>
      <c r="Z763" s="39">
        <f t="shared" si="437"/>
        <v>2995.596</v>
      </c>
      <c r="AA763" s="33">
        <f t="shared" si="413"/>
        <v>10.103999999999814</v>
      </c>
      <c r="AB763" s="34">
        <f t="shared" si="414"/>
        <v>1</v>
      </c>
      <c r="AC763" s="32">
        <f t="shared" si="415"/>
        <v>2996.2957524310204</v>
      </c>
      <c r="AD763" s="33">
        <f t="shared" si="416"/>
        <v>9.4042475689793719</v>
      </c>
      <c r="AE763" s="34">
        <f t="shared" si="417"/>
        <v>1</v>
      </c>
      <c r="AF763" s="36">
        <f t="shared" si="418"/>
        <v>1</v>
      </c>
      <c r="AG763" s="37">
        <f t="shared" si="419"/>
        <v>1</v>
      </c>
      <c r="AH763" s="37">
        <f>IF(COUNTIF(AF764:AF767, "&lt;0")&gt;=2,0,IF(AE763=1, 1, -1))</f>
        <v>1</v>
      </c>
      <c r="AI763" s="37">
        <f>IF(COUNTIF(AF764:AF766, "&lt;0")&gt;=1,0,IF(AE763=1, 1, -1))</f>
        <v>1</v>
      </c>
      <c r="AJ763" s="42">
        <f>IF(SUM(AE764:AE766)=0,0,IF(AE763=1, 1, -1))</f>
        <v>1</v>
      </c>
      <c r="AK763" s="37">
        <f>IF(COUNTIF(AF764:AF765, "&lt;0")&gt;=2,0,IF(AE763=1, 1, -1))</f>
        <v>1</v>
      </c>
      <c r="AL763" s="44">
        <f>IF(COUNTIF(AF764:AF767, "&lt;0")&gt;=3,0,IF(AE763=1, 1, -1))</f>
        <v>1</v>
      </c>
      <c r="AM763" s="49">
        <f>IF(COUNTIF(AF764:AF766, "&lt;0")&gt;=2,0,IF(AE763=1, 1, -1))</f>
        <v>1</v>
      </c>
      <c r="AN763" s="7">
        <v>14.467198192482376</v>
      </c>
      <c r="AO763" s="4">
        <f t="shared" si="420"/>
        <v>10.539999999999964</v>
      </c>
      <c r="AP763" s="4">
        <f t="shared" si="421"/>
        <v>-1.9400000000000546</v>
      </c>
      <c r="AQ763" s="4">
        <f t="shared" si="422"/>
        <v>10.029999999999745</v>
      </c>
      <c r="AR763">
        <f t="shared" si="438"/>
        <v>10.539999999999964</v>
      </c>
      <c r="AS763" s="6">
        <f t="shared" si="423"/>
        <v>0</v>
      </c>
      <c r="AT763" s="4">
        <f t="shared" si="424"/>
        <v>11.1607972887236</v>
      </c>
      <c r="AU763" s="4">
        <f t="shared" si="439"/>
        <v>11.437198192482631</v>
      </c>
      <c r="AV763">
        <f t="shared" si="440"/>
        <v>0</v>
      </c>
      <c r="AW763">
        <f t="shared" si="441"/>
        <v>0</v>
      </c>
      <c r="AX763">
        <f t="shared" si="442"/>
        <v>0</v>
      </c>
      <c r="AY763" s="4">
        <f t="shared" si="425"/>
        <v>6.94</v>
      </c>
      <c r="AZ763" s="4">
        <f t="shared" si="426"/>
        <v>395.6949999999988</v>
      </c>
      <c r="BA763" s="4">
        <f>(C763-$C$1240)*10/100*4</f>
        <v>167.03600000000006</v>
      </c>
      <c r="BC763"/>
      <c r="BE763" s="6"/>
      <c r="BK763">
        <f t="shared" si="443"/>
        <v>1</v>
      </c>
    </row>
    <row r="764" spans="1:63" x14ac:dyDescent="0.25">
      <c r="A764">
        <v>495</v>
      </c>
      <c r="B764" s="1">
        <v>43724</v>
      </c>
      <c r="C764" s="2">
        <v>2996.41</v>
      </c>
      <c r="D764" s="2">
        <v>3002.19</v>
      </c>
      <c r="E764" s="2">
        <v>2990.67</v>
      </c>
      <c r="F764" s="2">
        <v>2997.96</v>
      </c>
      <c r="G764" s="2">
        <v>4274640000</v>
      </c>
      <c r="H764" s="2">
        <f t="shared" si="427"/>
        <v>33.890331364564645</v>
      </c>
      <c r="I764" s="2">
        <f t="shared" si="428"/>
        <v>2939.9139999999998</v>
      </c>
      <c r="J764" s="2">
        <f t="shared" si="429"/>
        <v>34.564236441580377</v>
      </c>
      <c r="K764" s="2">
        <f t="shared" si="430"/>
        <v>-10.980000000000018</v>
      </c>
      <c r="L764" s="20">
        <f>VLOOKUP(B764,'IV Calls'!A:B,2, FALSE)</f>
        <v>9.4899999999999998E-2</v>
      </c>
      <c r="M764" s="2">
        <f t="shared" si="431"/>
        <v>9.3563562775026234</v>
      </c>
      <c r="N764" s="2">
        <f>VLOOKUP(B764,'IV Puts'!A:B,2, FALSE)</f>
        <v>0.1464</v>
      </c>
      <c r="O764" s="21">
        <f t="shared" si="432"/>
        <v>14.978694280349027</v>
      </c>
      <c r="P764" s="4">
        <f t="shared" si="433"/>
        <v>16.7199999999998</v>
      </c>
      <c r="Q764" s="4">
        <f t="shared" si="434"/>
        <v>24.678999999999906</v>
      </c>
      <c r="R764" s="4">
        <f t="shared" si="435"/>
        <v>6.843443609022553</v>
      </c>
      <c r="S764" s="4">
        <f t="shared" si="436"/>
        <v>4.5889499062416261</v>
      </c>
      <c r="T764" s="20">
        <f t="shared" si="407"/>
        <v>3014.0177443609023</v>
      </c>
      <c r="U764" s="2">
        <f t="shared" si="408"/>
        <v>16.057744360902234</v>
      </c>
      <c r="V764" s="24">
        <f t="shared" si="409"/>
        <v>0</v>
      </c>
      <c r="W764" s="32">
        <f t="shared" si="410"/>
        <v>2999.5683764871856</v>
      </c>
      <c r="X764" s="33">
        <f t="shared" si="411"/>
        <v>1.6083764871855237</v>
      </c>
      <c r="Y764" s="34">
        <f t="shared" si="412"/>
        <v>1</v>
      </c>
      <c r="Z764" s="39">
        <f t="shared" si="437"/>
        <v>2994.829999999999</v>
      </c>
      <c r="AA764" s="33">
        <f t="shared" si="413"/>
        <v>3.1300000000010186</v>
      </c>
      <c r="AB764" s="34">
        <f t="shared" si="414"/>
        <v>1</v>
      </c>
      <c r="AC764" s="32">
        <f t="shared" si="415"/>
        <v>2995.8250590623079</v>
      </c>
      <c r="AD764" s="33">
        <f t="shared" si="416"/>
        <v>2.1349409376921358</v>
      </c>
      <c r="AE764" s="34">
        <f t="shared" si="417"/>
        <v>1</v>
      </c>
      <c r="AF764" s="36">
        <f t="shared" si="418"/>
        <v>1</v>
      </c>
      <c r="AG764" s="37">
        <f t="shared" si="419"/>
        <v>1</v>
      </c>
      <c r="AH764" s="37">
        <f>IF(COUNTIF(AF765:AF768, "&lt;0")&gt;=2,0,IF(AE764=1, 1, -1))</f>
        <v>1</v>
      </c>
      <c r="AI764" s="37">
        <f>IF(COUNTIF(AF765:AF767, "&lt;0")&gt;=1,0,IF(AE764=1, 1, -1))</f>
        <v>0</v>
      </c>
      <c r="AJ764" s="42">
        <f>IF(SUM(AE765:AE767)=0,0,IF(AE764=1, 1, -1))</f>
        <v>1</v>
      </c>
      <c r="AK764" s="37">
        <f>IF(COUNTIF(AF765:AF766, "&lt;0")&gt;=2,0,IF(AE764=1, 1, -1))</f>
        <v>1</v>
      </c>
      <c r="AL764" s="44">
        <f>IF(COUNTIF(AF765:AF768, "&lt;0")&gt;=3,0,IF(AE764=1, 1, -1))</f>
        <v>1</v>
      </c>
      <c r="AM764" s="49">
        <f>IF(COUNTIF(AF765:AF767, "&lt;0")&gt;=2,0,IF(AE764=1, 1, -1))</f>
        <v>1</v>
      </c>
      <c r="AN764" s="7">
        <v>14.433830969719539</v>
      </c>
      <c r="AO764" s="4">
        <f t="shared" si="420"/>
        <v>5.7800000000002001</v>
      </c>
      <c r="AP764" s="4">
        <f t="shared" si="421"/>
        <v>-5.7399999999997817</v>
      </c>
      <c r="AQ764" s="4">
        <f t="shared" si="422"/>
        <v>1.5500000000001819</v>
      </c>
      <c r="AR764">
        <f t="shared" si="438"/>
        <v>5.7800000000002001</v>
      </c>
      <c r="AS764" s="6">
        <f t="shared" si="423"/>
        <v>0</v>
      </c>
      <c r="AT764" s="4">
        <f t="shared" si="424"/>
        <v>15.870746454579109</v>
      </c>
      <c r="AU764" s="4">
        <f t="shared" si="439"/>
        <v>19.883830969719355</v>
      </c>
      <c r="AV764">
        <f t="shared" si="440"/>
        <v>0</v>
      </c>
      <c r="AW764">
        <f t="shared" si="441"/>
        <v>0</v>
      </c>
      <c r="AX764">
        <f t="shared" si="442"/>
        <v>0</v>
      </c>
      <c r="AY764" s="4">
        <f t="shared" si="425"/>
        <v>6.94</v>
      </c>
      <c r="AZ764" s="4">
        <f t="shared" si="426"/>
        <v>388.7549999999988</v>
      </c>
      <c r="BA764" s="4">
        <f>(C764-$C$1240)*10/100*4</f>
        <v>167.33199999999997</v>
      </c>
      <c r="BC764"/>
      <c r="BE764" s="6"/>
      <c r="BK764">
        <f t="shared" si="443"/>
        <v>1</v>
      </c>
    </row>
    <row r="765" spans="1:63" x14ac:dyDescent="0.25">
      <c r="A765">
        <v>494</v>
      </c>
      <c r="B765" s="1">
        <v>43721</v>
      </c>
      <c r="C765" s="2">
        <v>3012.21</v>
      </c>
      <c r="D765" s="2">
        <v>3017.33</v>
      </c>
      <c r="E765" s="2">
        <v>3002.9</v>
      </c>
      <c r="F765" s="2">
        <v>3007.39</v>
      </c>
      <c r="G765" s="2">
        <v>3520060000</v>
      </c>
      <c r="H765" s="2">
        <f t="shared" si="427"/>
        <v>34.583385606386109</v>
      </c>
      <c r="I765" s="2">
        <f t="shared" si="428"/>
        <v>2933.3305</v>
      </c>
      <c r="J765" s="2">
        <f t="shared" si="429"/>
        <v>36.583184748129675</v>
      </c>
      <c r="K765" s="2">
        <f t="shared" si="430"/>
        <v>2.6399999999998727</v>
      </c>
      <c r="L765" s="20">
        <f>VLOOKUP(B765,'IV Calls'!A:B,2, FALSE)</f>
        <v>8.0600000000000005E-2</v>
      </c>
      <c r="M765" s="2">
        <f t="shared" si="431"/>
        <v>7.9522546358027641</v>
      </c>
      <c r="N765" s="2">
        <f>VLOOKUP(B765,'IV Puts'!A:B,2, FALSE)</f>
        <v>0.1366</v>
      </c>
      <c r="O765" s="21">
        <f t="shared" si="432"/>
        <v>13.98615307573162</v>
      </c>
      <c r="P765" s="4">
        <f t="shared" si="433"/>
        <v>14.429999999999836</v>
      </c>
      <c r="Q765" s="4">
        <f t="shared" si="434"/>
        <v>25.717999999999893</v>
      </c>
      <c r="R765" s="4">
        <f t="shared" si="435"/>
        <v>6.6277443609022537</v>
      </c>
      <c r="S765" s="4">
        <f t="shared" si="436"/>
        <v>4.4484175875852294</v>
      </c>
      <c r="T765" s="20">
        <f t="shared" si="407"/>
        <v>3016.2556766917296</v>
      </c>
      <c r="U765" s="2">
        <f t="shared" si="408"/>
        <v>8.8656766917297318</v>
      </c>
      <c r="V765" s="24">
        <f t="shared" si="409"/>
        <v>1</v>
      </c>
      <c r="W765" s="32">
        <f t="shared" si="410"/>
        <v>3015.3750009516257</v>
      </c>
      <c r="X765" s="33">
        <f t="shared" si="411"/>
        <v>7.9850009516258069</v>
      </c>
      <c r="Y765" s="34">
        <f t="shared" si="412"/>
        <v>1</v>
      </c>
      <c r="Z765" s="39">
        <f t="shared" si="437"/>
        <v>3012.5230000000001</v>
      </c>
      <c r="AA765" s="33">
        <f t="shared" si="413"/>
        <v>5.1330000000002656</v>
      </c>
      <c r="AB765" s="34">
        <f t="shared" si="414"/>
        <v>1</v>
      </c>
      <c r="AC765" s="32">
        <f t="shared" si="415"/>
        <v>3013.1219201998415</v>
      </c>
      <c r="AD765" s="33">
        <f t="shared" si="416"/>
        <v>5.7319201998416247</v>
      </c>
      <c r="AE765" s="34">
        <f t="shared" si="417"/>
        <v>1</v>
      </c>
      <c r="AF765" s="36">
        <f t="shared" si="418"/>
        <v>1</v>
      </c>
      <c r="AG765" s="37">
        <f t="shared" si="419"/>
        <v>1</v>
      </c>
      <c r="AH765" s="37">
        <f>IF(COUNTIF(AF766:AF769, "&lt;0")&gt;=2,0,IF(AE765=1, 1, -1))</f>
        <v>0</v>
      </c>
      <c r="AI765" s="37">
        <f>IF(COUNTIF(AF766:AF768, "&lt;0")&gt;=1,0,IF(AE765=1, 1, -1))</f>
        <v>0</v>
      </c>
      <c r="AJ765" s="42">
        <f>IF(SUM(AE766:AE768)=0,0,IF(AE765=1, 1, -1))</f>
        <v>1</v>
      </c>
      <c r="AK765" s="37">
        <f>IF(COUNTIF(AF766:AF767, "&lt;0")&gt;=2,0,IF(AE765=1, 1, -1))</f>
        <v>1</v>
      </c>
      <c r="AL765" s="44">
        <f>IF(COUNTIF(AF766:AF769, "&lt;0")&gt;=3,0,IF(AE765=1, 1, -1))</f>
        <v>1</v>
      </c>
      <c r="AM765" s="49">
        <f>IF(COUNTIF(AF766:AF768, "&lt;0")&gt;=2,0,IF(AE765=1, 1, -1))</f>
        <v>1</v>
      </c>
      <c r="AN765" s="7">
        <v>13.477394333134708</v>
      </c>
      <c r="AO765" s="4">
        <f t="shared" si="420"/>
        <v>5.1199999999998909</v>
      </c>
      <c r="AP765" s="4">
        <f t="shared" si="421"/>
        <v>-9.3099999999999454</v>
      </c>
      <c r="AQ765" s="4">
        <f t="shared" si="422"/>
        <v>4.8200000000001637</v>
      </c>
      <c r="AR765">
        <f t="shared" si="438"/>
        <v>9.3099999999999454</v>
      </c>
      <c r="AS765" s="6">
        <f t="shared" si="423"/>
        <v>0</v>
      </c>
      <c r="AT765" s="4">
        <f t="shared" si="424"/>
        <v>10.906091499702114</v>
      </c>
      <c r="AU765" s="4">
        <f t="shared" si="439"/>
        <v>15.657394333134544</v>
      </c>
      <c r="AV765">
        <f t="shared" si="440"/>
        <v>0</v>
      </c>
      <c r="AW765">
        <f t="shared" si="441"/>
        <v>0</v>
      </c>
      <c r="AX765">
        <f t="shared" si="442"/>
        <v>0</v>
      </c>
      <c r="AY765" s="4">
        <f t="shared" si="425"/>
        <v>6.94</v>
      </c>
      <c r="AZ765" s="4">
        <f t="shared" si="426"/>
        <v>381.8149999999988</v>
      </c>
      <c r="BA765" s="4">
        <f>(C765-$C$1240)*10/100*4</f>
        <v>173.65200000000004</v>
      </c>
      <c r="BC765"/>
      <c r="BE765" s="6"/>
      <c r="BK765">
        <f t="shared" si="443"/>
        <v>1</v>
      </c>
    </row>
    <row r="766" spans="1:63" x14ac:dyDescent="0.25">
      <c r="A766">
        <v>493</v>
      </c>
      <c r="B766" s="1">
        <v>43720</v>
      </c>
      <c r="C766" s="2">
        <v>3009.08</v>
      </c>
      <c r="D766" s="2">
        <v>3020.74</v>
      </c>
      <c r="E766" s="2">
        <v>3000.92</v>
      </c>
      <c r="F766" s="2">
        <v>3009.57</v>
      </c>
      <c r="G766" s="2">
        <v>3791860000</v>
      </c>
      <c r="H766" s="2">
        <f t="shared" si="427"/>
        <v>34.90969683817562</v>
      </c>
      <c r="I766" s="2">
        <f t="shared" si="428"/>
        <v>2925.0299999999997</v>
      </c>
      <c r="J766" s="2">
        <f t="shared" si="429"/>
        <v>36.252026280936107</v>
      </c>
      <c r="K766" s="2">
        <f t="shared" si="430"/>
        <v>8.1500000000000909</v>
      </c>
      <c r="L766" s="20">
        <f>VLOOKUP(B766,'IV Calls'!A:B,2, FALSE)</f>
        <v>9.1700000000000004E-2</v>
      </c>
      <c r="M766" s="2">
        <f t="shared" si="431"/>
        <v>9.0214425516800567</v>
      </c>
      <c r="N766" s="2">
        <f>VLOOKUP(B766,'IV Puts'!A:B,2, FALSE)</f>
        <v>0.1323</v>
      </c>
      <c r="O766" s="21">
        <f t="shared" si="432"/>
        <v>13.506998078876467</v>
      </c>
      <c r="P766" s="4">
        <f t="shared" si="433"/>
        <v>19.819999999999709</v>
      </c>
      <c r="Q766" s="4">
        <f t="shared" si="434"/>
        <v>28.530999999999903</v>
      </c>
      <c r="R766" s="4">
        <f t="shared" si="435"/>
        <v>6.6856766917293236</v>
      </c>
      <c r="S766" s="4">
        <f t="shared" si="436"/>
        <v>4.4577478191911188</v>
      </c>
      <c r="T766" s="20">
        <f t="shared" si="407"/>
        <v>3007.4989022556388</v>
      </c>
      <c r="U766" s="2">
        <f t="shared" si="408"/>
        <v>2.0710977443613956</v>
      </c>
      <c r="V766" s="24">
        <f t="shared" si="409"/>
        <v>1</v>
      </c>
      <c r="W766" s="32">
        <f t="shared" si="410"/>
        <v>3012.1931697701339</v>
      </c>
      <c r="X766" s="33">
        <f t="shared" si="411"/>
        <v>2.6231697701336998</v>
      </c>
      <c r="Y766" s="34">
        <f t="shared" si="412"/>
        <v>1</v>
      </c>
      <c r="Z766" s="39">
        <f t="shared" si="437"/>
        <v>3011.8469999999998</v>
      </c>
      <c r="AA766" s="33">
        <f t="shared" si="413"/>
        <v>2.2769999999995889</v>
      </c>
      <c r="AB766" s="34">
        <f t="shared" si="414"/>
        <v>1</v>
      </c>
      <c r="AC766" s="32">
        <f t="shared" si="415"/>
        <v>3011.919695651728</v>
      </c>
      <c r="AD766" s="33">
        <f t="shared" si="416"/>
        <v>2.3496956517278704</v>
      </c>
      <c r="AE766" s="34">
        <f t="shared" si="417"/>
        <v>1</v>
      </c>
      <c r="AF766" s="36">
        <f t="shared" si="418"/>
        <v>1</v>
      </c>
      <c r="AG766" s="37">
        <f t="shared" si="419"/>
        <v>0</v>
      </c>
      <c r="AH766" s="37">
        <f>IF(COUNTIF(AF767:AF770, "&lt;0")&gt;=2,0,IF(AE766=1, 1, -1))</f>
        <v>0</v>
      </c>
      <c r="AI766" s="37">
        <f>IF(COUNTIF(AF767:AF769, "&lt;0")&gt;=1,0,IF(AE766=1, 1, -1))</f>
        <v>0</v>
      </c>
      <c r="AJ766" s="42">
        <f>IF(SUM(AE767:AE769)=0,0,IF(AE766=1, 1, -1))</f>
        <v>1</v>
      </c>
      <c r="AK766" s="37">
        <f>IF(COUNTIF(AF767:AF768, "&lt;0")&gt;=2,0,IF(AE766=1, 1, -1))</f>
        <v>1</v>
      </c>
      <c r="AL766" s="44">
        <f>IF(COUNTIF(AF767:AF770, "&lt;0")&gt;=3,0,IF(AE766=1, 1, -1))</f>
        <v>1</v>
      </c>
      <c r="AM766" s="49">
        <f>IF(COUNTIF(AF767:AF769, "&lt;0")&gt;=2,0,IF(AE766=1, 1, -1))</f>
        <v>0</v>
      </c>
      <c r="AN766" s="7">
        <v>13.015669024942984</v>
      </c>
      <c r="AO766" s="4">
        <f t="shared" si="420"/>
        <v>11.659999999999854</v>
      </c>
      <c r="AP766" s="4">
        <f t="shared" si="421"/>
        <v>-8.1599999999998545</v>
      </c>
      <c r="AQ766" s="4">
        <f t="shared" si="422"/>
        <v>0.49000000000023647</v>
      </c>
      <c r="AR766">
        <f t="shared" si="438"/>
        <v>11.659999999999854</v>
      </c>
      <c r="AS766" s="6">
        <f t="shared" si="423"/>
        <v>0</v>
      </c>
      <c r="AT766" s="4">
        <f t="shared" si="424"/>
        <v>7.8635035374146227</v>
      </c>
      <c r="AU766" s="4">
        <f t="shared" si="439"/>
        <v>19.525669024942747</v>
      </c>
      <c r="AV766">
        <f t="shared" si="440"/>
        <v>0</v>
      </c>
      <c r="AW766">
        <f t="shared" si="441"/>
        <v>0</v>
      </c>
      <c r="AX766">
        <f t="shared" si="442"/>
        <v>0</v>
      </c>
      <c r="AY766" s="4">
        <f t="shared" si="425"/>
        <v>6.94</v>
      </c>
      <c r="AZ766" s="4">
        <f t="shared" si="426"/>
        <v>374.87499999999881</v>
      </c>
      <c r="BA766" s="4">
        <f>(C766-$C$1240)*10/100*4</f>
        <v>172.4</v>
      </c>
      <c r="BC766"/>
      <c r="BE766" s="6"/>
      <c r="BK766">
        <f t="shared" si="443"/>
        <v>1</v>
      </c>
    </row>
    <row r="767" spans="1:63" x14ac:dyDescent="0.25">
      <c r="A767">
        <v>492</v>
      </c>
      <c r="B767" s="1">
        <v>43719</v>
      </c>
      <c r="C767" s="2">
        <v>2981.41</v>
      </c>
      <c r="D767" s="2">
        <v>3000.93</v>
      </c>
      <c r="E767" s="2">
        <v>2975.31</v>
      </c>
      <c r="F767" s="2">
        <v>3000.93</v>
      </c>
      <c r="G767" s="2">
        <v>3927550000</v>
      </c>
      <c r="H767" s="2">
        <f t="shared" si="427"/>
        <v>41.221367706027756</v>
      </c>
      <c r="I767" s="2">
        <f t="shared" si="428"/>
        <v>2919.2835</v>
      </c>
      <c r="J767" s="2">
        <f t="shared" si="429"/>
        <v>40.247865062699411</v>
      </c>
      <c r="K767" s="2">
        <f t="shared" si="430"/>
        <v>2.0199999999999818</v>
      </c>
      <c r="L767" s="20">
        <f>VLOOKUP(B767,'IV Calls'!A:B,2, FALSE)</f>
        <v>0.1052</v>
      </c>
      <c r="M767" s="2">
        <f t="shared" si="431"/>
        <v>10.275285145683592</v>
      </c>
      <c r="N767" s="2">
        <f>VLOOKUP(B767,'IV Puts'!A:B,2, FALSE)</f>
        <v>0.13650000000000001</v>
      </c>
      <c r="O767" s="21">
        <f t="shared" si="432"/>
        <v>13.835763693173341</v>
      </c>
      <c r="P767" s="4">
        <f t="shared" si="433"/>
        <v>25.619999999999891</v>
      </c>
      <c r="Q767" s="4">
        <f t="shared" si="434"/>
        <v>30.246999999999936</v>
      </c>
      <c r="R767" s="4">
        <f t="shared" si="435"/>
        <v>6.5689022556390944</v>
      </c>
      <c r="S767" s="4">
        <f t="shared" si="436"/>
        <v>4.3847461551182398</v>
      </c>
      <c r="T767" s="20">
        <f t="shared" si="407"/>
        <v>2984.4998872180449</v>
      </c>
      <c r="U767" s="2">
        <f t="shared" si="408"/>
        <v>16.430112781954904</v>
      </c>
      <c r="V767" s="24">
        <f t="shared" si="409"/>
        <v>0</v>
      </c>
      <c r="W767" s="32">
        <f t="shared" si="410"/>
        <v>2983.8910032003773</v>
      </c>
      <c r="X767" s="33">
        <f t="shared" si="411"/>
        <v>17.03899679962251</v>
      </c>
      <c r="Y767" s="34">
        <f t="shared" si="412"/>
        <v>0</v>
      </c>
      <c r="Z767" s="39">
        <f t="shared" si="437"/>
        <v>2982.45</v>
      </c>
      <c r="AA767" s="33">
        <f t="shared" si="413"/>
        <v>18.480000000000018</v>
      </c>
      <c r="AB767" s="34">
        <f t="shared" si="414"/>
        <v>0</v>
      </c>
      <c r="AC767" s="32">
        <f t="shared" si="415"/>
        <v>2982.7526106720788</v>
      </c>
      <c r="AD767" s="33">
        <f t="shared" si="416"/>
        <v>18.177389327920991</v>
      </c>
      <c r="AE767" s="34">
        <f t="shared" si="417"/>
        <v>0</v>
      </c>
      <c r="AF767" s="36">
        <f t="shared" si="418"/>
        <v>-1</v>
      </c>
      <c r="AG767" s="37">
        <f t="shared" si="419"/>
        <v>-1</v>
      </c>
      <c r="AH767" s="37">
        <f>IF(COUNTIF(AF768:AF771, "&lt;0")&gt;=2,0,IF(AE767=1, 1, -1))</f>
        <v>-1</v>
      </c>
      <c r="AI767" s="37">
        <f>IF(COUNTIF(AF768:AF770, "&lt;0")&gt;=1,0,IF(AE767=1, 1, -1))</f>
        <v>0</v>
      </c>
      <c r="AJ767" s="42">
        <f>IF(SUM(AE768:AE770)=0,0,IF(AE767=1, 1, -1))</f>
        <v>-1</v>
      </c>
      <c r="AK767" s="37">
        <f>IF(COUNTIF(AF768:AF769, "&lt;0")&gt;=2,0,IF(AE767=1, 1, -1))</f>
        <v>-1</v>
      </c>
      <c r="AL767" s="44">
        <f>IF(COUNTIF(AF768:AF771, "&lt;0")&gt;=3,0,IF(AE767=1, 1, -1))</f>
        <v>-1</v>
      </c>
      <c r="AM767" s="49">
        <f>IF(COUNTIF(AF768:AF770, "&lt;0")&gt;=2,0,IF(AE767=1, 1, -1))</f>
        <v>-1</v>
      </c>
      <c r="AN767" s="7">
        <v>13.332475497963976</v>
      </c>
      <c r="AO767" s="4">
        <f t="shared" si="420"/>
        <v>19.519999999999982</v>
      </c>
      <c r="AP767" s="4">
        <f t="shared" si="421"/>
        <v>-6.0999999999999091</v>
      </c>
      <c r="AQ767" s="4">
        <f t="shared" si="422"/>
        <v>19.519999999999982</v>
      </c>
      <c r="AR767">
        <f t="shared" si="438"/>
        <v>19.519999999999982</v>
      </c>
      <c r="AS767" s="6">
        <f t="shared" si="423"/>
        <v>0</v>
      </c>
      <c r="AT767" s="4">
        <f t="shared" si="424"/>
        <v>0.47871324694598272</v>
      </c>
      <c r="AU767" s="4">
        <f t="shared" si="439"/>
        <v>0.81247549796399454</v>
      </c>
      <c r="AV767">
        <f t="shared" si="440"/>
        <v>0</v>
      </c>
      <c r="AW767">
        <f t="shared" si="441"/>
        <v>0</v>
      </c>
      <c r="AX767">
        <f t="shared" si="442"/>
        <v>0</v>
      </c>
      <c r="AY767" s="4">
        <f t="shared" si="425"/>
        <v>6.94</v>
      </c>
      <c r="AZ767" s="4">
        <f t="shared" si="426"/>
        <v>367.93499999999881</v>
      </c>
      <c r="BA767" s="4">
        <f>(C767-$C$1240)*10/100*4</f>
        <v>161.33199999999997</v>
      </c>
      <c r="BC767"/>
      <c r="BE767" s="6"/>
      <c r="BK767">
        <f t="shared" si="443"/>
        <v>1</v>
      </c>
    </row>
    <row r="768" spans="1:63" x14ac:dyDescent="0.25">
      <c r="A768">
        <v>491</v>
      </c>
      <c r="B768" s="1">
        <v>43718</v>
      </c>
      <c r="C768" s="2">
        <v>2971.01</v>
      </c>
      <c r="D768" s="2">
        <v>2979.39</v>
      </c>
      <c r="E768" s="2">
        <v>2957.01</v>
      </c>
      <c r="F768" s="2">
        <v>2979.39</v>
      </c>
      <c r="G768" s="2">
        <v>4390770000</v>
      </c>
      <c r="H768" s="2">
        <f t="shared" si="427"/>
        <v>41.395047221188676</v>
      </c>
      <c r="I768" s="2">
        <f t="shared" si="428"/>
        <v>2914.2490000000007</v>
      </c>
      <c r="J768" s="2">
        <f t="shared" si="429"/>
        <v>41.742685977684481</v>
      </c>
      <c r="K768" s="2">
        <f t="shared" si="430"/>
        <v>-7.419999999999618</v>
      </c>
      <c r="L768" s="20">
        <f>VLOOKUP(B768,'IV Calls'!A:B,2, FALSE)</f>
        <v>0.10929999999999999</v>
      </c>
      <c r="M768" s="2">
        <f t="shared" si="431"/>
        <v>10.672307908483694</v>
      </c>
      <c r="N768" s="2">
        <f>VLOOKUP(B768,'IV Puts'!A:B,2, FALSE)</f>
        <v>0.14779999999999999</v>
      </c>
      <c r="O768" s="21">
        <f t="shared" si="432"/>
        <v>14.976314805188057</v>
      </c>
      <c r="P768" s="4">
        <f t="shared" si="433"/>
        <v>22.379999999999654</v>
      </c>
      <c r="Q768" s="4">
        <f t="shared" si="434"/>
        <v>31.504999999999928</v>
      </c>
      <c r="R768" s="4">
        <f t="shared" si="435"/>
        <v>5.1098872180451096</v>
      </c>
      <c r="S768" s="4">
        <f t="shared" si="436"/>
        <v>3.4943707047567707</v>
      </c>
      <c r="T768" s="20">
        <f t="shared" si="407"/>
        <v>2982.93192481203</v>
      </c>
      <c r="U768" s="2">
        <f t="shared" si="408"/>
        <v>3.5419248120301745</v>
      </c>
      <c r="V768" s="24">
        <f t="shared" si="409"/>
        <v>1</v>
      </c>
      <c r="W768" s="32">
        <f t="shared" si="410"/>
        <v>2973.2487068540072</v>
      </c>
      <c r="X768" s="33">
        <f t="shared" si="411"/>
        <v>6.1412931459926767</v>
      </c>
      <c r="Y768" s="34">
        <f t="shared" si="412"/>
        <v>1</v>
      </c>
      <c r="Z768" s="39">
        <f t="shared" si="437"/>
        <v>2969.2680000000018</v>
      </c>
      <c r="AA768" s="33">
        <f t="shared" si="413"/>
        <v>10.121999999998025</v>
      </c>
      <c r="AB768" s="34">
        <f t="shared" si="414"/>
        <v>1</v>
      </c>
      <c r="AC768" s="32">
        <f t="shared" si="415"/>
        <v>2970.1039484393427</v>
      </c>
      <c r="AD768" s="33">
        <f t="shared" si="416"/>
        <v>9.2860515606571425</v>
      </c>
      <c r="AE768" s="34">
        <f t="shared" si="417"/>
        <v>1</v>
      </c>
      <c r="AF768" s="36">
        <f t="shared" si="418"/>
        <v>1</v>
      </c>
      <c r="AG768" s="37">
        <f t="shared" si="419"/>
        <v>0</v>
      </c>
      <c r="AH768" s="37">
        <f>IF(COUNTIF(AF769:AF772, "&lt;0")&gt;=2,0,IF(AE768=1, 1, -1))</f>
        <v>1</v>
      </c>
      <c r="AI768" s="37">
        <f>IF(COUNTIF(AF769:AF771, "&lt;0")&gt;=1,0,IF(AE768=1, 1, -1))</f>
        <v>0</v>
      </c>
      <c r="AJ768" s="42">
        <f>IF(SUM(AE769:AE771)=0,0,IF(AE768=1, 1, -1))</f>
        <v>1</v>
      </c>
      <c r="AK768" s="37">
        <f>IF(COUNTIF(AF769:AF770, "&lt;0")&gt;=2,0,IF(AE768=1, 1, -1))</f>
        <v>1</v>
      </c>
      <c r="AL768" s="44">
        <f>IF(COUNTIF(AF769:AF772, "&lt;0")&gt;=3,0,IF(AE768=1, 1, -1))</f>
        <v>1</v>
      </c>
      <c r="AM768" s="49">
        <f>IF(COUNTIF(AF769:AF771, "&lt;0")&gt;=2,0,IF(AE768=1, 1, -1))</f>
        <v>1</v>
      </c>
      <c r="AN768" s="7">
        <v>14.431538050081333</v>
      </c>
      <c r="AO768" s="4">
        <f t="shared" si="420"/>
        <v>8.3799999999996544</v>
      </c>
      <c r="AP768" s="4">
        <f t="shared" si="421"/>
        <v>-14</v>
      </c>
      <c r="AQ768" s="4">
        <f t="shared" si="422"/>
        <v>8.3799999999996544</v>
      </c>
      <c r="AR768">
        <f t="shared" si="438"/>
        <v>14</v>
      </c>
      <c r="AS768" s="6">
        <f t="shared" si="423"/>
        <v>0</v>
      </c>
      <c r="AT768" s="4">
        <f t="shared" si="424"/>
        <v>7.6473070751220007</v>
      </c>
      <c r="AU768" s="4">
        <f t="shared" si="439"/>
        <v>13.051538050081678</v>
      </c>
      <c r="AV768">
        <f t="shared" si="440"/>
        <v>0</v>
      </c>
      <c r="AW768">
        <f t="shared" si="441"/>
        <v>0</v>
      </c>
      <c r="AX768">
        <f t="shared" si="442"/>
        <v>0</v>
      </c>
      <c r="AY768" s="4">
        <f t="shared" si="425"/>
        <v>6.94</v>
      </c>
      <c r="AZ768" s="4">
        <f t="shared" si="426"/>
        <v>360.99499999999881</v>
      </c>
      <c r="BA768" s="4">
        <f>(C768-$C$1240)*10/100*4</f>
        <v>157.17200000000011</v>
      </c>
      <c r="BC768"/>
      <c r="BE768" s="6"/>
      <c r="BK768">
        <f t="shared" si="443"/>
        <v>1</v>
      </c>
    </row>
    <row r="769" spans="1:63" x14ac:dyDescent="0.25">
      <c r="A769">
        <v>490</v>
      </c>
      <c r="B769" s="1">
        <v>43717</v>
      </c>
      <c r="C769" s="2">
        <v>2988.43</v>
      </c>
      <c r="D769" s="2">
        <v>2989.43</v>
      </c>
      <c r="E769" s="2">
        <v>2969.39</v>
      </c>
      <c r="F769" s="2">
        <v>2978.43</v>
      </c>
      <c r="G769" s="2">
        <v>4002890000</v>
      </c>
      <c r="H769" s="2">
        <f t="shared" si="427"/>
        <v>43.980467078516128</v>
      </c>
      <c r="I769" s="2">
        <f t="shared" si="428"/>
        <v>2911.0520000000001</v>
      </c>
      <c r="J769" s="2">
        <f t="shared" si="429"/>
        <v>44.213570609628782</v>
      </c>
      <c r="K769" s="2">
        <f t="shared" si="430"/>
        <v>9.7199999999997999</v>
      </c>
      <c r="L769" s="20">
        <f>VLOOKUP(B769,'IV Calls'!A:B,2, FALSE)</f>
        <v>0.10929999999999999</v>
      </c>
      <c r="M769" s="2">
        <f t="shared" si="431"/>
        <v>10.673311204251723</v>
      </c>
      <c r="N769" s="2">
        <f>VLOOKUP(B769,'IV Puts'!A:B,2, FALSE)</f>
        <v>0.15390000000000001</v>
      </c>
      <c r="O769" s="21">
        <f t="shared" si="432"/>
        <v>15.595883127313643</v>
      </c>
      <c r="P769" s="4">
        <f t="shared" si="433"/>
        <v>20.039999999999964</v>
      </c>
      <c r="Q769" s="4">
        <f t="shared" si="434"/>
        <v>32.482999999999947</v>
      </c>
      <c r="R769" s="4">
        <f t="shared" si="435"/>
        <v>4.5019248120300777</v>
      </c>
      <c r="S769" s="4">
        <f t="shared" si="436"/>
        <v>3.1531082450805634</v>
      </c>
      <c r="T769" s="20">
        <f t="shared" si="407"/>
        <v>2981.96015037594</v>
      </c>
      <c r="U769" s="2">
        <f t="shared" si="408"/>
        <v>3.5301503759401385</v>
      </c>
      <c r="V769" s="24">
        <f t="shared" si="409"/>
        <v>1</v>
      </c>
      <c r="W769" s="32">
        <f t="shared" si="410"/>
        <v>2990.0454780373166</v>
      </c>
      <c r="X769" s="33">
        <f t="shared" si="411"/>
        <v>11.615478037316734</v>
      </c>
      <c r="Y769" s="34">
        <f t="shared" si="412"/>
        <v>0</v>
      </c>
      <c r="Z769" s="39">
        <f t="shared" si="437"/>
        <v>2989.2400000000007</v>
      </c>
      <c r="AA769" s="33">
        <f t="shared" si="413"/>
        <v>10.810000000000855</v>
      </c>
      <c r="AB769" s="34">
        <f t="shared" si="414"/>
        <v>0</v>
      </c>
      <c r="AC769" s="32">
        <f t="shared" si="415"/>
        <v>2989.4091503878371</v>
      </c>
      <c r="AD769" s="33">
        <f t="shared" si="416"/>
        <v>10.979150387837308</v>
      </c>
      <c r="AE769" s="34">
        <f t="shared" si="417"/>
        <v>0</v>
      </c>
      <c r="AF769" s="36">
        <f t="shared" si="418"/>
        <v>-1</v>
      </c>
      <c r="AG769" s="37">
        <f t="shared" si="419"/>
        <v>-1</v>
      </c>
      <c r="AH769" s="37">
        <f>IF(COUNTIF(AF770:AF773, "&lt;0")&gt;=2,0,IF(AE769=1, 1, -1))</f>
        <v>-1</v>
      </c>
      <c r="AI769" s="37">
        <f>IF(COUNTIF(AF770:AF772, "&lt;0")&gt;=1,0,IF(AE769=1, 1, -1))</f>
        <v>-1</v>
      </c>
      <c r="AJ769" s="42">
        <f>IF(SUM(AE770:AE772)=0,0,IF(AE769=1, 1, -1))</f>
        <v>-1</v>
      </c>
      <c r="AK769" s="37">
        <f>IF(COUNTIF(AF770:AF771, "&lt;0")&gt;=2,0,IF(AE769=1, 1, -1))</f>
        <v>-1</v>
      </c>
      <c r="AL769" s="44">
        <f>IF(COUNTIF(AF770:AF773, "&lt;0")&gt;=3,0,IF(AE769=1, 1, -1))</f>
        <v>-1</v>
      </c>
      <c r="AM769" s="49">
        <f>IF(COUNTIF(AF770:AF772, "&lt;0")&gt;=2,0,IF(AE769=1, 1, -1))</f>
        <v>-1</v>
      </c>
      <c r="AN769" s="7">
        <v>15.028569024101925</v>
      </c>
      <c r="AO769" s="4">
        <f t="shared" si="420"/>
        <v>1</v>
      </c>
      <c r="AP769" s="4">
        <f t="shared" si="421"/>
        <v>-19.039999999999964</v>
      </c>
      <c r="AQ769" s="4">
        <f t="shared" si="422"/>
        <v>10</v>
      </c>
      <c r="AR769">
        <f t="shared" si="438"/>
        <v>19.039999999999964</v>
      </c>
      <c r="AS769" s="6">
        <f t="shared" si="423"/>
        <v>0</v>
      </c>
      <c r="AT769" s="4">
        <f t="shared" si="424"/>
        <v>3.5028535361529229</v>
      </c>
      <c r="AU769" s="4">
        <f t="shared" si="439"/>
        <v>12.028569024101925</v>
      </c>
      <c r="AV769">
        <f t="shared" si="440"/>
        <v>0</v>
      </c>
      <c r="AW769">
        <f t="shared" si="441"/>
        <v>0</v>
      </c>
      <c r="AX769">
        <f t="shared" si="442"/>
        <v>0</v>
      </c>
      <c r="AY769" s="4">
        <f t="shared" si="425"/>
        <v>6.94</v>
      </c>
      <c r="AZ769" s="4">
        <f t="shared" si="426"/>
        <v>354.05499999999881</v>
      </c>
      <c r="BA769" s="4">
        <f>(C769-$C$1240)*10/100*4</f>
        <v>164.13999999999996</v>
      </c>
      <c r="BC769"/>
      <c r="BE769" s="6"/>
      <c r="BK769">
        <f t="shared" si="443"/>
        <v>1</v>
      </c>
    </row>
    <row r="770" spans="1:63" x14ac:dyDescent="0.25">
      <c r="A770">
        <v>489</v>
      </c>
      <c r="B770" s="1">
        <v>43714</v>
      </c>
      <c r="C770" s="2">
        <v>2980.33</v>
      </c>
      <c r="D770" s="2">
        <v>2985.03</v>
      </c>
      <c r="E770" s="2">
        <v>2972.51</v>
      </c>
      <c r="F770" s="2">
        <v>2978.71</v>
      </c>
      <c r="G770" s="2">
        <v>3208280000</v>
      </c>
      <c r="H770" s="2">
        <f t="shared" si="427"/>
        <v>37.559406337753039</v>
      </c>
      <c r="I770" s="2">
        <f t="shared" si="428"/>
        <v>2908.1559999999999</v>
      </c>
      <c r="J770" s="2">
        <f t="shared" si="429"/>
        <v>43.74210295945764</v>
      </c>
      <c r="K770" s="2">
        <f t="shared" si="430"/>
        <v>4.3299999999999272</v>
      </c>
      <c r="L770" s="20">
        <f>VLOOKUP(B770,'IV Calls'!A:B,2, FALSE)</f>
        <v>0.1042</v>
      </c>
      <c r="M770" s="2">
        <f t="shared" si="431"/>
        <v>10.16603107533918</v>
      </c>
      <c r="N770" s="2">
        <f>VLOOKUP(B770,'IV Puts'!A:B,2, FALSE)</f>
        <v>9.6600000000000005E-2</v>
      </c>
      <c r="O770" s="21">
        <f t="shared" si="432"/>
        <v>9.7803226449846736</v>
      </c>
      <c r="P770" s="4">
        <f t="shared" si="433"/>
        <v>12.519999999999982</v>
      </c>
      <c r="Q770" s="4">
        <f t="shared" si="434"/>
        <v>39.682999999999993</v>
      </c>
      <c r="R770" s="4">
        <f t="shared" si="435"/>
        <v>3.2501503759398545</v>
      </c>
      <c r="S770" s="4">
        <f t="shared" si="436"/>
        <v>2.2753211793191883</v>
      </c>
      <c r="T770" s="20">
        <f t="shared" ref="T770:T833" si="444">F771+R771</f>
        <v>2977.6263458646617</v>
      </c>
      <c r="U770" s="2">
        <f t="shared" ref="U770:U833" si="445">ABS(T770-F770)</f>
        <v>1.0836541353382927</v>
      </c>
      <c r="V770" s="24">
        <f t="shared" ref="V770:V833" si="446">IF(U770&gt;O771, 0, 1)</f>
        <v>1</v>
      </c>
      <c r="W770" s="32">
        <f t="shared" ref="W770:W833" si="447">C770+S771*$BI$6</f>
        <v>2981.1527839196337</v>
      </c>
      <c r="X770" s="33">
        <f t="shared" ref="X770:X833" si="448">ABS(W770-F770)</f>
        <v>2.4427839196337118</v>
      </c>
      <c r="Y770" s="34">
        <f t="shared" ref="Y770:Y833" si="449">IF(X770&gt;O771, 0, 1)</f>
        <v>1</v>
      </c>
      <c r="Z770" s="39">
        <f t="shared" si="437"/>
        <v>2982.3030000000017</v>
      </c>
      <c r="AA770" s="33">
        <f t="shared" ref="AA770:AA833" si="450">ABS(Z770-F770)</f>
        <v>3.5930000000016662</v>
      </c>
      <c r="AB770" s="34">
        <f t="shared" ref="AB770:AB833" si="451">IF(AA770&gt;O771, 0, 1)</f>
        <v>1</v>
      </c>
      <c r="AC770" s="32">
        <f t="shared" ref="AC770:AC833" si="452">$BI$8*Z770+(1-$BI$8)*W770</f>
        <v>2982.0614546231245</v>
      </c>
      <c r="AD770" s="33">
        <f t="shared" ref="AD770:AD833" si="453">ABS(AC770-F770)</f>
        <v>3.3514546231244822</v>
      </c>
      <c r="AE770" s="34">
        <f t="shared" ref="AE770:AE833" si="454">IF(AD770&gt;O771, 0, 1)</f>
        <v>1</v>
      </c>
      <c r="AF770" s="36">
        <f t="shared" ref="AF770:AF833" si="455">IF(AE770=1, 1, -1)</f>
        <v>1</v>
      </c>
      <c r="AG770" s="37">
        <f t="shared" ref="AG770:AG833" si="456">IF(AE771=0,0,IF(0=AE770,-1,AE770))</f>
        <v>1</v>
      </c>
      <c r="AH770" s="37">
        <f>IF(COUNTIF(AF771:AF774, "&lt;0")&gt;=2,0,IF(AE770=1, 1, -1))</f>
        <v>1</v>
      </c>
      <c r="AI770" s="37">
        <f>IF(COUNTIF(AF771:AF773, "&lt;0")&gt;=1,0,IF(AE770=1, 1, -1))</f>
        <v>1</v>
      </c>
      <c r="AJ770" s="42">
        <f>IF(SUM(AE771:AE773)=0,0,IF(AE770=1, 1, -1))</f>
        <v>1</v>
      </c>
      <c r="AK770" s="37">
        <f>IF(COUNTIF(AF771:AF772, "&lt;0")&gt;=2,0,IF(AE770=1, 1, -1))</f>
        <v>1</v>
      </c>
      <c r="AL770" s="44">
        <f>IF(COUNTIF(AF771:AF774, "&lt;0")&gt;=3,0,IF(AE770=1, 1, -1))</f>
        <v>1</v>
      </c>
      <c r="AM770" s="49">
        <f>IF(COUNTIF(AF771:AF773, "&lt;0")&gt;=2,0,IF(AE770=1, 1, -1))</f>
        <v>1</v>
      </c>
      <c r="AN770" s="7">
        <v>9.4245547205159781</v>
      </c>
      <c r="AO770" s="4">
        <f t="shared" ref="AO770:AO833" si="457">D770-C770</f>
        <v>4.7000000000002728</v>
      </c>
      <c r="AP770" s="4">
        <f t="shared" ref="AP770:AP833" si="458">E770-C770</f>
        <v>-7.819999999999709</v>
      </c>
      <c r="AQ770" s="4">
        <f t="shared" ref="AQ770:AQ833" si="459">ABS(C770-F770)</f>
        <v>1.6199999999998909</v>
      </c>
      <c r="AR770">
        <f t="shared" si="438"/>
        <v>7.819999999999709</v>
      </c>
      <c r="AS770" s="6">
        <f t="shared" ref="AS770:AS833" si="460">IF(AO770&gt;AN770*$BI$4,1,0)+IF(-AP770&gt;AN770*$BI$4,1,0)</f>
        <v>0</v>
      </c>
      <c r="AT770" s="4">
        <f t="shared" ref="AT770:AT833" si="461">$BI$4*AN770-AR770</f>
        <v>6.3168320807742582</v>
      </c>
      <c r="AU770" s="4">
        <f t="shared" si="439"/>
        <v>14.804554720516087</v>
      </c>
      <c r="AV770">
        <f t="shared" si="440"/>
        <v>0</v>
      </c>
      <c r="AW770">
        <f t="shared" si="441"/>
        <v>0</v>
      </c>
      <c r="AX770">
        <f t="shared" si="442"/>
        <v>0</v>
      </c>
      <c r="AY770" s="4">
        <f t="shared" ref="AY770:AY833" si="462">IF(OR(AS770=1,AX770=1),$BF$25,IF(AS770=0,$BF$24,$BF$26))</f>
        <v>6.94</v>
      </c>
      <c r="AZ770" s="4">
        <f t="shared" ref="AZ770:AZ833" si="463">AY770+AZ771</f>
        <v>347.11499999999882</v>
      </c>
      <c r="BA770" s="4">
        <f>(C770-$C$1240)*10/100*4</f>
        <v>160.9</v>
      </c>
      <c r="BC770"/>
      <c r="BE770" s="6"/>
      <c r="BK770">
        <f t="shared" si="443"/>
        <v>1</v>
      </c>
    </row>
    <row r="771" spans="1:63" x14ac:dyDescent="0.25">
      <c r="A771">
        <v>488</v>
      </c>
      <c r="B771" s="1">
        <v>43713</v>
      </c>
      <c r="C771" s="2">
        <v>2960.6</v>
      </c>
      <c r="D771" s="2">
        <v>2985.86</v>
      </c>
      <c r="E771" s="2">
        <v>2960.6</v>
      </c>
      <c r="F771" s="2">
        <v>2976</v>
      </c>
      <c r="G771" s="2">
        <v>3890700000</v>
      </c>
      <c r="H771" s="2">
        <f t="shared" ref="H771:H834" si="464">_xlfn.STDEV.S(C771:C780)</f>
        <v>30.696722246302894</v>
      </c>
      <c r="I771" s="2">
        <f t="shared" ref="I771:I834" si="465">AVERAGE(C771:C790)</f>
        <v>2903.95</v>
      </c>
      <c r="J771" s="2">
        <f t="shared" ref="J771:J834" si="466">_xlfn.STDEV.S(D771:E780)</f>
        <v>38.205683222870341</v>
      </c>
      <c r="K771" s="2">
        <f t="shared" ref="K771:K834" si="467">C771-F772</f>
        <v>22.819999999999709</v>
      </c>
      <c r="L771" s="20">
        <f>VLOOKUP(B771,'IV Calls'!A:B,2, FALSE)</f>
        <v>9.6299999999999997E-2</v>
      </c>
      <c r="M771" s="2">
        <f t="shared" ref="M771:M834" si="468">L771*F772*SQRT((6.5/24)/252)</f>
        <v>9.2746246845935332</v>
      </c>
      <c r="N771" s="2">
        <f>VLOOKUP(B771,'IV Puts'!A:B,2, FALSE)</f>
        <v>0.11940000000000001</v>
      </c>
      <c r="O771" s="21">
        <f t="shared" ref="O771:O834" si="469">N771*F772*SQRT((7/24)/252)</f>
        <v>11.93346944445133</v>
      </c>
      <c r="P771" s="4">
        <f t="shared" ref="P771:P834" si="470">MAX(D771-E771, ABS(D771-F772), ABS(E771-F772))</f>
        <v>48.079999999999927</v>
      </c>
      <c r="Q771" s="4">
        <f t="shared" ref="Q771:Q834" si="471">AVERAGE(P771:P780)</f>
        <v>41.887999999999963</v>
      </c>
      <c r="R771" s="4">
        <f t="shared" ref="R771:R834" si="472">SLOPE(F771:F790,A771:A790)</f>
        <v>1.6263458646616551</v>
      </c>
      <c r="S771" s="4">
        <f t="shared" ref="S771:S834" si="473">SLOPE(F771:F790,B771:B790)*1</f>
        <v>1.158850591033332</v>
      </c>
      <c r="T771" s="20">
        <f t="shared" si="444"/>
        <v>2938.5372481203008</v>
      </c>
      <c r="U771" s="2">
        <f t="shared" si="445"/>
        <v>37.462751879699226</v>
      </c>
      <c r="V771" s="24">
        <f t="shared" si="446"/>
        <v>0</v>
      </c>
      <c r="W771" s="32">
        <f t="shared" si="447"/>
        <v>2960.9889763772712</v>
      </c>
      <c r="X771" s="33">
        <f t="shared" si="448"/>
        <v>15.011023622728771</v>
      </c>
      <c r="Y771" s="34">
        <f t="shared" si="449"/>
        <v>0</v>
      </c>
      <c r="Z771" s="39">
        <f t="shared" ref="Z771:Z834" si="474">_xlfn.FORECAST.LINEAR(A771+$BI$7,C771:C772,A771:A772)</f>
        <v>2964.1930000000011</v>
      </c>
      <c r="AA771" s="33">
        <f t="shared" si="450"/>
        <v>11.80699999999888</v>
      </c>
      <c r="AB771" s="34">
        <f t="shared" si="451"/>
        <v>1</v>
      </c>
      <c r="AC771" s="32">
        <f t="shared" si="452"/>
        <v>2963.5201550392276</v>
      </c>
      <c r="AD771" s="33">
        <f t="shared" si="453"/>
        <v>12.479844960772425</v>
      </c>
      <c r="AE771" s="34">
        <f t="shared" si="454"/>
        <v>1</v>
      </c>
      <c r="AF771" s="36">
        <f t="shared" si="455"/>
        <v>1</v>
      </c>
      <c r="AG771" s="37">
        <f t="shared" si="456"/>
        <v>1</v>
      </c>
      <c r="AH771" s="37">
        <f>IF(COUNTIF(AF772:AF775, "&lt;0")&gt;=2,0,IF(AE771=1, 1, -1))</f>
        <v>1</v>
      </c>
      <c r="AI771" s="37">
        <f>IF(COUNTIF(AF772:AF774, "&lt;0")&gt;=1,0,IF(AE771=1, 1, -1))</f>
        <v>1</v>
      </c>
      <c r="AJ771" s="42">
        <f>IF(SUM(AE772:AE774)=0,0,IF(AE771=1, 1, -1))</f>
        <v>1</v>
      </c>
      <c r="AK771" s="37">
        <f>IF(COUNTIF(AF772:AF773, "&lt;0")&gt;=2,0,IF(AE771=1, 1, -1))</f>
        <v>1</v>
      </c>
      <c r="AL771" s="44">
        <f>IF(COUNTIF(AF772:AF775, "&lt;0")&gt;=3,0,IF(AE771=1, 1, -1))</f>
        <v>1</v>
      </c>
      <c r="AM771" s="49">
        <f>IF(COUNTIF(AF772:AF774, "&lt;0")&gt;=2,0,IF(AE771=1, 1, -1))</f>
        <v>1</v>
      </c>
      <c r="AN771" s="7">
        <v>11.499378892424382</v>
      </c>
      <c r="AO771" s="4">
        <f t="shared" si="457"/>
        <v>25.260000000000218</v>
      </c>
      <c r="AP771" s="4">
        <f t="shared" si="458"/>
        <v>0</v>
      </c>
      <c r="AQ771" s="4">
        <f t="shared" si="459"/>
        <v>15.400000000000091</v>
      </c>
      <c r="AR771">
        <f t="shared" ref="AR771:AR834" si="475">IF(AO771&gt;(-AP771), AO771, -AP771)</f>
        <v>25.260000000000218</v>
      </c>
      <c r="AS771" s="6">
        <f t="shared" si="460"/>
        <v>1</v>
      </c>
      <c r="AT771" s="4">
        <f t="shared" si="461"/>
        <v>-8.0109316613636459</v>
      </c>
      <c r="AU771" s="4">
        <f t="shared" ref="AU771:AU834" si="476">AN771-AQ771+7</f>
        <v>3.0993788924242907</v>
      </c>
      <c r="AV771">
        <f t="shared" ref="AV771:AV834" si="477">IF(AND(AT771&lt;0,AU771&lt;0), 1, 0)</f>
        <v>0</v>
      </c>
      <c r="AW771">
        <f t="shared" ref="AW771:AW834" si="478">IF(AND(AT771&lt;0,AU771&gt;0), 1, 0)</f>
        <v>1</v>
      </c>
      <c r="AX771">
        <f t="shared" ref="AX771:AX834" si="479">IF(AND(AT771&gt;0,AU771&lt;0), 1, 0)</f>
        <v>0</v>
      </c>
      <c r="AY771" s="4">
        <f t="shared" si="462"/>
        <v>-3.9100000000000006</v>
      </c>
      <c r="AZ771" s="4">
        <f t="shared" si="463"/>
        <v>340.17499999999882</v>
      </c>
      <c r="BA771" s="4">
        <f>(C771-$C$1240)*10/100*4</f>
        <v>153.00799999999998</v>
      </c>
      <c r="BC771"/>
      <c r="BE771" s="6"/>
      <c r="BK771">
        <f t="shared" ref="BK771:BK834" si="480">IF(AND(AM771=0,AL771=0,AK771=0),0,1)</f>
        <v>1</v>
      </c>
    </row>
    <row r="772" spans="1:63" x14ac:dyDescent="0.25">
      <c r="A772">
        <v>487</v>
      </c>
      <c r="B772" s="1">
        <v>43712</v>
      </c>
      <c r="C772" s="2">
        <v>2924.67</v>
      </c>
      <c r="D772" s="2">
        <v>2938.84</v>
      </c>
      <c r="E772" s="2">
        <v>2921.86</v>
      </c>
      <c r="F772" s="2">
        <v>2937.78</v>
      </c>
      <c r="G772" s="2">
        <v>3163260000</v>
      </c>
      <c r="H772" s="2">
        <f t="shared" si="464"/>
        <v>25.72087455312862</v>
      </c>
      <c r="I772" s="2">
        <f t="shared" si="465"/>
        <v>2898.8525</v>
      </c>
      <c r="J772" s="2">
        <f t="shared" si="466"/>
        <v>31.456779873343681</v>
      </c>
      <c r="K772" s="2">
        <f t="shared" si="467"/>
        <v>18.400000000000091</v>
      </c>
      <c r="L772" s="20">
        <f>VLOOKUP(B772,'IV Calls'!A:B,2, FALSE)</f>
        <v>0.12970000000000001</v>
      </c>
      <c r="M772" s="2">
        <f t="shared" si="468"/>
        <v>12.357389112878661</v>
      </c>
      <c r="N772" s="2">
        <f>VLOOKUP(B772,'IV Puts'!A:B,2, FALSE)</f>
        <v>0.13170000000000001</v>
      </c>
      <c r="O772" s="21">
        <f t="shared" si="469"/>
        <v>13.021615356412363</v>
      </c>
      <c r="P772" s="4">
        <f t="shared" si="470"/>
        <v>32.570000000000164</v>
      </c>
      <c r="Q772" s="4">
        <f t="shared" si="471"/>
        <v>39.901999999999951</v>
      </c>
      <c r="R772" s="4">
        <f t="shared" si="472"/>
        <v>0.75724812030075284</v>
      </c>
      <c r="S772" s="4">
        <f t="shared" si="473"/>
        <v>0.54785405249495278</v>
      </c>
      <c r="T772" s="20">
        <f t="shared" si="444"/>
        <v>2906.6548195488722</v>
      </c>
      <c r="U772" s="2">
        <f t="shared" si="445"/>
        <v>31.125180451128017</v>
      </c>
      <c r="V772" s="24">
        <f t="shared" si="446"/>
        <v>0</v>
      </c>
      <c r="W772" s="32">
        <f t="shared" si="447"/>
        <v>2924.857948366257</v>
      </c>
      <c r="X772" s="33">
        <f t="shared" si="448"/>
        <v>12.922051633743195</v>
      </c>
      <c r="Y772" s="34">
        <f t="shared" si="449"/>
        <v>1</v>
      </c>
      <c r="Z772" s="39">
        <f t="shared" si="474"/>
        <v>2926.2360000000008</v>
      </c>
      <c r="AA772" s="33">
        <f t="shared" si="450"/>
        <v>11.543999999999414</v>
      </c>
      <c r="AB772" s="34">
        <f t="shared" si="451"/>
        <v>1</v>
      </c>
      <c r="AC772" s="32">
        <f t="shared" si="452"/>
        <v>2925.9466091569147</v>
      </c>
      <c r="AD772" s="33">
        <f t="shared" si="453"/>
        <v>11.833390843085454</v>
      </c>
      <c r="AE772" s="34">
        <f t="shared" si="454"/>
        <v>1</v>
      </c>
      <c r="AF772" s="36">
        <f t="shared" si="455"/>
        <v>1</v>
      </c>
      <c r="AG772" s="37">
        <f t="shared" si="456"/>
        <v>1</v>
      </c>
      <c r="AH772" s="37">
        <f>IF(COUNTIF(AF773:AF776, "&lt;0")&gt;=2,0,IF(AE772=1, 1, -1))</f>
        <v>1</v>
      </c>
      <c r="AI772" s="37">
        <f>IF(COUNTIF(AF773:AF775, "&lt;0")&gt;=1,0,IF(AE772=1, 1, -1))</f>
        <v>1</v>
      </c>
      <c r="AJ772" s="42">
        <f>IF(SUM(AE773:AE775)=0,0,IF(AE772=1, 1, -1))</f>
        <v>1</v>
      </c>
      <c r="AK772" s="37">
        <f>IF(COUNTIF(AF773:AF774, "&lt;0")&gt;=2,0,IF(AE772=1, 1, -1))</f>
        <v>1</v>
      </c>
      <c r="AL772" s="44">
        <f>IF(COUNTIF(AF773:AF776, "&lt;0")&gt;=3,0,IF(AE772=1, 1, -1))</f>
        <v>1</v>
      </c>
      <c r="AM772" s="49">
        <f>IF(COUNTIF(AF773:AF775, "&lt;0")&gt;=2,0,IF(AE772=1, 1, -1))</f>
        <v>1</v>
      </c>
      <c r="AN772" s="7">
        <v>12.547942530193675</v>
      </c>
      <c r="AO772" s="4">
        <f t="shared" si="457"/>
        <v>14.170000000000073</v>
      </c>
      <c r="AP772" s="4">
        <f t="shared" si="458"/>
        <v>-2.8099999999999454</v>
      </c>
      <c r="AQ772" s="4">
        <f t="shared" si="459"/>
        <v>13.110000000000127</v>
      </c>
      <c r="AR772">
        <f t="shared" si="475"/>
        <v>14.170000000000073</v>
      </c>
      <c r="AS772" s="6">
        <f t="shared" si="460"/>
        <v>0</v>
      </c>
      <c r="AT772" s="4">
        <f t="shared" si="461"/>
        <v>4.6519137952904401</v>
      </c>
      <c r="AU772" s="4">
        <f t="shared" si="476"/>
        <v>6.4379425301935473</v>
      </c>
      <c r="AV772">
        <f t="shared" si="477"/>
        <v>0</v>
      </c>
      <c r="AW772">
        <f t="shared" si="478"/>
        <v>0</v>
      </c>
      <c r="AX772">
        <f t="shared" si="479"/>
        <v>0</v>
      </c>
      <c r="AY772" s="4">
        <f t="shared" si="462"/>
        <v>6.94</v>
      </c>
      <c r="AZ772" s="4">
        <f t="shared" si="463"/>
        <v>344.08499999999884</v>
      </c>
      <c r="BA772" s="4">
        <f>(C772-$C$1240)*10/100*4</f>
        <v>138.63600000000005</v>
      </c>
      <c r="BC772"/>
      <c r="BE772" s="6"/>
      <c r="BK772">
        <f t="shared" si="480"/>
        <v>1</v>
      </c>
    </row>
    <row r="773" spans="1:63" x14ac:dyDescent="0.25">
      <c r="A773">
        <v>486</v>
      </c>
      <c r="B773" s="1">
        <v>43711</v>
      </c>
      <c r="C773" s="2">
        <v>2909.01</v>
      </c>
      <c r="D773" s="2">
        <v>2914.39</v>
      </c>
      <c r="E773" s="2">
        <v>2891.85</v>
      </c>
      <c r="F773" s="2">
        <v>2906.27</v>
      </c>
      <c r="G773" s="2">
        <v>3426790000</v>
      </c>
      <c r="H773" s="2">
        <f t="shared" si="464"/>
        <v>25.339255996268843</v>
      </c>
      <c r="I773" s="2">
        <f t="shared" si="465"/>
        <v>2895.6780000000003</v>
      </c>
      <c r="J773" s="2">
        <f t="shared" si="466"/>
        <v>30.330063472784843</v>
      </c>
      <c r="K773" s="2">
        <f t="shared" si="467"/>
        <v>-17.449999999999818</v>
      </c>
      <c r="L773" s="20">
        <f>VLOOKUP(B773,'IV Calls'!A:B,2, FALSE)</f>
        <v>0.16520000000000001</v>
      </c>
      <c r="M773" s="2">
        <f t="shared" si="468"/>
        <v>15.849056822080707</v>
      </c>
      <c r="N773" s="2">
        <f>VLOOKUP(B773,'IV Puts'!A:B,2, FALSE)</f>
        <v>0.1663</v>
      </c>
      <c r="O773" s="21">
        <f t="shared" si="469"/>
        <v>16.556859764836563</v>
      </c>
      <c r="P773" s="4">
        <f t="shared" si="470"/>
        <v>34.610000000000127</v>
      </c>
      <c r="Q773" s="4">
        <f t="shared" si="471"/>
        <v>39.049999999999955</v>
      </c>
      <c r="R773" s="4">
        <f t="shared" si="472"/>
        <v>0.38481954887217867</v>
      </c>
      <c r="S773" s="4">
        <f t="shared" si="473"/>
        <v>0.26471600881287455</v>
      </c>
      <c r="T773" s="20">
        <f t="shared" si="444"/>
        <v>2927.4146917293233</v>
      </c>
      <c r="U773" s="2">
        <f t="shared" si="445"/>
        <v>21.144691729323313</v>
      </c>
      <c r="V773" s="24">
        <f t="shared" si="446"/>
        <v>0</v>
      </c>
      <c r="W773" s="32">
        <f t="shared" si="447"/>
        <v>2909.4733184980241</v>
      </c>
      <c r="X773" s="33">
        <f t="shared" si="448"/>
        <v>3.2033184980241458</v>
      </c>
      <c r="Y773" s="34">
        <f t="shared" si="449"/>
        <v>1</v>
      </c>
      <c r="Z773" s="39">
        <f t="shared" si="474"/>
        <v>2906.2019999999975</v>
      </c>
      <c r="AA773" s="33">
        <f t="shared" si="450"/>
        <v>6.800000000248474E-2</v>
      </c>
      <c r="AB773" s="34">
        <f t="shared" si="451"/>
        <v>1</v>
      </c>
      <c r="AC773" s="32">
        <f t="shared" si="452"/>
        <v>2906.8889768845829</v>
      </c>
      <c r="AD773" s="33">
        <f t="shared" si="453"/>
        <v>0.61897688458293487</v>
      </c>
      <c r="AE773" s="34">
        <f t="shared" si="454"/>
        <v>1</v>
      </c>
      <c r="AF773" s="36">
        <f t="shared" si="455"/>
        <v>1</v>
      </c>
      <c r="AG773" s="37">
        <f t="shared" si="456"/>
        <v>1</v>
      </c>
      <c r="AH773" s="37">
        <f>IF(COUNTIF(AF774:AF777, "&lt;0")&gt;=2,0,IF(AE773=1, 1, -1))</f>
        <v>0</v>
      </c>
      <c r="AI773" s="37">
        <f>IF(COUNTIF(AF774:AF776, "&lt;0")&gt;=1,0,IF(AE773=1, 1, -1))</f>
        <v>0</v>
      </c>
      <c r="AJ773" s="42">
        <f>IF(SUM(AE774:AE776)=0,0,IF(AE773=1, 1, -1))</f>
        <v>1</v>
      </c>
      <c r="AK773" s="37">
        <f>IF(COUNTIF(AF774:AF775, "&lt;0")&gt;=2,0,IF(AE773=1, 1, -1))</f>
        <v>1</v>
      </c>
      <c r="AL773" s="44">
        <f>IF(COUNTIF(AF774:AF777, "&lt;0")&gt;=3,0,IF(AE773=1, 1, -1))</f>
        <v>1</v>
      </c>
      <c r="AM773" s="49">
        <f>IF(COUNTIF(AF774:AF776, "&lt;0")&gt;=2,0,IF(AE773=1, 1, -1))</f>
        <v>1</v>
      </c>
      <c r="AN773" s="7">
        <v>15.954589282760418</v>
      </c>
      <c r="AO773" s="4">
        <f t="shared" si="457"/>
        <v>5.3799999999996544</v>
      </c>
      <c r="AP773" s="4">
        <f t="shared" si="458"/>
        <v>-17.160000000000309</v>
      </c>
      <c r="AQ773" s="4">
        <f t="shared" si="459"/>
        <v>2.7400000000002365</v>
      </c>
      <c r="AR773">
        <f t="shared" si="475"/>
        <v>17.160000000000309</v>
      </c>
      <c r="AS773" s="6">
        <f t="shared" si="460"/>
        <v>0</v>
      </c>
      <c r="AT773" s="4">
        <f t="shared" si="461"/>
        <v>6.7718839241403188</v>
      </c>
      <c r="AU773" s="4">
        <f t="shared" si="476"/>
        <v>20.21458928276018</v>
      </c>
      <c r="AV773">
        <f t="shared" si="477"/>
        <v>0</v>
      </c>
      <c r="AW773">
        <f t="shared" si="478"/>
        <v>0</v>
      </c>
      <c r="AX773">
        <f t="shared" si="479"/>
        <v>0</v>
      </c>
      <c r="AY773" s="4">
        <f t="shared" si="462"/>
        <v>6.94</v>
      </c>
      <c r="AZ773" s="4">
        <f t="shared" si="463"/>
        <v>337.14499999999884</v>
      </c>
      <c r="BA773" s="4">
        <f>(C773-$C$1240)*10/100*4</f>
        <v>132.37200000000013</v>
      </c>
      <c r="BC773"/>
      <c r="BE773" s="6"/>
      <c r="BK773">
        <f t="shared" si="480"/>
        <v>1</v>
      </c>
    </row>
    <row r="774" spans="1:63" x14ac:dyDescent="0.25">
      <c r="A774">
        <v>485</v>
      </c>
      <c r="B774" s="1">
        <v>43707</v>
      </c>
      <c r="C774" s="2">
        <v>2937.09</v>
      </c>
      <c r="D774" s="2">
        <v>2940.43</v>
      </c>
      <c r="E774" s="2">
        <v>2913.32</v>
      </c>
      <c r="F774" s="2">
        <v>2926.46</v>
      </c>
      <c r="G774" s="2">
        <v>3008450000</v>
      </c>
      <c r="H774" s="2">
        <f t="shared" si="464"/>
        <v>25.436221242769395</v>
      </c>
      <c r="I774" s="2">
        <f t="shared" si="465"/>
        <v>2895.1310000000003</v>
      </c>
      <c r="J774" s="2">
        <f t="shared" si="466"/>
        <v>30.982818035502397</v>
      </c>
      <c r="K774" s="2">
        <f t="shared" si="467"/>
        <v>12.510000000000218</v>
      </c>
      <c r="L774" s="20">
        <f>VLOOKUP(B774,'IV Calls'!A:B,2, FALSE)</f>
        <v>0.14480000000000001</v>
      </c>
      <c r="M774" s="2">
        <f t="shared" si="468"/>
        <v>13.882985007066381</v>
      </c>
      <c r="N774" s="2">
        <f>VLOOKUP(B774,'IV Puts'!A:B,2, FALSE)</f>
        <v>0.15809999999999999</v>
      </c>
      <c r="O774" s="21">
        <f t="shared" si="469"/>
        <v>15.730354296654298</v>
      </c>
      <c r="P774" s="4">
        <f t="shared" si="470"/>
        <v>27.109999999999673</v>
      </c>
      <c r="Q774" s="4">
        <f t="shared" si="471"/>
        <v>39.820999999999955</v>
      </c>
      <c r="R774" s="4">
        <f t="shared" si="472"/>
        <v>0.95469172932330981</v>
      </c>
      <c r="S774" s="4">
        <f t="shared" si="473"/>
        <v>0.6525612648221355</v>
      </c>
      <c r="T774" s="20">
        <f t="shared" si="444"/>
        <v>2924.445962406015</v>
      </c>
      <c r="U774" s="2">
        <f t="shared" si="445"/>
        <v>2.0140375939849946</v>
      </c>
      <c r="V774" s="24">
        <f t="shared" si="446"/>
        <v>1</v>
      </c>
      <c r="W774" s="32">
        <f t="shared" si="447"/>
        <v>2936.9856037639338</v>
      </c>
      <c r="X774" s="33">
        <f t="shared" si="448"/>
        <v>10.525603763933759</v>
      </c>
      <c r="Y774" s="34">
        <f t="shared" si="449"/>
        <v>1</v>
      </c>
      <c r="Z774" s="39">
        <f t="shared" si="474"/>
        <v>2939.7620000000006</v>
      </c>
      <c r="AA774" s="33">
        <f t="shared" si="450"/>
        <v>13.302000000000589</v>
      </c>
      <c r="AB774" s="34">
        <f t="shared" si="451"/>
        <v>0</v>
      </c>
      <c r="AC774" s="32">
        <f t="shared" si="452"/>
        <v>2939.178956790427</v>
      </c>
      <c r="AD774" s="33">
        <f t="shared" si="453"/>
        <v>12.718956790427001</v>
      </c>
      <c r="AE774" s="34">
        <f t="shared" si="454"/>
        <v>1</v>
      </c>
      <c r="AF774" s="36">
        <f t="shared" si="455"/>
        <v>1</v>
      </c>
      <c r="AG774" s="37">
        <f t="shared" si="456"/>
        <v>1</v>
      </c>
      <c r="AH774" s="37">
        <f>IF(COUNTIF(AF775:AF778, "&lt;0")&gt;=2,0,IF(AE774=1, 1, -1))</f>
        <v>0</v>
      </c>
      <c r="AI774" s="37">
        <f>IF(COUNTIF(AF775:AF777, "&lt;0")&gt;=1,0,IF(AE774=1, 1, -1))</f>
        <v>0</v>
      </c>
      <c r="AJ774" s="42">
        <f>IF(SUM(AE775:AE777)=0,0,IF(AE774=1, 1, -1))</f>
        <v>1</v>
      </c>
      <c r="AK774" s="37">
        <f>IF(COUNTIF(AF775:AF776, "&lt;0")&gt;=2,0,IF(AE774=1, 1, -1))</f>
        <v>1</v>
      </c>
      <c r="AL774" s="44">
        <f>IF(COUNTIF(AF775:AF778, "&lt;0")&gt;=3,0,IF(AE774=1, 1, -1))</f>
        <v>1</v>
      </c>
      <c r="AM774" s="49">
        <f>IF(COUNTIF(AF775:AF777, "&lt;0")&gt;=2,0,IF(AE774=1, 1, -1))</f>
        <v>0</v>
      </c>
      <c r="AN774" s="7">
        <v>15.158148685201621</v>
      </c>
      <c r="AO774" s="4">
        <f t="shared" si="457"/>
        <v>3.3399999999996908</v>
      </c>
      <c r="AP774" s="4">
        <f t="shared" si="458"/>
        <v>-23.769999999999982</v>
      </c>
      <c r="AQ774" s="4">
        <f t="shared" si="459"/>
        <v>10.630000000000109</v>
      </c>
      <c r="AR774">
        <f t="shared" si="475"/>
        <v>23.769999999999982</v>
      </c>
      <c r="AS774" s="6">
        <f t="shared" si="460"/>
        <v>1</v>
      </c>
      <c r="AT774" s="4">
        <f t="shared" si="461"/>
        <v>-1.0327769721975528</v>
      </c>
      <c r="AU774" s="4">
        <f t="shared" si="476"/>
        <v>11.528148685201511</v>
      </c>
      <c r="AV774">
        <f t="shared" si="477"/>
        <v>0</v>
      </c>
      <c r="AW774">
        <f t="shared" si="478"/>
        <v>1</v>
      </c>
      <c r="AX774">
        <f t="shared" si="479"/>
        <v>0</v>
      </c>
      <c r="AY774" s="4">
        <f t="shared" si="462"/>
        <v>-3.9100000000000006</v>
      </c>
      <c r="AZ774" s="4">
        <f t="shared" si="463"/>
        <v>330.20499999999885</v>
      </c>
      <c r="BA774" s="4">
        <f>(C774-$C$1240)*10/100*4</f>
        <v>143.6040000000001</v>
      </c>
      <c r="BC774"/>
      <c r="BE774" s="6"/>
      <c r="BK774">
        <f t="shared" si="480"/>
        <v>1</v>
      </c>
    </row>
    <row r="775" spans="1:63" x14ac:dyDescent="0.25">
      <c r="A775">
        <v>484</v>
      </c>
      <c r="B775" s="1">
        <v>43706</v>
      </c>
      <c r="C775" s="2">
        <v>2910.37</v>
      </c>
      <c r="D775" s="2">
        <v>2930.5</v>
      </c>
      <c r="E775" s="2">
        <v>2905.67</v>
      </c>
      <c r="F775" s="2">
        <v>2924.58</v>
      </c>
      <c r="G775" s="2">
        <v>3176190000</v>
      </c>
      <c r="H775" s="2">
        <f t="shared" si="464"/>
        <v>26.054314656544413</v>
      </c>
      <c r="I775" s="2">
        <f t="shared" si="465"/>
        <v>2895.4715000000001</v>
      </c>
      <c r="J775" s="2">
        <f t="shared" si="466"/>
        <v>30.529931727990984</v>
      </c>
      <c r="K775" s="2">
        <f t="shared" si="467"/>
        <v>22.429999999999836</v>
      </c>
      <c r="L775" s="20">
        <f>VLOOKUP(B775,'IV Calls'!A:B,2, FALSE)</f>
        <v>0.13730000000000001</v>
      </c>
      <c r="M775" s="2">
        <f t="shared" si="468"/>
        <v>12.998986429839466</v>
      </c>
      <c r="N775" s="2">
        <f>VLOOKUP(B775,'IV Puts'!A:B,2, FALSE)</f>
        <v>0.1326</v>
      </c>
      <c r="O775" s="21">
        <f t="shared" si="469"/>
        <v>13.027912075982403</v>
      </c>
      <c r="P775" s="4">
        <f t="shared" si="470"/>
        <v>42.559999999999945</v>
      </c>
      <c r="Q775" s="4">
        <f t="shared" si="471"/>
        <v>41.713000000000008</v>
      </c>
      <c r="R775" s="4">
        <f t="shared" si="472"/>
        <v>-0.13403759398496445</v>
      </c>
      <c r="S775" s="4">
        <f t="shared" si="473"/>
        <v>-0.14703695220644517</v>
      </c>
      <c r="T775" s="20">
        <f t="shared" si="444"/>
        <v>2886.4480375939852</v>
      </c>
      <c r="U775" s="2">
        <f t="shared" si="445"/>
        <v>38.131962406014736</v>
      </c>
      <c r="V775" s="24">
        <f t="shared" si="446"/>
        <v>0</v>
      </c>
      <c r="W775" s="32">
        <f t="shared" si="447"/>
        <v>2909.5874070034529</v>
      </c>
      <c r="X775" s="33">
        <f t="shared" si="448"/>
        <v>14.992592996547046</v>
      </c>
      <c r="Y775" s="34">
        <f t="shared" si="449"/>
        <v>1</v>
      </c>
      <c r="Z775" s="39">
        <f t="shared" si="474"/>
        <v>2915.2790000000023</v>
      </c>
      <c r="AA775" s="33">
        <f t="shared" si="450"/>
        <v>9.3009999999976571</v>
      </c>
      <c r="AB775" s="34">
        <f t="shared" si="451"/>
        <v>1</v>
      </c>
      <c r="AC775" s="32">
        <f t="shared" si="452"/>
        <v>2914.083765470727</v>
      </c>
      <c r="AD775" s="33">
        <f t="shared" si="453"/>
        <v>10.496234529272897</v>
      </c>
      <c r="AE775" s="34">
        <f t="shared" si="454"/>
        <v>1</v>
      </c>
      <c r="AF775" s="36">
        <f t="shared" si="455"/>
        <v>1</v>
      </c>
      <c r="AG775" s="37">
        <f t="shared" si="456"/>
        <v>0</v>
      </c>
      <c r="AH775" s="37">
        <f>IF(COUNTIF(AF776:AF779, "&lt;0")&gt;=2,0,IF(AE775=1, 1, -1))</f>
        <v>0</v>
      </c>
      <c r="AI775" s="37">
        <f>IF(COUNTIF(AF776:AF778, "&lt;0")&gt;=1,0,IF(AE775=1, 1, -1))</f>
        <v>0</v>
      </c>
      <c r="AJ775" s="42">
        <f>IF(SUM(AE776:AE778)=0,0,IF(AE775=1, 1, -1))</f>
        <v>1</v>
      </c>
      <c r="AK775" s="37">
        <f>IF(COUNTIF(AF776:AF777, "&lt;0")&gt;=2,0,IF(AE775=1, 1, -1))</f>
        <v>0</v>
      </c>
      <c r="AL775" s="44">
        <f>IF(COUNTIF(AF776:AF779, "&lt;0")&gt;=3,0,IF(AE775=1, 1, -1))</f>
        <v>0</v>
      </c>
      <c r="AM775" s="49">
        <f>IF(COUNTIF(AF776:AF778, "&lt;0")&gt;=2,0,IF(AE775=1, 1, -1))</f>
        <v>0</v>
      </c>
      <c r="AN775" s="7">
        <v>12.554010200995725</v>
      </c>
      <c r="AO775" s="4">
        <f t="shared" si="457"/>
        <v>20.130000000000109</v>
      </c>
      <c r="AP775" s="4">
        <f t="shared" si="458"/>
        <v>-4.6999999999998181</v>
      </c>
      <c r="AQ775" s="4">
        <f t="shared" si="459"/>
        <v>14.210000000000036</v>
      </c>
      <c r="AR775">
        <f t="shared" si="475"/>
        <v>20.130000000000109</v>
      </c>
      <c r="AS775" s="6">
        <f t="shared" si="460"/>
        <v>1</v>
      </c>
      <c r="AT775" s="4">
        <f t="shared" si="461"/>
        <v>-1.2989846985065228</v>
      </c>
      <c r="AU775" s="4">
        <f t="shared" si="476"/>
        <v>5.3440102009956885</v>
      </c>
      <c r="AV775">
        <f t="shared" si="477"/>
        <v>0</v>
      </c>
      <c r="AW775">
        <f t="shared" si="478"/>
        <v>1</v>
      </c>
      <c r="AX775">
        <f t="shared" si="479"/>
        <v>0</v>
      </c>
      <c r="AY775" s="4">
        <f t="shared" si="462"/>
        <v>-3.9100000000000006</v>
      </c>
      <c r="AZ775" s="4">
        <f t="shared" si="463"/>
        <v>334.11499999999887</v>
      </c>
      <c r="BA775" s="4">
        <f>(C775-$C$1240)*10/100*4</f>
        <v>132.916</v>
      </c>
      <c r="BC775"/>
      <c r="BE775" s="6"/>
      <c r="BK775">
        <f t="shared" si="480"/>
        <v>0</v>
      </c>
    </row>
    <row r="776" spans="1:63" x14ac:dyDescent="0.25">
      <c r="A776">
        <v>483</v>
      </c>
      <c r="B776" s="1">
        <v>43705</v>
      </c>
      <c r="C776" s="2">
        <v>2861.28</v>
      </c>
      <c r="D776" s="2">
        <v>2890.03</v>
      </c>
      <c r="E776" s="2">
        <v>2853.05</v>
      </c>
      <c r="F776" s="2">
        <v>2887.94</v>
      </c>
      <c r="G776" s="2">
        <v>3097420000</v>
      </c>
      <c r="H776" s="2">
        <f t="shared" si="464"/>
        <v>30.535553412738853</v>
      </c>
      <c r="I776" s="2">
        <f t="shared" si="465"/>
        <v>2898.9690000000001</v>
      </c>
      <c r="J776" s="2">
        <f t="shared" si="466"/>
        <v>34.221750393572798</v>
      </c>
      <c r="K776" s="2">
        <f t="shared" si="467"/>
        <v>-7.8799999999996544</v>
      </c>
      <c r="L776" s="20">
        <f>VLOOKUP(B776,'IV Calls'!A:B,2, FALSE)</f>
        <v>0.16689999999999999</v>
      </c>
      <c r="M776" s="2">
        <f t="shared" si="468"/>
        <v>15.698634973221651</v>
      </c>
      <c r="N776" s="2">
        <f>VLOOKUP(B776,'IV Puts'!A:B,2, FALSE)</f>
        <v>0.16139999999999999</v>
      </c>
      <c r="O776" s="21">
        <f t="shared" si="469"/>
        <v>15.754383995155147</v>
      </c>
      <c r="P776" s="4">
        <f t="shared" si="470"/>
        <v>36.980000000000018</v>
      </c>
      <c r="Q776" s="4">
        <f t="shared" si="471"/>
        <v>40.573</v>
      </c>
      <c r="R776" s="4">
        <f t="shared" si="472"/>
        <v>-1.4919624060150378</v>
      </c>
      <c r="S776" s="4">
        <f t="shared" si="473"/>
        <v>-1.1022436571085428</v>
      </c>
      <c r="T776" s="20">
        <f t="shared" si="444"/>
        <v>2866.5490751879697</v>
      </c>
      <c r="U776" s="2">
        <f t="shared" si="445"/>
        <v>21.390924812030335</v>
      </c>
      <c r="V776" s="24">
        <f t="shared" si="446"/>
        <v>0</v>
      </c>
      <c r="W776" s="32">
        <f t="shared" si="447"/>
        <v>2859.9422010734124</v>
      </c>
      <c r="X776" s="33">
        <f t="shared" si="448"/>
        <v>27.99779892658762</v>
      </c>
      <c r="Y776" s="34">
        <f t="shared" si="449"/>
        <v>0</v>
      </c>
      <c r="Z776" s="39">
        <f t="shared" si="474"/>
        <v>2858.094000000001</v>
      </c>
      <c r="AA776" s="33">
        <f t="shared" si="450"/>
        <v>29.845999999999094</v>
      </c>
      <c r="AB776" s="34">
        <f t="shared" si="451"/>
        <v>0</v>
      </c>
      <c r="AC776" s="32">
        <f t="shared" si="452"/>
        <v>2858.4821222254177</v>
      </c>
      <c r="AD776" s="33">
        <f t="shared" si="453"/>
        <v>29.457877774582357</v>
      </c>
      <c r="AE776" s="34">
        <f t="shared" si="454"/>
        <v>0</v>
      </c>
      <c r="AF776" s="36">
        <f t="shared" si="455"/>
        <v>-1</v>
      </c>
      <c r="AG776" s="37">
        <f t="shared" si="456"/>
        <v>0</v>
      </c>
      <c r="AH776" s="37">
        <f>IF(COUNTIF(AF777:AF780, "&lt;0")&gt;=2,0,IF(AE776=1, 1, -1))</f>
        <v>0</v>
      </c>
      <c r="AI776" s="37">
        <f>IF(COUNTIF(AF777:AF779, "&lt;0")&gt;=1,0,IF(AE776=1, 1, -1))</f>
        <v>0</v>
      </c>
      <c r="AJ776" s="42">
        <f>IF(SUM(AE777:AE779)=0,0,IF(AE776=1, 1, -1))</f>
        <v>-1</v>
      </c>
      <c r="AK776" s="37">
        <f>IF(COUNTIF(AF777:AF778, "&lt;0")&gt;=2,0,IF(AE776=1, 1, -1))</f>
        <v>-1</v>
      </c>
      <c r="AL776" s="44">
        <f>IF(COUNTIF(AF777:AF780, "&lt;0")&gt;=3,0,IF(AE776=1, 1, -1))</f>
        <v>-1</v>
      </c>
      <c r="AM776" s="49">
        <f>IF(COUNTIF(AF777:AF779, "&lt;0")&gt;=2,0,IF(AE776=1, 1, -1))</f>
        <v>0</v>
      </c>
      <c r="AN776" s="7">
        <v>15.181304282072944</v>
      </c>
      <c r="AO776" s="4">
        <f t="shared" si="457"/>
        <v>28.75</v>
      </c>
      <c r="AP776" s="4">
        <f t="shared" si="458"/>
        <v>-8.2300000000000182</v>
      </c>
      <c r="AQ776" s="4">
        <f t="shared" si="459"/>
        <v>26.659999999999854</v>
      </c>
      <c r="AR776">
        <f t="shared" si="475"/>
        <v>28.75</v>
      </c>
      <c r="AS776" s="6">
        <f t="shared" si="460"/>
        <v>1</v>
      </c>
      <c r="AT776" s="4">
        <f t="shared" si="461"/>
        <v>-5.9780435768905846</v>
      </c>
      <c r="AU776" s="4">
        <f t="shared" si="476"/>
        <v>-4.4786957179269109</v>
      </c>
      <c r="AV776">
        <f t="shared" si="477"/>
        <v>1</v>
      </c>
      <c r="AW776">
        <f t="shared" si="478"/>
        <v>0</v>
      </c>
      <c r="AX776">
        <f t="shared" si="479"/>
        <v>0</v>
      </c>
      <c r="AY776" s="4">
        <f t="shared" si="462"/>
        <v>-3.9100000000000006</v>
      </c>
      <c r="AZ776" s="4">
        <f t="shared" si="463"/>
        <v>338.0249999999989</v>
      </c>
      <c r="BA776" s="4">
        <f>(C776-$C$1240)*10/100*4</f>
        <v>113.28000000000011</v>
      </c>
      <c r="BC776"/>
      <c r="BE776" s="6"/>
      <c r="BK776">
        <f t="shared" si="480"/>
        <v>1</v>
      </c>
    </row>
    <row r="777" spans="1:63" x14ac:dyDescent="0.25">
      <c r="A777">
        <v>482</v>
      </c>
      <c r="B777" s="1">
        <v>43704</v>
      </c>
      <c r="C777" s="2">
        <v>2893.14</v>
      </c>
      <c r="D777" s="2">
        <v>2898.79</v>
      </c>
      <c r="E777" s="2">
        <v>2860.59</v>
      </c>
      <c r="F777" s="2">
        <v>2869.16</v>
      </c>
      <c r="G777" s="2">
        <v>3533630000</v>
      </c>
      <c r="H777" s="2">
        <f t="shared" si="464"/>
        <v>28.456798074742586</v>
      </c>
      <c r="I777" s="2">
        <f t="shared" si="465"/>
        <v>2906.7160000000008</v>
      </c>
      <c r="J777" s="2">
        <f t="shared" si="466"/>
        <v>35.11896855501913</v>
      </c>
      <c r="K777" s="2">
        <f t="shared" si="467"/>
        <v>14.759999999999764</v>
      </c>
      <c r="L777" s="20">
        <f>VLOOKUP(B777,'IV Calls'!A:B,2, FALSE)</f>
        <v>0.1797</v>
      </c>
      <c r="M777" s="2">
        <f t="shared" si="468"/>
        <v>16.956920832547368</v>
      </c>
      <c r="N777" s="2">
        <f>VLOOKUP(B777,'IV Puts'!A:B,2, FALSE)</f>
        <v>0.19239999999999999</v>
      </c>
      <c r="O777" s="21">
        <f t="shared" si="469"/>
        <v>18.84066921936283</v>
      </c>
      <c r="P777" s="4">
        <f t="shared" si="470"/>
        <v>38.199999999999818</v>
      </c>
      <c r="Q777" s="4">
        <f t="shared" si="471"/>
        <v>45.543000000000028</v>
      </c>
      <c r="R777" s="4">
        <f t="shared" si="472"/>
        <v>-2.6109248120300781</v>
      </c>
      <c r="S777" s="4">
        <f t="shared" si="473"/>
        <v>-1.8842238402642273</v>
      </c>
      <c r="T777" s="20">
        <f t="shared" si="444"/>
        <v>2874.6170751879699</v>
      </c>
      <c r="U777" s="2">
        <f t="shared" si="445"/>
        <v>5.4570751879700765</v>
      </c>
      <c r="V777" s="24">
        <f t="shared" si="446"/>
        <v>1</v>
      </c>
      <c r="W777" s="32">
        <f t="shared" si="447"/>
        <v>2891.2291757749272</v>
      </c>
      <c r="X777" s="33">
        <f t="shared" si="448"/>
        <v>22.069175774927317</v>
      </c>
      <c r="Y777" s="34">
        <f t="shared" si="449"/>
        <v>0</v>
      </c>
      <c r="Z777" s="39">
        <f t="shared" si="474"/>
        <v>2895.7840000000015</v>
      </c>
      <c r="AA777" s="33">
        <f t="shared" si="450"/>
        <v>26.624000000001615</v>
      </c>
      <c r="AB777" s="34">
        <f t="shared" si="451"/>
        <v>0</v>
      </c>
      <c r="AC777" s="32">
        <f t="shared" si="452"/>
        <v>2894.8274869127358</v>
      </c>
      <c r="AD777" s="33">
        <f t="shared" si="453"/>
        <v>25.667486912735967</v>
      </c>
      <c r="AE777" s="34">
        <f t="shared" si="454"/>
        <v>0</v>
      </c>
      <c r="AF777" s="36">
        <f t="shared" si="455"/>
        <v>-1</v>
      </c>
      <c r="AG777" s="37">
        <f t="shared" si="456"/>
        <v>-1</v>
      </c>
      <c r="AH777" s="37">
        <f>IF(COUNTIF(AF778:AF781, "&lt;0")&gt;=2,0,IF(AE777=1, 1, -1))</f>
        <v>-1</v>
      </c>
      <c r="AI777" s="37">
        <f>IF(COUNTIF(AF778:AF780, "&lt;0")&gt;=1,0,IF(AE777=1, 1, -1))</f>
        <v>0</v>
      </c>
      <c r="AJ777" s="42">
        <f>IF(SUM(AE778:AE780)=0,0,IF(AE777=1, 1, -1))</f>
        <v>-1</v>
      </c>
      <c r="AK777" s="37">
        <f>IF(COUNTIF(AF778:AF779, "&lt;0")&gt;=2,0,IF(AE777=1, 1, -1))</f>
        <v>-1</v>
      </c>
      <c r="AL777" s="44">
        <f>IF(COUNTIF(AF778:AF781, "&lt;0")&gt;=3,0,IF(AE777=1, 1, -1))</f>
        <v>-1</v>
      </c>
      <c r="AM777" s="49">
        <f>IF(COUNTIF(AF778:AF780, "&lt;0")&gt;=2,0,IF(AE777=1, 1, -1))</f>
        <v>-1</v>
      </c>
      <c r="AN777" s="7">
        <v>18.1553231395777</v>
      </c>
      <c r="AO777" s="4">
        <f t="shared" si="457"/>
        <v>5.6500000000000909</v>
      </c>
      <c r="AP777" s="4">
        <f t="shared" si="458"/>
        <v>-32.549999999999727</v>
      </c>
      <c r="AQ777" s="4">
        <f t="shared" si="459"/>
        <v>23.980000000000018</v>
      </c>
      <c r="AR777">
        <f t="shared" si="475"/>
        <v>32.549999999999727</v>
      </c>
      <c r="AS777" s="6">
        <f t="shared" si="460"/>
        <v>1</v>
      </c>
      <c r="AT777" s="4">
        <f t="shared" si="461"/>
        <v>-5.3170152906331793</v>
      </c>
      <c r="AU777" s="4">
        <f t="shared" si="476"/>
        <v>1.1753231395776815</v>
      </c>
      <c r="AV777">
        <f t="shared" si="477"/>
        <v>0</v>
      </c>
      <c r="AW777">
        <f t="shared" si="478"/>
        <v>1</v>
      </c>
      <c r="AX777">
        <f t="shared" si="479"/>
        <v>0</v>
      </c>
      <c r="AY777" s="4">
        <f t="shared" si="462"/>
        <v>-3.9100000000000006</v>
      </c>
      <c r="AZ777" s="4">
        <f t="shared" si="463"/>
        <v>341.93499999999892</v>
      </c>
      <c r="BA777" s="4">
        <f>(C777-$C$1240)*10/100*4</f>
        <v>126.02399999999997</v>
      </c>
      <c r="BC777"/>
      <c r="BE777" s="6"/>
      <c r="BK777">
        <f t="shared" si="480"/>
        <v>1</v>
      </c>
    </row>
    <row r="778" spans="1:63" x14ac:dyDescent="0.25">
      <c r="A778">
        <v>481</v>
      </c>
      <c r="B778" s="1">
        <v>43703</v>
      </c>
      <c r="C778" s="2">
        <v>2866.7</v>
      </c>
      <c r="D778" s="2">
        <v>2879.27</v>
      </c>
      <c r="E778" s="2">
        <v>2856</v>
      </c>
      <c r="F778" s="2">
        <v>2878.38</v>
      </c>
      <c r="G778" s="2">
        <v>2857600000</v>
      </c>
      <c r="H778" s="2">
        <f t="shared" si="464"/>
        <v>28.870648012586653</v>
      </c>
      <c r="I778" s="2">
        <f t="shared" si="465"/>
        <v>2912.4420000000005</v>
      </c>
      <c r="J778" s="2">
        <f t="shared" si="466"/>
        <v>36.550356247813866</v>
      </c>
      <c r="K778" s="2">
        <f t="shared" si="467"/>
        <v>19.589999999999691</v>
      </c>
      <c r="L778" s="20">
        <f>VLOOKUP(B778,'IV Calls'!A:B,2, FALSE)</f>
        <v>0.1893</v>
      </c>
      <c r="M778" s="2">
        <f t="shared" si="468"/>
        <v>17.668742755602924</v>
      </c>
      <c r="N778" s="2">
        <f>VLOOKUP(B778,'IV Puts'!A:B,2, FALSE)</f>
        <v>0.1741</v>
      </c>
      <c r="O778" s="21">
        <f t="shared" si="469"/>
        <v>16.863439023726109</v>
      </c>
      <c r="P778" s="4">
        <f t="shared" si="470"/>
        <v>32.159999999999854</v>
      </c>
      <c r="Q778" s="4">
        <f t="shared" si="471"/>
        <v>48.349000000000025</v>
      </c>
      <c r="R778" s="4">
        <f t="shared" si="472"/>
        <v>-3.7629248120300733</v>
      </c>
      <c r="S778" s="4">
        <f t="shared" si="473"/>
        <v>-2.6913017254542653</v>
      </c>
      <c r="T778" s="20">
        <f t="shared" si="444"/>
        <v>2842.1547819548873</v>
      </c>
      <c r="U778" s="2">
        <f t="shared" si="445"/>
        <v>36.225218045112797</v>
      </c>
      <c r="V778" s="24">
        <f t="shared" si="446"/>
        <v>0</v>
      </c>
      <c r="W778" s="32">
        <f t="shared" si="447"/>
        <v>2864.1625105138337</v>
      </c>
      <c r="X778" s="33">
        <f t="shared" si="448"/>
        <v>14.217489486166414</v>
      </c>
      <c r="Y778" s="34">
        <f t="shared" si="449"/>
        <v>1</v>
      </c>
      <c r="Z778" s="39">
        <f t="shared" si="474"/>
        <v>2862.262999999999</v>
      </c>
      <c r="AA778" s="33">
        <f t="shared" si="450"/>
        <v>16.117000000001099</v>
      </c>
      <c r="AB778" s="34">
        <f t="shared" si="451"/>
        <v>1</v>
      </c>
      <c r="AC778" s="32">
        <f t="shared" si="452"/>
        <v>2862.6618972079045</v>
      </c>
      <c r="AD778" s="33">
        <f t="shared" si="453"/>
        <v>15.718102792095578</v>
      </c>
      <c r="AE778" s="34">
        <f t="shared" si="454"/>
        <v>1</v>
      </c>
      <c r="AF778" s="36">
        <f t="shared" si="455"/>
        <v>1</v>
      </c>
      <c r="AG778" s="37">
        <f t="shared" si="456"/>
        <v>0</v>
      </c>
      <c r="AH778" s="37">
        <f>IF(COUNTIF(AF779:AF782, "&lt;0")&gt;=2,0,IF(AE778=1, 1, -1))</f>
        <v>0</v>
      </c>
      <c r="AI778" s="37">
        <f>IF(COUNTIF(AF779:AF781, "&lt;0")&gt;=1,0,IF(AE778=1, 1, -1))</f>
        <v>0</v>
      </c>
      <c r="AJ778" s="42">
        <f>IF(SUM(AE779:AE781)=0,0,IF(AE778=1, 1, -1))</f>
        <v>1</v>
      </c>
      <c r="AK778" s="37">
        <f>IF(COUNTIF(AF779:AF780, "&lt;0")&gt;=2,0,IF(AE778=1, 1, -1))</f>
        <v>1</v>
      </c>
      <c r="AL778" s="44">
        <f>IF(COUNTIF(AF779:AF782, "&lt;0")&gt;=3,0,IF(AE778=1, 1, -1))</f>
        <v>1</v>
      </c>
      <c r="AM778" s="49">
        <f>IF(COUNTIF(AF779:AF781, "&lt;0")&gt;=2,0,IF(AE778=1, 1, -1))</f>
        <v>1</v>
      </c>
      <c r="AN778" s="7">
        <v>16.250016448761063</v>
      </c>
      <c r="AO778" s="4">
        <f t="shared" si="457"/>
        <v>12.570000000000164</v>
      </c>
      <c r="AP778" s="4">
        <f t="shared" si="458"/>
        <v>-10.699999999999818</v>
      </c>
      <c r="AQ778" s="4">
        <f t="shared" si="459"/>
        <v>11.680000000000291</v>
      </c>
      <c r="AR778">
        <f t="shared" si="475"/>
        <v>12.570000000000164</v>
      </c>
      <c r="AS778" s="6">
        <f t="shared" si="460"/>
        <v>0</v>
      </c>
      <c r="AT778" s="4">
        <f t="shared" si="461"/>
        <v>11.805024673141432</v>
      </c>
      <c r="AU778" s="4">
        <f t="shared" si="476"/>
        <v>11.570016448760772</v>
      </c>
      <c r="AV778">
        <f t="shared" si="477"/>
        <v>0</v>
      </c>
      <c r="AW778">
        <f t="shared" si="478"/>
        <v>0</v>
      </c>
      <c r="AX778">
        <f t="shared" si="479"/>
        <v>0</v>
      </c>
      <c r="AY778" s="4">
        <f t="shared" si="462"/>
        <v>6.94</v>
      </c>
      <c r="AZ778" s="4">
        <f t="shared" si="463"/>
        <v>345.84499999999895</v>
      </c>
      <c r="BA778" s="4">
        <f>(C778-$C$1240)*10/100*4</f>
        <v>115.44799999999995</v>
      </c>
      <c r="BC778"/>
      <c r="BE778" s="6"/>
      <c r="BK778">
        <f t="shared" si="480"/>
        <v>1</v>
      </c>
    </row>
    <row r="779" spans="1:63" x14ac:dyDescent="0.25">
      <c r="A779">
        <v>480</v>
      </c>
      <c r="B779" s="1">
        <v>43700</v>
      </c>
      <c r="C779" s="2">
        <v>2911.07</v>
      </c>
      <c r="D779" s="2">
        <v>2927.01</v>
      </c>
      <c r="E779" s="2">
        <v>2834.97</v>
      </c>
      <c r="F779" s="2">
        <v>2847.11</v>
      </c>
      <c r="G779" s="2">
        <v>3937300000</v>
      </c>
      <c r="H779" s="2">
        <f t="shared" si="464"/>
        <v>27.266422900295964</v>
      </c>
      <c r="I779" s="2">
        <f t="shared" si="465"/>
        <v>2920.3305</v>
      </c>
      <c r="J779" s="2">
        <f t="shared" si="466"/>
        <v>35.817365841020113</v>
      </c>
      <c r="K779" s="2">
        <f t="shared" si="467"/>
        <v>-11.879999999999654</v>
      </c>
      <c r="L779" s="20">
        <f>VLOOKUP(B779,'IV Calls'!A:B,2, FALSE)</f>
        <v>0.20599999999999999</v>
      </c>
      <c r="M779" s="2">
        <f t="shared" si="468"/>
        <v>19.739647537054292</v>
      </c>
      <c r="N779" s="2">
        <f>VLOOKUP(B779,'IV Puts'!A:B,2, FALSE)</f>
        <v>0.1716</v>
      </c>
      <c r="O779" s="21">
        <f t="shared" si="469"/>
        <v>17.064037570742283</v>
      </c>
      <c r="P779" s="4">
        <f t="shared" si="470"/>
        <v>92.040000000000418</v>
      </c>
      <c r="Q779" s="4">
        <f t="shared" si="471"/>
        <v>49.684000000000061</v>
      </c>
      <c r="R779" s="4">
        <f t="shared" si="472"/>
        <v>-4.9552180451127796</v>
      </c>
      <c r="S779" s="4">
        <f t="shared" si="473"/>
        <v>-3.5739288537549387</v>
      </c>
      <c r="T779" s="20">
        <f t="shared" si="444"/>
        <v>2917.4407894736842</v>
      </c>
      <c r="U779" s="2">
        <f t="shared" si="445"/>
        <v>70.330789473684035</v>
      </c>
      <c r="V779" s="24">
        <f t="shared" si="446"/>
        <v>0</v>
      </c>
      <c r="W779" s="32">
        <f t="shared" si="447"/>
        <v>2908.2622058558559</v>
      </c>
      <c r="X779" s="33">
        <f t="shared" si="448"/>
        <v>61.152205855855755</v>
      </c>
      <c r="Y779" s="34">
        <f t="shared" si="449"/>
        <v>0</v>
      </c>
      <c r="Z779" s="39">
        <f t="shared" si="474"/>
        <v>2909.0829999999987</v>
      </c>
      <c r="AA779" s="33">
        <f t="shared" si="450"/>
        <v>61.972999999998592</v>
      </c>
      <c r="AB779" s="34">
        <f t="shared" si="451"/>
        <v>0</v>
      </c>
      <c r="AC779" s="32">
        <f t="shared" si="452"/>
        <v>2908.9106332297288</v>
      </c>
      <c r="AD779" s="33">
        <f t="shared" si="453"/>
        <v>61.800633229728646</v>
      </c>
      <c r="AE779" s="34">
        <f t="shared" si="454"/>
        <v>0</v>
      </c>
      <c r="AF779" s="36">
        <f t="shared" si="455"/>
        <v>-1</v>
      </c>
      <c r="AG779" s="37">
        <f t="shared" si="456"/>
        <v>-1</v>
      </c>
      <c r="AH779" s="37">
        <f>IF(COUNTIF(AF780:AF783, "&lt;0")&gt;=2,0,IF(AE779=1, 1, -1))</f>
        <v>-1</v>
      </c>
      <c r="AI779" s="37">
        <f>IF(COUNTIF(AF780:AF782, "&lt;0")&gt;=1,0,IF(AE779=1, 1, -1))</f>
        <v>0</v>
      </c>
      <c r="AJ779" s="42">
        <f>IF(SUM(AE780:AE782)=0,0,IF(AE779=1, 1, -1))</f>
        <v>-1</v>
      </c>
      <c r="AK779" s="37">
        <f>IF(COUNTIF(AF780:AF781, "&lt;0")&gt;=2,0,IF(AE779=1, 1, -1))</f>
        <v>-1</v>
      </c>
      <c r="AL779" s="44">
        <f>IF(COUNTIF(AF780:AF783, "&lt;0")&gt;=3,0,IF(AE779=1, 1, -1))</f>
        <v>-1</v>
      </c>
      <c r="AM779" s="49">
        <f>IF(COUNTIF(AF780:AF782, "&lt;0")&gt;=2,0,IF(AE779=1, 1, -1))</f>
        <v>-1</v>
      </c>
      <c r="AN779" s="7">
        <v>16.443318045429695</v>
      </c>
      <c r="AO779" s="4">
        <f t="shared" si="457"/>
        <v>15.940000000000055</v>
      </c>
      <c r="AP779" s="4">
        <f t="shared" si="458"/>
        <v>-76.100000000000364</v>
      </c>
      <c r="AQ779" s="4">
        <f t="shared" si="459"/>
        <v>63.960000000000036</v>
      </c>
      <c r="AR779">
        <f t="shared" si="475"/>
        <v>76.100000000000364</v>
      </c>
      <c r="AS779" s="6">
        <f t="shared" si="460"/>
        <v>1</v>
      </c>
      <c r="AT779" s="4">
        <f t="shared" si="461"/>
        <v>-51.435022931855819</v>
      </c>
      <c r="AU779" s="4">
        <f t="shared" si="476"/>
        <v>-40.516681954570345</v>
      </c>
      <c r="AV779">
        <f t="shared" si="477"/>
        <v>1</v>
      </c>
      <c r="AW779">
        <f t="shared" si="478"/>
        <v>0</v>
      </c>
      <c r="AX779">
        <f t="shared" si="479"/>
        <v>0</v>
      </c>
      <c r="AY779" s="4">
        <f t="shared" si="462"/>
        <v>-3.9100000000000006</v>
      </c>
      <c r="AZ779" s="4">
        <f t="shared" si="463"/>
        <v>338.90499999999895</v>
      </c>
      <c r="BA779" s="4">
        <f>(C779-$C$1240)*10/100*4</f>
        <v>133.19600000000008</v>
      </c>
      <c r="BC779"/>
      <c r="BE779" s="6"/>
      <c r="BK779">
        <f t="shared" si="480"/>
        <v>1</v>
      </c>
    </row>
    <row r="780" spans="1:63" x14ac:dyDescent="0.25">
      <c r="A780">
        <v>479</v>
      </c>
      <c r="B780" s="1">
        <v>43699</v>
      </c>
      <c r="C780" s="2">
        <v>2930.94</v>
      </c>
      <c r="D780" s="2">
        <v>2939.08</v>
      </c>
      <c r="E780" s="2">
        <v>2904.51</v>
      </c>
      <c r="F780" s="2">
        <v>2922.95</v>
      </c>
      <c r="G780" s="2">
        <v>2890880000</v>
      </c>
      <c r="H780" s="2">
        <f t="shared" si="464"/>
        <v>28.872861613940959</v>
      </c>
      <c r="I780" s="2">
        <f t="shared" si="465"/>
        <v>2925.4395000000004</v>
      </c>
      <c r="J780" s="2">
        <f t="shared" si="466"/>
        <v>33.399395377445778</v>
      </c>
      <c r="K780" s="2">
        <f t="shared" si="467"/>
        <v>6.5100000000002183</v>
      </c>
      <c r="L780" s="20">
        <f>VLOOKUP(B780,'IV Calls'!A:B,2, FALSE)</f>
        <v>0.13139999999999999</v>
      </c>
      <c r="M780" s="2">
        <f t="shared" si="468"/>
        <v>12.597587476058488</v>
      </c>
      <c r="N780" s="2">
        <f>VLOOKUP(B780,'IV Puts'!A:B,2, FALSE)</f>
        <v>0.1444</v>
      </c>
      <c r="O780" s="21">
        <f t="shared" si="469"/>
        <v>14.366519028577526</v>
      </c>
      <c r="P780" s="4">
        <f t="shared" si="470"/>
        <v>34.569999999999709</v>
      </c>
      <c r="Q780" s="4">
        <f t="shared" si="471"/>
        <v>44.274000000000022</v>
      </c>
      <c r="R780" s="4">
        <f t="shared" si="472"/>
        <v>-5.5092105263157913</v>
      </c>
      <c r="S780" s="4">
        <f t="shared" si="473"/>
        <v>-3.9546396396396388</v>
      </c>
      <c r="T780" s="20">
        <f t="shared" si="444"/>
        <v>2917.7551203007515</v>
      </c>
      <c r="U780" s="2">
        <f t="shared" si="445"/>
        <v>5.194879699248304</v>
      </c>
      <c r="V780" s="24">
        <f t="shared" si="446"/>
        <v>1</v>
      </c>
      <c r="W780" s="32">
        <f t="shared" si="447"/>
        <v>2927.5838280813691</v>
      </c>
      <c r="X780" s="33">
        <f t="shared" si="448"/>
        <v>4.6338280813693018</v>
      </c>
      <c r="Y780" s="34">
        <f t="shared" si="449"/>
        <v>1</v>
      </c>
      <c r="Z780" s="39">
        <f t="shared" si="474"/>
        <v>2931.83</v>
      </c>
      <c r="AA780" s="33">
        <f t="shared" si="450"/>
        <v>8.8800000000001091</v>
      </c>
      <c r="AB780" s="34">
        <f t="shared" si="451"/>
        <v>1</v>
      </c>
      <c r="AC780" s="32">
        <f t="shared" si="452"/>
        <v>2930.9383038970873</v>
      </c>
      <c r="AD780" s="33">
        <f t="shared" si="453"/>
        <v>7.9883038970874622</v>
      </c>
      <c r="AE780" s="34">
        <f t="shared" si="454"/>
        <v>1</v>
      </c>
      <c r="AF780" s="36">
        <f t="shared" si="455"/>
        <v>1</v>
      </c>
      <c r="AG780" s="37">
        <f t="shared" si="456"/>
        <v>1</v>
      </c>
      <c r="AH780" s="37">
        <f>IF(COUNTIF(AF781:AF784, "&lt;0")&gt;=2,0,IF(AE780=1, 1, -1))</f>
        <v>0</v>
      </c>
      <c r="AI780" s="37">
        <f>IF(COUNTIF(AF781:AF783, "&lt;0")&gt;=1,0,IF(AE780=1, 1, -1))</f>
        <v>0</v>
      </c>
      <c r="AJ780" s="42">
        <f>IF(SUM(AE781:AE783)=0,0,IF(AE780=1, 1, -1))</f>
        <v>1</v>
      </c>
      <c r="AK780" s="37">
        <f>IF(COUNTIF(AF781:AF782, "&lt;0")&gt;=2,0,IF(AE780=1, 1, -1))</f>
        <v>1</v>
      </c>
      <c r="AL780" s="44">
        <f>IF(COUNTIF(AF781:AF784, "&lt;0")&gt;=3,0,IF(AE780=1, 1, -1))</f>
        <v>1</v>
      </c>
      <c r="AM780" s="49">
        <f>IF(COUNTIF(AF781:AF783, "&lt;0")&gt;=2,0,IF(AE780=1, 1, -1))</f>
        <v>1</v>
      </c>
      <c r="AN780" s="7">
        <v>13.843924136551339</v>
      </c>
      <c r="AO780" s="4">
        <f t="shared" si="457"/>
        <v>8.1399999999998727</v>
      </c>
      <c r="AP780" s="4">
        <f t="shared" si="458"/>
        <v>-26.429999999999836</v>
      </c>
      <c r="AQ780" s="4">
        <f t="shared" si="459"/>
        <v>7.9900000000002365</v>
      </c>
      <c r="AR780">
        <f t="shared" si="475"/>
        <v>26.429999999999836</v>
      </c>
      <c r="AS780" s="6">
        <f t="shared" si="460"/>
        <v>1</v>
      </c>
      <c r="AT780" s="4">
        <f t="shared" si="461"/>
        <v>-5.6641137951728275</v>
      </c>
      <c r="AU780" s="4">
        <f t="shared" si="476"/>
        <v>12.853924136551102</v>
      </c>
      <c r="AV780">
        <f t="shared" si="477"/>
        <v>0</v>
      </c>
      <c r="AW780">
        <f t="shared" si="478"/>
        <v>1</v>
      </c>
      <c r="AX780">
        <f t="shared" si="479"/>
        <v>0</v>
      </c>
      <c r="AY780" s="4">
        <f t="shared" si="462"/>
        <v>-3.9100000000000006</v>
      </c>
      <c r="AZ780" s="4">
        <f t="shared" si="463"/>
        <v>342.81499999999897</v>
      </c>
      <c r="BA780" s="4">
        <f>(C780-$C$1240)*10/100*4</f>
        <v>141.14400000000006</v>
      </c>
      <c r="BC780"/>
      <c r="BE780" s="6"/>
      <c r="BK780">
        <f t="shared" si="480"/>
        <v>1</v>
      </c>
    </row>
    <row r="781" spans="1:63" x14ac:dyDescent="0.25">
      <c r="A781">
        <v>478</v>
      </c>
      <c r="B781" s="1">
        <v>43698</v>
      </c>
      <c r="C781" s="2">
        <v>2922.04</v>
      </c>
      <c r="D781" s="2">
        <v>2928.73</v>
      </c>
      <c r="E781" s="2">
        <v>2917.91</v>
      </c>
      <c r="F781" s="2">
        <v>2924.43</v>
      </c>
      <c r="G781" s="2">
        <v>3011190000</v>
      </c>
      <c r="H781" s="2">
        <f t="shared" si="464"/>
        <v>26.875813186663798</v>
      </c>
      <c r="I781" s="2">
        <f t="shared" si="465"/>
        <v>2929.7055000000005</v>
      </c>
      <c r="J781" s="2">
        <f t="shared" si="466"/>
        <v>33.355917821043526</v>
      </c>
      <c r="K781" s="2">
        <f t="shared" si="467"/>
        <v>21.529999999999745</v>
      </c>
      <c r="L781" s="20">
        <f>VLOOKUP(B781,'IV Calls'!A:B,2, FALSE)</f>
        <v>0.1474</v>
      </c>
      <c r="M781" s="2">
        <f t="shared" si="468"/>
        <v>14.015953168162138</v>
      </c>
      <c r="N781" s="2">
        <f>VLOOKUP(B781,'IV Puts'!A:B,2, FALSE)</f>
        <v>0.1275</v>
      </c>
      <c r="O781" s="21">
        <f t="shared" si="469"/>
        <v>12.581362645341732</v>
      </c>
      <c r="P781" s="4">
        <f t="shared" si="470"/>
        <v>28.2199999999998</v>
      </c>
      <c r="Q781" s="4">
        <f t="shared" si="471"/>
        <v>46.291000000000032</v>
      </c>
      <c r="R781" s="4">
        <f t="shared" si="472"/>
        <v>-6.6748796992481205</v>
      </c>
      <c r="S781" s="4">
        <f t="shared" si="473"/>
        <v>-4.7270027022969527</v>
      </c>
      <c r="T781" s="20">
        <f t="shared" si="444"/>
        <v>2892.5404661654138</v>
      </c>
      <c r="U781" s="2">
        <f t="shared" si="445"/>
        <v>31.889533834586018</v>
      </c>
      <c r="V781" s="24">
        <f t="shared" si="446"/>
        <v>0</v>
      </c>
      <c r="W781" s="32">
        <f t="shared" si="447"/>
        <v>2918.0414475604261</v>
      </c>
      <c r="X781" s="33">
        <f t="shared" si="448"/>
        <v>6.3885524395736866</v>
      </c>
      <c r="Y781" s="34">
        <f t="shared" si="449"/>
        <v>1</v>
      </c>
      <c r="Z781" s="39">
        <f t="shared" si="474"/>
        <v>2922.3429999999998</v>
      </c>
      <c r="AA781" s="33">
        <f t="shared" si="450"/>
        <v>2.0869999999999891</v>
      </c>
      <c r="AB781" s="34">
        <f t="shared" si="451"/>
        <v>1</v>
      </c>
      <c r="AC781" s="32">
        <f t="shared" si="452"/>
        <v>2921.4396739876893</v>
      </c>
      <c r="AD781" s="33">
        <f t="shared" si="453"/>
        <v>2.9903260123105611</v>
      </c>
      <c r="AE781" s="34">
        <f t="shared" si="454"/>
        <v>1</v>
      </c>
      <c r="AF781" s="36">
        <f t="shared" si="455"/>
        <v>1</v>
      </c>
      <c r="AG781" s="37">
        <f t="shared" si="456"/>
        <v>0</v>
      </c>
      <c r="AH781" s="37">
        <f>IF(COUNTIF(AF782:AF785, "&lt;0")&gt;=2,0,IF(AE781=1, 1, -1))</f>
        <v>0</v>
      </c>
      <c r="AI781" s="37">
        <f>IF(COUNTIF(AF782:AF784, "&lt;0")&gt;=1,0,IF(AE781=1, 1, -1))</f>
        <v>0</v>
      </c>
      <c r="AJ781" s="42">
        <f>IF(SUM(AE782:AE784)=0,0,IF(AE781=1, 1, -1))</f>
        <v>1</v>
      </c>
      <c r="AK781" s="37">
        <f>IF(COUNTIF(AF782:AF783, "&lt;0")&gt;=2,0,IF(AE781=1, 1, -1))</f>
        <v>1</v>
      </c>
      <c r="AL781" s="44">
        <f>IF(COUNTIF(AF782:AF785, "&lt;0")&gt;=3,0,IF(AE781=1, 1, -1))</f>
        <v>1</v>
      </c>
      <c r="AM781" s="49">
        <f>IF(COUNTIF(AF782:AF784, "&lt;0")&gt;=2,0,IF(AE781=1, 1, -1))</f>
        <v>0</v>
      </c>
      <c r="AN781" s="7">
        <v>12.123704402582582</v>
      </c>
      <c r="AO781" s="4">
        <f t="shared" si="457"/>
        <v>6.6900000000000546</v>
      </c>
      <c r="AP781" s="4">
        <f t="shared" si="458"/>
        <v>-4.1300000000001091</v>
      </c>
      <c r="AQ781" s="4">
        <f t="shared" si="459"/>
        <v>2.3899999999998727</v>
      </c>
      <c r="AR781">
        <f t="shared" si="475"/>
        <v>6.6900000000000546</v>
      </c>
      <c r="AS781" s="6">
        <f t="shared" si="460"/>
        <v>0</v>
      </c>
      <c r="AT781" s="4">
        <f t="shared" si="461"/>
        <v>11.495556603873819</v>
      </c>
      <c r="AU781" s="4">
        <f t="shared" si="476"/>
        <v>16.73370440258271</v>
      </c>
      <c r="AV781">
        <f t="shared" si="477"/>
        <v>0</v>
      </c>
      <c r="AW781">
        <f t="shared" si="478"/>
        <v>0</v>
      </c>
      <c r="AX781">
        <f t="shared" si="479"/>
        <v>0</v>
      </c>
      <c r="AY781" s="4">
        <f t="shared" si="462"/>
        <v>6.94</v>
      </c>
      <c r="AZ781" s="4">
        <f t="shared" si="463"/>
        <v>346.724999999999</v>
      </c>
      <c r="BA781" s="4">
        <f>(C781-$C$1240)*10/100*4</f>
        <v>137.584</v>
      </c>
      <c r="BC781"/>
      <c r="BE781" s="6"/>
      <c r="BK781">
        <f t="shared" si="480"/>
        <v>1</v>
      </c>
    </row>
    <row r="782" spans="1:63" x14ac:dyDescent="0.25">
      <c r="A782">
        <v>477</v>
      </c>
      <c r="B782" s="1">
        <v>43697</v>
      </c>
      <c r="C782" s="2">
        <v>2919.01</v>
      </c>
      <c r="D782" s="2">
        <v>2923.63</v>
      </c>
      <c r="E782" s="2">
        <v>2899.6</v>
      </c>
      <c r="F782" s="2">
        <v>2900.51</v>
      </c>
      <c r="G782" s="2">
        <v>3066300000</v>
      </c>
      <c r="H782" s="2">
        <f t="shared" si="464"/>
        <v>27.878776953884678</v>
      </c>
      <c r="I782" s="2">
        <f t="shared" si="465"/>
        <v>2933.5419999999999</v>
      </c>
      <c r="J782" s="2">
        <f t="shared" si="466"/>
        <v>35.699907341763847</v>
      </c>
      <c r="K782" s="2">
        <f t="shared" si="467"/>
        <v>-4.6399999999998727</v>
      </c>
      <c r="L782" s="20">
        <f>VLOOKUP(B782,'IV Calls'!A:B,2, FALSE)</f>
        <v>0.15079999999999999</v>
      </c>
      <c r="M782" s="2">
        <f t="shared" si="468"/>
        <v>14.453649175538155</v>
      </c>
      <c r="N782" s="2">
        <f>VLOOKUP(B782,'IV Puts'!A:B,2, FALSE)</f>
        <v>0.16689999999999999</v>
      </c>
      <c r="O782" s="21">
        <f t="shared" si="469"/>
        <v>16.600640549650745</v>
      </c>
      <c r="P782" s="4">
        <f t="shared" si="470"/>
        <v>24.050000000000182</v>
      </c>
      <c r="Q782" s="4">
        <f t="shared" si="471"/>
        <v>50.115000000000052</v>
      </c>
      <c r="R782" s="4">
        <f t="shared" si="472"/>
        <v>-7.9695338345864641</v>
      </c>
      <c r="S782" s="4">
        <f t="shared" si="473"/>
        <v>-5.6317639993994888</v>
      </c>
      <c r="T782" s="20">
        <f t="shared" si="444"/>
        <v>2915.1078345864662</v>
      </c>
      <c r="U782" s="2">
        <f t="shared" si="445"/>
        <v>14.597834586465979</v>
      </c>
      <c r="V782" s="24">
        <f t="shared" si="446"/>
        <v>1</v>
      </c>
      <c r="W782" s="32">
        <f t="shared" si="447"/>
        <v>2914.6768360665751</v>
      </c>
      <c r="X782" s="33">
        <f t="shared" si="448"/>
        <v>14.166836066574888</v>
      </c>
      <c r="Y782" s="34">
        <f t="shared" si="449"/>
        <v>1</v>
      </c>
      <c r="Z782" s="39">
        <f t="shared" si="474"/>
        <v>2919.5630000000001</v>
      </c>
      <c r="AA782" s="33">
        <f t="shared" si="450"/>
        <v>19.052999999999884</v>
      </c>
      <c r="AB782" s="34">
        <f t="shared" si="451"/>
        <v>0</v>
      </c>
      <c r="AC782" s="32">
        <f t="shared" si="452"/>
        <v>2918.5369055739811</v>
      </c>
      <c r="AD782" s="33">
        <f t="shared" si="453"/>
        <v>18.026905573980912</v>
      </c>
      <c r="AE782" s="34">
        <f t="shared" si="454"/>
        <v>0</v>
      </c>
      <c r="AF782" s="36">
        <f t="shared" si="455"/>
        <v>-1</v>
      </c>
      <c r="AG782" s="37">
        <f t="shared" si="456"/>
        <v>-1</v>
      </c>
      <c r="AH782" s="37">
        <f>IF(COUNTIF(AF783:AF786, "&lt;0")&gt;=2,0,IF(AE782=1, 1, -1))</f>
        <v>0</v>
      </c>
      <c r="AI782" s="37">
        <f>IF(COUNTIF(AF783:AF785, "&lt;0")&gt;=1,0,IF(AE782=1, 1, -1))</f>
        <v>0</v>
      </c>
      <c r="AJ782" s="42">
        <f>IF(SUM(AE783:AE785)=0,0,IF(AE782=1, 1, -1))</f>
        <v>-1</v>
      </c>
      <c r="AK782" s="37">
        <f>IF(COUNTIF(AF783:AF784, "&lt;0")&gt;=2,0,IF(AE782=1, 1, -1))</f>
        <v>-1</v>
      </c>
      <c r="AL782" s="44">
        <f>IF(COUNTIF(AF783:AF786, "&lt;0")&gt;=3,0,IF(AE782=1, 1, -1))</f>
        <v>-1</v>
      </c>
      <c r="AM782" s="49">
        <f>IF(COUNTIF(AF783:AF785, "&lt;0")&gt;=2,0,IF(AE782=1, 1, -1))</f>
        <v>-1</v>
      </c>
      <c r="AN782" s="7">
        <v>15.996777502634735</v>
      </c>
      <c r="AO782" s="4">
        <f t="shared" si="457"/>
        <v>4.6199999999998909</v>
      </c>
      <c r="AP782" s="4">
        <f t="shared" si="458"/>
        <v>-19.410000000000309</v>
      </c>
      <c r="AQ782" s="4">
        <f t="shared" si="459"/>
        <v>18.5</v>
      </c>
      <c r="AR782">
        <f t="shared" si="475"/>
        <v>19.410000000000309</v>
      </c>
      <c r="AS782" s="6">
        <f t="shared" si="460"/>
        <v>0</v>
      </c>
      <c r="AT782" s="4">
        <f t="shared" si="461"/>
        <v>4.5851662539517939</v>
      </c>
      <c r="AU782" s="4">
        <f t="shared" si="476"/>
        <v>4.4967775026347354</v>
      </c>
      <c r="AV782">
        <f t="shared" si="477"/>
        <v>0</v>
      </c>
      <c r="AW782">
        <f t="shared" si="478"/>
        <v>0</v>
      </c>
      <c r="AX782">
        <f t="shared" si="479"/>
        <v>0</v>
      </c>
      <c r="AY782" s="4">
        <f t="shared" si="462"/>
        <v>6.94</v>
      </c>
      <c r="AZ782" s="4">
        <f t="shared" si="463"/>
        <v>339.784999999999</v>
      </c>
      <c r="BA782" s="4">
        <f>(C782-$C$1240)*10/100*4</f>
        <v>136.37200000000013</v>
      </c>
      <c r="BC782"/>
      <c r="BE782" s="6"/>
      <c r="BK782">
        <f t="shared" si="480"/>
        <v>1</v>
      </c>
    </row>
    <row r="783" spans="1:63" x14ac:dyDescent="0.25">
      <c r="A783">
        <v>476</v>
      </c>
      <c r="B783" s="1">
        <v>43696</v>
      </c>
      <c r="C783" s="2">
        <v>2913.48</v>
      </c>
      <c r="D783" s="2">
        <v>2931</v>
      </c>
      <c r="E783" s="2">
        <v>2913.48</v>
      </c>
      <c r="F783" s="2">
        <v>2923.65</v>
      </c>
      <c r="G783" s="2">
        <v>3212880000</v>
      </c>
      <c r="H783" s="2">
        <f t="shared" si="464"/>
        <v>27.434439204118078</v>
      </c>
      <c r="I783" s="2">
        <f t="shared" si="465"/>
        <v>2937.3285000000001</v>
      </c>
      <c r="J783" s="2">
        <f t="shared" si="466"/>
        <v>36.051000785436962</v>
      </c>
      <c r="K783" s="2">
        <f t="shared" si="467"/>
        <v>24.800000000000182</v>
      </c>
      <c r="L783" s="20">
        <f>VLOOKUP(B783,'IV Calls'!A:B,2, FALSE)</f>
        <v>0.14530000000000001</v>
      </c>
      <c r="M783" s="2">
        <f t="shared" si="468"/>
        <v>13.759917687524112</v>
      </c>
      <c r="N783" s="2">
        <f>VLOOKUP(B783,'IV Puts'!A:B,2, FALSE)</f>
        <v>0.1497</v>
      </c>
      <c r="O783" s="21">
        <f t="shared" si="469"/>
        <v>14.711750929421967</v>
      </c>
      <c r="P783" s="4">
        <f t="shared" si="470"/>
        <v>42.320000000000164</v>
      </c>
      <c r="Q783" s="4">
        <f t="shared" si="471"/>
        <v>51.676000000000066</v>
      </c>
      <c r="R783" s="4">
        <f t="shared" si="472"/>
        <v>-8.5421654135338319</v>
      </c>
      <c r="S783" s="4">
        <f t="shared" si="473"/>
        <v>-6.1030477935562626</v>
      </c>
      <c r="T783" s="20">
        <f t="shared" si="444"/>
        <v>2879.6496691729321</v>
      </c>
      <c r="U783" s="2">
        <f t="shared" si="445"/>
        <v>44.000330827067955</v>
      </c>
      <c r="V783" s="24">
        <f t="shared" si="446"/>
        <v>0</v>
      </c>
      <c r="W783" s="32">
        <f t="shared" si="447"/>
        <v>2908.76585256917</v>
      </c>
      <c r="X783" s="33">
        <f t="shared" si="448"/>
        <v>14.884147430830126</v>
      </c>
      <c r="Y783" s="34">
        <f t="shared" si="449"/>
        <v>1</v>
      </c>
      <c r="Z783" s="39">
        <f t="shared" si="474"/>
        <v>2918.354000000003</v>
      </c>
      <c r="AA783" s="33">
        <f t="shared" si="450"/>
        <v>5.2959999999970933</v>
      </c>
      <c r="AB783" s="34">
        <f t="shared" si="451"/>
        <v>1</v>
      </c>
      <c r="AC783" s="32">
        <f t="shared" si="452"/>
        <v>2916.3404890395282</v>
      </c>
      <c r="AD783" s="33">
        <f t="shared" si="453"/>
        <v>7.3095109604719255</v>
      </c>
      <c r="AE783" s="34">
        <f t="shared" si="454"/>
        <v>1</v>
      </c>
      <c r="AF783" s="36">
        <f t="shared" si="455"/>
        <v>1</v>
      </c>
      <c r="AG783" s="37">
        <f t="shared" si="456"/>
        <v>0</v>
      </c>
      <c r="AH783" s="37">
        <f>IF(COUNTIF(AF784:AF787, "&lt;0")&gt;=2,0,IF(AE783=1, 1, -1))</f>
        <v>0</v>
      </c>
      <c r="AI783" s="37">
        <f>IF(COUNTIF(AF784:AF786, "&lt;0")&gt;=1,0,IF(AE783=1, 1, -1))</f>
        <v>0</v>
      </c>
      <c r="AJ783" s="42">
        <f>IF(SUM(AE784:AE786)=0,0,IF(AE783=1, 1, -1))</f>
        <v>1</v>
      </c>
      <c r="AK783" s="37">
        <f>IF(COUNTIF(AF784:AF785, "&lt;0")&gt;=2,0,IF(AE783=1, 1, -1))</f>
        <v>1</v>
      </c>
      <c r="AL783" s="44">
        <f>IF(COUNTIF(AF784:AF787, "&lt;0")&gt;=3,0,IF(AE783=1, 1, -1))</f>
        <v>0</v>
      </c>
      <c r="AM783" s="49">
        <f>IF(COUNTIF(AF784:AF786, "&lt;0")&gt;=2,0,IF(AE783=1, 1, -1))</f>
        <v>0</v>
      </c>
      <c r="AN783" s="7">
        <v>14.176597920319059</v>
      </c>
      <c r="AO783" s="4">
        <f t="shared" si="457"/>
        <v>17.519999999999982</v>
      </c>
      <c r="AP783" s="4">
        <f t="shared" si="458"/>
        <v>0</v>
      </c>
      <c r="AQ783" s="4">
        <f t="shared" si="459"/>
        <v>10.170000000000073</v>
      </c>
      <c r="AR783">
        <f t="shared" si="475"/>
        <v>17.519999999999982</v>
      </c>
      <c r="AS783" s="6">
        <f t="shared" si="460"/>
        <v>0</v>
      </c>
      <c r="AT783" s="4">
        <f t="shared" si="461"/>
        <v>3.7448968804786062</v>
      </c>
      <c r="AU783" s="4">
        <f t="shared" si="476"/>
        <v>11.006597920318987</v>
      </c>
      <c r="AV783">
        <f t="shared" si="477"/>
        <v>0</v>
      </c>
      <c r="AW783">
        <f t="shared" si="478"/>
        <v>0</v>
      </c>
      <c r="AX783">
        <f t="shared" si="479"/>
        <v>0</v>
      </c>
      <c r="AY783" s="4">
        <f t="shared" si="462"/>
        <v>6.94</v>
      </c>
      <c r="AZ783" s="4">
        <f t="shared" si="463"/>
        <v>332.844999999999</v>
      </c>
      <c r="BA783" s="4">
        <f>(C783-$C$1240)*10/100*4</f>
        <v>134.16000000000003</v>
      </c>
      <c r="BC783"/>
      <c r="BE783" s="6"/>
      <c r="BK783">
        <f t="shared" si="480"/>
        <v>1</v>
      </c>
    </row>
    <row r="784" spans="1:63" x14ac:dyDescent="0.25">
      <c r="A784">
        <v>475</v>
      </c>
      <c r="B784" s="1">
        <v>43693</v>
      </c>
      <c r="C784" s="2">
        <v>2864.74</v>
      </c>
      <c r="D784" s="2">
        <v>2893.63</v>
      </c>
      <c r="E784" s="2">
        <v>2864.74</v>
      </c>
      <c r="F784" s="2">
        <v>2888.68</v>
      </c>
      <c r="G784" s="2">
        <v>3498150000</v>
      </c>
      <c r="H784" s="2">
        <f t="shared" si="464"/>
        <v>26.074194139033459</v>
      </c>
      <c r="I784" s="2">
        <f t="shared" si="465"/>
        <v>2940.7510000000002</v>
      </c>
      <c r="J784" s="2">
        <f t="shared" si="466"/>
        <v>36.70644945481579</v>
      </c>
      <c r="K784" s="2">
        <f t="shared" si="467"/>
        <v>17.139999999999873</v>
      </c>
      <c r="L784" s="20">
        <f>VLOOKUP(B784,'IV Calls'!A:B,2, FALSE)</f>
        <v>0.16270000000000001</v>
      </c>
      <c r="M784" s="2">
        <f t="shared" si="468"/>
        <v>15.188585290336459</v>
      </c>
      <c r="N784" s="2">
        <f>VLOOKUP(B784,'IV Puts'!A:B,2, FALSE)</f>
        <v>0.15670000000000001</v>
      </c>
      <c r="O784" s="21">
        <f t="shared" si="469"/>
        <v>15.180675938552605</v>
      </c>
      <c r="P784" s="4">
        <f t="shared" si="470"/>
        <v>46.0300000000002</v>
      </c>
      <c r="Q784" s="4">
        <f t="shared" si="471"/>
        <v>58.437000000000083</v>
      </c>
      <c r="R784" s="4">
        <f t="shared" si="472"/>
        <v>-9.0303308270676741</v>
      </c>
      <c r="S784" s="4">
        <f t="shared" si="473"/>
        <v>-6.6396442687747079</v>
      </c>
      <c r="T784" s="20">
        <f t="shared" si="444"/>
        <v>2838.8462481203005</v>
      </c>
      <c r="U784" s="2">
        <f t="shared" si="445"/>
        <v>49.833751879699321</v>
      </c>
      <c r="V784" s="24">
        <f t="shared" si="446"/>
        <v>0</v>
      </c>
      <c r="W784" s="32">
        <f t="shared" si="447"/>
        <v>2860.2885423041685</v>
      </c>
      <c r="X784" s="33">
        <f t="shared" si="448"/>
        <v>28.391457695831377</v>
      </c>
      <c r="Y784" s="34">
        <f t="shared" si="449"/>
        <v>0</v>
      </c>
      <c r="Z784" s="39">
        <f t="shared" si="474"/>
        <v>2866.5939999999991</v>
      </c>
      <c r="AA784" s="33">
        <f t="shared" si="450"/>
        <v>22.086000000000695</v>
      </c>
      <c r="AB784" s="34">
        <f t="shared" si="451"/>
        <v>0</v>
      </c>
      <c r="AC784" s="32">
        <f t="shared" si="452"/>
        <v>2865.2698538838745</v>
      </c>
      <c r="AD784" s="33">
        <f t="shared" si="453"/>
        <v>23.410146116125361</v>
      </c>
      <c r="AE784" s="34">
        <f t="shared" si="454"/>
        <v>0</v>
      </c>
      <c r="AF784" s="36">
        <f t="shared" si="455"/>
        <v>-1</v>
      </c>
      <c r="AG784" s="37">
        <f t="shared" si="456"/>
        <v>-1</v>
      </c>
      <c r="AH784" s="37">
        <f>IF(COUNTIF(AF785:AF788, "&lt;0")&gt;=2,0,IF(AE784=1, 1, -1))</f>
        <v>0</v>
      </c>
      <c r="AI784" s="37">
        <f>IF(COUNTIF(AF785:AF787, "&lt;0")&gt;=1,0,IF(AE784=1, 1, -1))</f>
        <v>0</v>
      </c>
      <c r="AJ784" s="42">
        <f>IF(SUM(AE785:AE787)=0,0,IF(AE784=1, 1, -1))</f>
        <v>-1</v>
      </c>
      <c r="AK784" s="37">
        <f>IF(COUNTIF(AF785:AF786, "&lt;0")&gt;=2,0,IF(AE784=1, 1, -1))</f>
        <v>-1</v>
      </c>
      <c r="AL784" s="44">
        <f>IF(COUNTIF(AF785:AF788, "&lt;0")&gt;=3,0,IF(AE784=1, 1, -1))</f>
        <v>0</v>
      </c>
      <c r="AM784" s="49">
        <f>IF(COUNTIF(AF785:AF787, "&lt;0")&gt;=2,0,IF(AE784=1, 1, -1))</f>
        <v>0</v>
      </c>
      <c r="AN784" s="7">
        <v>14.628465365677462</v>
      </c>
      <c r="AO784" s="4">
        <f t="shared" si="457"/>
        <v>28.890000000000327</v>
      </c>
      <c r="AP784" s="4">
        <f t="shared" si="458"/>
        <v>0</v>
      </c>
      <c r="AQ784" s="4">
        <f t="shared" si="459"/>
        <v>23.940000000000055</v>
      </c>
      <c r="AR784">
        <f t="shared" si="475"/>
        <v>28.890000000000327</v>
      </c>
      <c r="AS784" s="6">
        <f t="shared" si="460"/>
        <v>1</v>
      </c>
      <c r="AT784" s="4">
        <f t="shared" si="461"/>
        <v>-6.9473019514841354</v>
      </c>
      <c r="AU784" s="4">
        <f t="shared" si="476"/>
        <v>-2.3115346343225927</v>
      </c>
      <c r="AV784">
        <f t="shared" si="477"/>
        <v>1</v>
      </c>
      <c r="AW784">
        <f t="shared" si="478"/>
        <v>0</v>
      </c>
      <c r="AX784">
        <f t="shared" si="479"/>
        <v>0</v>
      </c>
      <c r="AY784" s="4">
        <f t="shared" si="462"/>
        <v>-3.9100000000000006</v>
      </c>
      <c r="AZ784" s="4">
        <f t="shared" si="463"/>
        <v>325.90499999999901</v>
      </c>
      <c r="BA784" s="4">
        <f>(C784-$C$1240)*10/100*4</f>
        <v>114.66399999999994</v>
      </c>
      <c r="BC784"/>
      <c r="BE784" s="6"/>
      <c r="BK784">
        <f t="shared" si="480"/>
        <v>1</v>
      </c>
    </row>
    <row r="785" spans="1:63" x14ac:dyDescent="0.25">
      <c r="A785">
        <v>474</v>
      </c>
      <c r="B785" s="1">
        <v>43692</v>
      </c>
      <c r="C785" s="2">
        <v>2846.2</v>
      </c>
      <c r="D785" s="2">
        <v>2856.67</v>
      </c>
      <c r="E785" s="2">
        <v>2825.51</v>
      </c>
      <c r="F785" s="2">
        <v>2847.6</v>
      </c>
      <c r="G785" s="2">
        <v>4038000000</v>
      </c>
      <c r="H785" s="2">
        <f t="shared" si="464"/>
        <v>31.178311977683851</v>
      </c>
      <c r="I785" s="2">
        <f t="shared" si="465"/>
        <v>2947.7269999999999</v>
      </c>
      <c r="J785" s="2">
        <f t="shared" si="466"/>
        <v>39.720563625618922</v>
      </c>
      <c r="K785" s="2">
        <f t="shared" si="467"/>
        <v>5.5999999999999091</v>
      </c>
      <c r="L785" s="20">
        <f>VLOOKUP(B785,'IV Calls'!A:B,2, FALSE)</f>
        <v>0.19400000000000001</v>
      </c>
      <c r="M785" s="2">
        <f t="shared" si="468"/>
        <v>18.066024702050328</v>
      </c>
      <c r="N785" s="2">
        <f>VLOOKUP(B785,'IV Puts'!A:B,2, FALSE)</f>
        <v>0.19620000000000001</v>
      </c>
      <c r="O785" s="21">
        <f t="shared" si="469"/>
        <v>18.960606035128468</v>
      </c>
      <c r="P785" s="4">
        <f t="shared" si="470"/>
        <v>31.159999999999854</v>
      </c>
      <c r="Q785" s="4">
        <f t="shared" si="471"/>
        <v>57.779000000000039</v>
      </c>
      <c r="R785" s="4">
        <f t="shared" si="472"/>
        <v>-8.7537518796992515</v>
      </c>
      <c r="S785" s="4">
        <f t="shared" si="473"/>
        <v>-6.2696587265231303</v>
      </c>
      <c r="T785" s="20">
        <f t="shared" si="444"/>
        <v>2832.6393984962406</v>
      </c>
      <c r="U785" s="2">
        <f t="shared" si="445"/>
        <v>14.960601503759335</v>
      </c>
      <c r="V785" s="24">
        <f t="shared" si="446"/>
        <v>1</v>
      </c>
      <c r="W785" s="32">
        <f t="shared" si="447"/>
        <v>2842.185488815493</v>
      </c>
      <c r="X785" s="33">
        <f t="shared" si="448"/>
        <v>5.4145111845068641</v>
      </c>
      <c r="Y785" s="34">
        <f t="shared" si="449"/>
        <v>1</v>
      </c>
      <c r="Z785" s="39">
        <f t="shared" si="474"/>
        <v>2841.4049999999952</v>
      </c>
      <c r="AA785" s="33">
        <f t="shared" si="450"/>
        <v>6.1950000000047112</v>
      </c>
      <c r="AB785" s="34">
        <f t="shared" si="451"/>
        <v>1</v>
      </c>
      <c r="AC785" s="32">
        <f t="shared" si="452"/>
        <v>2841.5689026512496</v>
      </c>
      <c r="AD785" s="33">
        <f t="shared" si="453"/>
        <v>6.0310973487503361</v>
      </c>
      <c r="AE785" s="34">
        <f t="shared" si="454"/>
        <v>1</v>
      </c>
      <c r="AF785" s="36">
        <f t="shared" si="455"/>
        <v>1</v>
      </c>
      <c r="AG785" s="37">
        <f t="shared" si="456"/>
        <v>0</v>
      </c>
      <c r="AH785" s="37">
        <f>IF(COUNTIF(AF786:AF789, "&lt;0")&gt;=2,0,IF(AE785=1, 1, -1))</f>
        <v>0</v>
      </c>
      <c r="AI785" s="37">
        <f>IF(COUNTIF(AF786:AF788, "&lt;0")&gt;=1,0,IF(AE785=1, 1, -1))</f>
        <v>0</v>
      </c>
      <c r="AJ785" s="42">
        <f>IF(SUM(AE786:AE788)=0,0,IF(AE785=1, 1, -1))</f>
        <v>0</v>
      </c>
      <c r="AK785" s="37">
        <f>IF(COUNTIF(AF786:AF787, "&lt;0")&gt;=2,0,IF(AE785=1, 1, -1))</f>
        <v>0</v>
      </c>
      <c r="AL785" s="44">
        <f>IF(COUNTIF(AF786:AF789, "&lt;0")&gt;=3,0,IF(AE785=1, 1, -1))</f>
        <v>0</v>
      </c>
      <c r="AM785" s="49">
        <f>IF(COUNTIF(AF786:AF788, "&lt;0")&gt;=2,0,IF(AE785=1, 1, -1))</f>
        <v>0</v>
      </c>
      <c r="AN785" s="7">
        <v>18.270897147125126</v>
      </c>
      <c r="AO785" s="4">
        <f t="shared" si="457"/>
        <v>10.470000000000255</v>
      </c>
      <c r="AP785" s="4">
        <f t="shared" si="458"/>
        <v>-20.6899999999996</v>
      </c>
      <c r="AQ785" s="4">
        <f t="shared" si="459"/>
        <v>1.4000000000000909</v>
      </c>
      <c r="AR785">
        <f t="shared" si="475"/>
        <v>20.6899999999996</v>
      </c>
      <c r="AS785" s="6">
        <f t="shared" si="460"/>
        <v>0</v>
      </c>
      <c r="AT785" s="4">
        <f t="shared" si="461"/>
        <v>6.7163457206880892</v>
      </c>
      <c r="AU785" s="4">
        <f t="shared" si="476"/>
        <v>23.870897147125035</v>
      </c>
      <c r="AV785">
        <f t="shared" si="477"/>
        <v>0</v>
      </c>
      <c r="AW785">
        <f t="shared" si="478"/>
        <v>0</v>
      </c>
      <c r="AX785">
        <f t="shared" si="479"/>
        <v>0</v>
      </c>
      <c r="AY785" s="4">
        <f t="shared" si="462"/>
        <v>6.94</v>
      </c>
      <c r="AZ785" s="4">
        <f t="shared" si="463"/>
        <v>329.81499999999903</v>
      </c>
      <c r="BA785" s="4">
        <f>(C785-$C$1240)*10/100*4</f>
        <v>107.24799999999996</v>
      </c>
      <c r="BC785"/>
      <c r="BE785" s="6"/>
      <c r="BK785">
        <f t="shared" si="480"/>
        <v>0</v>
      </c>
    </row>
    <row r="786" spans="1:63" x14ac:dyDescent="0.25">
      <c r="A786">
        <v>473</v>
      </c>
      <c r="B786" s="1">
        <v>43691</v>
      </c>
      <c r="C786" s="2">
        <v>2894.15</v>
      </c>
      <c r="D786" s="2">
        <v>2894.15</v>
      </c>
      <c r="E786" s="2">
        <v>2839.64</v>
      </c>
      <c r="F786" s="2">
        <v>2840.6</v>
      </c>
      <c r="G786" s="2">
        <v>4312530000</v>
      </c>
      <c r="H786" s="2">
        <f t="shared" si="464"/>
        <v>37.627326594732622</v>
      </c>
      <c r="I786" s="2">
        <f t="shared" si="465"/>
        <v>2954.3605000000002</v>
      </c>
      <c r="J786" s="2">
        <f t="shared" si="466"/>
        <v>46.757483431447703</v>
      </c>
      <c r="K786" s="2">
        <f t="shared" si="467"/>
        <v>-32.170000000000073</v>
      </c>
      <c r="L786" s="20">
        <f>VLOOKUP(B786,'IV Calls'!A:B,2, FALSE)</f>
        <v>0.21390000000000001</v>
      </c>
      <c r="M786" s="2">
        <f t="shared" si="468"/>
        <v>20.520284947723454</v>
      </c>
      <c r="N786" s="2">
        <f>VLOOKUP(B786,'IV Puts'!A:B,2, FALSE)</f>
        <v>0.2165</v>
      </c>
      <c r="O786" s="21">
        <f t="shared" si="469"/>
        <v>21.553750186360066</v>
      </c>
      <c r="P786" s="4">
        <f t="shared" si="470"/>
        <v>86.680000000000291</v>
      </c>
      <c r="Q786" s="4">
        <f t="shared" si="471"/>
        <v>61.499000000000066</v>
      </c>
      <c r="R786" s="4">
        <f t="shared" si="472"/>
        <v>-7.9606015037594027</v>
      </c>
      <c r="S786" s="4">
        <f t="shared" si="473"/>
        <v>-5.6542411049392003</v>
      </c>
      <c r="T786" s="20">
        <f t="shared" si="444"/>
        <v>2919.6376090225567</v>
      </c>
      <c r="U786" s="2">
        <f t="shared" si="445"/>
        <v>79.037609022556808</v>
      </c>
      <c r="V786" s="24">
        <f t="shared" si="446"/>
        <v>0</v>
      </c>
      <c r="W786" s="32">
        <f t="shared" si="447"/>
        <v>2890.7697103588052</v>
      </c>
      <c r="X786" s="33">
        <f t="shared" si="448"/>
        <v>50.169710358805332</v>
      </c>
      <c r="Y786" s="34">
        <f t="shared" si="449"/>
        <v>0</v>
      </c>
      <c r="Z786" s="39">
        <f t="shared" si="474"/>
        <v>2895.4930000000008</v>
      </c>
      <c r="AA786" s="33">
        <f t="shared" si="450"/>
        <v>54.893000000000939</v>
      </c>
      <c r="AB786" s="34">
        <f t="shared" si="451"/>
        <v>0</v>
      </c>
      <c r="AC786" s="32">
        <f t="shared" si="452"/>
        <v>2894.5011091753495</v>
      </c>
      <c r="AD786" s="33">
        <f t="shared" si="453"/>
        <v>53.901109175349575</v>
      </c>
      <c r="AE786" s="34">
        <f t="shared" si="454"/>
        <v>0</v>
      </c>
      <c r="AF786" s="36">
        <f t="shared" si="455"/>
        <v>-1</v>
      </c>
      <c r="AG786" s="37">
        <f t="shared" si="456"/>
        <v>0</v>
      </c>
      <c r="AH786" s="37">
        <f>IF(COUNTIF(AF787:AF790, "&lt;0")&gt;=2,0,IF(AE786=1, 1, -1))</f>
        <v>0</v>
      </c>
      <c r="AI786" s="37">
        <f>IF(COUNTIF(AF787:AF789, "&lt;0")&gt;=1,0,IF(AE786=1, 1, -1))</f>
        <v>0</v>
      </c>
      <c r="AJ786" s="42">
        <f>IF(SUM(AE787:AE789)=0,0,IF(AE786=1, 1, -1))</f>
        <v>0</v>
      </c>
      <c r="AK786" s="37">
        <f>IF(COUNTIF(AF787:AF788, "&lt;0")&gt;=2,0,IF(AE786=1, 1, -1))</f>
        <v>0</v>
      </c>
      <c r="AL786" s="44">
        <f>IF(COUNTIF(AF787:AF790, "&lt;0")&gt;=3,0,IF(AE786=1, 1, -1))</f>
        <v>0</v>
      </c>
      <c r="AM786" s="49">
        <f>IF(COUNTIF(AF787:AF789, "&lt;0")&gt;=2,0,IF(AE786=1, 1, -1))</f>
        <v>0</v>
      </c>
      <c r="AN786" s="7">
        <v>20.769713376260526</v>
      </c>
      <c r="AO786" s="4">
        <f t="shared" si="457"/>
        <v>0</v>
      </c>
      <c r="AP786" s="4">
        <f t="shared" si="458"/>
        <v>-54.510000000000218</v>
      </c>
      <c r="AQ786" s="4">
        <f t="shared" si="459"/>
        <v>53.550000000000182</v>
      </c>
      <c r="AR786">
        <f t="shared" si="475"/>
        <v>54.510000000000218</v>
      </c>
      <c r="AS786" s="6">
        <f t="shared" si="460"/>
        <v>1</v>
      </c>
      <c r="AT786" s="4">
        <f t="shared" si="461"/>
        <v>-23.355429935609429</v>
      </c>
      <c r="AU786" s="4">
        <f t="shared" si="476"/>
        <v>-25.780286623739656</v>
      </c>
      <c r="AV786">
        <f t="shared" si="477"/>
        <v>1</v>
      </c>
      <c r="AW786">
        <f t="shared" si="478"/>
        <v>0</v>
      </c>
      <c r="AX786">
        <f t="shared" si="479"/>
        <v>0</v>
      </c>
      <c r="AY786" s="4">
        <f t="shared" si="462"/>
        <v>-3.9100000000000006</v>
      </c>
      <c r="AZ786" s="4">
        <f t="shared" si="463"/>
        <v>322.87499999999903</v>
      </c>
      <c r="BA786" s="4">
        <f>(C786-$C$1240)*10/100*4</f>
        <v>126.42800000000007</v>
      </c>
      <c r="BC786"/>
      <c r="BE786" s="6"/>
      <c r="BK786">
        <f t="shared" si="480"/>
        <v>0</v>
      </c>
    </row>
    <row r="787" spans="1:63" x14ac:dyDescent="0.25">
      <c r="A787">
        <v>472</v>
      </c>
      <c r="B787" s="1">
        <v>43690</v>
      </c>
      <c r="C787" s="2">
        <v>2880.72</v>
      </c>
      <c r="D787" s="2">
        <v>2943.31</v>
      </c>
      <c r="E787" s="2">
        <v>2877.05</v>
      </c>
      <c r="F787" s="2">
        <v>2926.32</v>
      </c>
      <c r="G787" s="2">
        <v>3853600000</v>
      </c>
      <c r="H787" s="2">
        <f t="shared" si="464"/>
        <v>51.083108591131506</v>
      </c>
      <c r="I787" s="2">
        <f t="shared" si="465"/>
        <v>2959.9079999999999</v>
      </c>
      <c r="J787" s="2">
        <f t="shared" si="466"/>
        <v>52.457180058947536</v>
      </c>
      <c r="K787" s="2">
        <f t="shared" si="467"/>
        <v>-1.9800000000000182</v>
      </c>
      <c r="L787" s="20">
        <f>VLOOKUP(B787,'IV Calls'!A:B,2, FALSE)</f>
        <v>0.16220000000000001</v>
      </c>
      <c r="M787" s="2">
        <f t="shared" si="468"/>
        <v>15.328550360848327</v>
      </c>
      <c r="N787" s="2">
        <f>VLOOKUP(B787,'IV Puts'!A:B,2, FALSE)</f>
        <v>0.14349999999999999</v>
      </c>
      <c r="O787" s="21">
        <f t="shared" si="469"/>
        <v>14.073252440253791</v>
      </c>
      <c r="P787" s="4">
        <f t="shared" si="470"/>
        <v>66.259999999999764</v>
      </c>
      <c r="Q787" s="4">
        <f t="shared" si="471"/>
        <v>58.763000000000055</v>
      </c>
      <c r="R787" s="4">
        <f t="shared" si="472"/>
        <v>-6.6823909774436121</v>
      </c>
      <c r="S787" s="4">
        <f t="shared" si="473"/>
        <v>-4.7609713256267865</v>
      </c>
      <c r="T787" s="20">
        <f t="shared" si="444"/>
        <v>2875.8783308270677</v>
      </c>
      <c r="U787" s="2">
        <f t="shared" si="445"/>
        <v>50.441669172932507</v>
      </c>
      <c r="V787" s="24">
        <f t="shared" si="446"/>
        <v>0</v>
      </c>
      <c r="W787" s="32">
        <f t="shared" si="447"/>
        <v>2877.2284641471979</v>
      </c>
      <c r="X787" s="33">
        <f t="shared" si="448"/>
        <v>49.091535852802281</v>
      </c>
      <c r="Y787" s="34">
        <f t="shared" si="449"/>
        <v>0</v>
      </c>
      <c r="Z787" s="39">
        <f t="shared" si="474"/>
        <v>2878.0850000000009</v>
      </c>
      <c r="AA787" s="33">
        <f t="shared" si="450"/>
        <v>48.234999999999218</v>
      </c>
      <c r="AB787" s="34">
        <f t="shared" si="451"/>
        <v>0</v>
      </c>
      <c r="AC787" s="32">
        <f t="shared" si="452"/>
        <v>2877.9051274709122</v>
      </c>
      <c r="AD787" s="33">
        <f t="shared" si="453"/>
        <v>48.414872529087916</v>
      </c>
      <c r="AE787" s="34">
        <f t="shared" si="454"/>
        <v>0</v>
      </c>
      <c r="AF787" s="36">
        <f t="shared" si="455"/>
        <v>-1</v>
      </c>
      <c r="AG787" s="37">
        <f t="shared" si="456"/>
        <v>0</v>
      </c>
      <c r="AH787" s="37">
        <f>IF(COUNTIF(AF788:AF791, "&lt;0")&gt;=2,0,IF(AE787=1, 1, -1))</f>
        <v>0</v>
      </c>
      <c r="AI787" s="37">
        <f>IF(COUNTIF(AF788:AF790, "&lt;0")&gt;=1,0,IF(AE787=1, 1, -1))</f>
        <v>0</v>
      </c>
      <c r="AJ787" s="42">
        <f>IF(SUM(AE788:AE790)=0,0,IF(AE787=1, 1, -1))</f>
        <v>0</v>
      </c>
      <c r="AK787" s="37">
        <f>IF(COUNTIF(AF788:AF789, "&lt;0")&gt;=2,0,IF(AE787=1, 1, -1))</f>
        <v>0</v>
      </c>
      <c r="AL787" s="44">
        <f>IF(COUNTIF(AF788:AF791, "&lt;0")&gt;=3,0,IF(AE787=1, 1, -1))</f>
        <v>0</v>
      </c>
      <c r="AM787" s="49">
        <f>IF(COUNTIF(AF788:AF790, "&lt;0")&gt;=2,0,IF(AE787=1, 1, -1))</f>
        <v>0</v>
      </c>
      <c r="AN787" s="7">
        <v>13.561325380898486</v>
      </c>
      <c r="AO787" s="4">
        <f t="shared" si="457"/>
        <v>62.590000000000146</v>
      </c>
      <c r="AP787" s="4">
        <f t="shared" si="458"/>
        <v>-3.669999999999618</v>
      </c>
      <c r="AQ787" s="4">
        <f t="shared" si="459"/>
        <v>45.600000000000364</v>
      </c>
      <c r="AR787">
        <f t="shared" si="475"/>
        <v>62.590000000000146</v>
      </c>
      <c r="AS787" s="6">
        <f t="shared" si="460"/>
        <v>1</v>
      </c>
      <c r="AT787" s="4">
        <f t="shared" si="461"/>
        <v>-42.248011928652417</v>
      </c>
      <c r="AU787" s="4">
        <f t="shared" si="476"/>
        <v>-25.038674619101876</v>
      </c>
      <c r="AV787">
        <f t="shared" si="477"/>
        <v>1</v>
      </c>
      <c r="AW787">
        <f t="shared" si="478"/>
        <v>0</v>
      </c>
      <c r="AX787">
        <f t="shared" si="479"/>
        <v>0</v>
      </c>
      <c r="AY787" s="4">
        <f t="shared" si="462"/>
        <v>-3.9100000000000006</v>
      </c>
      <c r="AZ787" s="4">
        <f t="shared" si="463"/>
        <v>326.78499999999906</v>
      </c>
      <c r="BA787" s="4">
        <f>(C787-$C$1240)*10/100*4</f>
        <v>121.05599999999995</v>
      </c>
      <c r="BC787"/>
      <c r="BE787" s="6"/>
      <c r="BK787">
        <f t="shared" si="480"/>
        <v>0</v>
      </c>
    </row>
    <row r="788" spans="1:63" x14ac:dyDescent="0.25">
      <c r="A788">
        <v>471</v>
      </c>
      <c r="B788" s="1">
        <v>43689</v>
      </c>
      <c r="C788" s="2">
        <v>2907.07</v>
      </c>
      <c r="D788" s="2">
        <v>2907.58</v>
      </c>
      <c r="E788" s="2">
        <v>2873.14</v>
      </c>
      <c r="F788" s="2">
        <v>2882.7</v>
      </c>
      <c r="G788" s="2">
        <v>2851630000</v>
      </c>
      <c r="H788" s="2">
        <f t="shared" si="464"/>
        <v>56.474793679225655</v>
      </c>
      <c r="I788" s="2">
        <f t="shared" si="465"/>
        <v>2966.4785000000002</v>
      </c>
      <c r="J788" s="2">
        <f t="shared" si="466"/>
        <v>59.480384568537012</v>
      </c>
      <c r="K788" s="2">
        <f t="shared" si="467"/>
        <v>-11.579999999999927</v>
      </c>
      <c r="L788" s="20">
        <f>VLOOKUP(B788,'IV Calls'!A:B,2, FALSE)</f>
        <v>0.1895</v>
      </c>
      <c r="M788" s="2">
        <f t="shared" si="468"/>
        <v>18.131845907143052</v>
      </c>
      <c r="N788" s="2">
        <f>VLOOKUP(B788,'IV Puts'!A:B,2, FALSE)</f>
        <v>0.2059</v>
      </c>
      <c r="O788" s="21">
        <f t="shared" si="469"/>
        <v>20.444735370245724</v>
      </c>
      <c r="P788" s="4">
        <f t="shared" si="470"/>
        <v>45.510000000000218</v>
      </c>
      <c r="Q788" s="4">
        <f t="shared" si="471"/>
        <v>54.140000000000057</v>
      </c>
      <c r="R788" s="4">
        <f t="shared" si="472"/>
        <v>-6.8216691729323351</v>
      </c>
      <c r="S788" s="4">
        <f t="shared" si="473"/>
        <v>-4.9176561307069768</v>
      </c>
      <c r="T788" s="20">
        <f t="shared" si="444"/>
        <v>2912.3480902255642</v>
      </c>
      <c r="U788" s="2">
        <f t="shared" si="445"/>
        <v>29.648090225564374</v>
      </c>
      <c r="V788" s="24">
        <f t="shared" si="446"/>
        <v>0</v>
      </c>
      <c r="W788" s="32">
        <f t="shared" si="447"/>
        <v>2903.7854950988144</v>
      </c>
      <c r="X788" s="33">
        <f t="shared" si="448"/>
        <v>21.08549509881459</v>
      </c>
      <c r="Y788" s="34">
        <f t="shared" si="449"/>
        <v>0</v>
      </c>
      <c r="Z788" s="39">
        <f t="shared" si="474"/>
        <v>2904.7260000000006</v>
      </c>
      <c r="AA788" s="33">
        <f t="shared" si="450"/>
        <v>22.026000000000749</v>
      </c>
      <c r="AB788" s="34">
        <f t="shared" si="451"/>
        <v>0</v>
      </c>
      <c r="AC788" s="32">
        <f t="shared" si="452"/>
        <v>2904.5284939707517</v>
      </c>
      <c r="AD788" s="33">
        <f t="shared" si="453"/>
        <v>21.828493970751879</v>
      </c>
      <c r="AE788" s="34">
        <f t="shared" si="454"/>
        <v>0</v>
      </c>
      <c r="AF788" s="36">
        <f t="shared" si="455"/>
        <v>-1</v>
      </c>
      <c r="AG788" s="37">
        <f t="shared" si="456"/>
        <v>0</v>
      </c>
      <c r="AH788" s="37">
        <f>IF(COUNTIF(AF789:AF792, "&lt;0")&gt;=2,0,IF(AE788=1, 1, -1))</f>
        <v>0</v>
      </c>
      <c r="AI788" s="37">
        <f>IF(COUNTIF(AF789:AF791, "&lt;0")&gt;=1,0,IF(AE788=1, 1, -1))</f>
        <v>0</v>
      </c>
      <c r="AJ788" s="42">
        <f>IF(SUM(AE789:AE791)=0,0,IF(AE788=1, 1, -1))</f>
        <v>0</v>
      </c>
      <c r="AK788" s="37">
        <f>IF(COUNTIF(AF789:AF790, "&lt;0")&gt;=2,0,IF(AE788=1, 1, -1))</f>
        <v>0</v>
      </c>
      <c r="AL788" s="44">
        <f>IF(COUNTIF(AF789:AF792, "&lt;0")&gt;=3,0,IF(AE788=1, 1, -1))</f>
        <v>0</v>
      </c>
      <c r="AM788" s="49">
        <f>IF(COUNTIF(AF789:AF791, "&lt;0")&gt;=2,0,IF(AE788=1, 1, -1))</f>
        <v>0</v>
      </c>
      <c r="AN788" s="7">
        <v>19.701039959265195</v>
      </c>
      <c r="AO788" s="4">
        <f t="shared" si="457"/>
        <v>0.50999999999976353</v>
      </c>
      <c r="AP788" s="4">
        <f t="shared" si="458"/>
        <v>-33.930000000000291</v>
      </c>
      <c r="AQ788" s="4">
        <f t="shared" si="459"/>
        <v>24.370000000000346</v>
      </c>
      <c r="AR788">
        <f t="shared" si="475"/>
        <v>33.930000000000291</v>
      </c>
      <c r="AS788" s="6">
        <f t="shared" si="460"/>
        <v>1</v>
      </c>
      <c r="AT788" s="4">
        <f t="shared" si="461"/>
        <v>-4.3784400611024985</v>
      </c>
      <c r="AU788" s="4">
        <f t="shared" si="476"/>
        <v>2.3310399592648494</v>
      </c>
      <c r="AV788">
        <f t="shared" si="477"/>
        <v>0</v>
      </c>
      <c r="AW788">
        <f t="shared" si="478"/>
        <v>1</v>
      </c>
      <c r="AX788">
        <f t="shared" si="479"/>
        <v>0</v>
      </c>
      <c r="AY788" s="4">
        <f t="shared" si="462"/>
        <v>-3.9100000000000006</v>
      </c>
      <c r="AZ788" s="4">
        <f t="shared" si="463"/>
        <v>330.69499999999908</v>
      </c>
      <c r="BA788" s="4">
        <f>(C788-$C$1240)*10/100*4</f>
        <v>131.59600000000009</v>
      </c>
      <c r="BC788"/>
      <c r="BE788" s="6"/>
      <c r="BK788">
        <f t="shared" si="480"/>
        <v>0</v>
      </c>
    </row>
    <row r="789" spans="1:63" x14ac:dyDescent="0.25">
      <c r="A789">
        <v>470</v>
      </c>
      <c r="B789" s="1">
        <v>43686</v>
      </c>
      <c r="C789" s="2">
        <v>2930.51</v>
      </c>
      <c r="D789" s="2">
        <v>2935.75</v>
      </c>
      <c r="E789" s="2">
        <v>2900.15</v>
      </c>
      <c r="F789" s="2">
        <v>2918.65</v>
      </c>
      <c r="G789" s="2">
        <v>3350640000</v>
      </c>
      <c r="H789" s="2">
        <f t="shared" si="464"/>
        <v>63.007999218794012</v>
      </c>
      <c r="I789" s="2">
        <f t="shared" si="465"/>
        <v>2972.0150000000003</v>
      </c>
      <c r="J789" s="2">
        <f t="shared" si="466"/>
        <v>65.18581176549327</v>
      </c>
      <c r="K789" s="2">
        <f t="shared" si="467"/>
        <v>-7.5799999999999272</v>
      </c>
      <c r="L789" s="20">
        <f>VLOOKUP(B789,'IV Calls'!A:B,2, FALSE)</f>
        <v>0.14560000000000001</v>
      </c>
      <c r="M789" s="2">
        <f t="shared" si="468"/>
        <v>14.02417288937238</v>
      </c>
      <c r="N789" s="2">
        <f>VLOOKUP(B789,'IV Puts'!A:B,2, FALSE)</f>
        <v>0.14899999999999999</v>
      </c>
      <c r="O789" s="21">
        <f t="shared" si="469"/>
        <v>14.893421894968061</v>
      </c>
      <c r="P789" s="4">
        <f t="shared" si="470"/>
        <v>37.940000000000055</v>
      </c>
      <c r="Q789" s="4">
        <f t="shared" si="471"/>
        <v>50.745000000000026</v>
      </c>
      <c r="R789" s="4">
        <f t="shared" si="472"/>
        <v>-6.301909774436095</v>
      </c>
      <c r="S789" s="4">
        <f t="shared" si="473"/>
        <v>-4.6260632411067215</v>
      </c>
      <c r="T789" s="20">
        <f t="shared" si="444"/>
        <v>2931.9456842105265</v>
      </c>
      <c r="U789" s="2">
        <f t="shared" si="445"/>
        <v>13.29568421052636</v>
      </c>
      <c r="V789" s="24">
        <f t="shared" si="446"/>
        <v>0</v>
      </c>
      <c r="W789" s="32">
        <f t="shared" si="447"/>
        <v>2927.3761202779051</v>
      </c>
      <c r="X789" s="33">
        <f t="shared" si="448"/>
        <v>8.7261202779050109</v>
      </c>
      <c r="Y789" s="34">
        <f t="shared" si="449"/>
        <v>1</v>
      </c>
      <c r="Z789" s="39">
        <f t="shared" si="474"/>
        <v>2933.9400000000005</v>
      </c>
      <c r="AA789" s="33">
        <f t="shared" si="450"/>
        <v>15.290000000000418</v>
      </c>
      <c r="AB789" s="34">
        <f t="shared" si="451"/>
        <v>0</v>
      </c>
      <c r="AC789" s="32">
        <f t="shared" si="452"/>
        <v>2932.5615852583605</v>
      </c>
      <c r="AD789" s="33">
        <f t="shared" si="453"/>
        <v>13.911585258360446</v>
      </c>
      <c r="AE789" s="34">
        <f t="shared" si="454"/>
        <v>0</v>
      </c>
      <c r="AF789" s="36">
        <f t="shared" si="455"/>
        <v>-1</v>
      </c>
      <c r="AG789" s="37">
        <f t="shared" si="456"/>
        <v>0</v>
      </c>
      <c r="AH789" s="37">
        <f>IF(COUNTIF(AF790:AF793, "&lt;0")&gt;=2,0,IF(AE789=1, 1, -1))</f>
        <v>0</v>
      </c>
      <c r="AI789" s="37">
        <f>IF(COUNTIF(AF790:AF792, "&lt;0")&gt;=1,0,IF(AE789=1, 1, -1))</f>
        <v>0</v>
      </c>
      <c r="AJ789" s="42">
        <f>IF(SUM(AE790:AE792)=0,0,IF(AE789=1, 1, -1))</f>
        <v>-1</v>
      </c>
      <c r="AK789" s="37">
        <f>IF(COUNTIF(AF790:AF791, "&lt;0")&gt;=2,0,IF(AE789=1, 1, -1))</f>
        <v>0</v>
      </c>
      <c r="AL789" s="44">
        <f>IF(COUNTIF(AF790:AF793, "&lt;0")&gt;=3,0,IF(AE789=1, 1, -1))</f>
        <v>0</v>
      </c>
      <c r="AM789" s="49">
        <f>IF(COUNTIF(AF790:AF792, "&lt;0")&gt;=2,0,IF(AE789=1, 1, -1))</f>
        <v>0</v>
      </c>
      <c r="AN789" s="7">
        <v>14.351660443107725</v>
      </c>
      <c r="AO789" s="4">
        <f t="shared" si="457"/>
        <v>5.2399999999997817</v>
      </c>
      <c r="AP789" s="4">
        <f t="shared" si="458"/>
        <v>-30.360000000000127</v>
      </c>
      <c r="AQ789" s="4">
        <f t="shared" si="459"/>
        <v>11.860000000000127</v>
      </c>
      <c r="AR789">
        <f t="shared" si="475"/>
        <v>30.360000000000127</v>
      </c>
      <c r="AS789" s="6">
        <f t="shared" si="460"/>
        <v>1</v>
      </c>
      <c r="AT789" s="4">
        <f t="shared" si="461"/>
        <v>-8.8325093353385391</v>
      </c>
      <c r="AU789" s="4">
        <f t="shared" si="476"/>
        <v>9.4916604431075982</v>
      </c>
      <c r="AV789">
        <f t="shared" si="477"/>
        <v>0</v>
      </c>
      <c r="AW789">
        <f t="shared" si="478"/>
        <v>1</v>
      </c>
      <c r="AX789">
        <f t="shared" si="479"/>
        <v>0</v>
      </c>
      <c r="AY789" s="4">
        <f t="shared" si="462"/>
        <v>-3.9100000000000006</v>
      </c>
      <c r="AZ789" s="4">
        <f t="shared" si="463"/>
        <v>334.60499999999911</v>
      </c>
      <c r="BA789" s="4">
        <f>(C789-$C$1240)*10/100*4</f>
        <v>140.97200000000012</v>
      </c>
      <c r="BC789"/>
      <c r="BE789" s="6"/>
      <c r="BK789">
        <f t="shared" si="480"/>
        <v>0</v>
      </c>
    </row>
    <row r="790" spans="1:63" x14ac:dyDescent="0.25">
      <c r="A790">
        <v>469</v>
      </c>
      <c r="B790" s="1">
        <v>43685</v>
      </c>
      <c r="C790" s="2">
        <v>2896.21</v>
      </c>
      <c r="D790" s="2">
        <v>2938.72</v>
      </c>
      <c r="E790" s="2">
        <v>2894.47</v>
      </c>
      <c r="F790" s="2">
        <v>2938.09</v>
      </c>
      <c r="G790" s="2">
        <v>4106370000</v>
      </c>
      <c r="H790" s="2">
        <f t="shared" si="464"/>
        <v>66.697095730540482</v>
      </c>
      <c r="I790" s="2">
        <f t="shared" si="465"/>
        <v>2975.6575000000003</v>
      </c>
      <c r="J790" s="2">
        <f t="shared" si="466"/>
        <v>69.689597426543429</v>
      </c>
      <c r="K790" s="2">
        <f t="shared" si="467"/>
        <v>12.230000000000018</v>
      </c>
      <c r="L790" s="20">
        <f>VLOOKUP(B790,'IV Calls'!A:B,2, FALSE)</f>
        <v>0.1351</v>
      </c>
      <c r="M790" s="2">
        <f t="shared" si="468"/>
        <v>12.773160826015413</v>
      </c>
      <c r="N790" s="2">
        <f>VLOOKUP(B790,'IV Puts'!A:B,2, FALSE)</f>
        <v>0.13339999999999999</v>
      </c>
      <c r="O790" s="21">
        <f t="shared" si="469"/>
        <v>13.088539940937084</v>
      </c>
      <c r="P790" s="4">
        <f t="shared" si="470"/>
        <v>54.739999999999782</v>
      </c>
      <c r="Q790" s="4">
        <f t="shared" si="471"/>
        <v>49.382000000000019</v>
      </c>
      <c r="R790" s="4">
        <f t="shared" si="472"/>
        <v>-6.1443157894736897</v>
      </c>
      <c r="S790" s="4">
        <f t="shared" si="473"/>
        <v>-4.4139151015422202</v>
      </c>
      <c r="T790" s="20">
        <f t="shared" si="444"/>
        <v>2878.0273684210529</v>
      </c>
      <c r="U790" s="2">
        <f t="shared" si="445"/>
        <v>60.062631578947276</v>
      </c>
      <c r="V790" s="24">
        <f t="shared" si="446"/>
        <v>0</v>
      </c>
      <c r="W790" s="32">
        <f t="shared" si="447"/>
        <v>2893.2107451133465</v>
      </c>
      <c r="X790" s="33">
        <f t="shared" si="448"/>
        <v>44.879254886653598</v>
      </c>
      <c r="Y790" s="34">
        <f t="shared" si="449"/>
        <v>0</v>
      </c>
      <c r="Z790" s="39">
        <f t="shared" si="474"/>
        <v>2899.9660000000003</v>
      </c>
      <c r="AA790" s="33">
        <f t="shared" si="450"/>
        <v>38.123999999999796</v>
      </c>
      <c r="AB790" s="34">
        <f t="shared" si="451"/>
        <v>0</v>
      </c>
      <c r="AC790" s="32">
        <f t="shared" si="452"/>
        <v>2898.547396473803</v>
      </c>
      <c r="AD790" s="33">
        <f t="shared" si="453"/>
        <v>39.542603526197126</v>
      </c>
      <c r="AE790" s="34">
        <f t="shared" si="454"/>
        <v>0</v>
      </c>
      <c r="AF790" s="36">
        <f t="shared" si="455"/>
        <v>-1</v>
      </c>
      <c r="AG790" s="37">
        <f t="shared" si="456"/>
        <v>0</v>
      </c>
      <c r="AH790" s="37">
        <f>IF(COUNTIF(AF791:AF794, "&lt;0")&gt;=2,0,IF(AE790=1, 1, -1))</f>
        <v>0</v>
      </c>
      <c r="AI790" s="37">
        <f>IF(COUNTIF(AF791:AF793, "&lt;0")&gt;=1,0,IF(AE790=1, 1, -1))</f>
        <v>0</v>
      </c>
      <c r="AJ790" s="42">
        <f>IF(SUM(AE791:AE793)=0,0,IF(AE790=1, 1, -1))</f>
        <v>-1</v>
      </c>
      <c r="AK790" s="37">
        <f>IF(COUNTIF(AF791:AF792, "&lt;0")&gt;=2,0,IF(AE790=1, 1, -1))</f>
        <v>-1</v>
      </c>
      <c r="AL790" s="44">
        <f>IF(COUNTIF(AF791:AF794, "&lt;0")&gt;=3,0,IF(AE790=1, 1, -1))</f>
        <v>-1</v>
      </c>
      <c r="AM790" s="49">
        <f>IF(COUNTIF(AF791:AF793, "&lt;0")&gt;=2,0,IF(AE790=1, 1, -1))</f>
        <v>0</v>
      </c>
      <c r="AN790" s="7">
        <v>12.612432673504486</v>
      </c>
      <c r="AO790" s="4">
        <f t="shared" si="457"/>
        <v>42.509999999999764</v>
      </c>
      <c r="AP790" s="4">
        <f t="shared" si="458"/>
        <v>-1.7400000000002365</v>
      </c>
      <c r="AQ790" s="4">
        <f t="shared" si="459"/>
        <v>41.880000000000109</v>
      </c>
      <c r="AR790">
        <f t="shared" si="475"/>
        <v>42.509999999999764</v>
      </c>
      <c r="AS790" s="6">
        <f t="shared" si="460"/>
        <v>1</v>
      </c>
      <c r="AT790" s="4">
        <f t="shared" si="461"/>
        <v>-23.591350989743034</v>
      </c>
      <c r="AU790" s="4">
        <f t="shared" si="476"/>
        <v>-22.267567326495623</v>
      </c>
      <c r="AV790">
        <f t="shared" si="477"/>
        <v>1</v>
      </c>
      <c r="AW790">
        <f t="shared" si="478"/>
        <v>0</v>
      </c>
      <c r="AX790">
        <f t="shared" si="479"/>
        <v>0</v>
      </c>
      <c r="AY790" s="4">
        <f t="shared" si="462"/>
        <v>-3.9100000000000006</v>
      </c>
      <c r="AZ790" s="4">
        <f t="shared" si="463"/>
        <v>338.51499999999913</v>
      </c>
      <c r="BA790" s="4">
        <f>(C790-$C$1240)*10/100*4</f>
        <v>127.25200000000004</v>
      </c>
      <c r="BC790"/>
      <c r="BE790" s="6"/>
      <c r="BK790">
        <f t="shared" si="480"/>
        <v>1</v>
      </c>
    </row>
    <row r="791" spans="1:63" x14ac:dyDescent="0.25">
      <c r="A791">
        <v>468</v>
      </c>
      <c r="B791" s="1">
        <v>43684</v>
      </c>
      <c r="C791" s="2">
        <v>2858.65</v>
      </c>
      <c r="D791" s="2">
        <v>2892.17</v>
      </c>
      <c r="E791" s="2">
        <v>2825.71</v>
      </c>
      <c r="F791" s="2">
        <v>2883.98</v>
      </c>
      <c r="G791" s="2">
        <v>4491750000</v>
      </c>
      <c r="H791" s="2">
        <f t="shared" si="464"/>
        <v>66.744976639943943</v>
      </c>
      <c r="I791" s="2">
        <f t="shared" si="465"/>
        <v>2980.8280000000004</v>
      </c>
      <c r="J791" s="2">
        <f t="shared" si="466"/>
        <v>71.06351722227096</v>
      </c>
      <c r="K791" s="2">
        <f t="shared" si="467"/>
        <v>-23.119999999999891</v>
      </c>
      <c r="L791" s="20">
        <f>VLOOKUP(B791,'IV Calls'!A:B,2, FALSE)</f>
        <v>0.1744</v>
      </c>
      <c r="M791" s="2">
        <f t="shared" si="468"/>
        <v>16.476182112283247</v>
      </c>
      <c r="N791" s="2">
        <f>VLOOKUP(B791,'IV Puts'!A:B,2, FALSE)</f>
        <v>0.1883</v>
      </c>
      <c r="O791" s="21">
        <f t="shared" si="469"/>
        <v>18.460895532724315</v>
      </c>
      <c r="P791" s="4">
        <f t="shared" si="470"/>
        <v>66.460000000000036</v>
      </c>
      <c r="Q791" s="4">
        <f t="shared" si="471"/>
        <v>46.140000000000057</v>
      </c>
      <c r="R791" s="4">
        <f t="shared" si="472"/>
        <v>-5.9526315789473729</v>
      </c>
      <c r="S791" s="4">
        <f t="shared" si="473"/>
        <v>-4.2243026572586722</v>
      </c>
      <c r="T791" s="20">
        <f t="shared" si="444"/>
        <v>2877.0540977443607</v>
      </c>
      <c r="U791" s="2">
        <f t="shared" si="445"/>
        <v>6.9259022556393575</v>
      </c>
      <c r="V791" s="24">
        <f t="shared" si="446"/>
        <v>1</v>
      </c>
      <c r="W791" s="32">
        <f t="shared" si="447"/>
        <v>2856.2643845443627</v>
      </c>
      <c r="X791" s="33">
        <f t="shared" si="448"/>
        <v>27.715615455637362</v>
      </c>
      <c r="Y791" s="34">
        <f t="shared" si="449"/>
        <v>0</v>
      </c>
      <c r="Z791" s="39">
        <f t="shared" si="474"/>
        <v>2858.3969999999999</v>
      </c>
      <c r="AA791" s="33">
        <f t="shared" si="450"/>
        <v>25.583000000000084</v>
      </c>
      <c r="AB791" s="34">
        <f t="shared" si="451"/>
        <v>0</v>
      </c>
      <c r="AC791" s="32">
        <f t="shared" si="452"/>
        <v>2857.9491507543162</v>
      </c>
      <c r="AD791" s="33">
        <f t="shared" si="453"/>
        <v>26.030849245683839</v>
      </c>
      <c r="AE791" s="34">
        <f t="shared" si="454"/>
        <v>0</v>
      </c>
      <c r="AF791" s="36">
        <f t="shared" si="455"/>
        <v>-1</v>
      </c>
      <c r="AG791" s="37">
        <f t="shared" si="456"/>
        <v>-1</v>
      </c>
      <c r="AH791" s="37">
        <f>IF(COUNTIF(AF792:AF795, "&lt;0")&gt;=2,0,IF(AE791=1, 1, -1))</f>
        <v>0</v>
      </c>
      <c r="AI791" s="37">
        <f>IF(COUNTIF(AF792:AF794, "&lt;0")&gt;=1,0,IF(AE791=1, 1, -1))</f>
        <v>0</v>
      </c>
      <c r="AJ791" s="42">
        <f>IF(SUM(AE792:AE794)=0,0,IF(AE791=1, 1, -1))</f>
        <v>-1</v>
      </c>
      <c r="AK791" s="37">
        <f>IF(COUNTIF(AF792:AF793, "&lt;0")&gt;=2,0,IF(AE791=1, 1, -1))</f>
        <v>-1</v>
      </c>
      <c r="AL791" s="44">
        <f>IF(COUNTIF(AF792:AF795, "&lt;0")&gt;=3,0,IF(AE791=1, 1, -1))</f>
        <v>-1</v>
      </c>
      <c r="AM791" s="49">
        <f>IF(COUNTIF(AF792:AF794, "&lt;0")&gt;=2,0,IF(AE791=1, 1, -1))</f>
        <v>-1</v>
      </c>
      <c r="AN791" s="7">
        <v>17.789364058159034</v>
      </c>
      <c r="AO791" s="4">
        <f t="shared" si="457"/>
        <v>33.519999999999982</v>
      </c>
      <c r="AP791" s="4">
        <f t="shared" si="458"/>
        <v>-32.940000000000055</v>
      </c>
      <c r="AQ791" s="4">
        <f t="shared" si="459"/>
        <v>25.329999999999927</v>
      </c>
      <c r="AR791">
        <f t="shared" si="475"/>
        <v>33.519999999999982</v>
      </c>
      <c r="AS791" s="6">
        <f t="shared" si="460"/>
        <v>2</v>
      </c>
      <c r="AT791" s="4">
        <f t="shared" si="461"/>
        <v>-6.8359539127614326</v>
      </c>
      <c r="AU791" s="4">
        <f t="shared" si="476"/>
        <v>-0.54063594184089325</v>
      </c>
      <c r="AV791">
        <f t="shared" si="477"/>
        <v>1</v>
      </c>
      <c r="AW791">
        <f t="shared" si="478"/>
        <v>0</v>
      </c>
      <c r="AX791">
        <f t="shared" si="479"/>
        <v>0</v>
      </c>
      <c r="AY791" s="4">
        <f t="shared" si="462"/>
        <v>-11.085000000000001</v>
      </c>
      <c r="AZ791" s="4">
        <f t="shared" si="463"/>
        <v>342.42499999999916</v>
      </c>
      <c r="BA791" s="4">
        <f>(C791-$C$1240)*10/100*4</f>
        <v>112.22800000000007</v>
      </c>
      <c r="BC791"/>
      <c r="BE791" s="6"/>
      <c r="BK791">
        <f t="shared" si="480"/>
        <v>1</v>
      </c>
    </row>
    <row r="792" spans="1:63" x14ac:dyDescent="0.25">
      <c r="A792">
        <v>467</v>
      </c>
      <c r="B792" s="1">
        <v>43683</v>
      </c>
      <c r="C792" s="2">
        <v>2861.18</v>
      </c>
      <c r="D792" s="2">
        <v>2884.4</v>
      </c>
      <c r="E792" s="2">
        <v>2847.42</v>
      </c>
      <c r="F792" s="2">
        <v>2881.77</v>
      </c>
      <c r="G792" s="2">
        <v>4154240000</v>
      </c>
      <c r="H792" s="2">
        <f t="shared" si="464"/>
        <v>56.570542589663098</v>
      </c>
      <c r="I792" s="2">
        <f t="shared" si="465"/>
        <v>2987.3605000000007</v>
      </c>
      <c r="J792" s="2">
        <f t="shared" si="466"/>
        <v>63.854015945501999</v>
      </c>
      <c r="K792" s="2">
        <f t="shared" si="467"/>
        <v>16.440000000000055</v>
      </c>
      <c r="L792" s="20">
        <f>VLOOKUP(B792,'IV Calls'!A:B,2, FALSE)</f>
        <v>0.1754</v>
      </c>
      <c r="M792" s="2">
        <f t="shared" si="468"/>
        <v>16.357726989676433</v>
      </c>
      <c r="N792" s="2">
        <f>VLOOKUP(B792,'IV Puts'!A:B,2, FALSE)</f>
        <v>0.20119999999999999</v>
      </c>
      <c r="O792" s="21">
        <f t="shared" si="469"/>
        <v>19.472140054417576</v>
      </c>
      <c r="P792" s="4">
        <f t="shared" si="470"/>
        <v>39.660000000000309</v>
      </c>
      <c r="Q792" s="4">
        <f t="shared" si="471"/>
        <v>41.771000000000051</v>
      </c>
      <c r="R792" s="4">
        <f t="shared" si="472"/>
        <v>-4.7159022556391053</v>
      </c>
      <c r="S792" s="4">
        <f t="shared" si="473"/>
        <v>-3.3600217685032328</v>
      </c>
      <c r="T792" s="20">
        <f t="shared" si="444"/>
        <v>2841.6517669172931</v>
      </c>
      <c r="U792" s="2">
        <f t="shared" si="445"/>
        <v>40.118233082706865</v>
      </c>
      <c r="V792" s="24">
        <f t="shared" si="446"/>
        <v>0</v>
      </c>
      <c r="W792" s="32">
        <f t="shared" si="447"/>
        <v>2859.596232195755</v>
      </c>
      <c r="X792" s="33">
        <f t="shared" si="448"/>
        <v>22.173767804245017</v>
      </c>
      <c r="Y792" s="34">
        <f t="shared" si="449"/>
        <v>1</v>
      </c>
      <c r="Z792" s="39">
        <f t="shared" si="474"/>
        <v>2857.4910000000018</v>
      </c>
      <c r="AA792" s="33">
        <f t="shared" si="450"/>
        <v>24.278999999998177</v>
      </c>
      <c r="AB792" s="34">
        <f t="shared" si="451"/>
        <v>1</v>
      </c>
      <c r="AC792" s="32">
        <f t="shared" si="452"/>
        <v>2857.9330987611102</v>
      </c>
      <c r="AD792" s="33">
        <f t="shared" si="453"/>
        <v>23.836901238889823</v>
      </c>
      <c r="AE792" s="34">
        <f t="shared" si="454"/>
        <v>1</v>
      </c>
      <c r="AF792" s="36">
        <f t="shared" si="455"/>
        <v>1</v>
      </c>
      <c r="AG792" s="37">
        <f t="shared" si="456"/>
        <v>0</v>
      </c>
      <c r="AH792" s="37">
        <f>IF(COUNTIF(AF793:AF796, "&lt;0")&gt;=2,0,IF(AE792=1, 1, -1))</f>
        <v>0</v>
      </c>
      <c r="AI792" s="37">
        <f>IF(COUNTIF(AF793:AF795, "&lt;0")&gt;=1,0,IF(AE792=1, 1, -1))</f>
        <v>0</v>
      </c>
      <c r="AJ792" s="42">
        <f>IF(SUM(AE793:AE795)=0,0,IF(AE792=1, 1, -1))</f>
        <v>1</v>
      </c>
      <c r="AK792" s="37">
        <f>IF(COUNTIF(AF793:AF794, "&lt;0")&gt;=2,0,IF(AE792=1, 1, -1))</f>
        <v>1</v>
      </c>
      <c r="AL792" s="44">
        <f>IF(COUNTIF(AF793:AF796, "&lt;0")&gt;=3,0,IF(AE792=1, 1, -1))</f>
        <v>0</v>
      </c>
      <c r="AM792" s="49">
        <f>IF(COUNTIF(AF793:AF795, "&lt;0")&gt;=2,0,IF(AE792=1, 1, -1))</f>
        <v>0</v>
      </c>
      <c r="AN792" s="7">
        <v>18.763823662046171</v>
      </c>
      <c r="AO792" s="4">
        <f t="shared" si="457"/>
        <v>23.220000000000255</v>
      </c>
      <c r="AP792" s="4">
        <f t="shared" si="458"/>
        <v>-13.759999999999764</v>
      </c>
      <c r="AQ792" s="4">
        <f t="shared" si="459"/>
        <v>20.590000000000146</v>
      </c>
      <c r="AR792">
        <f t="shared" si="475"/>
        <v>23.220000000000255</v>
      </c>
      <c r="AS792" s="6">
        <f t="shared" si="460"/>
        <v>0</v>
      </c>
      <c r="AT792" s="4">
        <f t="shared" si="461"/>
        <v>4.925735493069002</v>
      </c>
      <c r="AU792" s="4">
        <f t="shared" si="476"/>
        <v>5.1738236620460256</v>
      </c>
      <c r="AV792">
        <f t="shared" si="477"/>
        <v>0</v>
      </c>
      <c r="AW792">
        <f t="shared" si="478"/>
        <v>0</v>
      </c>
      <c r="AX792">
        <f t="shared" si="479"/>
        <v>0</v>
      </c>
      <c r="AY792" s="4">
        <f t="shared" si="462"/>
        <v>6.94</v>
      </c>
      <c r="AZ792" s="4">
        <f t="shared" si="463"/>
        <v>353.50999999999914</v>
      </c>
      <c r="BA792" s="4">
        <f>(C792-$C$1240)*10/100*4</f>
        <v>113.23999999999997</v>
      </c>
      <c r="BC792"/>
      <c r="BE792" s="6"/>
      <c r="BK792">
        <f t="shared" si="480"/>
        <v>1</v>
      </c>
    </row>
    <row r="793" spans="1:63" x14ac:dyDescent="0.25">
      <c r="A793">
        <v>466</v>
      </c>
      <c r="B793" s="1">
        <v>43682</v>
      </c>
      <c r="C793" s="2">
        <v>2898.07</v>
      </c>
      <c r="D793" s="2">
        <v>2898.07</v>
      </c>
      <c r="E793" s="2">
        <v>2822.12</v>
      </c>
      <c r="F793" s="2">
        <v>2844.74</v>
      </c>
      <c r="G793" s="2">
        <v>4513730000</v>
      </c>
      <c r="H793" s="2">
        <f t="shared" si="464"/>
        <v>39.697597520364909</v>
      </c>
      <c r="I793" s="2">
        <f t="shared" si="465"/>
        <v>2992.5775000000003</v>
      </c>
      <c r="J793" s="2">
        <f t="shared" si="466"/>
        <v>53.296807969491432</v>
      </c>
      <c r="K793" s="2">
        <f t="shared" si="467"/>
        <v>-33.980000000000018</v>
      </c>
      <c r="L793" s="20">
        <f>VLOOKUP(B793,'IV Calls'!A:B,2, FALSE)</f>
        <v>0.21940000000000001</v>
      </c>
      <c r="M793" s="2">
        <f t="shared" si="468"/>
        <v>21.089135748592533</v>
      </c>
      <c r="N793" s="2">
        <f>VLOOKUP(B793,'IV Puts'!A:B,2, FALSE)</f>
        <v>0.28210000000000002</v>
      </c>
      <c r="O793" s="21">
        <f t="shared" si="469"/>
        <v>28.13957843794951</v>
      </c>
      <c r="P793" s="4">
        <f t="shared" si="470"/>
        <v>109.93000000000029</v>
      </c>
      <c r="Q793" s="4">
        <f t="shared" si="471"/>
        <v>39.89200000000001</v>
      </c>
      <c r="R793" s="4">
        <f t="shared" si="472"/>
        <v>-3.0882330827067741</v>
      </c>
      <c r="S793" s="4">
        <f t="shared" si="473"/>
        <v>-2.2306588792182049</v>
      </c>
      <c r="T793" s="20">
        <f t="shared" si="444"/>
        <v>2931.3738496240603</v>
      </c>
      <c r="U793" s="2">
        <f t="shared" si="445"/>
        <v>86.633849624060531</v>
      </c>
      <c r="V793" s="24">
        <f t="shared" si="446"/>
        <v>0</v>
      </c>
      <c r="W793" s="32">
        <f t="shared" si="447"/>
        <v>2897.7494616600793</v>
      </c>
      <c r="X793" s="33">
        <f t="shared" si="448"/>
        <v>53.009461660079523</v>
      </c>
      <c r="Y793" s="34">
        <f t="shared" si="449"/>
        <v>0</v>
      </c>
      <c r="Z793" s="39">
        <f t="shared" si="474"/>
        <v>2893.4869999999974</v>
      </c>
      <c r="AA793" s="33">
        <f t="shared" si="450"/>
        <v>48.74699999999757</v>
      </c>
      <c r="AB793" s="34">
        <f t="shared" si="451"/>
        <v>0</v>
      </c>
      <c r="AC793" s="32">
        <f t="shared" si="452"/>
        <v>2894.3821169486146</v>
      </c>
      <c r="AD793" s="33">
        <f t="shared" si="453"/>
        <v>49.642116948614785</v>
      </c>
      <c r="AE793" s="34">
        <f t="shared" si="454"/>
        <v>0</v>
      </c>
      <c r="AF793" s="36">
        <f t="shared" si="455"/>
        <v>-1</v>
      </c>
      <c r="AG793" s="37">
        <f t="shared" si="456"/>
        <v>-1</v>
      </c>
      <c r="AH793" s="37">
        <f>IF(COUNTIF(AF794:AF797, "&lt;0")&gt;=2,0,IF(AE793=1, 1, -1))</f>
        <v>0</v>
      </c>
      <c r="AI793" s="37">
        <f>IF(COUNTIF(AF794:AF796, "&lt;0")&gt;=1,0,IF(AE793=1, 1, -1))</f>
        <v>0</v>
      </c>
      <c r="AJ793" s="42">
        <f>IF(SUM(AE794:AE796)=0,0,IF(AE793=1, 1, -1))</f>
        <v>-1</v>
      </c>
      <c r="AK793" s="37">
        <f>IF(COUNTIF(AF794:AF795, "&lt;0")&gt;=2,0,IF(AE793=1, 1, -1))</f>
        <v>-1</v>
      </c>
      <c r="AL793" s="44">
        <f>IF(COUNTIF(AF794:AF797, "&lt;0")&gt;=3,0,IF(AE793=1, 1, -1))</f>
        <v>-1</v>
      </c>
      <c r="AM793" s="49">
        <f>IF(COUNTIF(AF794:AF796, "&lt;0")&gt;=2,0,IF(AE793=1, 1, -1))</f>
        <v>0</v>
      </c>
      <c r="AN793" s="7">
        <v>27.115976274739989</v>
      </c>
      <c r="AO793" s="4">
        <f t="shared" si="457"/>
        <v>0</v>
      </c>
      <c r="AP793" s="4">
        <f t="shared" si="458"/>
        <v>-75.950000000000273</v>
      </c>
      <c r="AQ793" s="4">
        <f t="shared" si="459"/>
        <v>53.330000000000382</v>
      </c>
      <c r="AR793">
        <f t="shared" si="475"/>
        <v>75.950000000000273</v>
      </c>
      <c r="AS793" s="6">
        <f t="shared" si="460"/>
        <v>1</v>
      </c>
      <c r="AT793" s="4">
        <f t="shared" si="461"/>
        <v>-35.276035587890291</v>
      </c>
      <c r="AU793" s="4">
        <f t="shared" si="476"/>
        <v>-19.214023725260393</v>
      </c>
      <c r="AV793">
        <f t="shared" si="477"/>
        <v>1</v>
      </c>
      <c r="AW793">
        <f t="shared" si="478"/>
        <v>0</v>
      </c>
      <c r="AX793">
        <f t="shared" si="479"/>
        <v>0</v>
      </c>
      <c r="AY793" s="4">
        <f t="shared" si="462"/>
        <v>-3.9100000000000006</v>
      </c>
      <c r="AZ793" s="4">
        <f t="shared" si="463"/>
        <v>346.56999999999914</v>
      </c>
      <c r="BA793" s="4">
        <f>(C793-$C$1240)*10/100*4</f>
        <v>127.99600000000009</v>
      </c>
      <c r="BC793"/>
      <c r="BE793" s="6"/>
      <c r="BK793">
        <f t="shared" si="480"/>
        <v>1</v>
      </c>
    </row>
    <row r="794" spans="1:63" x14ac:dyDescent="0.25">
      <c r="A794">
        <v>465</v>
      </c>
      <c r="B794" s="1">
        <v>43679</v>
      </c>
      <c r="C794" s="2">
        <v>2943.9</v>
      </c>
      <c r="D794" s="2">
        <v>2945.5</v>
      </c>
      <c r="E794" s="2">
        <v>2914.11</v>
      </c>
      <c r="F794" s="2">
        <v>2932.05</v>
      </c>
      <c r="G794" s="2">
        <v>3874660000</v>
      </c>
      <c r="H794" s="2">
        <f t="shared" si="464"/>
        <v>24.037419347527436</v>
      </c>
      <c r="I794" s="2">
        <f t="shared" si="465"/>
        <v>2996.6625000000004</v>
      </c>
      <c r="J794" s="2">
        <f t="shared" si="466"/>
        <v>31.191564058588884</v>
      </c>
      <c r="K794" s="2">
        <f t="shared" si="467"/>
        <v>-9.6599999999998545</v>
      </c>
      <c r="L794" s="20">
        <f>VLOOKUP(B794,'IV Calls'!A:B,2, FALSE)</f>
        <v>0.1474</v>
      </c>
      <c r="M794" s="2">
        <f t="shared" si="468"/>
        <v>14.272303367117146</v>
      </c>
      <c r="N794" s="2">
        <f>VLOOKUP(B794,'IV Puts'!A:B,2, FALSE)</f>
        <v>0.1447</v>
      </c>
      <c r="O794" s="21">
        <f t="shared" si="469"/>
        <v>14.539767355601677</v>
      </c>
      <c r="P794" s="4">
        <f t="shared" si="470"/>
        <v>39.449999999999818</v>
      </c>
      <c r="Q794" s="4">
        <f t="shared" si="471"/>
        <v>30.308999999999969</v>
      </c>
      <c r="R794" s="4">
        <f t="shared" si="472"/>
        <v>-0.67615037593984972</v>
      </c>
      <c r="S794" s="4">
        <f t="shared" si="473"/>
        <v>-0.45146245059288587</v>
      </c>
      <c r="T794" s="20">
        <f t="shared" si="444"/>
        <v>2953.9080902255637</v>
      </c>
      <c r="U794" s="2">
        <f t="shared" si="445"/>
        <v>21.858090225563501</v>
      </c>
      <c r="V794" s="24">
        <f t="shared" si="446"/>
        <v>0</v>
      </c>
      <c r="W794" s="32">
        <f t="shared" si="447"/>
        <v>2944.0820154222019</v>
      </c>
      <c r="X794" s="33">
        <f t="shared" si="448"/>
        <v>12.032015422201766</v>
      </c>
      <c r="Y794" s="34">
        <f t="shared" si="449"/>
        <v>1</v>
      </c>
      <c r="Z794" s="39">
        <f t="shared" si="474"/>
        <v>2940.257999999998</v>
      </c>
      <c r="AA794" s="33">
        <f t="shared" si="450"/>
        <v>8.2079999999978099</v>
      </c>
      <c r="AB794" s="34">
        <f t="shared" si="451"/>
        <v>1</v>
      </c>
      <c r="AC794" s="32">
        <f t="shared" si="452"/>
        <v>2941.0610432386611</v>
      </c>
      <c r="AD794" s="33">
        <f t="shared" si="453"/>
        <v>9.0110432386609318</v>
      </c>
      <c r="AE794" s="34">
        <f t="shared" si="454"/>
        <v>1</v>
      </c>
      <c r="AF794" s="36">
        <f t="shared" si="455"/>
        <v>1</v>
      </c>
      <c r="AG794" s="37">
        <f t="shared" si="456"/>
        <v>0</v>
      </c>
      <c r="AH794" s="37">
        <f>IF(COUNTIF(AF795:AF798, "&lt;0")&gt;=2,0,IF(AE794=1, 1, -1))</f>
        <v>0</v>
      </c>
      <c r="AI794" s="37">
        <f>IF(COUNTIF(AF795:AF797, "&lt;0")&gt;=1,0,IF(AE794=1, 1, -1))</f>
        <v>0</v>
      </c>
      <c r="AJ794" s="42">
        <f>IF(SUM(AE795:AE797)=0,0,IF(AE794=1, 1, -1))</f>
        <v>1</v>
      </c>
      <c r="AK794" s="37">
        <f>IF(COUNTIF(AF795:AF796, "&lt;0")&gt;=2,0,IF(AE794=1, 1, -1))</f>
        <v>0</v>
      </c>
      <c r="AL794" s="44">
        <f>IF(COUNTIF(AF795:AF798, "&lt;0")&gt;=3,0,IF(AE794=1, 1, -1))</f>
        <v>1</v>
      </c>
      <c r="AM794" s="49">
        <f>IF(COUNTIF(AF795:AF797, "&lt;0")&gt;=2,0,IF(AE794=1, 1, -1))</f>
        <v>0</v>
      </c>
      <c r="AN794" s="7">
        <v>14.010870401776467</v>
      </c>
      <c r="AO794" s="4">
        <f t="shared" si="457"/>
        <v>1.5999999999999091</v>
      </c>
      <c r="AP794" s="4">
        <f t="shared" si="458"/>
        <v>-29.789999999999964</v>
      </c>
      <c r="AQ794" s="4">
        <f t="shared" si="459"/>
        <v>11.849999999999909</v>
      </c>
      <c r="AR794">
        <f t="shared" si="475"/>
        <v>29.789999999999964</v>
      </c>
      <c r="AS794" s="6">
        <f t="shared" si="460"/>
        <v>1</v>
      </c>
      <c r="AT794" s="4">
        <f t="shared" si="461"/>
        <v>-8.7736943973352624</v>
      </c>
      <c r="AU794" s="4">
        <f t="shared" si="476"/>
        <v>9.1608704017765579</v>
      </c>
      <c r="AV794">
        <f t="shared" si="477"/>
        <v>0</v>
      </c>
      <c r="AW794">
        <f t="shared" si="478"/>
        <v>1</v>
      </c>
      <c r="AX794">
        <f t="shared" si="479"/>
        <v>0</v>
      </c>
      <c r="AY794" s="4">
        <f t="shared" si="462"/>
        <v>-3.9100000000000006</v>
      </c>
      <c r="AZ794" s="4">
        <f t="shared" si="463"/>
        <v>350.47999999999917</v>
      </c>
      <c r="BA794" s="4">
        <f>(C794-$C$1240)*10/100*4</f>
        <v>146.32800000000006</v>
      </c>
      <c r="BC794"/>
      <c r="BE794" s="6"/>
      <c r="BK794">
        <f t="shared" si="480"/>
        <v>1</v>
      </c>
    </row>
    <row r="795" spans="1:63" x14ac:dyDescent="0.25">
      <c r="A795">
        <v>464</v>
      </c>
      <c r="B795" s="1">
        <v>43678</v>
      </c>
      <c r="C795" s="2">
        <v>2980.32</v>
      </c>
      <c r="D795" s="2">
        <v>3013.59</v>
      </c>
      <c r="E795" s="2">
        <v>2945.23</v>
      </c>
      <c r="F795" s="2">
        <v>2953.56</v>
      </c>
      <c r="G795" s="2">
        <v>4762300000</v>
      </c>
      <c r="H795" s="2">
        <f t="shared" si="464"/>
        <v>14.82550714890461</v>
      </c>
      <c r="I795" s="2">
        <f t="shared" si="465"/>
        <v>2998.6800000000003</v>
      </c>
      <c r="J795" s="2">
        <f t="shared" si="466"/>
        <v>22.27125106381251</v>
      </c>
      <c r="K795" s="2">
        <f t="shared" si="467"/>
        <v>-5.999999999994543E-2</v>
      </c>
      <c r="L795" s="20">
        <f>VLOOKUP(B795,'IV Calls'!A:B,2, FALSE)</f>
        <v>0.1462</v>
      </c>
      <c r="M795" s="2">
        <f t="shared" si="468"/>
        <v>14.284656454456815</v>
      </c>
      <c r="N795" s="2">
        <f>VLOOKUP(B795,'IV Puts'!A:B,2, FALSE)</f>
        <v>0.15989999999999999</v>
      </c>
      <c r="O795" s="21">
        <f t="shared" si="469"/>
        <v>16.212994407103068</v>
      </c>
      <c r="P795" s="4">
        <f t="shared" si="470"/>
        <v>68.360000000000127</v>
      </c>
      <c r="Q795" s="4">
        <f t="shared" si="471"/>
        <v>29.379999999999974</v>
      </c>
      <c r="R795" s="4">
        <f t="shared" si="472"/>
        <v>0.34809022556390945</v>
      </c>
      <c r="S795" s="4">
        <f t="shared" si="473"/>
        <v>0.256359749580088</v>
      </c>
      <c r="T795" s="20">
        <f t="shared" si="444"/>
        <v>2981.423172932331</v>
      </c>
      <c r="U795" s="2">
        <f t="shared" si="445"/>
        <v>27.863172932331054</v>
      </c>
      <c r="V795" s="24">
        <f t="shared" si="446"/>
        <v>0</v>
      </c>
      <c r="W795" s="32">
        <f t="shared" si="447"/>
        <v>2980.8256892874206</v>
      </c>
      <c r="X795" s="33">
        <f t="shared" si="448"/>
        <v>27.265689287420628</v>
      </c>
      <c r="Y795" s="34">
        <f t="shared" si="449"/>
        <v>0</v>
      </c>
      <c r="Z795" s="39">
        <f t="shared" si="474"/>
        <v>2976.7299999999996</v>
      </c>
      <c r="AA795" s="33">
        <f t="shared" si="450"/>
        <v>23.169999999999618</v>
      </c>
      <c r="AB795" s="34">
        <f t="shared" si="451"/>
        <v>0</v>
      </c>
      <c r="AC795" s="32">
        <f t="shared" si="452"/>
        <v>2977.5900947503578</v>
      </c>
      <c r="AD795" s="33">
        <f t="shared" si="453"/>
        <v>24.030094750357875</v>
      </c>
      <c r="AE795" s="34">
        <f t="shared" si="454"/>
        <v>0</v>
      </c>
      <c r="AF795" s="36">
        <f t="shared" si="455"/>
        <v>-1</v>
      </c>
      <c r="AG795" s="37">
        <f t="shared" si="456"/>
        <v>0</v>
      </c>
      <c r="AH795" s="37">
        <f>IF(COUNTIF(AF796:AF799, "&lt;0")&gt;=2,0,IF(AE795=1, 1, -1))</f>
        <v>0</v>
      </c>
      <c r="AI795" s="37">
        <f>IF(COUNTIF(AF796:AF798, "&lt;0")&gt;=1,0,IF(AE795=1, 1, -1))</f>
        <v>0</v>
      </c>
      <c r="AJ795" s="42">
        <f>IF(SUM(AE796:AE798)=0,0,IF(AE795=1, 1, -1))</f>
        <v>-1</v>
      </c>
      <c r="AK795" s="37">
        <f>IF(COUNTIF(AF796:AF797, "&lt;0")&gt;=2,0,IF(AE795=1, 1, -1))</f>
        <v>-1</v>
      </c>
      <c r="AL795" s="44">
        <f>IF(COUNTIF(AF796:AF799, "&lt;0")&gt;=3,0,IF(AE795=1, 1, -1))</f>
        <v>-1</v>
      </c>
      <c r="AM795" s="49">
        <f>IF(COUNTIF(AF796:AF798, "&lt;0")&gt;=2,0,IF(AE795=1, 1, -1))</f>
        <v>-1</v>
      </c>
      <c r="AN795" s="7">
        <v>15.623232332884024</v>
      </c>
      <c r="AO795" s="4">
        <f t="shared" si="457"/>
        <v>33.269999999999982</v>
      </c>
      <c r="AP795" s="4">
        <f t="shared" si="458"/>
        <v>-35.090000000000146</v>
      </c>
      <c r="AQ795" s="4">
        <f t="shared" si="459"/>
        <v>26.760000000000218</v>
      </c>
      <c r="AR795">
        <f t="shared" si="475"/>
        <v>35.090000000000146</v>
      </c>
      <c r="AS795" s="6">
        <f t="shared" si="460"/>
        <v>2</v>
      </c>
      <c r="AT795" s="4">
        <f t="shared" si="461"/>
        <v>-11.655151500674108</v>
      </c>
      <c r="AU795" s="4">
        <f t="shared" si="476"/>
        <v>-4.1367676671161941</v>
      </c>
      <c r="AV795">
        <f t="shared" si="477"/>
        <v>1</v>
      </c>
      <c r="AW795">
        <f t="shared" si="478"/>
        <v>0</v>
      </c>
      <c r="AX795">
        <f t="shared" si="479"/>
        <v>0</v>
      </c>
      <c r="AY795" s="4">
        <f t="shared" si="462"/>
        <v>-11.085000000000001</v>
      </c>
      <c r="AZ795" s="4">
        <f t="shared" si="463"/>
        <v>354.38999999999919</v>
      </c>
      <c r="BA795" s="4">
        <f>(C795-$C$1240)*10/100*4</f>
        <v>160.8960000000001</v>
      </c>
      <c r="BC795"/>
      <c r="BE795" s="6"/>
      <c r="BK795">
        <f t="shared" si="480"/>
        <v>1</v>
      </c>
    </row>
    <row r="796" spans="1:63" x14ac:dyDescent="0.25">
      <c r="A796">
        <v>463</v>
      </c>
      <c r="B796" s="1">
        <v>43677</v>
      </c>
      <c r="C796" s="2">
        <v>3016.22</v>
      </c>
      <c r="D796" s="2">
        <v>3017.4</v>
      </c>
      <c r="E796" s="2">
        <v>2958.08</v>
      </c>
      <c r="F796" s="2">
        <v>2980.38</v>
      </c>
      <c r="G796" s="2">
        <v>4623430000</v>
      </c>
      <c r="H796" s="2">
        <f t="shared" si="464"/>
        <v>15.085351283060472</v>
      </c>
      <c r="I796" s="2">
        <f t="shared" si="465"/>
        <v>2998.5680000000002</v>
      </c>
      <c r="J796" s="2">
        <f t="shared" si="466"/>
        <v>19.126598839257735</v>
      </c>
      <c r="K796" s="2">
        <f t="shared" si="467"/>
        <v>3.0399999999999636</v>
      </c>
      <c r="L796" s="20">
        <f>VLOOKUP(B796,'IV Calls'!A:B,2, FALSE)</f>
        <v>0.13719999999999999</v>
      </c>
      <c r="M796" s="2">
        <f t="shared" si="468"/>
        <v>13.552829494365087</v>
      </c>
      <c r="N796" s="2">
        <f>VLOOKUP(B796,'IV Puts'!A:B,2, FALSE)</f>
        <v>0.1426</v>
      </c>
      <c r="O796" s="21">
        <f t="shared" si="469"/>
        <v>14.617992354868511</v>
      </c>
      <c r="P796" s="4">
        <f t="shared" si="470"/>
        <v>59.320000000000164</v>
      </c>
      <c r="Q796" s="4">
        <f t="shared" si="471"/>
        <v>25.062999999999967</v>
      </c>
      <c r="R796" s="4">
        <f t="shared" si="472"/>
        <v>1.0431729323308254</v>
      </c>
      <c r="S796" s="4">
        <f t="shared" si="473"/>
        <v>0.7122384329866579</v>
      </c>
      <c r="T796" s="20">
        <f t="shared" si="444"/>
        <v>3014.8841879699248</v>
      </c>
      <c r="U796" s="2">
        <f t="shared" si="445"/>
        <v>34.504187969924715</v>
      </c>
      <c r="V796" s="24">
        <f t="shared" si="446"/>
        <v>0</v>
      </c>
      <c r="W796" s="32">
        <f t="shared" si="447"/>
        <v>3017.0449941669071</v>
      </c>
      <c r="X796" s="33">
        <f t="shared" si="448"/>
        <v>36.664994166907036</v>
      </c>
      <c r="Y796" s="34">
        <f t="shared" si="449"/>
        <v>0</v>
      </c>
      <c r="Z796" s="39">
        <f t="shared" si="474"/>
        <v>3017.076</v>
      </c>
      <c r="AA796" s="33">
        <f t="shared" si="450"/>
        <v>36.695999999999913</v>
      </c>
      <c r="AB796" s="34">
        <f t="shared" si="451"/>
        <v>0</v>
      </c>
      <c r="AC796" s="32">
        <f t="shared" si="452"/>
        <v>3017.0694887750506</v>
      </c>
      <c r="AD796" s="33">
        <f t="shared" si="453"/>
        <v>36.689488775050449</v>
      </c>
      <c r="AE796" s="34">
        <f t="shared" si="454"/>
        <v>0</v>
      </c>
      <c r="AF796" s="36">
        <f t="shared" si="455"/>
        <v>-1</v>
      </c>
      <c r="AG796" s="37">
        <f t="shared" si="456"/>
        <v>-1</v>
      </c>
      <c r="AH796" s="37">
        <f>IF(COUNTIF(AF797:AF800, "&lt;0")&gt;=2,0,IF(AE796=1, 1, -1))</f>
        <v>0</v>
      </c>
      <c r="AI796" s="37">
        <f>IF(COUNTIF(AF797:AF799, "&lt;0")&gt;=1,0,IF(AE796=1, 1, -1))</f>
        <v>0</v>
      </c>
      <c r="AJ796" s="42">
        <f>IF(SUM(AE797:AE799)=0,0,IF(AE796=1, 1, -1))</f>
        <v>-1</v>
      </c>
      <c r="AK796" s="37">
        <f>IF(COUNTIF(AF797:AF798, "&lt;0")&gt;=2,0,IF(AE796=1, 1, -1))</f>
        <v>-1</v>
      </c>
      <c r="AL796" s="44">
        <f>IF(COUNTIF(AF797:AF800, "&lt;0")&gt;=3,0,IF(AE796=1, 1, -1))</f>
        <v>-1</v>
      </c>
      <c r="AM796" s="49">
        <f>IF(COUNTIF(AF797:AF799, "&lt;0")&gt;=2,0,IF(AE796=1, 1, -1))</f>
        <v>-1</v>
      </c>
      <c r="AN796" s="7">
        <v>14.08624989720453</v>
      </c>
      <c r="AO796" s="4">
        <f t="shared" si="457"/>
        <v>1.180000000000291</v>
      </c>
      <c r="AP796" s="4">
        <f t="shared" si="458"/>
        <v>-58.139999999999873</v>
      </c>
      <c r="AQ796" s="4">
        <f t="shared" si="459"/>
        <v>35.839999999999691</v>
      </c>
      <c r="AR796">
        <f t="shared" si="475"/>
        <v>58.139999999999873</v>
      </c>
      <c r="AS796" s="6">
        <f t="shared" si="460"/>
        <v>1</v>
      </c>
      <c r="AT796" s="4">
        <f t="shared" si="461"/>
        <v>-37.010625154193079</v>
      </c>
      <c r="AU796" s="4">
        <f t="shared" si="476"/>
        <v>-14.753750102795159</v>
      </c>
      <c r="AV796">
        <f t="shared" si="477"/>
        <v>1</v>
      </c>
      <c r="AW796">
        <f t="shared" si="478"/>
        <v>0</v>
      </c>
      <c r="AX796">
        <f t="shared" si="479"/>
        <v>0</v>
      </c>
      <c r="AY796" s="4">
        <f t="shared" si="462"/>
        <v>-3.9100000000000006</v>
      </c>
      <c r="AZ796" s="4">
        <f t="shared" si="463"/>
        <v>365.47499999999917</v>
      </c>
      <c r="BA796" s="4">
        <f>(C796-$C$1240)*10/100*4</f>
        <v>175.25599999999994</v>
      </c>
      <c r="BC796"/>
      <c r="BE796" s="6"/>
      <c r="BK796">
        <f t="shared" si="480"/>
        <v>1</v>
      </c>
    </row>
    <row r="797" spans="1:63" x14ac:dyDescent="0.25">
      <c r="A797">
        <v>462</v>
      </c>
      <c r="B797" s="1">
        <v>43676</v>
      </c>
      <c r="C797" s="2">
        <v>3007.66</v>
      </c>
      <c r="D797" s="2">
        <v>3017.19</v>
      </c>
      <c r="E797" s="2">
        <v>3000.94</v>
      </c>
      <c r="F797" s="2">
        <v>3013.18</v>
      </c>
      <c r="G797" s="2">
        <v>3634330000</v>
      </c>
      <c r="H797" s="2">
        <f t="shared" si="464"/>
        <v>14.451785318391988</v>
      </c>
      <c r="I797" s="2">
        <f t="shared" si="465"/>
        <v>2995.9900000000002</v>
      </c>
      <c r="J797" s="2">
        <f t="shared" si="466"/>
        <v>16.431236579342283</v>
      </c>
      <c r="K797" s="2">
        <f t="shared" si="467"/>
        <v>-13.309999999999945</v>
      </c>
      <c r="L797" s="20">
        <f>VLOOKUP(B797,'IV Calls'!A:B,2, FALSE)</f>
        <v>0.1149</v>
      </c>
      <c r="M797" s="2">
        <f t="shared" si="468"/>
        <v>11.37934404778208</v>
      </c>
      <c r="N797" s="2">
        <f>VLOOKUP(B797,'IV Puts'!A:B,2, FALSE)</f>
        <v>0.12180000000000001</v>
      </c>
      <c r="O797" s="21">
        <f t="shared" si="469"/>
        <v>12.518054256132555</v>
      </c>
      <c r="P797" s="4">
        <f t="shared" si="470"/>
        <v>20.029999999999745</v>
      </c>
      <c r="Q797" s="4">
        <f t="shared" si="471"/>
        <v>21.231999999999971</v>
      </c>
      <c r="R797" s="4">
        <f t="shared" si="472"/>
        <v>1.7041879699248059</v>
      </c>
      <c r="S797" s="4">
        <f t="shared" si="473"/>
        <v>1.1619636153623982</v>
      </c>
      <c r="T797" s="20">
        <f t="shared" si="444"/>
        <v>3022.9302255639095</v>
      </c>
      <c r="U797" s="2">
        <f t="shared" si="445"/>
        <v>9.7502255639096802</v>
      </c>
      <c r="V797" s="24">
        <f t="shared" si="446"/>
        <v>1</v>
      </c>
      <c r="W797" s="32">
        <f t="shared" si="447"/>
        <v>3008.6119079674795</v>
      </c>
      <c r="X797" s="33">
        <f t="shared" si="448"/>
        <v>4.568092032520326</v>
      </c>
      <c r="Y797" s="34">
        <f t="shared" si="449"/>
        <v>1</v>
      </c>
      <c r="Z797" s="39">
        <f t="shared" si="474"/>
        <v>3005.9790000000003</v>
      </c>
      <c r="AA797" s="33">
        <f t="shared" si="450"/>
        <v>7.2009999999995671</v>
      </c>
      <c r="AB797" s="34">
        <f t="shared" si="451"/>
        <v>1</v>
      </c>
      <c r="AC797" s="32">
        <f t="shared" si="452"/>
        <v>3006.5319106731713</v>
      </c>
      <c r="AD797" s="33">
        <f t="shared" si="453"/>
        <v>6.6480893268285399</v>
      </c>
      <c r="AE797" s="34">
        <f t="shared" si="454"/>
        <v>1</v>
      </c>
      <c r="AF797" s="36">
        <f t="shared" si="455"/>
        <v>1</v>
      </c>
      <c r="AG797" s="37">
        <f t="shared" si="456"/>
        <v>1</v>
      </c>
      <c r="AH797" s="37">
        <f>IF(COUNTIF(AF798:AF801, "&lt;0")&gt;=2,0,IF(AE797=1, 1, -1))</f>
        <v>0</v>
      </c>
      <c r="AI797" s="37">
        <f>IF(COUNTIF(AF798:AF800, "&lt;0")&gt;=1,0,IF(AE797=1, 1, -1))</f>
        <v>0</v>
      </c>
      <c r="AJ797" s="42">
        <f>IF(SUM(AE798:AE800)=0,0,IF(AE797=1, 1, -1))</f>
        <v>1</v>
      </c>
      <c r="AK797" s="37">
        <f>IF(COUNTIF(AF798:AF799, "&lt;0")&gt;=2,0,IF(AE797=1, 1, -1))</f>
        <v>1</v>
      </c>
      <c r="AL797" s="44">
        <f>IF(COUNTIF(AF798:AF801, "&lt;0")&gt;=3,0,IF(AE797=1, 1, -1))</f>
        <v>0</v>
      </c>
      <c r="AM797" s="49">
        <f>IF(COUNTIF(AF798:AF800, "&lt;0")&gt;=2,0,IF(AE797=1, 1, -1))</f>
        <v>0</v>
      </c>
      <c r="AN797" s="7">
        <v>12.062698912270299</v>
      </c>
      <c r="AO797" s="4">
        <f t="shared" si="457"/>
        <v>9.5300000000002001</v>
      </c>
      <c r="AP797" s="4">
        <f t="shared" si="458"/>
        <v>-6.7199999999997999</v>
      </c>
      <c r="AQ797" s="4">
        <f t="shared" si="459"/>
        <v>5.5199999999999818</v>
      </c>
      <c r="AR797">
        <f t="shared" si="475"/>
        <v>9.5300000000002001</v>
      </c>
      <c r="AS797" s="6">
        <f t="shared" si="460"/>
        <v>0</v>
      </c>
      <c r="AT797" s="4">
        <f t="shared" si="461"/>
        <v>8.5640483684052491</v>
      </c>
      <c r="AU797" s="4">
        <f t="shared" si="476"/>
        <v>13.542698912270318</v>
      </c>
      <c r="AV797">
        <f t="shared" si="477"/>
        <v>0</v>
      </c>
      <c r="AW797">
        <f t="shared" si="478"/>
        <v>0</v>
      </c>
      <c r="AX797">
        <f t="shared" si="479"/>
        <v>0</v>
      </c>
      <c r="AY797" s="4">
        <f t="shared" si="462"/>
        <v>6.94</v>
      </c>
      <c r="AZ797" s="4">
        <f t="shared" si="463"/>
        <v>369.3849999999992</v>
      </c>
      <c r="BA797" s="4">
        <f>(C797-$C$1240)*10/100*4</f>
        <v>171.83199999999997</v>
      </c>
      <c r="BC797"/>
      <c r="BE797" s="6"/>
      <c r="BK797">
        <f t="shared" si="480"/>
        <v>1</v>
      </c>
    </row>
    <row r="798" spans="1:63" x14ac:dyDescent="0.25">
      <c r="A798">
        <v>461</v>
      </c>
      <c r="B798" s="1">
        <v>43675</v>
      </c>
      <c r="C798" s="2">
        <v>3024.47</v>
      </c>
      <c r="D798" s="2">
        <v>3025.61</v>
      </c>
      <c r="E798" s="2">
        <v>3014.3</v>
      </c>
      <c r="F798" s="2">
        <v>3020.97</v>
      </c>
      <c r="G798" s="2">
        <v>3203710000</v>
      </c>
      <c r="H798" s="2">
        <f t="shared" si="464"/>
        <v>14.695135098241092</v>
      </c>
      <c r="I798" s="2">
        <f t="shared" si="465"/>
        <v>2994.1775000000002</v>
      </c>
      <c r="J798" s="2">
        <f t="shared" si="466"/>
        <v>16.329781793430449</v>
      </c>
      <c r="K798" s="2">
        <f t="shared" si="467"/>
        <v>-1.3900000000003274</v>
      </c>
      <c r="L798" s="20">
        <f>VLOOKUP(B798,'IV Calls'!A:B,2, FALSE)</f>
        <v>0.1051</v>
      </c>
      <c r="M798" s="2">
        <f t="shared" si="468"/>
        <v>10.425630609784461</v>
      </c>
      <c r="N798" s="2">
        <f>VLOOKUP(B798,'IV Puts'!A:B,2, FALSE)</f>
        <v>0.1016</v>
      </c>
      <c r="O798" s="21">
        <f t="shared" si="469"/>
        <v>10.458891724482601</v>
      </c>
      <c r="P798" s="4">
        <f t="shared" si="470"/>
        <v>11.559999999999945</v>
      </c>
      <c r="Q798" s="4">
        <f t="shared" si="471"/>
        <v>20.615999999999985</v>
      </c>
      <c r="R798" s="4">
        <f t="shared" si="472"/>
        <v>1.9602255639097728</v>
      </c>
      <c r="S798" s="4">
        <f t="shared" si="473"/>
        <v>1.34071544715447</v>
      </c>
      <c r="T798" s="20">
        <f t="shared" si="444"/>
        <v>3028.2022330827067</v>
      </c>
      <c r="U798" s="2">
        <f t="shared" si="445"/>
        <v>7.2322330827068981</v>
      </c>
      <c r="V798" s="24">
        <f t="shared" si="446"/>
        <v>1</v>
      </c>
      <c r="W798" s="32">
        <f t="shared" si="447"/>
        <v>3025.618798287574</v>
      </c>
      <c r="X798" s="33">
        <f t="shared" si="448"/>
        <v>4.6487982875742091</v>
      </c>
      <c r="Y798" s="34">
        <f t="shared" si="449"/>
        <v>1</v>
      </c>
      <c r="Z798" s="39">
        <f t="shared" si="474"/>
        <v>3025.5919999999996</v>
      </c>
      <c r="AA798" s="33">
        <f t="shared" si="450"/>
        <v>4.6219999999998436</v>
      </c>
      <c r="AB798" s="34">
        <f t="shared" si="451"/>
        <v>1</v>
      </c>
      <c r="AC798" s="32">
        <f t="shared" si="452"/>
        <v>3025.5976276403903</v>
      </c>
      <c r="AD798" s="33">
        <f t="shared" si="453"/>
        <v>4.6276276403905285</v>
      </c>
      <c r="AE798" s="34">
        <f t="shared" si="454"/>
        <v>1</v>
      </c>
      <c r="AF798" s="36">
        <f t="shared" si="455"/>
        <v>1</v>
      </c>
      <c r="AG798" s="37">
        <f t="shared" si="456"/>
        <v>0</v>
      </c>
      <c r="AH798" s="37">
        <f>IF(COUNTIF(AF799:AF802, "&lt;0")&gt;=2,0,IF(AE798=1, 1, -1))</f>
        <v>0</v>
      </c>
      <c r="AI798" s="37">
        <f>IF(COUNTIF(AF799:AF801, "&lt;0")&gt;=1,0,IF(AE798=1, 1, -1))</f>
        <v>0</v>
      </c>
      <c r="AJ798" s="42">
        <f>IF(SUM(AE799:AE801)=0,0,IF(AE798=1, 1, -1))</f>
        <v>0</v>
      </c>
      <c r="AK798" s="37">
        <f>IF(COUNTIF(AF799:AF800, "&lt;0")&gt;=2,0,IF(AE798=1, 1, -1))</f>
        <v>0</v>
      </c>
      <c r="AL798" s="44">
        <f>IF(COUNTIF(AF799:AF802, "&lt;0")&gt;=3,0,IF(AE798=1, 1, -1))</f>
        <v>0</v>
      </c>
      <c r="AM798" s="49">
        <f>IF(COUNTIF(AF799:AF801, "&lt;0")&gt;=2,0,IF(AE798=1, 1, -1))</f>
        <v>0</v>
      </c>
      <c r="AN798" s="7">
        <v>10.078440246946727</v>
      </c>
      <c r="AO798" s="4">
        <f t="shared" si="457"/>
        <v>1.1400000000003274</v>
      </c>
      <c r="AP798" s="4">
        <f t="shared" si="458"/>
        <v>-10.169999999999618</v>
      </c>
      <c r="AQ798" s="4">
        <f t="shared" si="459"/>
        <v>3.5</v>
      </c>
      <c r="AR798">
        <f t="shared" si="475"/>
        <v>10.169999999999618</v>
      </c>
      <c r="AS798" s="6">
        <f t="shared" si="460"/>
        <v>0</v>
      </c>
      <c r="AT798" s="4">
        <f t="shared" si="461"/>
        <v>4.947660370420472</v>
      </c>
      <c r="AU798" s="4">
        <f t="shared" si="476"/>
        <v>13.578440246946727</v>
      </c>
      <c r="AV798">
        <f t="shared" si="477"/>
        <v>0</v>
      </c>
      <c r="AW798">
        <f t="shared" si="478"/>
        <v>0</v>
      </c>
      <c r="AX798">
        <f t="shared" si="479"/>
        <v>0</v>
      </c>
      <c r="AY798" s="4">
        <f t="shared" si="462"/>
        <v>6.94</v>
      </c>
      <c r="AZ798" s="4">
        <f t="shared" si="463"/>
        <v>362.4449999999992</v>
      </c>
      <c r="BA798" s="4">
        <f>(C798-$C$1240)*10/100*4</f>
        <v>178.55599999999995</v>
      </c>
      <c r="BC798"/>
      <c r="BE798" s="6"/>
      <c r="BK798">
        <f t="shared" si="480"/>
        <v>0</v>
      </c>
    </row>
    <row r="799" spans="1:63" x14ac:dyDescent="0.25">
      <c r="A799">
        <v>460</v>
      </c>
      <c r="B799" s="1">
        <v>43672</v>
      </c>
      <c r="C799" s="2">
        <v>3013.25</v>
      </c>
      <c r="D799" s="2">
        <v>3027.98</v>
      </c>
      <c r="E799" s="2">
        <v>3012.59</v>
      </c>
      <c r="F799" s="2">
        <v>3025.86</v>
      </c>
      <c r="G799" s="2">
        <v>3257590000</v>
      </c>
      <c r="H799" s="2">
        <f t="shared" si="464"/>
        <v>13.730985600296826</v>
      </c>
      <c r="I799" s="2">
        <f t="shared" si="465"/>
        <v>2989.6010000000001</v>
      </c>
      <c r="J799" s="2">
        <f t="shared" si="466"/>
        <v>15.614895343195457</v>
      </c>
      <c r="K799" s="2">
        <f t="shared" si="467"/>
        <v>9.5799999999999272</v>
      </c>
      <c r="L799" s="20">
        <f>VLOOKUP(B799,'IV Calls'!A:B,2, FALSE)</f>
        <v>8.5199999999999998E-2</v>
      </c>
      <c r="M799" s="2">
        <f t="shared" si="468"/>
        <v>8.3896259587817585</v>
      </c>
      <c r="N799" s="2">
        <f>VLOOKUP(B799,'IV Puts'!A:B,2, FALSE)</f>
        <v>0.1008</v>
      </c>
      <c r="O799" s="21">
        <f t="shared" si="469"/>
        <v>10.300442397987769</v>
      </c>
      <c r="P799" s="4">
        <f t="shared" si="470"/>
        <v>24.309999999999945</v>
      </c>
      <c r="Q799" s="4">
        <f t="shared" si="471"/>
        <v>20.36300000000001</v>
      </c>
      <c r="R799" s="4">
        <f t="shared" si="472"/>
        <v>2.3422330827067661</v>
      </c>
      <c r="S799" s="4">
        <f t="shared" si="473"/>
        <v>1.6180257571468999</v>
      </c>
      <c r="T799" s="20">
        <f t="shared" si="444"/>
        <v>3006.4384887218048</v>
      </c>
      <c r="U799" s="2">
        <f t="shared" si="445"/>
        <v>19.421511278195339</v>
      </c>
      <c r="V799" s="24">
        <f t="shared" si="446"/>
        <v>0</v>
      </c>
      <c r="W799" s="32">
        <f t="shared" si="447"/>
        <v>3014.6006919714237</v>
      </c>
      <c r="X799" s="33">
        <f t="shared" si="448"/>
        <v>11.25930802857647</v>
      </c>
      <c r="Y799" s="34">
        <f t="shared" si="449"/>
        <v>0</v>
      </c>
      <c r="Z799" s="39">
        <f t="shared" si="474"/>
        <v>3012.9489999999996</v>
      </c>
      <c r="AA799" s="33">
        <f t="shared" si="450"/>
        <v>12.911000000000513</v>
      </c>
      <c r="AB799" s="34">
        <f t="shared" si="451"/>
        <v>0</v>
      </c>
      <c r="AC799" s="32">
        <f t="shared" si="452"/>
        <v>3013.2958553139983</v>
      </c>
      <c r="AD799" s="33">
        <f t="shared" si="453"/>
        <v>12.564144686001782</v>
      </c>
      <c r="AE799" s="34">
        <f t="shared" si="454"/>
        <v>0</v>
      </c>
      <c r="AF799" s="36">
        <f t="shared" si="455"/>
        <v>-1</v>
      </c>
      <c r="AG799" s="37">
        <f t="shared" si="456"/>
        <v>0</v>
      </c>
      <c r="AH799" s="37">
        <f>IF(COUNTIF(AF800:AF803, "&lt;0")&gt;=2,0,IF(AE799=1, 1, -1))</f>
        <v>0</v>
      </c>
      <c r="AI799" s="37">
        <f>IF(COUNTIF(AF800:AF802, "&lt;0")&gt;=1,0,IF(AE799=1, 1, -1))</f>
        <v>0</v>
      </c>
      <c r="AJ799" s="42">
        <f>IF(SUM(AE800:AE802)=0,0,IF(AE799=1, 1, -1))</f>
        <v>-1</v>
      </c>
      <c r="AK799" s="37">
        <f>IF(COUNTIF(AF800:AF801, "&lt;0")&gt;=2,0,IF(AE799=1, 1, -1))</f>
        <v>0</v>
      </c>
      <c r="AL799" s="44">
        <f>IF(COUNTIF(AF800:AF803, "&lt;0")&gt;=3,0,IF(AE799=1, 1, -1))</f>
        <v>-1</v>
      </c>
      <c r="AM799" s="49">
        <f>IF(COUNTIF(AF800:AF802, "&lt;0")&gt;=2,0,IF(AE799=1, 1, -1))</f>
        <v>0</v>
      </c>
      <c r="AN799" s="7">
        <v>9.9257546554601088</v>
      </c>
      <c r="AO799" s="4">
        <f t="shared" si="457"/>
        <v>14.730000000000018</v>
      </c>
      <c r="AP799" s="4">
        <f t="shared" si="458"/>
        <v>-0.65999999999985448</v>
      </c>
      <c r="AQ799" s="4">
        <f t="shared" si="459"/>
        <v>12.610000000000127</v>
      </c>
      <c r="AR799">
        <f t="shared" si="475"/>
        <v>14.730000000000018</v>
      </c>
      <c r="AS799" s="6">
        <f t="shared" si="460"/>
        <v>0</v>
      </c>
      <c r="AT799" s="4">
        <f t="shared" si="461"/>
        <v>0.15863198319014415</v>
      </c>
      <c r="AU799" s="4">
        <f t="shared" si="476"/>
        <v>4.3157546554599815</v>
      </c>
      <c r="AV799">
        <f t="shared" si="477"/>
        <v>0</v>
      </c>
      <c r="AW799">
        <f t="shared" si="478"/>
        <v>0</v>
      </c>
      <c r="AX799">
        <f t="shared" si="479"/>
        <v>0</v>
      </c>
      <c r="AY799" s="4">
        <f t="shared" si="462"/>
        <v>6.94</v>
      </c>
      <c r="AZ799" s="4">
        <f t="shared" si="463"/>
        <v>355.5049999999992</v>
      </c>
      <c r="BA799" s="4">
        <f>(C799-$C$1240)*10/100*4</f>
        <v>174.06800000000004</v>
      </c>
      <c r="BC799"/>
      <c r="BE799" s="6"/>
      <c r="BK799">
        <f t="shared" si="480"/>
        <v>1</v>
      </c>
    </row>
    <row r="800" spans="1:63" x14ac:dyDescent="0.25">
      <c r="A800">
        <v>459</v>
      </c>
      <c r="B800" s="1">
        <v>43671</v>
      </c>
      <c r="C800" s="2">
        <v>3016.26</v>
      </c>
      <c r="D800" s="2">
        <v>3016.31</v>
      </c>
      <c r="E800" s="2">
        <v>2997.24</v>
      </c>
      <c r="F800" s="2">
        <v>3003.67</v>
      </c>
      <c r="G800" s="2">
        <v>3645270000</v>
      </c>
      <c r="H800" s="2">
        <f t="shared" si="464"/>
        <v>13.201503113071928</v>
      </c>
      <c r="I800" s="2">
        <f t="shared" si="465"/>
        <v>2984.9215000000004</v>
      </c>
      <c r="J800" s="2">
        <f t="shared" si="466"/>
        <v>14.330825911851322</v>
      </c>
      <c r="K800" s="2">
        <f t="shared" si="467"/>
        <v>-3.2999999999997272</v>
      </c>
      <c r="L800" s="20">
        <f>VLOOKUP(B800,'IV Calls'!A:B,2, FALSE)</f>
        <v>9.5699999999999993E-2</v>
      </c>
      <c r="M800" s="2">
        <f t="shared" si="468"/>
        <v>9.4734111986472627</v>
      </c>
      <c r="N800" s="2">
        <f>VLOOKUP(B800,'IV Puts'!A:B,2, FALSE)</f>
        <v>0.1046</v>
      </c>
      <c r="O800" s="21">
        <f t="shared" si="469"/>
        <v>10.745298312657527</v>
      </c>
      <c r="P800" s="4">
        <f t="shared" si="470"/>
        <v>22.320000000000164</v>
      </c>
      <c r="Q800" s="4">
        <f t="shared" si="471"/>
        <v>19.333000000000037</v>
      </c>
      <c r="R800" s="4">
        <f t="shared" si="472"/>
        <v>2.7684887218045087</v>
      </c>
      <c r="S800" s="4">
        <f t="shared" si="473"/>
        <v>1.9023830583432535</v>
      </c>
      <c r="T800" s="20">
        <f t="shared" si="444"/>
        <v>3023.1124661654135</v>
      </c>
      <c r="U800" s="2">
        <f t="shared" si="445"/>
        <v>19.442466165413407</v>
      </c>
      <c r="V800" s="24">
        <f t="shared" si="446"/>
        <v>0</v>
      </c>
      <c r="W800" s="32">
        <f t="shared" si="447"/>
        <v>3017.9633800159982</v>
      </c>
      <c r="X800" s="33">
        <f t="shared" si="448"/>
        <v>14.293380015998082</v>
      </c>
      <c r="Y800" s="34">
        <f t="shared" si="449"/>
        <v>0</v>
      </c>
      <c r="Z800" s="39">
        <f t="shared" si="474"/>
        <v>3018.0090000000009</v>
      </c>
      <c r="AA800" s="33">
        <f t="shared" si="450"/>
        <v>14.339000000000851</v>
      </c>
      <c r="AB800" s="34">
        <f t="shared" si="451"/>
        <v>0</v>
      </c>
      <c r="AC800" s="32">
        <f t="shared" si="452"/>
        <v>3017.9994198033601</v>
      </c>
      <c r="AD800" s="33">
        <f t="shared" si="453"/>
        <v>14.329419803359997</v>
      </c>
      <c r="AE800" s="34">
        <f t="shared" si="454"/>
        <v>0</v>
      </c>
      <c r="AF800" s="36">
        <f t="shared" si="455"/>
        <v>-1</v>
      </c>
      <c r="AG800" s="37">
        <f t="shared" si="456"/>
        <v>0</v>
      </c>
      <c r="AH800" s="37">
        <f>IF(COUNTIF(AF801:AF804, "&lt;0")&gt;=2,0,IF(AE800=1, 1, -1))</f>
        <v>0</v>
      </c>
      <c r="AI800" s="37">
        <f>IF(COUNTIF(AF801:AF803, "&lt;0")&gt;=1,0,IF(AE800=1, 1, -1))</f>
        <v>0</v>
      </c>
      <c r="AJ800" s="42">
        <f>IF(SUM(AE801:AE803)=0,0,IF(AE800=1, 1, -1))</f>
        <v>-1</v>
      </c>
      <c r="AK800" s="37">
        <f>IF(COUNTIF(AF801:AF802, "&lt;0")&gt;=2,0,IF(AE800=1, 1, -1))</f>
        <v>-1</v>
      </c>
      <c r="AL800" s="44">
        <f>IF(COUNTIF(AF801:AF804, "&lt;0")&gt;=3,0,IF(AE800=1, 1, -1))</f>
        <v>-1</v>
      </c>
      <c r="AM800" s="49">
        <f>IF(COUNTIF(AF801:AF803, "&lt;0")&gt;=2,0,IF(AE800=1, 1, -1))</f>
        <v>-1</v>
      </c>
      <c r="AN800" s="7">
        <v>10.354428541050197</v>
      </c>
      <c r="AO800" s="4">
        <f t="shared" si="457"/>
        <v>4.9999999999727152E-2</v>
      </c>
      <c r="AP800" s="4">
        <f t="shared" si="458"/>
        <v>-19.020000000000437</v>
      </c>
      <c r="AQ800" s="4">
        <f t="shared" si="459"/>
        <v>12.590000000000146</v>
      </c>
      <c r="AR800">
        <f t="shared" si="475"/>
        <v>19.020000000000437</v>
      </c>
      <c r="AS800" s="6">
        <f t="shared" si="460"/>
        <v>1</v>
      </c>
      <c r="AT800" s="4">
        <f t="shared" si="461"/>
        <v>-3.488357188425141</v>
      </c>
      <c r="AU800" s="4">
        <f t="shared" si="476"/>
        <v>4.7644285410500515</v>
      </c>
      <c r="AV800">
        <f t="shared" si="477"/>
        <v>0</v>
      </c>
      <c r="AW800">
        <f t="shared" si="478"/>
        <v>1</v>
      </c>
      <c r="AX800">
        <f t="shared" si="479"/>
        <v>0</v>
      </c>
      <c r="AY800" s="4">
        <f t="shared" si="462"/>
        <v>-3.9100000000000006</v>
      </c>
      <c r="AZ800" s="4">
        <f t="shared" si="463"/>
        <v>348.5649999999992</v>
      </c>
      <c r="BA800" s="4">
        <f>(C800-$C$1240)*10/100*4</f>
        <v>175.27200000000011</v>
      </c>
      <c r="BC800"/>
      <c r="BE800" s="6"/>
      <c r="BK800">
        <f t="shared" si="480"/>
        <v>1</v>
      </c>
    </row>
    <row r="801" spans="1:63" x14ac:dyDescent="0.25">
      <c r="A801">
        <v>458</v>
      </c>
      <c r="B801" s="1">
        <v>43670</v>
      </c>
      <c r="C801" s="2">
        <v>2998.77</v>
      </c>
      <c r="D801" s="2">
        <v>3019.59</v>
      </c>
      <c r="E801" s="2">
        <v>2996.82</v>
      </c>
      <c r="F801" s="2">
        <v>3019.56</v>
      </c>
      <c r="G801" s="2">
        <v>3428980000</v>
      </c>
      <c r="H801" s="2">
        <f t="shared" si="464"/>
        <v>12.113267106771923</v>
      </c>
      <c r="I801" s="2">
        <f t="shared" si="465"/>
        <v>2980.4119999999998</v>
      </c>
      <c r="J801" s="2">
        <f t="shared" si="466"/>
        <v>13.989929037478497</v>
      </c>
      <c r="K801" s="2">
        <f t="shared" si="467"/>
        <v>-6.6999999999998181</v>
      </c>
      <c r="L801" s="20">
        <f>VLOOKUP(B801,'IV Calls'!A:B,2, FALSE)</f>
        <v>9.7199999999999995E-2</v>
      </c>
      <c r="M801" s="2">
        <f t="shared" si="468"/>
        <v>9.576999159092205</v>
      </c>
      <c r="N801" s="2">
        <f>VLOOKUP(B801,'IV Puts'!A:B,2, FALSE)</f>
        <v>0.1004</v>
      </c>
      <c r="O801" s="21">
        <f t="shared" si="469"/>
        <v>10.265715845821568</v>
      </c>
      <c r="P801" s="4">
        <f t="shared" si="470"/>
        <v>22.769999999999982</v>
      </c>
      <c r="Q801" s="4">
        <f t="shared" si="471"/>
        <v>18.453999999999997</v>
      </c>
      <c r="R801" s="4">
        <f t="shared" si="472"/>
        <v>3.552466165413529</v>
      </c>
      <c r="S801" s="4">
        <f t="shared" si="473"/>
        <v>2.3991267830955838</v>
      </c>
      <c r="T801" s="20">
        <f t="shared" si="444"/>
        <v>3009.3689473684208</v>
      </c>
      <c r="U801" s="2">
        <f t="shared" si="445"/>
        <v>10.191052631579169</v>
      </c>
      <c r="V801" s="24">
        <f t="shared" si="446"/>
        <v>1</v>
      </c>
      <c r="W801" s="32">
        <f t="shared" si="447"/>
        <v>3000.6297314014155</v>
      </c>
      <c r="X801" s="33">
        <f t="shared" si="448"/>
        <v>18.930268598584462</v>
      </c>
      <c r="Y801" s="34">
        <f t="shared" si="449"/>
        <v>0</v>
      </c>
      <c r="Z801" s="39">
        <f t="shared" si="474"/>
        <v>2999.1730000000002</v>
      </c>
      <c r="AA801" s="33">
        <f t="shared" si="450"/>
        <v>20.386999999999716</v>
      </c>
      <c r="AB801" s="34">
        <f t="shared" si="451"/>
        <v>0</v>
      </c>
      <c r="AC801" s="32">
        <f t="shared" si="452"/>
        <v>2999.4789135942974</v>
      </c>
      <c r="AD801" s="33">
        <f t="shared" si="453"/>
        <v>20.081086405702536</v>
      </c>
      <c r="AE801" s="34">
        <f t="shared" si="454"/>
        <v>0</v>
      </c>
      <c r="AF801" s="36">
        <f t="shared" si="455"/>
        <v>-1</v>
      </c>
      <c r="AG801" s="37">
        <f t="shared" si="456"/>
        <v>-1</v>
      </c>
      <c r="AH801" s="37">
        <f>IF(COUNTIF(AF802:AF805, "&lt;0")&gt;=2,0,IF(AE801=1, 1, -1))</f>
        <v>0</v>
      </c>
      <c r="AI801" s="37">
        <f>IF(COUNTIF(AF802:AF804, "&lt;0")&gt;=1,0,IF(AE801=1, 1, -1))</f>
        <v>0</v>
      </c>
      <c r="AJ801" s="42">
        <f>IF(SUM(AE802:AE804)=0,0,IF(AE801=1, 1, -1))</f>
        <v>-1</v>
      </c>
      <c r="AK801" s="37">
        <f>IF(COUNTIF(AF802:AF803, "&lt;0")&gt;=2,0,IF(AE801=1, 1, -1))</f>
        <v>-1</v>
      </c>
      <c r="AL801" s="44">
        <f>IF(COUNTIF(AF802:AF805, "&lt;0")&gt;=3,0,IF(AE801=1, 1, -1))</f>
        <v>-1</v>
      </c>
      <c r="AM801" s="49">
        <f>IF(COUNTIF(AF802:AF804, "&lt;0")&gt;=2,0,IF(AE801=1, 1, -1))</f>
        <v>-1</v>
      </c>
      <c r="AN801" s="7">
        <v>9.8922913124779583</v>
      </c>
      <c r="AO801" s="4">
        <f t="shared" si="457"/>
        <v>20.820000000000164</v>
      </c>
      <c r="AP801" s="4">
        <f t="shared" si="458"/>
        <v>-1.9499999999998181</v>
      </c>
      <c r="AQ801" s="4">
        <f t="shared" si="459"/>
        <v>20.789999999999964</v>
      </c>
      <c r="AR801">
        <f t="shared" si="475"/>
        <v>20.820000000000164</v>
      </c>
      <c r="AS801" s="6">
        <f t="shared" si="460"/>
        <v>1</v>
      </c>
      <c r="AT801" s="4">
        <f t="shared" si="461"/>
        <v>-5.9815630312832262</v>
      </c>
      <c r="AU801" s="4">
        <f t="shared" si="476"/>
        <v>-3.8977086875220053</v>
      </c>
      <c r="AV801">
        <f t="shared" si="477"/>
        <v>1</v>
      </c>
      <c r="AW801">
        <f t="shared" si="478"/>
        <v>0</v>
      </c>
      <c r="AX801">
        <f t="shared" si="479"/>
        <v>0</v>
      </c>
      <c r="AY801" s="4">
        <f t="shared" si="462"/>
        <v>-3.9100000000000006</v>
      </c>
      <c r="AZ801" s="4">
        <f t="shared" si="463"/>
        <v>352.47499999999923</v>
      </c>
      <c r="BA801" s="4">
        <f>(C801-$C$1240)*10/100*4</f>
        <v>168.27600000000001</v>
      </c>
      <c r="BC801"/>
      <c r="BE801" s="6"/>
      <c r="BK801">
        <f t="shared" si="480"/>
        <v>1</v>
      </c>
    </row>
    <row r="802" spans="1:63" x14ac:dyDescent="0.25">
      <c r="A802">
        <v>457</v>
      </c>
      <c r="B802" s="1">
        <v>43669</v>
      </c>
      <c r="C802" s="2">
        <v>2994.74</v>
      </c>
      <c r="D802" s="2">
        <v>3005.9</v>
      </c>
      <c r="E802" s="2">
        <v>2988.56</v>
      </c>
      <c r="F802" s="2">
        <v>3005.47</v>
      </c>
      <c r="G802" s="2">
        <v>3313660000</v>
      </c>
      <c r="H802" s="2">
        <f t="shared" si="464"/>
        <v>12.552612344315779</v>
      </c>
      <c r="I802" s="2">
        <f t="shared" si="465"/>
        <v>2977.7625000000003</v>
      </c>
      <c r="J802" s="2">
        <f t="shared" si="466"/>
        <v>13.463655404165138</v>
      </c>
      <c r="K802" s="2">
        <f t="shared" si="467"/>
        <v>9.7099999999995816</v>
      </c>
      <c r="L802" s="20">
        <f>VLOOKUP(B802,'IV Calls'!A:B,2, FALSE)</f>
        <v>0.1062</v>
      </c>
      <c r="M802" s="2">
        <f t="shared" si="468"/>
        <v>10.39259502144815</v>
      </c>
      <c r="N802" s="2">
        <f>VLOOKUP(B802,'IV Puts'!A:B,2, FALSE)</f>
        <v>0.1056</v>
      </c>
      <c r="O802" s="21">
        <f t="shared" si="469"/>
        <v>10.723973871453437</v>
      </c>
      <c r="P802" s="4">
        <f t="shared" si="470"/>
        <v>20.869999999999891</v>
      </c>
      <c r="Q802" s="4">
        <f t="shared" si="471"/>
        <v>18.51199999999999</v>
      </c>
      <c r="R802" s="4">
        <f t="shared" si="472"/>
        <v>3.8989473684210481</v>
      </c>
      <c r="S802" s="4">
        <f t="shared" si="473"/>
        <v>2.6193400019939466</v>
      </c>
      <c r="T802" s="20">
        <f t="shared" si="444"/>
        <v>2988.9446766917295</v>
      </c>
      <c r="U802" s="2">
        <f t="shared" si="445"/>
        <v>16.525323308270345</v>
      </c>
      <c r="V802" s="24">
        <f t="shared" si="446"/>
        <v>0</v>
      </c>
      <c r="W802" s="32">
        <f t="shared" si="447"/>
        <v>2996.6234775424869</v>
      </c>
      <c r="X802" s="33">
        <f t="shared" si="448"/>
        <v>8.8465224575129469</v>
      </c>
      <c r="Y802" s="34">
        <f t="shared" si="449"/>
        <v>1</v>
      </c>
      <c r="Z802" s="39">
        <f t="shared" si="474"/>
        <v>2996.0210000000006</v>
      </c>
      <c r="AA802" s="33">
        <f t="shared" si="450"/>
        <v>9.4489999999991596</v>
      </c>
      <c r="AB802" s="34">
        <f t="shared" si="451"/>
        <v>1</v>
      </c>
      <c r="AC802" s="32">
        <f t="shared" si="452"/>
        <v>2996.1475202839229</v>
      </c>
      <c r="AD802" s="33">
        <f t="shared" si="453"/>
        <v>9.3224797160769413</v>
      </c>
      <c r="AE802" s="34">
        <f t="shared" si="454"/>
        <v>1</v>
      </c>
      <c r="AF802" s="36">
        <f t="shared" si="455"/>
        <v>1</v>
      </c>
      <c r="AG802" s="37">
        <f t="shared" si="456"/>
        <v>1</v>
      </c>
      <c r="AH802" s="37">
        <f>IF(COUNTIF(AF803:AF806, "&lt;0")&gt;=2,0,IF(AE802=1, 1, -1))</f>
        <v>0</v>
      </c>
      <c r="AI802" s="37">
        <f>IF(COUNTIF(AF803:AF805, "&lt;0")&gt;=1,0,IF(AE802=1, 1, -1))</f>
        <v>0</v>
      </c>
      <c r="AJ802" s="42">
        <f>IF(SUM(AE803:AE805)=0,0,IF(AE802=1, 1, -1))</f>
        <v>1</v>
      </c>
      <c r="AK802" s="37">
        <f>IF(COUNTIF(AF803:AF804, "&lt;0")&gt;=2,0,IF(AE802=1, 1, -1))</f>
        <v>1</v>
      </c>
      <c r="AL802" s="44">
        <f>IF(COUNTIF(AF803:AF806, "&lt;0")&gt;=3,0,IF(AE802=1, 1, -1))</f>
        <v>0</v>
      </c>
      <c r="AM802" s="49">
        <f>IF(COUNTIF(AF803:AF805, "&lt;0")&gt;=2,0,IF(AE802=1, 1, -1))</f>
        <v>0</v>
      </c>
      <c r="AN802" s="7">
        <v>10.333879795338273</v>
      </c>
      <c r="AO802" s="4">
        <f t="shared" si="457"/>
        <v>11.160000000000309</v>
      </c>
      <c r="AP802" s="4">
        <f t="shared" si="458"/>
        <v>-6.1799999999998363</v>
      </c>
      <c r="AQ802" s="4">
        <f t="shared" si="459"/>
        <v>10.730000000000018</v>
      </c>
      <c r="AR802">
        <f t="shared" si="475"/>
        <v>11.160000000000309</v>
      </c>
      <c r="AS802" s="6">
        <f t="shared" si="460"/>
        <v>0</v>
      </c>
      <c r="AT802" s="4">
        <f t="shared" si="461"/>
        <v>4.3408196930071004</v>
      </c>
      <c r="AU802" s="4">
        <f t="shared" si="476"/>
        <v>6.6038797953382549</v>
      </c>
      <c r="AV802">
        <f t="shared" si="477"/>
        <v>0</v>
      </c>
      <c r="AW802">
        <f t="shared" si="478"/>
        <v>0</v>
      </c>
      <c r="AX802">
        <f t="shared" si="479"/>
        <v>0</v>
      </c>
      <c r="AY802" s="4">
        <f t="shared" si="462"/>
        <v>6.94</v>
      </c>
      <c r="AZ802" s="4">
        <f t="shared" si="463"/>
        <v>356.38499999999925</v>
      </c>
      <c r="BA802" s="4">
        <f>(C802-$C$1240)*10/100*4</f>
        <v>166.66399999999993</v>
      </c>
      <c r="BC802"/>
      <c r="BE802" s="6"/>
      <c r="BK802">
        <f t="shared" si="480"/>
        <v>1</v>
      </c>
    </row>
    <row r="803" spans="1:63" x14ac:dyDescent="0.25">
      <c r="A803">
        <v>456</v>
      </c>
      <c r="B803" s="1">
        <v>43668</v>
      </c>
      <c r="C803" s="2">
        <v>2981.93</v>
      </c>
      <c r="D803" s="2">
        <v>2990.71</v>
      </c>
      <c r="E803" s="2">
        <v>2976.65</v>
      </c>
      <c r="F803" s="2">
        <v>2985.03</v>
      </c>
      <c r="G803" s="2">
        <v>3003720000</v>
      </c>
      <c r="H803" s="2">
        <f t="shared" si="464"/>
        <v>16.393106579697935</v>
      </c>
      <c r="I803" s="2">
        <f t="shared" si="465"/>
        <v>2975.5965000000001</v>
      </c>
      <c r="J803" s="2">
        <f t="shared" si="466"/>
        <v>15.451740968168219</v>
      </c>
      <c r="K803" s="2">
        <f t="shared" si="467"/>
        <v>5.319999999999709</v>
      </c>
      <c r="L803" s="20">
        <f>VLOOKUP(B803,'IV Calls'!A:B,2, FALSE)</f>
        <v>0.1235</v>
      </c>
      <c r="M803" s="2">
        <f t="shared" si="468"/>
        <v>12.051460485086455</v>
      </c>
      <c r="N803" s="2">
        <f>VLOOKUP(B803,'IV Puts'!A:B,2, FALSE)</f>
        <v>0.1124</v>
      </c>
      <c r="O803" s="21">
        <f t="shared" si="469"/>
        <v>11.382335340987222</v>
      </c>
      <c r="P803" s="4">
        <f t="shared" si="470"/>
        <v>14.099999999999909</v>
      </c>
      <c r="Q803" s="4">
        <f t="shared" si="471"/>
        <v>18.271000000000004</v>
      </c>
      <c r="R803" s="4">
        <f t="shared" si="472"/>
        <v>3.914676691729325</v>
      </c>
      <c r="S803" s="4">
        <f t="shared" si="473"/>
        <v>2.6527852711087125</v>
      </c>
      <c r="T803" s="20">
        <f t="shared" si="444"/>
        <v>2980.6997368421053</v>
      </c>
      <c r="U803" s="2">
        <f t="shared" si="445"/>
        <v>4.3302631578949331</v>
      </c>
      <c r="V803" s="24">
        <f t="shared" si="446"/>
        <v>1</v>
      </c>
      <c r="W803" s="32">
        <f t="shared" si="447"/>
        <v>2983.8916942034816</v>
      </c>
      <c r="X803" s="33">
        <f t="shared" si="448"/>
        <v>1.1383057965185799</v>
      </c>
      <c r="Y803" s="34">
        <f t="shared" si="449"/>
        <v>1</v>
      </c>
      <c r="Z803" s="39">
        <f t="shared" si="474"/>
        <v>2979.6970000000001</v>
      </c>
      <c r="AA803" s="33">
        <f t="shared" si="450"/>
        <v>5.3330000000000837</v>
      </c>
      <c r="AB803" s="34">
        <f t="shared" si="451"/>
        <v>1</v>
      </c>
      <c r="AC803" s="32">
        <f t="shared" si="452"/>
        <v>2980.5778857827308</v>
      </c>
      <c r="AD803" s="33">
        <f t="shared" si="453"/>
        <v>4.4521142172693544</v>
      </c>
      <c r="AE803" s="34">
        <f t="shared" si="454"/>
        <v>1</v>
      </c>
      <c r="AF803" s="36">
        <f t="shared" si="455"/>
        <v>1</v>
      </c>
      <c r="AG803" s="37">
        <f t="shared" si="456"/>
        <v>0</v>
      </c>
      <c r="AH803" s="37">
        <f>IF(COUNTIF(AF804:AF807, "&lt;0")&gt;=2,0,IF(AE803=1, 1, -1))</f>
        <v>0</v>
      </c>
      <c r="AI803" s="37">
        <f>IF(COUNTIF(AF804:AF806, "&lt;0")&gt;=1,0,IF(AE803=1, 1, -1))</f>
        <v>0</v>
      </c>
      <c r="AJ803" s="42">
        <f>IF(SUM(AE804:AE806)=0,0,IF(AE803=1, 1, -1))</f>
        <v>0</v>
      </c>
      <c r="AK803" s="37">
        <f>IF(COUNTIF(AF804:AF805, "&lt;0")&gt;=2,0,IF(AE803=1, 1, -1))</f>
        <v>0</v>
      </c>
      <c r="AL803" s="44">
        <f>IF(COUNTIF(AF804:AF807, "&lt;0")&gt;=3,0,IF(AE803=1, 1, -1))</f>
        <v>0</v>
      </c>
      <c r="AM803" s="49">
        <f>IF(COUNTIF(AF804:AF806, "&lt;0")&gt;=2,0,IF(AE803=1, 1, -1))</f>
        <v>0</v>
      </c>
      <c r="AN803" s="7">
        <v>10.968292781568564</v>
      </c>
      <c r="AO803" s="4">
        <f t="shared" si="457"/>
        <v>8.7800000000002001</v>
      </c>
      <c r="AP803" s="4">
        <f t="shared" si="458"/>
        <v>-5.2799999999997453</v>
      </c>
      <c r="AQ803" s="4">
        <f t="shared" si="459"/>
        <v>3.1000000000003638</v>
      </c>
      <c r="AR803">
        <f t="shared" si="475"/>
        <v>8.7800000000002001</v>
      </c>
      <c r="AS803" s="6">
        <f t="shared" si="460"/>
        <v>0</v>
      </c>
      <c r="AT803" s="4">
        <f t="shared" si="461"/>
        <v>7.6724391723526466</v>
      </c>
      <c r="AU803" s="4">
        <f t="shared" si="476"/>
        <v>14.868292781568201</v>
      </c>
      <c r="AV803">
        <f t="shared" si="477"/>
        <v>0</v>
      </c>
      <c r="AW803">
        <f t="shared" si="478"/>
        <v>0</v>
      </c>
      <c r="AX803">
        <f t="shared" si="479"/>
        <v>0</v>
      </c>
      <c r="AY803" s="4">
        <f t="shared" si="462"/>
        <v>6.94</v>
      </c>
      <c r="AZ803" s="4">
        <f t="shared" si="463"/>
        <v>349.44499999999925</v>
      </c>
      <c r="BA803" s="4">
        <f>(C803-$C$1240)*10/100*4</f>
        <v>161.53999999999996</v>
      </c>
      <c r="BC803"/>
      <c r="BE803" s="6"/>
      <c r="BK803">
        <f t="shared" si="480"/>
        <v>0</v>
      </c>
    </row>
    <row r="804" spans="1:63" x14ac:dyDescent="0.25">
      <c r="A804">
        <v>455</v>
      </c>
      <c r="B804" s="1">
        <v>43665</v>
      </c>
      <c r="C804" s="2">
        <v>3004.26</v>
      </c>
      <c r="D804" s="2">
        <v>3006.02</v>
      </c>
      <c r="E804" s="2">
        <v>2975.86</v>
      </c>
      <c r="F804" s="2">
        <v>2976.61</v>
      </c>
      <c r="G804" s="2">
        <v>3260360000</v>
      </c>
      <c r="H804" s="2">
        <f t="shared" si="464"/>
        <v>16.608817638029965</v>
      </c>
      <c r="I804" s="2">
        <f t="shared" si="465"/>
        <v>2974.1355000000003</v>
      </c>
      <c r="J804" s="2">
        <f t="shared" si="466"/>
        <v>16.187845497227372</v>
      </c>
      <c r="K804" s="2">
        <f t="shared" si="467"/>
        <v>9.1500000000000909</v>
      </c>
      <c r="L804" s="20">
        <f>VLOOKUP(B804,'IV Calls'!A:B,2, FALSE)</f>
        <v>9.9199999999999997E-2</v>
      </c>
      <c r="M804" s="2">
        <f t="shared" si="468"/>
        <v>9.7403651100637028</v>
      </c>
      <c r="N804" s="2">
        <f>VLOOKUP(B804,'IV Puts'!A:B,2, FALSE)</f>
        <v>0.1144</v>
      </c>
      <c r="O804" s="21">
        <f t="shared" si="469"/>
        <v>11.65686938846164</v>
      </c>
      <c r="P804" s="4">
        <f t="shared" si="470"/>
        <v>30.159999999999854</v>
      </c>
      <c r="Q804" s="4">
        <f t="shared" si="471"/>
        <v>18.892999999999983</v>
      </c>
      <c r="R804" s="4">
        <f t="shared" si="472"/>
        <v>4.0897368421052631</v>
      </c>
      <c r="S804" s="4">
        <f t="shared" si="473"/>
        <v>2.7629495823689219</v>
      </c>
      <c r="T804" s="20">
        <f t="shared" si="444"/>
        <v>2999.4026165413534</v>
      </c>
      <c r="U804" s="2">
        <f t="shared" si="445"/>
        <v>22.792616541353254</v>
      </c>
      <c r="V804" s="24">
        <f t="shared" si="446"/>
        <v>0</v>
      </c>
      <c r="W804" s="32">
        <f t="shared" si="447"/>
        <v>3006.272609117108</v>
      </c>
      <c r="X804" s="33">
        <f t="shared" si="448"/>
        <v>29.662609117107877</v>
      </c>
      <c r="Y804" s="34">
        <f t="shared" si="449"/>
        <v>0</v>
      </c>
      <c r="Z804" s="39">
        <f t="shared" si="474"/>
        <v>3006.7990000000009</v>
      </c>
      <c r="AA804" s="33">
        <f t="shared" si="450"/>
        <v>30.18900000000076</v>
      </c>
      <c r="AB804" s="34">
        <f t="shared" si="451"/>
        <v>0</v>
      </c>
      <c r="AC804" s="32">
        <f t="shared" si="452"/>
        <v>3006.6884579145935</v>
      </c>
      <c r="AD804" s="33">
        <f t="shared" si="453"/>
        <v>30.0784579145934</v>
      </c>
      <c r="AE804" s="34">
        <f t="shared" si="454"/>
        <v>0</v>
      </c>
      <c r="AF804" s="36">
        <f t="shared" si="455"/>
        <v>-1</v>
      </c>
      <c r="AG804" s="37">
        <f t="shared" si="456"/>
        <v>0</v>
      </c>
      <c r="AH804" s="37">
        <f>IF(COUNTIF(AF805:AF808, "&lt;0")&gt;=2,0,IF(AE804=1, 1, -1))</f>
        <v>0</v>
      </c>
      <c r="AI804" s="37">
        <f>IF(COUNTIF(AF805:AF807, "&lt;0")&gt;=1,0,IF(AE804=1, 1, -1))</f>
        <v>0</v>
      </c>
      <c r="AJ804" s="42">
        <f>IF(SUM(AE805:AE807)=0,0,IF(AE804=1, 1, -1))</f>
        <v>-1</v>
      </c>
      <c r="AK804" s="37">
        <f>IF(COUNTIF(AF805:AF806, "&lt;0")&gt;=2,0,IF(AE804=1, 1, -1))</f>
        <v>0</v>
      </c>
      <c r="AL804" s="44">
        <f>IF(COUNTIF(AF805:AF808, "&lt;0")&gt;=3,0,IF(AE804=1, 1, -1))</f>
        <v>-1</v>
      </c>
      <c r="AM804" s="49">
        <f>IF(COUNTIF(AF805:AF807, "&lt;0")&gt;=2,0,IF(AE804=1, 1, -1))</f>
        <v>0</v>
      </c>
      <c r="AN804" s="7">
        <v>11.232840409186368</v>
      </c>
      <c r="AO804" s="4">
        <f t="shared" si="457"/>
        <v>1.7599999999997635</v>
      </c>
      <c r="AP804" s="4">
        <f t="shared" si="458"/>
        <v>-28.400000000000091</v>
      </c>
      <c r="AQ804" s="4">
        <f t="shared" si="459"/>
        <v>27.650000000000091</v>
      </c>
      <c r="AR804">
        <f t="shared" si="475"/>
        <v>28.400000000000091</v>
      </c>
      <c r="AS804" s="6">
        <f t="shared" si="460"/>
        <v>1</v>
      </c>
      <c r="AT804" s="4">
        <f t="shared" si="461"/>
        <v>-11.550739386220538</v>
      </c>
      <c r="AU804" s="4">
        <f t="shared" si="476"/>
        <v>-9.4171595908137249</v>
      </c>
      <c r="AV804">
        <f t="shared" si="477"/>
        <v>1</v>
      </c>
      <c r="AW804">
        <f t="shared" si="478"/>
        <v>0</v>
      </c>
      <c r="AX804">
        <f t="shared" si="479"/>
        <v>0</v>
      </c>
      <c r="AY804" s="4">
        <f t="shared" si="462"/>
        <v>-3.9100000000000006</v>
      </c>
      <c r="AZ804" s="4">
        <f t="shared" si="463"/>
        <v>342.50499999999926</v>
      </c>
      <c r="BA804" s="4">
        <f>(C804-$C$1240)*10/100*4</f>
        <v>170.47200000000012</v>
      </c>
      <c r="BC804"/>
      <c r="BE804" s="6"/>
      <c r="BK804">
        <f t="shared" si="480"/>
        <v>1</v>
      </c>
    </row>
    <row r="805" spans="1:63" x14ac:dyDescent="0.25">
      <c r="A805">
        <v>454</v>
      </c>
      <c r="B805" s="1">
        <v>43664</v>
      </c>
      <c r="C805" s="2">
        <v>2978.87</v>
      </c>
      <c r="D805" s="2">
        <v>2998.28</v>
      </c>
      <c r="E805" s="2">
        <v>2973.09</v>
      </c>
      <c r="F805" s="2">
        <v>2995.11</v>
      </c>
      <c r="G805" s="2">
        <v>3296580000</v>
      </c>
      <c r="H805" s="2">
        <f t="shared" si="464"/>
        <v>16.651265417378994</v>
      </c>
      <c r="I805" s="2">
        <f t="shared" si="465"/>
        <v>2971.4024999999997</v>
      </c>
      <c r="J805" s="2">
        <f t="shared" si="466"/>
        <v>16.472636089492244</v>
      </c>
      <c r="K805" s="2">
        <f t="shared" si="467"/>
        <v>-5.5500000000001819</v>
      </c>
      <c r="L805" s="20">
        <f>VLOOKUP(B805,'IV Calls'!A:B,2, FALSE)</f>
        <v>9.2899999999999996E-2</v>
      </c>
      <c r="M805" s="2">
        <f t="shared" si="468"/>
        <v>9.0892163872307403</v>
      </c>
      <c r="N805" s="2">
        <f>VLOOKUP(B805,'IV Puts'!A:B,2, FALSE)</f>
        <v>9.2999999999999999E-2</v>
      </c>
      <c r="O805" s="21">
        <f t="shared" si="469"/>
        <v>9.4424788134527571</v>
      </c>
      <c r="P805" s="4">
        <f t="shared" si="470"/>
        <v>25.190000000000055</v>
      </c>
      <c r="Q805" s="4">
        <f t="shared" si="471"/>
        <v>18.662000000000035</v>
      </c>
      <c r="R805" s="4">
        <f t="shared" si="472"/>
        <v>4.292616541353385</v>
      </c>
      <c r="S805" s="4">
        <f t="shared" si="473"/>
        <v>2.8346607283206695</v>
      </c>
      <c r="T805" s="20">
        <f t="shared" si="444"/>
        <v>2988.9856616541356</v>
      </c>
      <c r="U805" s="2">
        <f t="shared" si="445"/>
        <v>6.124338345864544</v>
      </c>
      <c r="V805" s="24">
        <f t="shared" si="446"/>
        <v>1</v>
      </c>
      <c r="W805" s="32">
        <f t="shared" si="447"/>
        <v>2980.9964926152443</v>
      </c>
      <c r="X805" s="33">
        <f t="shared" si="448"/>
        <v>14.113507384755849</v>
      </c>
      <c r="Y805" s="34">
        <f t="shared" si="449"/>
        <v>0</v>
      </c>
      <c r="Z805" s="39">
        <f t="shared" si="474"/>
        <v>2976.2469999999994</v>
      </c>
      <c r="AA805" s="33">
        <f t="shared" si="450"/>
        <v>18.863000000000739</v>
      </c>
      <c r="AB805" s="34">
        <f t="shared" si="451"/>
        <v>0</v>
      </c>
      <c r="AC805" s="32">
        <f t="shared" si="452"/>
        <v>2977.2443934492007</v>
      </c>
      <c r="AD805" s="33">
        <f t="shared" si="453"/>
        <v>17.865606550799384</v>
      </c>
      <c r="AE805" s="34">
        <f t="shared" si="454"/>
        <v>0</v>
      </c>
      <c r="AF805" s="36">
        <f t="shared" si="455"/>
        <v>-1</v>
      </c>
      <c r="AG805" s="37">
        <f t="shared" si="456"/>
        <v>0</v>
      </c>
      <c r="AH805" s="37">
        <f>IF(COUNTIF(AF806:AF809, "&lt;0")&gt;=2,0,IF(AE805=1, 1, -1))</f>
        <v>0</v>
      </c>
      <c r="AI805" s="37">
        <f>IF(COUNTIF(AF806:AF808, "&lt;0")&gt;=1,0,IF(AE805=1, 1, -1))</f>
        <v>0</v>
      </c>
      <c r="AJ805" s="42">
        <f>IF(SUM(AE806:AE808)=0,0,IF(AE805=1, 1, -1))</f>
        <v>-1</v>
      </c>
      <c r="AK805" s="37">
        <f>IF(COUNTIF(AF806:AF807, "&lt;0")&gt;=2,0,IF(AE805=1, 1, -1))</f>
        <v>-1</v>
      </c>
      <c r="AL805" s="44">
        <f>IF(COUNTIF(AF806:AF809, "&lt;0")&gt;=3,0,IF(AE805=1, 1, -1))</f>
        <v>-1</v>
      </c>
      <c r="AM805" s="49">
        <f>IF(COUNTIF(AF806:AF808, "&lt;0")&gt;=2,0,IF(AE805=1, 1, -1))</f>
        <v>-1</v>
      </c>
      <c r="AN805" s="7">
        <v>9.0990002584764156</v>
      </c>
      <c r="AO805" s="4">
        <f t="shared" si="457"/>
        <v>19.410000000000309</v>
      </c>
      <c r="AP805" s="4">
        <f t="shared" si="458"/>
        <v>-5.7799999999997453</v>
      </c>
      <c r="AQ805" s="4">
        <f t="shared" si="459"/>
        <v>16.240000000000236</v>
      </c>
      <c r="AR805">
        <f t="shared" si="475"/>
        <v>19.410000000000309</v>
      </c>
      <c r="AS805" s="6">
        <f t="shared" si="460"/>
        <v>1</v>
      </c>
      <c r="AT805" s="4">
        <f t="shared" si="461"/>
        <v>-5.7614996122856859</v>
      </c>
      <c r="AU805" s="4">
        <f t="shared" si="476"/>
        <v>-0.14099974152382089</v>
      </c>
      <c r="AV805">
        <f t="shared" si="477"/>
        <v>1</v>
      </c>
      <c r="AW805">
        <f t="shared" si="478"/>
        <v>0</v>
      </c>
      <c r="AX805">
        <f t="shared" si="479"/>
        <v>0</v>
      </c>
      <c r="AY805" s="4">
        <f t="shared" si="462"/>
        <v>-3.9100000000000006</v>
      </c>
      <c r="AZ805" s="4">
        <f t="shared" si="463"/>
        <v>346.41499999999928</v>
      </c>
      <c r="BA805" s="4">
        <f>(C805-$C$1240)*10/100*4</f>
        <v>160.31599999999997</v>
      </c>
      <c r="BC805"/>
      <c r="BE805" s="6"/>
      <c r="BK805">
        <f t="shared" si="480"/>
        <v>1</v>
      </c>
    </row>
    <row r="806" spans="1:63" x14ac:dyDescent="0.25">
      <c r="A806">
        <v>453</v>
      </c>
      <c r="B806" s="1">
        <v>43663</v>
      </c>
      <c r="C806" s="2">
        <v>3005.1</v>
      </c>
      <c r="D806" s="2">
        <v>3005.26</v>
      </c>
      <c r="E806" s="2">
        <v>2984.25</v>
      </c>
      <c r="F806" s="2">
        <v>2984.42</v>
      </c>
      <c r="G806" s="2">
        <v>3181600000</v>
      </c>
      <c r="H806" s="2">
        <f t="shared" si="464"/>
        <v>16.730453304611306</v>
      </c>
      <c r="I806" s="2">
        <f t="shared" si="465"/>
        <v>2968.4865</v>
      </c>
      <c r="J806" s="2">
        <f t="shared" si="466"/>
        <v>16.167192771327482</v>
      </c>
      <c r="K806" s="2">
        <f t="shared" si="467"/>
        <v>1.0599999999999454</v>
      </c>
      <c r="L806" s="20">
        <f>VLOOKUP(B806,'IV Calls'!A:B,2, FALSE)</f>
        <v>9.6199999999999994E-2</v>
      </c>
      <c r="M806" s="2">
        <f t="shared" si="468"/>
        <v>9.4739605132430391</v>
      </c>
      <c r="N806" s="2">
        <f>VLOOKUP(B806,'IV Puts'!A:B,2, FALSE)</f>
        <v>0.10440000000000001</v>
      </c>
      <c r="O806" s="21">
        <f t="shared" si="469"/>
        <v>10.669629492020048</v>
      </c>
      <c r="P806" s="4">
        <f t="shared" si="470"/>
        <v>21.010000000000218</v>
      </c>
      <c r="Q806" s="4">
        <f t="shared" si="471"/>
        <v>18.426000000000023</v>
      </c>
      <c r="R806" s="4">
        <f t="shared" si="472"/>
        <v>4.5656616541353401</v>
      </c>
      <c r="S806" s="4">
        <f t="shared" si="473"/>
        <v>2.9950600214710956</v>
      </c>
      <c r="T806" s="20">
        <f t="shared" si="444"/>
        <v>3009.0686917293233</v>
      </c>
      <c r="U806" s="2">
        <f t="shared" si="445"/>
        <v>24.648691729323218</v>
      </c>
      <c r="V806" s="24">
        <f t="shared" si="446"/>
        <v>0</v>
      </c>
      <c r="W806" s="32">
        <f t="shared" si="447"/>
        <v>3007.4486482577249</v>
      </c>
      <c r="X806" s="33">
        <f t="shared" si="448"/>
        <v>23.028648257724853</v>
      </c>
      <c r="Y806" s="34">
        <f t="shared" si="449"/>
        <v>0</v>
      </c>
      <c r="Z806" s="39">
        <f t="shared" si="474"/>
        <v>3004.3969999999999</v>
      </c>
      <c r="AA806" s="33">
        <f t="shared" si="450"/>
        <v>19.976999999999862</v>
      </c>
      <c r="AB806" s="34">
        <f t="shared" si="451"/>
        <v>0</v>
      </c>
      <c r="AC806" s="32">
        <f t="shared" si="452"/>
        <v>3005.037846134122</v>
      </c>
      <c r="AD806" s="33">
        <f t="shared" si="453"/>
        <v>20.617846134121919</v>
      </c>
      <c r="AE806" s="34">
        <f t="shared" si="454"/>
        <v>0</v>
      </c>
      <c r="AF806" s="36">
        <f t="shared" si="455"/>
        <v>-1</v>
      </c>
      <c r="AG806" s="37">
        <f t="shared" si="456"/>
        <v>-1</v>
      </c>
      <c r="AH806" s="37">
        <f>IF(COUNTIF(AF807:AF810, "&lt;0")&gt;=2,0,IF(AE806=1, 1, -1))</f>
        <v>-1</v>
      </c>
      <c r="AI806" s="37">
        <f>IF(COUNTIF(AF807:AF809, "&lt;0")&gt;=1,0,IF(AE806=1, 1, -1))</f>
        <v>0</v>
      </c>
      <c r="AJ806" s="42">
        <f>IF(SUM(AE807:AE809)=0,0,IF(AE806=1, 1, -1))</f>
        <v>-1</v>
      </c>
      <c r="AK806" s="37">
        <f>IF(COUNTIF(AF807:AF808, "&lt;0")&gt;=2,0,IF(AE806=1, 1, -1))</f>
        <v>-1</v>
      </c>
      <c r="AL806" s="44">
        <f>IF(COUNTIF(AF807:AF810, "&lt;0")&gt;=3,0,IF(AE806=1, 1, -1))</f>
        <v>-1</v>
      </c>
      <c r="AM806" s="49">
        <f>IF(COUNTIF(AF807:AF809, "&lt;0")&gt;=2,0,IF(AE806=1, 1, -1))</f>
        <v>-1</v>
      </c>
      <c r="AN806" s="7">
        <v>10.281512240983091</v>
      </c>
      <c r="AO806" s="4">
        <f t="shared" si="457"/>
        <v>0.16000000000030923</v>
      </c>
      <c r="AP806" s="4">
        <f t="shared" si="458"/>
        <v>-20.849999999999909</v>
      </c>
      <c r="AQ806" s="4">
        <f t="shared" si="459"/>
        <v>20.679999999999836</v>
      </c>
      <c r="AR806">
        <f t="shared" si="475"/>
        <v>20.849999999999909</v>
      </c>
      <c r="AS806" s="6">
        <f t="shared" si="460"/>
        <v>1</v>
      </c>
      <c r="AT806" s="4">
        <f t="shared" si="461"/>
        <v>-5.4277316385252732</v>
      </c>
      <c r="AU806" s="4">
        <f t="shared" si="476"/>
        <v>-3.3984877590167457</v>
      </c>
      <c r="AV806">
        <f t="shared" si="477"/>
        <v>1</v>
      </c>
      <c r="AW806">
        <f t="shared" si="478"/>
        <v>0</v>
      </c>
      <c r="AX806">
        <f t="shared" si="479"/>
        <v>0</v>
      </c>
      <c r="AY806" s="4">
        <f t="shared" si="462"/>
        <v>-3.9100000000000006</v>
      </c>
      <c r="AZ806" s="4">
        <f t="shared" si="463"/>
        <v>350.32499999999931</v>
      </c>
      <c r="BA806" s="4">
        <f>(C806-$C$1240)*10/100*4</f>
        <v>170.80799999999999</v>
      </c>
      <c r="BC806"/>
      <c r="BE806" s="6"/>
      <c r="BK806">
        <f t="shared" si="480"/>
        <v>1</v>
      </c>
    </row>
    <row r="807" spans="1:63" x14ac:dyDescent="0.25">
      <c r="A807">
        <v>452</v>
      </c>
      <c r="B807" s="1">
        <v>43662</v>
      </c>
      <c r="C807" s="2">
        <v>3012.13</v>
      </c>
      <c r="D807" s="2">
        <v>3015.02</v>
      </c>
      <c r="E807" s="2">
        <v>3001.15</v>
      </c>
      <c r="F807" s="2">
        <v>3004.04</v>
      </c>
      <c r="G807" s="2">
        <v>3290650000</v>
      </c>
      <c r="H807" s="2">
        <f t="shared" si="464"/>
        <v>18.415732072817001</v>
      </c>
      <c r="I807" s="2">
        <f t="shared" si="465"/>
        <v>2963.567</v>
      </c>
      <c r="J807" s="2">
        <f t="shared" si="466"/>
        <v>18.232576946368916</v>
      </c>
      <c r="K807" s="2">
        <f t="shared" si="467"/>
        <v>-2.1700000000000728</v>
      </c>
      <c r="L807" s="20">
        <f>VLOOKUP(B807,'IV Calls'!A:B,2, FALSE)</f>
        <v>8.7499999999999994E-2</v>
      </c>
      <c r="M807" s="2">
        <f t="shared" si="468"/>
        <v>8.6465989066065099</v>
      </c>
      <c r="N807" s="2">
        <f>VLOOKUP(B807,'IV Puts'!A:B,2, FALSE)</f>
        <v>8.8099999999999998E-2</v>
      </c>
      <c r="O807" s="21">
        <f t="shared" si="469"/>
        <v>9.0345288844478411</v>
      </c>
      <c r="P807" s="4">
        <f t="shared" si="470"/>
        <v>13.869999999999891</v>
      </c>
      <c r="Q807" s="4">
        <f t="shared" si="471"/>
        <v>18.053999999999995</v>
      </c>
      <c r="R807" s="4">
        <f t="shared" si="472"/>
        <v>5.0286917293233078</v>
      </c>
      <c r="S807" s="4">
        <f t="shared" si="473"/>
        <v>3.3079552925706777</v>
      </c>
      <c r="T807" s="20">
        <f t="shared" si="444"/>
        <v>3019.7828195488723</v>
      </c>
      <c r="U807" s="2">
        <f t="shared" si="445"/>
        <v>15.742819548872376</v>
      </c>
      <c r="V807" s="24">
        <f t="shared" si="446"/>
        <v>0</v>
      </c>
      <c r="W807" s="32">
        <f t="shared" si="447"/>
        <v>3014.7158385307143</v>
      </c>
      <c r="X807" s="33">
        <f t="shared" si="448"/>
        <v>10.675838530714373</v>
      </c>
      <c r="Y807" s="34">
        <f t="shared" si="449"/>
        <v>0</v>
      </c>
      <c r="Z807" s="39">
        <f t="shared" si="474"/>
        <v>3011.5630000000001</v>
      </c>
      <c r="AA807" s="33">
        <f t="shared" si="450"/>
        <v>7.5230000000001382</v>
      </c>
      <c r="AB807" s="34">
        <f t="shared" si="451"/>
        <v>1</v>
      </c>
      <c r="AC807" s="32">
        <f t="shared" si="452"/>
        <v>3012.2250960914498</v>
      </c>
      <c r="AD807" s="33">
        <f t="shared" si="453"/>
        <v>8.1850960914498501</v>
      </c>
      <c r="AE807" s="34">
        <f t="shared" si="454"/>
        <v>1</v>
      </c>
      <c r="AF807" s="36">
        <f t="shared" si="455"/>
        <v>1</v>
      </c>
      <c r="AG807" s="37">
        <f t="shared" si="456"/>
        <v>1</v>
      </c>
      <c r="AH807" s="37">
        <f>IF(COUNTIF(AF808:AF811, "&lt;0")&gt;=2,0,IF(AE807=1, 1, -1))</f>
        <v>1</v>
      </c>
      <c r="AI807" s="37">
        <f>IF(COUNTIF(AF808:AF810, "&lt;0")&gt;=1,0,IF(AE807=1, 1, -1))</f>
        <v>0</v>
      </c>
      <c r="AJ807" s="42">
        <f>IF(SUM(AE808:AE810)=0,0,IF(AE807=1, 1, -1))</f>
        <v>1</v>
      </c>
      <c r="AK807" s="37">
        <f>IF(COUNTIF(AF808:AF809, "&lt;0")&gt;=2,0,IF(AE807=1, 1, -1))</f>
        <v>1</v>
      </c>
      <c r="AL807" s="44">
        <f>IF(COUNTIF(AF808:AF811, "&lt;0")&gt;=3,0,IF(AE807=1, 1, -1))</f>
        <v>1</v>
      </c>
      <c r="AM807" s="49">
        <f>IF(COUNTIF(AF808:AF810, "&lt;0")&gt;=2,0,IF(AE807=1, 1, -1))</f>
        <v>1</v>
      </c>
      <c r="AN807" s="7">
        <v>8.7058898705375256</v>
      </c>
      <c r="AO807" s="4">
        <f t="shared" si="457"/>
        <v>2.8899999999998727</v>
      </c>
      <c r="AP807" s="4">
        <f t="shared" si="458"/>
        <v>-10.980000000000018</v>
      </c>
      <c r="AQ807" s="4">
        <f t="shared" si="459"/>
        <v>8.0900000000001455</v>
      </c>
      <c r="AR807">
        <f t="shared" si="475"/>
        <v>10.980000000000018</v>
      </c>
      <c r="AS807" s="6">
        <f t="shared" si="460"/>
        <v>0</v>
      </c>
      <c r="AT807" s="4">
        <f t="shared" si="461"/>
        <v>2.0788348058062702</v>
      </c>
      <c r="AU807" s="4">
        <f t="shared" si="476"/>
        <v>7.6158898705373801</v>
      </c>
      <c r="AV807">
        <f t="shared" si="477"/>
        <v>0</v>
      </c>
      <c r="AW807">
        <f t="shared" si="478"/>
        <v>0</v>
      </c>
      <c r="AX807">
        <f t="shared" si="479"/>
        <v>0</v>
      </c>
      <c r="AY807" s="4">
        <f t="shared" si="462"/>
        <v>6.94</v>
      </c>
      <c r="AZ807" s="4">
        <f t="shared" si="463"/>
        <v>354.23499999999933</v>
      </c>
      <c r="BA807" s="4">
        <f>(C807-$C$1240)*10/100*4</f>
        <v>173.62000000000006</v>
      </c>
      <c r="BC807"/>
      <c r="BE807" s="6"/>
      <c r="BK807">
        <f t="shared" si="480"/>
        <v>1</v>
      </c>
    </row>
    <row r="808" spans="1:63" x14ac:dyDescent="0.25">
      <c r="A808">
        <v>451</v>
      </c>
      <c r="B808" s="1">
        <v>43661</v>
      </c>
      <c r="C808" s="2">
        <v>3017.8</v>
      </c>
      <c r="D808" s="2">
        <v>3017.8</v>
      </c>
      <c r="E808" s="2">
        <v>3008.77</v>
      </c>
      <c r="F808" s="2">
        <v>3014.3</v>
      </c>
      <c r="G808" s="2">
        <v>2874970000</v>
      </c>
      <c r="H808" s="2">
        <f t="shared" si="464"/>
        <v>17.312226283435987</v>
      </c>
      <c r="I808" s="2">
        <f t="shared" si="465"/>
        <v>2957.4479999999994</v>
      </c>
      <c r="J808" s="2">
        <f t="shared" si="466"/>
        <v>18.855256868548587</v>
      </c>
      <c r="K808" s="2">
        <f t="shared" si="467"/>
        <v>4.0300000000002001</v>
      </c>
      <c r="L808" s="20">
        <f>VLOOKUP(B808,'IV Calls'!A:B,2, FALSE)</f>
        <v>8.5099999999999995E-2</v>
      </c>
      <c r="M808" s="2">
        <f t="shared" si="468"/>
        <v>8.4079564321062872</v>
      </c>
      <c r="N808" s="2">
        <f>VLOOKUP(B808,'IV Puts'!A:B,2, FALSE)</f>
        <v>8.5000000000000006E-2</v>
      </c>
      <c r="O808" s="21">
        <f t="shared" si="469"/>
        <v>8.7150956899882086</v>
      </c>
      <c r="P808" s="4">
        <f t="shared" si="470"/>
        <v>9.0300000000002001</v>
      </c>
      <c r="Q808" s="4">
        <f t="shared" si="471"/>
        <v>20.28399999999997</v>
      </c>
      <c r="R808" s="4">
        <f t="shared" si="472"/>
        <v>5.4828195488721816</v>
      </c>
      <c r="S808" s="4">
        <f t="shared" si="473"/>
        <v>3.6420260995976879</v>
      </c>
      <c r="T808" s="20">
        <f t="shared" si="444"/>
        <v>3019.4113909774437</v>
      </c>
      <c r="U808" s="2">
        <f t="shared" si="445"/>
        <v>5.1113909774435342</v>
      </c>
      <c r="V808" s="24">
        <f t="shared" si="446"/>
        <v>1</v>
      </c>
      <c r="W808" s="32">
        <f t="shared" si="447"/>
        <v>3020.4757912969285</v>
      </c>
      <c r="X808" s="33">
        <f t="shared" si="448"/>
        <v>6.1757912969283097</v>
      </c>
      <c r="Y808" s="34">
        <f t="shared" si="449"/>
        <v>1</v>
      </c>
      <c r="Z808" s="39">
        <f t="shared" si="474"/>
        <v>3019.2439999999997</v>
      </c>
      <c r="AA808" s="33">
        <f t="shared" si="450"/>
        <v>4.9439999999995052</v>
      </c>
      <c r="AB808" s="34">
        <f t="shared" si="451"/>
        <v>1</v>
      </c>
      <c r="AC808" s="32">
        <f t="shared" si="452"/>
        <v>3019.5026761723548</v>
      </c>
      <c r="AD808" s="33">
        <f t="shared" si="453"/>
        <v>5.202676172354586</v>
      </c>
      <c r="AE808" s="34">
        <f t="shared" si="454"/>
        <v>1</v>
      </c>
      <c r="AF808" s="36">
        <f t="shared" si="455"/>
        <v>1</v>
      </c>
      <c r="AG808" s="37">
        <f t="shared" si="456"/>
        <v>0</v>
      </c>
      <c r="AH808" s="37">
        <f>IF(COUNTIF(AF809:AF812, "&lt;0")&gt;=2,0,IF(AE808=1, 1, -1))</f>
        <v>0</v>
      </c>
      <c r="AI808" s="37">
        <f>IF(COUNTIF(AF809:AF811, "&lt;0")&gt;=1,0,IF(AE808=1, 1, -1))</f>
        <v>0</v>
      </c>
      <c r="AJ808" s="42">
        <f>IF(SUM(AE809:AE811)=0,0,IF(AE808=1, 1, -1))</f>
        <v>1</v>
      </c>
      <c r="AK808" s="37">
        <f>IF(COUNTIF(AF809:AF810, "&lt;0")&gt;=2,0,IF(AE808=1, 1, -1))</f>
        <v>1</v>
      </c>
      <c r="AL808" s="44">
        <f>IF(COUNTIF(AF809:AF812, "&lt;0")&gt;=3,0,IF(AE808=1, 1, -1))</f>
        <v>1</v>
      </c>
      <c r="AM808" s="49">
        <f>IF(COUNTIF(AF809:AF811, "&lt;0")&gt;=2,0,IF(AE808=1, 1, -1))</f>
        <v>1</v>
      </c>
      <c r="AN808" s="7">
        <v>8.3980763422918283</v>
      </c>
      <c r="AO808" s="4">
        <f t="shared" si="457"/>
        <v>0</v>
      </c>
      <c r="AP808" s="4">
        <f t="shared" si="458"/>
        <v>-9.0300000000002001</v>
      </c>
      <c r="AQ808" s="4">
        <f t="shared" si="459"/>
        <v>3.5</v>
      </c>
      <c r="AR808">
        <f t="shared" si="475"/>
        <v>9.0300000000002001</v>
      </c>
      <c r="AS808" s="6">
        <f t="shared" si="460"/>
        <v>0</v>
      </c>
      <c r="AT808" s="4">
        <f t="shared" si="461"/>
        <v>3.5671145134375415</v>
      </c>
      <c r="AU808" s="4">
        <f t="shared" si="476"/>
        <v>11.898076342291828</v>
      </c>
      <c r="AV808">
        <f t="shared" si="477"/>
        <v>0</v>
      </c>
      <c r="AW808">
        <f t="shared" si="478"/>
        <v>0</v>
      </c>
      <c r="AX808">
        <f t="shared" si="479"/>
        <v>0</v>
      </c>
      <c r="AY808" s="4">
        <f t="shared" si="462"/>
        <v>6.94</v>
      </c>
      <c r="AZ808" s="4">
        <f t="shared" si="463"/>
        <v>347.29499999999933</v>
      </c>
      <c r="BA808" s="4">
        <f>(C808-$C$1240)*10/100*4</f>
        <v>175.88800000000009</v>
      </c>
      <c r="BC808"/>
      <c r="BE808" s="6"/>
      <c r="BK808">
        <f t="shared" si="480"/>
        <v>1</v>
      </c>
    </row>
    <row r="809" spans="1:63" x14ac:dyDescent="0.25">
      <c r="A809">
        <v>450</v>
      </c>
      <c r="B809" s="1">
        <v>43658</v>
      </c>
      <c r="C809" s="2">
        <v>3003.36</v>
      </c>
      <c r="D809" s="2">
        <v>3013.92</v>
      </c>
      <c r="E809" s="2">
        <v>3001.87</v>
      </c>
      <c r="F809" s="2">
        <v>3013.77</v>
      </c>
      <c r="G809" s="2">
        <v>2974960000</v>
      </c>
      <c r="H809" s="2">
        <f t="shared" si="464"/>
        <v>20.209141743280458</v>
      </c>
      <c r="I809" s="2">
        <f t="shared" si="465"/>
        <v>2950.8989999999999</v>
      </c>
      <c r="J809" s="2">
        <f t="shared" si="466"/>
        <v>21.689352687436294</v>
      </c>
      <c r="K809" s="2">
        <f t="shared" si="467"/>
        <v>3.4500000000002728</v>
      </c>
      <c r="L809" s="20">
        <f>VLOOKUP(B809,'IV Calls'!A:B,2, FALSE)</f>
        <v>6.9099999999999995E-2</v>
      </c>
      <c r="M809" s="2">
        <f t="shared" si="468"/>
        <v>6.7957447789950907</v>
      </c>
      <c r="N809" s="2">
        <f>VLOOKUP(B809,'IV Puts'!A:B,2, FALSE)</f>
        <v>8.0600000000000005E-2</v>
      </c>
      <c r="O809" s="21">
        <f t="shared" si="469"/>
        <v>8.2259562667552544</v>
      </c>
      <c r="P809" s="4">
        <f t="shared" si="470"/>
        <v>14.010000000000218</v>
      </c>
      <c r="Q809" s="4">
        <f t="shared" si="471"/>
        <v>21.286999999999942</v>
      </c>
      <c r="R809" s="4">
        <f t="shared" si="472"/>
        <v>5.6413909774436073</v>
      </c>
      <c r="S809" s="4">
        <f t="shared" si="473"/>
        <v>3.768720136518771</v>
      </c>
      <c r="T809" s="20">
        <f t="shared" si="444"/>
        <v>3005.4603007518795</v>
      </c>
      <c r="U809" s="2">
        <f t="shared" si="445"/>
        <v>8.3096992481205234</v>
      </c>
      <c r="V809" s="24">
        <f t="shared" si="446"/>
        <v>0</v>
      </c>
      <c r="W809" s="32">
        <f t="shared" si="447"/>
        <v>3005.9809650359566</v>
      </c>
      <c r="X809" s="33">
        <f t="shared" si="448"/>
        <v>7.7890349640433669</v>
      </c>
      <c r="Y809" s="34">
        <f t="shared" si="449"/>
        <v>1</v>
      </c>
      <c r="Z809" s="39">
        <f t="shared" si="474"/>
        <v>3003.7339999999999</v>
      </c>
      <c r="AA809" s="33">
        <f t="shared" si="450"/>
        <v>10.036000000000058</v>
      </c>
      <c r="AB809" s="34">
        <f t="shared" si="451"/>
        <v>0</v>
      </c>
      <c r="AC809" s="32">
        <f t="shared" si="452"/>
        <v>3004.2058626575508</v>
      </c>
      <c r="AD809" s="33">
        <f t="shared" si="453"/>
        <v>9.5641373424491576</v>
      </c>
      <c r="AE809" s="34">
        <f t="shared" si="454"/>
        <v>0</v>
      </c>
      <c r="AF809" s="36">
        <f t="shared" si="455"/>
        <v>-1</v>
      </c>
      <c r="AG809" s="37">
        <f t="shared" si="456"/>
        <v>-1</v>
      </c>
      <c r="AH809" s="37">
        <f>IF(COUNTIF(AF810:AF813, "&lt;0")&gt;=2,0,IF(AE809=1, 1, -1))</f>
        <v>-1</v>
      </c>
      <c r="AI809" s="37">
        <f>IF(COUNTIF(AF810:AF812, "&lt;0")&gt;=1,0,IF(AE809=1, 1, -1))</f>
        <v>0</v>
      </c>
      <c r="AJ809" s="42">
        <f>IF(SUM(AE810:AE812)=0,0,IF(AE809=1, 1, -1))</f>
        <v>-1</v>
      </c>
      <c r="AK809" s="37">
        <f>IF(COUNTIF(AF810:AF811, "&lt;0")&gt;=2,0,IF(AE809=1, 1, -1))</f>
        <v>-1</v>
      </c>
      <c r="AL809" s="44">
        <f>IF(COUNTIF(AF810:AF813, "&lt;0")&gt;=3,0,IF(AE809=1, 1, -1))</f>
        <v>-1</v>
      </c>
      <c r="AM809" s="49">
        <f>IF(COUNTIF(AF810:AF812, "&lt;0")&gt;=2,0,IF(AE809=1, 1, -1))</f>
        <v>-1</v>
      </c>
      <c r="AN809" s="7">
        <v>7.9267298001013655</v>
      </c>
      <c r="AO809" s="4">
        <f t="shared" si="457"/>
        <v>10.559999999999945</v>
      </c>
      <c r="AP809" s="4">
        <f t="shared" si="458"/>
        <v>-1.4900000000002365</v>
      </c>
      <c r="AQ809" s="4">
        <f t="shared" si="459"/>
        <v>10.409999999999854</v>
      </c>
      <c r="AR809">
        <f t="shared" si="475"/>
        <v>10.559999999999945</v>
      </c>
      <c r="AS809" s="6">
        <f t="shared" si="460"/>
        <v>0</v>
      </c>
      <c r="AT809" s="4">
        <f t="shared" si="461"/>
        <v>1.3300947001521024</v>
      </c>
      <c r="AU809" s="4">
        <f t="shared" si="476"/>
        <v>4.516729800101511</v>
      </c>
      <c r="AV809">
        <f t="shared" si="477"/>
        <v>0</v>
      </c>
      <c r="AW809">
        <f t="shared" si="478"/>
        <v>0</v>
      </c>
      <c r="AX809">
        <f t="shared" si="479"/>
        <v>0</v>
      </c>
      <c r="AY809" s="4">
        <f t="shared" si="462"/>
        <v>6.94</v>
      </c>
      <c r="AZ809" s="4">
        <f t="shared" si="463"/>
        <v>340.35499999999934</v>
      </c>
      <c r="BA809" s="4">
        <f>(C809-$C$1240)*10/100*4</f>
        <v>170.11200000000008</v>
      </c>
      <c r="BC809"/>
      <c r="BE809" s="6"/>
      <c r="BK809">
        <f t="shared" si="480"/>
        <v>1</v>
      </c>
    </row>
    <row r="810" spans="1:63" x14ac:dyDescent="0.25">
      <c r="A810">
        <v>449</v>
      </c>
      <c r="B810" s="1">
        <v>43657</v>
      </c>
      <c r="C810" s="2">
        <v>2999.62</v>
      </c>
      <c r="D810" s="2">
        <v>3002.33</v>
      </c>
      <c r="E810" s="2">
        <v>2988.8</v>
      </c>
      <c r="F810" s="2">
        <v>2999.91</v>
      </c>
      <c r="G810" s="2">
        <v>3154620000</v>
      </c>
      <c r="H810" s="2">
        <f t="shared" si="464"/>
        <v>24.83253933853727</v>
      </c>
      <c r="I810" s="2">
        <f t="shared" si="465"/>
        <v>2945.0429999999997</v>
      </c>
      <c r="J810" s="2">
        <f t="shared" si="466"/>
        <v>24.65771268258354</v>
      </c>
      <c r="K810" s="2">
        <f t="shared" si="467"/>
        <v>6.5499999999997272</v>
      </c>
      <c r="L810" s="20">
        <f>VLOOKUP(B810,'IV Calls'!A:B,2, FALSE)</f>
        <v>7.7100000000000002E-2</v>
      </c>
      <c r="M810" s="2">
        <f t="shared" si="468"/>
        <v>7.565228310244934</v>
      </c>
      <c r="N810" s="2">
        <f>VLOOKUP(B810,'IV Puts'!A:B,2, FALSE)</f>
        <v>7.7600000000000002E-2</v>
      </c>
      <c r="O810" s="21">
        <f t="shared" si="469"/>
        <v>7.9017215961100957</v>
      </c>
      <c r="P810" s="4">
        <f t="shared" si="470"/>
        <v>13.529999999999745</v>
      </c>
      <c r="Q810" s="4">
        <f t="shared" si="471"/>
        <v>21.437999999999921</v>
      </c>
      <c r="R810" s="4">
        <f t="shared" si="472"/>
        <v>5.5503007518797016</v>
      </c>
      <c r="S810" s="4">
        <f t="shared" si="473"/>
        <v>3.6915000506431697</v>
      </c>
      <c r="T810" s="20">
        <f t="shared" si="444"/>
        <v>2998.7329699248121</v>
      </c>
      <c r="U810" s="2">
        <f t="shared" si="445"/>
        <v>1.1770300751877585</v>
      </c>
      <c r="V810" s="24">
        <f t="shared" si="446"/>
        <v>1</v>
      </c>
      <c r="W810" s="32">
        <f t="shared" si="447"/>
        <v>3002.3013535218929</v>
      </c>
      <c r="X810" s="33">
        <f t="shared" si="448"/>
        <v>2.3913535218930519</v>
      </c>
      <c r="Y810" s="34">
        <f t="shared" si="449"/>
        <v>1</v>
      </c>
      <c r="Z810" s="39">
        <f t="shared" si="474"/>
        <v>3000.652</v>
      </c>
      <c r="AA810" s="33">
        <f t="shared" si="450"/>
        <v>0.74200000000018917</v>
      </c>
      <c r="AB810" s="34">
        <f t="shared" si="451"/>
        <v>1</v>
      </c>
      <c r="AC810" s="32">
        <f t="shared" si="452"/>
        <v>3000.9983642395973</v>
      </c>
      <c r="AD810" s="33">
        <f t="shared" si="453"/>
        <v>1.0883642395974675</v>
      </c>
      <c r="AE810" s="34">
        <f t="shared" si="454"/>
        <v>1</v>
      </c>
      <c r="AF810" s="36">
        <f t="shared" si="455"/>
        <v>1</v>
      </c>
      <c r="AG810" s="37">
        <f t="shared" si="456"/>
        <v>1</v>
      </c>
      <c r="AH810" s="37">
        <f>IF(COUNTIF(AF811:AF814, "&lt;0")&gt;=2,0,IF(AE810=1, 1, -1))</f>
        <v>1</v>
      </c>
      <c r="AI810" s="37">
        <f>IF(COUNTIF(AF811:AF813, "&lt;0")&gt;=1,0,IF(AE810=1, 1, -1))</f>
        <v>0</v>
      </c>
      <c r="AJ810" s="42">
        <f>IF(SUM(AE811:AE813)=0,0,IF(AE810=1, 1, -1))</f>
        <v>1</v>
      </c>
      <c r="AK810" s="37">
        <f>IF(COUNTIF(AF811:AF812, "&lt;0")&gt;=2,0,IF(AE810=1, 1, -1))</f>
        <v>1</v>
      </c>
      <c r="AL810" s="44">
        <f>IF(COUNTIF(AF811:AF814, "&lt;0")&gt;=3,0,IF(AE810=1, 1, -1))</f>
        <v>1</v>
      </c>
      <c r="AM810" s="49">
        <f>IF(COUNTIF(AF811:AF813, "&lt;0")&gt;=2,0,IF(AE810=1, 1, -1))</f>
        <v>1</v>
      </c>
      <c r="AN810" s="7">
        <v>7.614289453631736</v>
      </c>
      <c r="AO810" s="4">
        <f t="shared" si="457"/>
        <v>2.7100000000000364</v>
      </c>
      <c r="AP810" s="4">
        <f t="shared" si="458"/>
        <v>-10.819999999999709</v>
      </c>
      <c r="AQ810" s="4">
        <f t="shared" si="459"/>
        <v>0.28999999999996362</v>
      </c>
      <c r="AR810">
        <f t="shared" si="475"/>
        <v>10.819999999999709</v>
      </c>
      <c r="AS810" s="6">
        <f t="shared" si="460"/>
        <v>0</v>
      </c>
      <c r="AT810" s="4">
        <f t="shared" si="461"/>
        <v>0.60143418044789598</v>
      </c>
      <c r="AU810" s="4">
        <f t="shared" si="476"/>
        <v>14.324289453631772</v>
      </c>
      <c r="AV810">
        <f t="shared" si="477"/>
        <v>0</v>
      </c>
      <c r="AW810">
        <f t="shared" si="478"/>
        <v>0</v>
      </c>
      <c r="AX810">
        <f t="shared" si="479"/>
        <v>0</v>
      </c>
      <c r="AY810" s="4">
        <f t="shared" si="462"/>
        <v>6.94</v>
      </c>
      <c r="AZ810" s="4">
        <f t="shared" si="463"/>
        <v>333.41499999999934</v>
      </c>
      <c r="BA810" s="4">
        <f>(C810-$C$1240)*10/100*4</f>
        <v>168.61599999999999</v>
      </c>
      <c r="BC810"/>
      <c r="BE810" s="6"/>
      <c r="BK810">
        <f t="shared" si="480"/>
        <v>1</v>
      </c>
    </row>
    <row r="811" spans="1:63" x14ac:dyDescent="0.25">
      <c r="A811">
        <v>448</v>
      </c>
      <c r="B811" s="1">
        <v>43656</v>
      </c>
      <c r="C811" s="2">
        <v>2989.3</v>
      </c>
      <c r="D811" s="2">
        <v>3002.98</v>
      </c>
      <c r="E811" s="2">
        <v>2984.62</v>
      </c>
      <c r="F811" s="2">
        <v>2993.07</v>
      </c>
      <c r="G811" s="2">
        <v>3154240000</v>
      </c>
      <c r="H811" s="2">
        <f t="shared" si="464"/>
        <v>25.481746059134611</v>
      </c>
      <c r="I811" s="2">
        <f t="shared" si="465"/>
        <v>2939.1985</v>
      </c>
      <c r="J811" s="2">
        <f t="shared" si="466"/>
        <v>26.765395741713338</v>
      </c>
      <c r="K811" s="2">
        <f t="shared" si="467"/>
        <v>9.6700000000000728</v>
      </c>
      <c r="L811" s="20">
        <f>VLOOKUP(B811,'IV Calls'!A:B,2, FALSE)</f>
        <v>8.43E-2</v>
      </c>
      <c r="M811" s="2">
        <f t="shared" si="468"/>
        <v>8.2345657192439905</v>
      </c>
      <c r="N811" s="2">
        <f>VLOOKUP(B811,'IV Puts'!A:B,2, FALSE)</f>
        <v>8.1500000000000003E-2</v>
      </c>
      <c r="O811" s="21">
        <f t="shared" si="469"/>
        <v>8.2615792981466232</v>
      </c>
      <c r="P811" s="4">
        <f t="shared" si="470"/>
        <v>23.349999999999909</v>
      </c>
      <c r="Q811" s="4">
        <f t="shared" si="471"/>
        <v>22.04499999999998</v>
      </c>
      <c r="R811" s="4">
        <f t="shared" si="472"/>
        <v>5.6629699248120335</v>
      </c>
      <c r="S811" s="4">
        <f t="shared" si="473"/>
        <v>3.7765542561871079</v>
      </c>
      <c r="T811" s="20">
        <f t="shared" si="444"/>
        <v>2985.2490827067672</v>
      </c>
      <c r="U811" s="2">
        <f t="shared" si="445"/>
        <v>7.8209172932329238</v>
      </c>
      <c r="V811" s="24">
        <f t="shared" si="446"/>
        <v>1</v>
      </c>
      <c r="W811" s="32">
        <f t="shared" si="447"/>
        <v>2991.9949581680667</v>
      </c>
      <c r="X811" s="33">
        <f t="shared" si="448"/>
        <v>1.075041831933504</v>
      </c>
      <c r="Y811" s="34">
        <f t="shared" si="449"/>
        <v>1</v>
      </c>
      <c r="Z811" s="39">
        <f t="shared" si="474"/>
        <v>2991.6779999999999</v>
      </c>
      <c r="AA811" s="33">
        <f t="shared" si="450"/>
        <v>1.3920000000002801</v>
      </c>
      <c r="AB811" s="34">
        <f t="shared" si="451"/>
        <v>1</v>
      </c>
      <c r="AC811" s="32">
        <f t="shared" si="452"/>
        <v>2991.7445612152937</v>
      </c>
      <c r="AD811" s="33">
        <f t="shared" si="453"/>
        <v>1.3254387847064208</v>
      </c>
      <c r="AE811" s="34">
        <f t="shared" si="454"/>
        <v>1</v>
      </c>
      <c r="AF811" s="36">
        <f t="shared" si="455"/>
        <v>1</v>
      </c>
      <c r="AG811" s="37">
        <f t="shared" si="456"/>
        <v>0</v>
      </c>
      <c r="AH811" s="37">
        <f>IF(COUNTIF(AF812:AF815, "&lt;0")&gt;=2,0,IF(AE811=1, 1, -1))</f>
        <v>0</v>
      </c>
      <c r="AI811" s="37">
        <f>IF(COUNTIF(AF812:AF814, "&lt;0")&gt;=1,0,IF(AE811=1, 1, -1))</f>
        <v>0</v>
      </c>
      <c r="AJ811" s="42">
        <f>IF(SUM(AE812:AE814)=0,0,IF(AE811=1, 1, -1))</f>
        <v>1</v>
      </c>
      <c r="AK811" s="37">
        <f>IF(COUNTIF(AF812:AF813, "&lt;0")&gt;=2,0,IF(AE811=1, 1, -1))</f>
        <v>1</v>
      </c>
      <c r="AL811" s="44">
        <f>IF(COUNTIF(AF812:AF815, "&lt;0")&gt;=3,0,IF(AE811=1, 1, -1))</f>
        <v>1</v>
      </c>
      <c r="AM811" s="49">
        <f>IF(COUNTIF(AF812:AF814, "&lt;0")&gt;=2,0,IF(AE811=1, 1, -1))</f>
        <v>1</v>
      </c>
      <c r="AN811" s="7">
        <v>7.9610570120804898</v>
      </c>
      <c r="AO811" s="4">
        <f t="shared" si="457"/>
        <v>13.679999999999836</v>
      </c>
      <c r="AP811" s="4">
        <f t="shared" si="458"/>
        <v>-4.680000000000291</v>
      </c>
      <c r="AQ811" s="4">
        <f t="shared" si="459"/>
        <v>3.7699999999999818</v>
      </c>
      <c r="AR811">
        <f t="shared" si="475"/>
        <v>13.679999999999836</v>
      </c>
      <c r="AS811" s="6">
        <f t="shared" si="460"/>
        <v>1</v>
      </c>
      <c r="AT811" s="4">
        <f t="shared" si="461"/>
        <v>-1.7384144818791007</v>
      </c>
      <c r="AU811" s="4">
        <f t="shared" si="476"/>
        <v>11.191057012080508</v>
      </c>
      <c r="AV811">
        <f t="shared" si="477"/>
        <v>0</v>
      </c>
      <c r="AW811">
        <f t="shared" si="478"/>
        <v>1</v>
      </c>
      <c r="AX811">
        <f t="shared" si="479"/>
        <v>0</v>
      </c>
      <c r="AY811" s="4">
        <f t="shared" si="462"/>
        <v>-3.9100000000000006</v>
      </c>
      <c r="AZ811" s="4">
        <f t="shared" si="463"/>
        <v>326.47499999999934</v>
      </c>
      <c r="BA811" s="4">
        <f>(C811-$C$1240)*10/100*4</f>
        <v>164.48800000000011</v>
      </c>
      <c r="BC811"/>
      <c r="BE811" s="6"/>
      <c r="BK811">
        <f t="shared" si="480"/>
        <v>1</v>
      </c>
    </row>
    <row r="812" spans="1:63" x14ac:dyDescent="0.25">
      <c r="A812">
        <v>447</v>
      </c>
      <c r="B812" s="1">
        <v>43655</v>
      </c>
      <c r="C812" s="2">
        <v>2965.52</v>
      </c>
      <c r="D812" s="2">
        <v>2981.9</v>
      </c>
      <c r="E812" s="2">
        <v>2963.44</v>
      </c>
      <c r="F812" s="2">
        <v>2979.63</v>
      </c>
      <c r="G812" s="2">
        <v>3028210000</v>
      </c>
      <c r="H812" s="2">
        <f t="shared" si="464"/>
        <v>23.804020295366502</v>
      </c>
      <c r="I812" s="2">
        <f t="shared" si="465"/>
        <v>2934.8969999999999</v>
      </c>
      <c r="J812" s="2">
        <f t="shared" si="466"/>
        <v>26.217525958191043</v>
      </c>
      <c r="K812" s="2">
        <f t="shared" si="467"/>
        <v>-10.429999999999836</v>
      </c>
      <c r="L812" s="20">
        <f>VLOOKUP(B812,'IV Calls'!A:B,2, FALSE)</f>
        <v>9.1600000000000001E-2</v>
      </c>
      <c r="M812" s="2">
        <f t="shared" si="468"/>
        <v>8.9365911823211928</v>
      </c>
      <c r="N812" s="2">
        <f>VLOOKUP(B812,'IV Puts'!A:B,2, FALSE)</f>
        <v>9.3600000000000003E-2</v>
      </c>
      <c r="O812" s="21">
        <f t="shared" si="469"/>
        <v>9.4764267000462787</v>
      </c>
      <c r="P812" s="4">
        <f t="shared" si="470"/>
        <v>18.460000000000036</v>
      </c>
      <c r="Q812" s="4">
        <f t="shared" si="471"/>
        <v>22.760999999999967</v>
      </c>
      <c r="R812" s="4">
        <f t="shared" si="472"/>
        <v>5.6190827067669211</v>
      </c>
      <c r="S812" s="4">
        <f t="shared" si="473"/>
        <v>3.7957157296713251</v>
      </c>
      <c r="T812" s="20">
        <f t="shared" si="444"/>
        <v>2981.5615488721801</v>
      </c>
      <c r="U812" s="2">
        <f t="shared" si="445"/>
        <v>1.9315488721799738</v>
      </c>
      <c r="V812" s="24">
        <f t="shared" si="446"/>
        <v>1</v>
      </c>
      <c r="W812" s="32">
        <f t="shared" si="447"/>
        <v>2968.2819796822619</v>
      </c>
      <c r="X812" s="33">
        <f t="shared" si="448"/>
        <v>11.348020317738246</v>
      </c>
      <c r="Y812" s="34">
        <f t="shared" si="449"/>
        <v>0</v>
      </c>
      <c r="Z812" s="39">
        <f t="shared" si="474"/>
        <v>2964.0950000000003</v>
      </c>
      <c r="AA812" s="33">
        <f t="shared" si="450"/>
        <v>15.534999999999854</v>
      </c>
      <c r="AB812" s="34">
        <f t="shared" si="451"/>
        <v>0</v>
      </c>
      <c r="AC812" s="32">
        <f t="shared" si="452"/>
        <v>2964.9742657332754</v>
      </c>
      <c r="AD812" s="33">
        <f t="shared" si="453"/>
        <v>14.655734266724721</v>
      </c>
      <c r="AE812" s="34">
        <f t="shared" si="454"/>
        <v>0</v>
      </c>
      <c r="AF812" s="36">
        <f t="shared" si="455"/>
        <v>-1</v>
      </c>
      <c r="AG812" s="37">
        <f t="shared" si="456"/>
        <v>-1</v>
      </c>
      <c r="AH812" s="37">
        <f>IF(COUNTIF(AF813:AF816, "&lt;0")&gt;=2,0,IF(AE812=1, 1, -1))</f>
        <v>-1</v>
      </c>
      <c r="AI812" s="37">
        <f>IF(COUNTIF(AF813:AF815, "&lt;0")&gt;=1,0,IF(AE812=1, 1, -1))</f>
        <v>0</v>
      </c>
      <c r="AJ812" s="42">
        <f>IF(SUM(AE813:AE815)=0,0,IF(AE812=1, 1, -1))</f>
        <v>-1</v>
      </c>
      <c r="AK812" s="37">
        <f>IF(COUNTIF(AF813:AF814, "&lt;0")&gt;=2,0,IF(AE812=1, 1, -1))</f>
        <v>-1</v>
      </c>
      <c r="AL812" s="44">
        <f>IF(COUNTIF(AF813:AF816, "&lt;0")&gt;=3,0,IF(AE812=1, 1, -1))</f>
        <v>-1</v>
      </c>
      <c r="AM812" s="49">
        <f>IF(COUNTIF(AF813:AF815, "&lt;0")&gt;=2,0,IF(AE812=1, 1, -1))</f>
        <v>-1</v>
      </c>
      <c r="AN812" s="7">
        <v>9.1317132605378131</v>
      </c>
      <c r="AO812" s="4">
        <f t="shared" si="457"/>
        <v>16.380000000000109</v>
      </c>
      <c r="AP812" s="4">
        <f t="shared" si="458"/>
        <v>-2.0799999999999272</v>
      </c>
      <c r="AQ812" s="4">
        <f t="shared" si="459"/>
        <v>14.110000000000127</v>
      </c>
      <c r="AR812">
        <f t="shared" si="475"/>
        <v>16.380000000000109</v>
      </c>
      <c r="AS812" s="6">
        <f t="shared" si="460"/>
        <v>1</v>
      </c>
      <c r="AT812" s="4">
        <f t="shared" si="461"/>
        <v>-2.6824301091933904</v>
      </c>
      <c r="AU812" s="4">
        <f t="shared" si="476"/>
        <v>2.0217132605376857</v>
      </c>
      <c r="AV812">
        <f t="shared" si="477"/>
        <v>0</v>
      </c>
      <c r="AW812">
        <f t="shared" si="478"/>
        <v>1</v>
      </c>
      <c r="AX812">
        <f t="shared" si="479"/>
        <v>0</v>
      </c>
      <c r="AY812" s="4">
        <f t="shared" si="462"/>
        <v>-3.9100000000000006</v>
      </c>
      <c r="AZ812" s="4">
        <f t="shared" si="463"/>
        <v>330.38499999999937</v>
      </c>
      <c r="BA812" s="4">
        <f>(C812-$C$1240)*10/100*4</f>
        <v>154.97600000000003</v>
      </c>
      <c r="BC812"/>
      <c r="BE812" s="6"/>
      <c r="BK812">
        <f t="shared" si="480"/>
        <v>1</v>
      </c>
    </row>
    <row r="813" spans="1:63" x14ac:dyDescent="0.25">
      <c r="A813">
        <v>446</v>
      </c>
      <c r="B813" s="1">
        <v>43654</v>
      </c>
      <c r="C813" s="2">
        <v>2979.77</v>
      </c>
      <c r="D813" s="2">
        <v>2980.76</v>
      </c>
      <c r="E813" s="2">
        <v>2970.09</v>
      </c>
      <c r="F813" s="2">
        <v>2975.95</v>
      </c>
      <c r="G813" s="2">
        <v>2904550000</v>
      </c>
      <c r="H813" s="2">
        <f t="shared" si="464"/>
        <v>23.64812005682947</v>
      </c>
      <c r="I813" s="2">
        <f t="shared" si="465"/>
        <v>2930.9124999999999</v>
      </c>
      <c r="J813" s="2">
        <f t="shared" si="466"/>
        <v>25.517186669504063</v>
      </c>
      <c r="K813" s="2">
        <f t="shared" si="467"/>
        <v>-10.639999999999873</v>
      </c>
      <c r="L813" s="20">
        <f>VLOOKUP(B813,'IV Calls'!A:B,2, FALSE)</f>
        <v>9.0399999999999994E-2</v>
      </c>
      <c r="M813" s="2">
        <f t="shared" si="468"/>
        <v>8.8623715550238611</v>
      </c>
      <c r="N813" s="2">
        <f>VLOOKUP(B813,'IV Puts'!A:B,2, FALSE)</f>
        <v>9.3799999999999994E-2</v>
      </c>
      <c r="O813" s="21">
        <f t="shared" si="469"/>
        <v>9.542819371069216</v>
      </c>
      <c r="P813" s="4">
        <f t="shared" si="470"/>
        <v>20.319999999999709</v>
      </c>
      <c r="Q813" s="4">
        <f t="shared" si="471"/>
        <v>22.001999999999953</v>
      </c>
      <c r="R813" s="4">
        <f t="shared" si="472"/>
        <v>5.6115488721804541</v>
      </c>
      <c r="S813" s="4">
        <f t="shared" si="473"/>
        <v>3.8901122285381162</v>
      </c>
      <c r="T813" s="20">
        <f t="shared" si="444"/>
        <v>2996.1237067669172</v>
      </c>
      <c r="U813" s="2">
        <f t="shared" si="445"/>
        <v>20.173706766917348</v>
      </c>
      <c r="V813" s="24">
        <f t="shared" si="446"/>
        <v>0</v>
      </c>
      <c r="W813" s="32">
        <f t="shared" si="447"/>
        <v>2982.6302450001872</v>
      </c>
      <c r="X813" s="33">
        <f t="shared" si="448"/>
        <v>6.6802450001873694</v>
      </c>
      <c r="Y813" s="34">
        <f t="shared" si="449"/>
        <v>1</v>
      </c>
      <c r="Z813" s="39">
        <f t="shared" si="474"/>
        <v>2979.3220000000001</v>
      </c>
      <c r="AA813" s="33">
        <f t="shared" si="450"/>
        <v>3.3720000000002983</v>
      </c>
      <c r="AB813" s="34">
        <f t="shared" si="451"/>
        <v>1</v>
      </c>
      <c r="AC813" s="32">
        <f t="shared" si="452"/>
        <v>2980.0167314500395</v>
      </c>
      <c r="AD813" s="33">
        <f t="shared" si="453"/>
        <v>4.0667314500396969</v>
      </c>
      <c r="AE813" s="34">
        <f t="shared" si="454"/>
        <v>1</v>
      </c>
      <c r="AF813" s="36">
        <f t="shared" si="455"/>
        <v>1</v>
      </c>
      <c r="AG813" s="37">
        <f t="shared" si="456"/>
        <v>1</v>
      </c>
      <c r="AH813" s="37">
        <f>IF(COUNTIF(AF814:AF817, "&lt;0")&gt;=2,0,IF(AE813=1, 1, -1))</f>
        <v>0</v>
      </c>
      <c r="AI813" s="37">
        <f>IF(COUNTIF(AF814:AF816, "&lt;0")&gt;=1,0,IF(AE813=1, 1, -1))</f>
        <v>0</v>
      </c>
      <c r="AJ813" s="42">
        <f>IF(SUM(AE814:AE816)=0,0,IF(AE813=1, 1, -1))</f>
        <v>1</v>
      </c>
      <c r="AK813" s="37">
        <f>IF(COUNTIF(AF814:AF815, "&lt;0")&gt;=2,0,IF(AE813=1, 1, -1))</f>
        <v>1</v>
      </c>
      <c r="AL813" s="44">
        <f>IF(COUNTIF(AF814:AF817, "&lt;0")&gt;=3,0,IF(AE813=1, 1, -1))</f>
        <v>1</v>
      </c>
      <c r="AM813" s="49">
        <f>IF(COUNTIF(AF814:AF816, "&lt;0")&gt;=2,0,IF(AE813=1, 1, -1))</f>
        <v>1</v>
      </c>
      <c r="AN813" s="7">
        <v>9.1956908391729897</v>
      </c>
      <c r="AO813" s="4">
        <f t="shared" si="457"/>
        <v>0.99000000000023647</v>
      </c>
      <c r="AP813" s="4">
        <f t="shared" si="458"/>
        <v>-9.6799999999998363</v>
      </c>
      <c r="AQ813" s="4">
        <f t="shared" si="459"/>
        <v>3.8200000000001637</v>
      </c>
      <c r="AR813">
        <f t="shared" si="475"/>
        <v>9.6799999999998363</v>
      </c>
      <c r="AS813" s="6">
        <f t="shared" si="460"/>
        <v>0</v>
      </c>
      <c r="AT813" s="4">
        <f t="shared" si="461"/>
        <v>4.1135362587596482</v>
      </c>
      <c r="AU813" s="4">
        <f t="shared" si="476"/>
        <v>12.375690839172826</v>
      </c>
      <c r="AV813">
        <f t="shared" si="477"/>
        <v>0</v>
      </c>
      <c r="AW813">
        <f t="shared" si="478"/>
        <v>0</v>
      </c>
      <c r="AX813">
        <f t="shared" si="479"/>
        <v>0</v>
      </c>
      <c r="AY813" s="4">
        <f t="shared" si="462"/>
        <v>6.94</v>
      </c>
      <c r="AZ813" s="4">
        <f t="shared" si="463"/>
        <v>334.29499999999939</v>
      </c>
      <c r="BA813" s="4">
        <f>(C813-$C$1240)*10/100*4</f>
        <v>160.67600000000002</v>
      </c>
      <c r="BC813"/>
      <c r="BE813" s="6"/>
      <c r="BK813">
        <f t="shared" si="480"/>
        <v>1</v>
      </c>
    </row>
    <row r="814" spans="1:63" x14ac:dyDescent="0.25">
      <c r="A814">
        <v>445</v>
      </c>
      <c r="B814" s="1">
        <v>43651</v>
      </c>
      <c r="C814" s="2">
        <v>2984.25</v>
      </c>
      <c r="D814" s="2">
        <v>2994.03</v>
      </c>
      <c r="E814" s="2">
        <v>2967.97</v>
      </c>
      <c r="F814" s="2">
        <v>2990.41</v>
      </c>
      <c r="G814" s="2">
        <v>2434210000</v>
      </c>
      <c r="H814" s="2">
        <f t="shared" si="464"/>
        <v>22.043980181043086</v>
      </c>
      <c r="I814" s="2">
        <f t="shared" si="465"/>
        <v>2924.5675000000001</v>
      </c>
      <c r="J814" s="2">
        <f t="shared" si="466"/>
        <v>24.545023378102094</v>
      </c>
      <c r="K814" s="2">
        <f t="shared" si="467"/>
        <v>-11.570000000000164</v>
      </c>
      <c r="L814" s="20">
        <f>VLOOKUP(B814,'IV Calls'!A:B,2, FALSE)</f>
        <v>6.59E-2</v>
      </c>
      <c r="M814" s="2">
        <f t="shared" si="468"/>
        <v>6.4721998261926545</v>
      </c>
      <c r="N814" s="2">
        <f>VLOOKUP(B814,'IV Puts'!A:B,2, FALSE)</f>
        <v>9.3600000000000003E-2</v>
      </c>
      <c r="O814" s="21">
        <f t="shared" si="469"/>
        <v>9.5396994695921133</v>
      </c>
      <c r="P814" s="4">
        <f t="shared" si="470"/>
        <v>27.850000000000364</v>
      </c>
      <c r="Q814" s="4">
        <f t="shared" si="471"/>
        <v>21.698</v>
      </c>
      <c r="R814" s="4">
        <f t="shared" si="472"/>
        <v>5.713706766917297</v>
      </c>
      <c r="S814" s="4">
        <f t="shared" si="473"/>
        <v>4.0285140847704914</v>
      </c>
      <c r="T814" s="20">
        <f t="shared" si="444"/>
        <v>3001.6796766917296</v>
      </c>
      <c r="U814" s="2">
        <f t="shared" si="445"/>
        <v>11.269676691729728</v>
      </c>
      <c r="V814" s="24">
        <f t="shared" si="446"/>
        <v>0</v>
      </c>
      <c r="W814" s="32">
        <f t="shared" si="447"/>
        <v>2987.1887258144425</v>
      </c>
      <c r="X814" s="33">
        <f t="shared" si="448"/>
        <v>3.2212741855573768</v>
      </c>
      <c r="Y814" s="34">
        <f t="shared" si="449"/>
        <v>1</v>
      </c>
      <c r="Z814" s="39">
        <f t="shared" si="474"/>
        <v>2984.8670000000002</v>
      </c>
      <c r="AA814" s="33">
        <f t="shared" si="450"/>
        <v>5.5429999999996653</v>
      </c>
      <c r="AB814" s="34">
        <f t="shared" si="451"/>
        <v>1</v>
      </c>
      <c r="AC814" s="32">
        <f t="shared" si="452"/>
        <v>2985.3545624210333</v>
      </c>
      <c r="AD814" s="33">
        <f t="shared" si="453"/>
        <v>5.0554375789665755</v>
      </c>
      <c r="AE814" s="34">
        <f t="shared" si="454"/>
        <v>1</v>
      </c>
      <c r="AF814" s="36">
        <f t="shared" si="455"/>
        <v>1</v>
      </c>
      <c r="AG814" s="37">
        <f t="shared" si="456"/>
        <v>0</v>
      </c>
      <c r="AH814" s="37">
        <f>IF(COUNTIF(AF815:AF818, "&lt;0")&gt;=2,0,IF(AE814=1, 1, -1))</f>
        <v>0</v>
      </c>
      <c r="AI814" s="37">
        <f>IF(COUNTIF(AF815:AF817, "&lt;0")&gt;=1,0,IF(AE814=1, 1, -1))</f>
        <v>0</v>
      </c>
      <c r="AJ814" s="42">
        <f>IF(SUM(AE815:AE817)=0,0,IF(AE814=1, 1, -1))</f>
        <v>1</v>
      </c>
      <c r="AK814" s="37">
        <f>IF(COUNTIF(AF815:AF816, "&lt;0")&gt;=2,0,IF(AE814=1, 1, -1))</f>
        <v>1</v>
      </c>
      <c r="AL814" s="44">
        <f>IF(COUNTIF(AF815:AF818, "&lt;0")&gt;=3,0,IF(AE814=1, 1, -1))</f>
        <v>1</v>
      </c>
      <c r="AM814" s="49">
        <f>IF(COUNTIF(AF815:AF817, "&lt;0")&gt;=2,0,IF(AE814=1, 1, -1))</f>
        <v>0</v>
      </c>
      <c r="AN814" s="7">
        <v>9.1926844268836501</v>
      </c>
      <c r="AO814" s="4">
        <f t="shared" si="457"/>
        <v>9.7800000000002001</v>
      </c>
      <c r="AP814" s="4">
        <f t="shared" si="458"/>
        <v>-16.2800000000002</v>
      </c>
      <c r="AQ814" s="4">
        <f t="shared" si="459"/>
        <v>6.1599999999998545</v>
      </c>
      <c r="AR814">
        <f t="shared" si="475"/>
        <v>16.2800000000002</v>
      </c>
      <c r="AS814" s="6">
        <f t="shared" si="460"/>
        <v>1</v>
      </c>
      <c r="AT814" s="4">
        <f t="shared" si="461"/>
        <v>-2.4909733596747259</v>
      </c>
      <c r="AU814" s="4">
        <f t="shared" si="476"/>
        <v>10.032684426883796</v>
      </c>
      <c r="AV814">
        <f t="shared" si="477"/>
        <v>0</v>
      </c>
      <c r="AW814">
        <f t="shared" si="478"/>
        <v>1</v>
      </c>
      <c r="AX814">
        <f t="shared" si="479"/>
        <v>0</v>
      </c>
      <c r="AY814" s="4">
        <f t="shared" si="462"/>
        <v>-3.9100000000000006</v>
      </c>
      <c r="AZ814" s="4">
        <f t="shared" si="463"/>
        <v>327.35499999999939</v>
      </c>
      <c r="BA814" s="4">
        <f>(C814-$C$1240)*10/100*4</f>
        <v>162.46800000000002</v>
      </c>
      <c r="BC814"/>
      <c r="BE814" s="6"/>
      <c r="BK814">
        <f t="shared" si="480"/>
        <v>1</v>
      </c>
    </row>
    <row r="815" spans="1:63" x14ac:dyDescent="0.25">
      <c r="A815">
        <v>444</v>
      </c>
      <c r="B815" s="1">
        <v>43649</v>
      </c>
      <c r="C815" s="2">
        <v>2978.08</v>
      </c>
      <c r="D815" s="2">
        <v>2995.84</v>
      </c>
      <c r="E815" s="2">
        <v>2977.96</v>
      </c>
      <c r="F815" s="2">
        <v>2995.82</v>
      </c>
      <c r="G815" s="2">
        <v>1963720000</v>
      </c>
      <c r="H815" s="2">
        <f t="shared" si="464"/>
        <v>19.053842452959991</v>
      </c>
      <c r="I815" s="2">
        <f t="shared" si="465"/>
        <v>2916.7804999999998</v>
      </c>
      <c r="J815" s="2">
        <f t="shared" si="466"/>
        <v>22.450946434158912</v>
      </c>
      <c r="K815" s="2">
        <f t="shared" si="467"/>
        <v>5.069999999999709</v>
      </c>
      <c r="L815" s="20">
        <f>VLOOKUP(B815,'IV Calls'!A:B,2, FALSE)</f>
        <v>7.9699999999999993E-2</v>
      </c>
      <c r="M815" s="2">
        <f t="shared" si="468"/>
        <v>7.7679331329114767</v>
      </c>
      <c r="N815" s="2">
        <f>VLOOKUP(B815,'IV Puts'!A:B,2, FALSE)</f>
        <v>7.6300000000000007E-2</v>
      </c>
      <c r="O815" s="21">
        <f t="shared" si="469"/>
        <v>7.7172760731199395</v>
      </c>
      <c r="P815" s="4">
        <f t="shared" si="470"/>
        <v>22.829999999999927</v>
      </c>
      <c r="Q815" s="4">
        <f t="shared" si="471"/>
        <v>22.072999999999958</v>
      </c>
      <c r="R815" s="4">
        <f t="shared" si="472"/>
        <v>5.8596766917293346</v>
      </c>
      <c r="S815" s="4">
        <f t="shared" si="473"/>
        <v>4.139050442876453</v>
      </c>
      <c r="T815" s="20">
        <f t="shared" si="444"/>
        <v>2978.9570075187971</v>
      </c>
      <c r="U815" s="2">
        <f t="shared" si="445"/>
        <v>16.862992481203037</v>
      </c>
      <c r="V815" s="24">
        <f t="shared" si="446"/>
        <v>0</v>
      </c>
      <c r="W815" s="32">
        <f t="shared" si="447"/>
        <v>2981.0620575589251</v>
      </c>
      <c r="X815" s="33">
        <f t="shared" si="448"/>
        <v>14.757942441075102</v>
      </c>
      <c r="Y815" s="34">
        <f t="shared" si="449"/>
        <v>0</v>
      </c>
      <c r="Z815" s="39">
        <f t="shared" si="474"/>
        <v>2979.4220000000005</v>
      </c>
      <c r="AA815" s="33">
        <f t="shared" si="450"/>
        <v>16.397999999999683</v>
      </c>
      <c r="AB815" s="34">
        <f t="shared" si="451"/>
        <v>0</v>
      </c>
      <c r="AC815" s="32">
        <f t="shared" si="452"/>
        <v>2979.7664120873746</v>
      </c>
      <c r="AD815" s="33">
        <f t="shared" si="453"/>
        <v>16.053587912625517</v>
      </c>
      <c r="AE815" s="34">
        <f t="shared" si="454"/>
        <v>0</v>
      </c>
      <c r="AF815" s="36">
        <f t="shared" si="455"/>
        <v>-1</v>
      </c>
      <c r="AG815" s="37">
        <f t="shared" si="456"/>
        <v>-1</v>
      </c>
      <c r="AH815" s="37">
        <f>IF(COUNTIF(AF816:AF819, "&lt;0")&gt;=2,0,IF(AE815=1, 1, -1))</f>
        <v>-1</v>
      </c>
      <c r="AI815" s="37">
        <f>IF(COUNTIF(AF816:AF818, "&lt;0")&gt;=1,0,IF(AE815=1, 1, -1))</f>
        <v>0</v>
      </c>
      <c r="AJ815" s="42">
        <f>IF(SUM(AE816:AE818)=0,0,IF(AE815=1, 1, -1))</f>
        <v>-1</v>
      </c>
      <c r="AK815" s="37">
        <f>IF(COUNTIF(AF816:AF817, "&lt;0")&gt;=2,0,IF(AE815=1, 1, -1))</f>
        <v>-1</v>
      </c>
      <c r="AL815" s="44">
        <f>IF(COUNTIF(AF816:AF819, "&lt;0")&gt;=3,0,IF(AE815=1, 1, -1))</f>
        <v>-1</v>
      </c>
      <c r="AM815" s="49">
        <f>IF(COUNTIF(AF816:AF818, "&lt;0")&gt;=2,0,IF(AE815=1, 1, -1))</f>
        <v>-1</v>
      </c>
      <c r="AN815" s="7">
        <v>7.4365533003907887</v>
      </c>
      <c r="AO815" s="4">
        <f t="shared" si="457"/>
        <v>17.760000000000218</v>
      </c>
      <c r="AP815" s="4">
        <f t="shared" si="458"/>
        <v>-0.11999999999989086</v>
      </c>
      <c r="AQ815" s="4">
        <f t="shared" si="459"/>
        <v>17.740000000000236</v>
      </c>
      <c r="AR815">
        <f t="shared" si="475"/>
        <v>17.760000000000218</v>
      </c>
      <c r="AS815" s="6">
        <f t="shared" si="460"/>
        <v>1</v>
      </c>
      <c r="AT815" s="4">
        <f t="shared" si="461"/>
        <v>-6.6051700494140348</v>
      </c>
      <c r="AU815" s="4">
        <f t="shared" si="476"/>
        <v>-3.3034466996094487</v>
      </c>
      <c r="AV815">
        <f t="shared" si="477"/>
        <v>1</v>
      </c>
      <c r="AW815">
        <f t="shared" si="478"/>
        <v>0</v>
      </c>
      <c r="AX815">
        <f t="shared" si="479"/>
        <v>0</v>
      </c>
      <c r="AY815" s="4">
        <f t="shared" si="462"/>
        <v>-3.9100000000000006</v>
      </c>
      <c r="AZ815" s="4">
        <f t="shared" si="463"/>
        <v>331.26499999999942</v>
      </c>
      <c r="BA815" s="4">
        <f>(C815-$C$1240)*10/100*4</f>
        <v>160</v>
      </c>
      <c r="BC815"/>
      <c r="BE815" s="6"/>
      <c r="BK815">
        <f t="shared" si="480"/>
        <v>1</v>
      </c>
    </row>
    <row r="816" spans="1:63" x14ac:dyDescent="0.25">
      <c r="A816">
        <v>443</v>
      </c>
      <c r="B816" s="1">
        <v>43648</v>
      </c>
      <c r="C816" s="2">
        <v>2964.66</v>
      </c>
      <c r="D816" s="2">
        <v>2973.21</v>
      </c>
      <c r="E816" s="2">
        <v>2955.92</v>
      </c>
      <c r="F816" s="2">
        <v>2973.01</v>
      </c>
      <c r="G816" s="2">
        <v>3206840000</v>
      </c>
      <c r="H816" s="2">
        <f t="shared" si="464"/>
        <v>18.034027096944573</v>
      </c>
      <c r="I816" s="2">
        <f t="shared" si="465"/>
        <v>2908.7809999999999</v>
      </c>
      <c r="J816" s="2">
        <f t="shared" si="466"/>
        <v>19.413172000094743</v>
      </c>
      <c r="K816" s="2">
        <f t="shared" si="467"/>
        <v>0.32999999999992724</v>
      </c>
      <c r="L816" s="20">
        <f>VLOOKUP(B816,'IV Calls'!A:B,2, FALSE)</f>
        <v>9.3200000000000005E-2</v>
      </c>
      <c r="M816" s="2">
        <f t="shared" si="468"/>
        <v>9.0571852092898339</v>
      </c>
      <c r="N816" s="2">
        <f>VLOOKUP(B816,'IV Puts'!A:B,2, FALSE)</f>
        <v>7.6999999999999999E-2</v>
      </c>
      <c r="O816" s="21">
        <f t="shared" si="469"/>
        <v>7.7653387020872682</v>
      </c>
      <c r="P816" s="4">
        <f t="shared" si="470"/>
        <v>17.289999999999964</v>
      </c>
      <c r="Q816" s="4">
        <f t="shared" si="471"/>
        <v>21.820999999999959</v>
      </c>
      <c r="R816" s="4">
        <f t="shared" si="472"/>
        <v>5.9470075187970011</v>
      </c>
      <c r="S816" s="4">
        <f t="shared" si="473"/>
        <v>4.2000810689085784</v>
      </c>
      <c r="T816" s="20">
        <f t="shared" si="444"/>
        <v>2970.7962105263159</v>
      </c>
      <c r="U816" s="2">
        <f t="shared" si="445"/>
        <v>2.2137894736843009</v>
      </c>
      <c r="V816" s="24">
        <f t="shared" si="446"/>
        <v>1</v>
      </c>
      <c r="W816" s="32">
        <f t="shared" si="447"/>
        <v>2967.9182755382499</v>
      </c>
      <c r="X816" s="33">
        <f t="shared" si="448"/>
        <v>5.0917244617503457</v>
      </c>
      <c r="Y816" s="34">
        <f t="shared" si="449"/>
        <v>1</v>
      </c>
      <c r="Z816" s="39">
        <f t="shared" si="474"/>
        <v>2963.9849999999997</v>
      </c>
      <c r="AA816" s="33">
        <f t="shared" si="450"/>
        <v>9.0250000000005457</v>
      </c>
      <c r="AB816" s="34">
        <f t="shared" si="451"/>
        <v>1</v>
      </c>
      <c r="AC816" s="32">
        <f t="shared" si="452"/>
        <v>2964.8109878630321</v>
      </c>
      <c r="AD816" s="33">
        <f t="shared" si="453"/>
        <v>8.1990121369681219</v>
      </c>
      <c r="AE816" s="34">
        <f t="shared" si="454"/>
        <v>1</v>
      </c>
      <c r="AF816" s="36">
        <f t="shared" si="455"/>
        <v>1</v>
      </c>
      <c r="AG816" s="37">
        <f t="shared" si="456"/>
        <v>0</v>
      </c>
      <c r="AH816" s="37">
        <f>IF(COUNTIF(AF817:AF820, "&lt;0")&gt;=2,0,IF(AE816=1, 1, -1))</f>
        <v>1</v>
      </c>
      <c r="AI816" s="37">
        <f>IF(COUNTIF(AF817:AF819, "&lt;0")&gt;=1,0,IF(AE816=1, 1, -1))</f>
        <v>0</v>
      </c>
      <c r="AJ816" s="42">
        <f>IF(SUM(AE817:AE819)=0,0,IF(AE816=1, 1, -1))</f>
        <v>1</v>
      </c>
      <c r="AK816" s="37">
        <f>IF(COUNTIF(AF817:AF818, "&lt;0")&gt;=2,0,IF(AE816=1, 1, -1))</f>
        <v>1</v>
      </c>
      <c r="AL816" s="44">
        <f>IF(COUNTIF(AF817:AF820, "&lt;0")&gt;=3,0,IF(AE816=1, 1, -1))</f>
        <v>1</v>
      </c>
      <c r="AM816" s="49">
        <f>IF(COUNTIF(AF817:AF819, "&lt;0")&gt;=2,0,IF(AE816=1, 1, -1))</f>
        <v>1</v>
      </c>
      <c r="AN816" s="7">
        <v>7.4828676085334465</v>
      </c>
      <c r="AO816" s="4">
        <f t="shared" si="457"/>
        <v>8.5500000000001819</v>
      </c>
      <c r="AP816" s="4">
        <f t="shared" si="458"/>
        <v>-8.7399999999997817</v>
      </c>
      <c r="AQ816" s="4">
        <f t="shared" si="459"/>
        <v>8.3500000000003638</v>
      </c>
      <c r="AR816">
        <f t="shared" si="475"/>
        <v>8.7399999999997817</v>
      </c>
      <c r="AS816" s="6">
        <f t="shared" si="460"/>
        <v>0</v>
      </c>
      <c r="AT816" s="4">
        <f t="shared" si="461"/>
        <v>2.484301412800388</v>
      </c>
      <c r="AU816" s="4">
        <f t="shared" si="476"/>
        <v>6.1328676085330827</v>
      </c>
      <c r="AV816">
        <f t="shared" si="477"/>
        <v>0</v>
      </c>
      <c r="AW816">
        <f t="shared" si="478"/>
        <v>0</v>
      </c>
      <c r="AX816">
        <f t="shared" si="479"/>
        <v>0</v>
      </c>
      <c r="AY816" s="4">
        <f t="shared" si="462"/>
        <v>6.94</v>
      </c>
      <c r="AZ816" s="4">
        <f t="shared" si="463"/>
        <v>335.17499999999944</v>
      </c>
      <c r="BA816" s="4">
        <f>(C816-$C$1240)*10/100*4</f>
        <v>154.63199999999998</v>
      </c>
      <c r="BC816"/>
      <c r="BE816" s="6"/>
      <c r="BK816">
        <f t="shared" si="480"/>
        <v>1</v>
      </c>
    </row>
    <row r="817" spans="1:63" x14ac:dyDescent="0.25">
      <c r="A817">
        <v>442</v>
      </c>
      <c r="B817" s="1">
        <v>43647</v>
      </c>
      <c r="C817" s="2">
        <v>2971.41</v>
      </c>
      <c r="D817" s="2">
        <v>2977.93</v>
      </c>
      <c r="E817" s="2">
        <v>2952.22</v>
      </c>
      <c r="F817" s="2">
        <v>2964.33</v>
      </c>
      <c r="G817" s="2">
        <v>3513270000</v>
      </c>
      <c r="H817" s="2">
        <f t="shared" si="464"/>
        <v>19.705203627468521</v>
      </c>
      <c r="I817" s="2">
        <f t="shared" si="465"/>
        <v>2898.6800000000003</v>
      </c>
      <c r="J817" s="2">
        <f t="shared" si="466"/>
        <v>19.111836088775185</v>
      </c>
      <c r="K817" s="2">
        <f t="shared" si="467"/>
        <v>29.649999999999636</v>
      </c>
      <c r="L817" s="20">
        <f>VLOOKUP(B817,'IV Calls'!A:B,2, FALSE)</f>
        <v>0.10290000000000001</v>
      </c>
      <c r="M817" s="2">
        <f t="shared" si="468"/>
        <v>9.9236948240754224</v>
      </c>
      <c r="N817" s="2">
        <f>VLOOKUP(B817,'IV Puts'!A:B,2, FALSE)</f>
        <v>0.1045</v>
      </c>
      <c r="O817" s="21">
        <f t="shared" si="469"/>
        <v>10.458433942066229</v>
      </c>
      <c r="P817" s="4">
        <f t="shared" si="470"/>
        <v>36.169999999999618</v>
      </c>
      <c r="Q817" s="4">
        <f t="shared" si="471"/>
        <v>24.203999999999951</v>
      </c>
      <c r="R817" s="4">
        <f t="shared" si="472"/>
        <v>6.4662105263157956</v>
      </c>
      <c r="S817" s="4">
        <f t="shared" si="473"/>
        <v>4.5891204764086133</v>
      </c>
      <c r="T817" s="20">
        <f t="shared" si="444"/>
        <v>2949.4675037593988</v>
      </c>
      <c r="U817" s="2">
        <f t="shared" si="445"/>
        <v>14.862496240601104</v>
      </c>
      <c r="V817" s="24">
        <f t="shared" si="446"/>
        <v>0</v>
      </c>
      <c r="W817" s="32">
        <f t="shared" si="447"/>
        <v>2975.3335610276677</v>
      </c>
      <c r="X817" s="33">
        <f t="shared" si="448"/>
        <v>11.003561027667729</v>
      </c>
      <c r="Y817" s="34">
        <f t="shared" si="449"/>
        <v>0</v>
      </c>
      <c r="Z817" s="39">
        <f t="shared" si="474"/>
        <v>2975.2570000000014</v>
      </c>
      <c r="AA817" s="33">
        <f t="shared" si="450"/>
        <v>10.927000000001499</v>
      </c>
      <c r="AB817" s="34">
        <f t="shared" si="451"/>
        <v>0</v>
      </c>
      <c r="AC817" s="32">
        <f t="shared" si="452"/>
        <v>2975.2730778158111</v>
      </c>
      <c r="AD817" s="33">
        <f t="shared" si="453"/>
        <v>10.943077815811193</v>
      </c>
      <c r="AE817" s="34">
        <f t="shared" si="454"/>
        <v>0</v>
      </c>
      <c r="AF817" s="36">
        <f t="shared" si="455"/>
        <v>-1</v>
      </c>
      <c r="AG817" s="37">
        <f t="shared" si="456"/>
        <v>-1</v>
      </c>
      <c r="AH817" s="37">
        <f>IF(COUNTIF(AF818:AF821, "&lt;0")&gt;=2,0,IF(AE817=1, 1, -1))</f>
        <v>-1</v>
      </c>
      <c r="AI817" s="37">
        <f>IF(COUNTIF(AF818:AF820, "&lt;0")&gt;=1,0,IF(AE817=1, 1, -1))</f>
        <v>-1</v>
      </c>
      <c r="AJ817" s="42">
        <f>IF(SUM(AE818:AE820)=0,0,IF(AE817=1, 1, -1))</f>
        <v>-1</v>
      </c>
      <c r="AK817" s="37">
        <f>IF(COUNTIF(AF818:AF819, "&lt;0")&gt;=2,0,IF(AE817=1, 1, -1))</f>
        <v>-1</v>
      </c>
      <c r="AL817" s="44">
        <f>IF(COUNTIF(AF818:AF821, "&lt;0")&gt;=3,0,IF(AE817=1, 1, -1))</f>
        <v>-1</v>
      </c>
      <c r="AM817" s="49">
        <f>IF(COUNTIF(AF818:AF820, "&lt;0")&gt;=2,0,IF(AE817=1, 1, -1))</f>
        <v>-1</v>
      </c>
      <c r="AN817" s="7">
        <v>10.077999116772418</v>
      </c>
      <c r="AO817" s="4">
        <f t="shared" si="457"/>
        <v>6.5199999999999818</v>
      </c>
      <c r="AP817" s="4">
        <f t="shared" si="458"/>
        <v>-19.190000000000055</v>
      </c>
      <c r="AQ817" s="4">
        <f t="shared" si="459"/>
        <v>7.0799999999999272</v>
      </c>
      <c r="AR817">
        <f t="shared" si="475"/>
        <v>19.190000000000055</v>
      </c>
      <c r="AS817" s="6">
        <f t="shared" si="460"/>
        <v>1</v>
      </c>
      <c r="AT817" s="4">
        <f t="shared" si="461"/>
        <v>-4.0730013248414281</v>
      </c>
      <c r="AU817" s="4">
        <f t="shared" si="476"/>
        <v>9.9979991167724904</v>
      </c>
      <c r="AV817">
        <f t="shared" si="477"/>
        <v>0</v>
      </c>
      <c r="AW817">
        <f t="shared" si="478"/>
        <v>1</v>
      </c>
      <c r="AX817">
        <f t="shared" si="479"/>
        <v>0</v>
      </c>
      <c r="AY817" s="4">
        <f t="shared" si="462"/>
        <v>-3.9100000000000006</v>
      </c>
      <c r="AZ817" s="4">
        <f t="shared" si="463"/>
        <v>328.23499999999945</v>
      </c>
      <c r="BA817" s="4">
        <f>(C817-$C$1240)*10/100*4</f>
        <v>157.33199999999997</v>
      </c>
      <c r="BC817"/>
      <c r="BE817" s="6"/>
      <c r="BK817">
        <f t="shared" si="480"/>
        <v>1</v>
      </c>
    </row>
    <row r="818" spans="1:63" x14ac:dyDescent="0.25">
      <c r="A818">
        <v>441</v>
      </c>
      <c r="B818" s="1">
        <v>43644</v>
      </c>
      <c r="C818" s="2">
        <v>2932.94</v>
      </c>
      <c r="D818" s="2">
        <v>2943.98</v>
      </c>
      <c r="E818" s="2">
        <v>2929.05</v>
      </c>
      <c r="F818" s="2">
        <v>2941.76</v>
      </c>
      <c r="G818" s="2">
        <v>5420700000</v>
      </c>
      <c r="H818" s="2">
        <f t="shared" si="464"/>
        <v>21.050754776650344</v>
      </c>
      <c r="I818" s="2">
        <f t="shared" si="465"/>
        <v>2887.6860000000001</v>
      </c>
      <c r="J818" s="2">
        <f t="shared" si="466"/>
        <v>20.512437119439198</v>
      </c>
      <c r="K818" s="2">
        <f t="shared" si="467"/>
        <v>8.0199999999999818</v>
      </c>
      <c r="L818" s="20">
        <f>VLOOKUP(B818,'IV Calls'!A:B,2, FALSE)</f>
        <v>0.16159999999999999</v>
      </c>
      <c r="M818" s="2">
        <f t="shared" si="468"/>
        <v>15.495519312018807</v>
      </c>
      <c r="N818" s="2">
        <f>VLOOKUP(B818,'IV Puts'!A:B,2, FALSE)</f>
        <v>0.1071</v>
      </c>
      <c r="O818" s="21">
        <f t="shared" si="469"/>
        <v>10.657285288461294</v>
      </c>
      <c r="P818" s="4">
        <f t="shared" si="470"/>
        <v>19.059999999999945</v>
      </c>
      <c r="Q818" s="4">
        <f t="shared" si="471"/>
        <v>21.615999999999985</v>
      </c>
      <c r="R818" s="4">
        <f t="shared" si="472"/>
        <v>7.7075037593985067</v>
      </c>
      <c r="S818" s="4">
        <f t="shared" si="473"/>
        <v>5.5261422924901256</v>
      </c>
      <c r="T818" s="20">
        <f t="shared" si="444"/>
        <v>2933.7858045112785</v>
      </c>
      <c r="U818" s="2">
        <f t="shared" si="445"/>
        <v>7.9741954887217616</v>
      </c>
      <c r="V818" s="24">
        <f t="shared" si="446"/>
        <v>1</v>
      </c>
      <c r="W818" s="32">
        <f t="shared" si="447"/>
        <v>2937.3961785616125</v>
      </c>
      <c r="X818" s="33">
        <f t="shared" si="448"/>
        <v>4.3638214383877312</v>
      </c>
      <c r="Y818" s="34">
        <f t="shared" si="449"/>
        <v>1</v>
      </c>
      <c r="Z818" s="39">
        <f t="shared" si="474"/>
        <v>2934.268</v>
      </c>
      <c r="AA818" s="33">
        <f t="shared" si="450"/>
        <v>7.4920000000001892</v>
      </c>
      <c r="AB818" s="34">
        <f t="shared" si="451"/>
        <v>1</v>
      </c>
      <c r="AC818" s="32">
        <f t="shared" si="452"/>
        <v>2934.9249174979386</v>
      </c>
      <c r="AD818" s="33">
        <f t="shared" si="453"/>
        <v>6.8350825020615957</v>
      </c>
      <c r="AE818" s="34">
        <f t="shared" si="454"/>
        <v>1</v>
      </c>
      <c r="AF818" s="36">
        <f t="shared" si="455"/>
        <v>1</v>
      </c>
      <c r="AG818" s="37">
        <f t="shared" si="456"/>
        <v>1</v>
      </c>
      <c r="AH818" s="37">
        <f>IF(COUNTIF(AF819:AF822, "&lt;0")&gt;=2,0,IF(AE818=1, 1, -1))</f>
        <v>1</v>
      </c>
      <c r="AI818" s="37">
        <f>IF(COUNTIF(AF819:AF821, "&lt;0")&gt;=1,0,IF(AE818=1, 1, -1))</f>
        <v>0</v>
      </c>
      <c r="AJ818" s="42">
        <f>IF(SUM(AE819:AE821)=0,0,IF(AE818=1, 1, -1))</f>
        <v>1</v>
      </c>
      <c r="AK818" s="37">
        <f>IF(COUNTIF(AF819:AF820, "&lt;0")&gt;=2,0,IF(AE818=1, 1, -1))</f>
        <v>1</v>
      </c>
      <c r="AL818" s="44">
        <f>IF(COUNTIF(AF819:AF822, "&lt;0")&gt;=3,0,IF(AE818=1, 1, -1))</f>
        <v>1</v>
      </c>
      <c r="AM818" s="49">
        <f>IF(COUNTIF(AF819:AF821, "&lt;0")&gt;=2,0,IF(AE818=1, 1, -1))</f>
        <v>1</v>
      </c>
      <c r="AN818" s="7">
        <v>10.269617068794643</v>
      </c>
      <c r="AO818" s="4">
        <f t="shared" si="457"/>
        <v>11.039999999999964</v>
      </c>
      <c r="AP818" s="4">
        <f t="shared" si="458"/>
        <v>-3.8899999999998727</v>
      </c>
      <c r="AQ818" s="4">
        <f t="shared" si="459"/>
        <v>8.8200000000001637</v>
      </c>
      <c r="AR818">
        <f t="shared" si="475"/>
        <v>11.039999999999964</v>
      </c>
      <c r="AS818" s="6">
        <f t="shared" si="460"/>
        <v>0</v>
      </c>
      <c r="AT818" s="4">
        <f t="shared" si="461"/>
        <v>4.3644256031920001</v>
      </c>
      <c r="AU818" s="4">
        <f t="shared" si="476"/>
        <v>8.4496170687944794</v>
      </c>
      <c r="AV818">
        <f t="shared" si="477"/>
        <v>0</v>
      </c>
      <c r="AW818">
        <f t="shared" si="478"/>
        <v>0</v>
      </c>
      <c r="AX818">
        <f t="shared" si="479"/>
        <v>0</v>
      </c>
      <c r="AY818" s="4">
        <f t="shared" si="462"/>
        <v>6.94</v>
      </c>
      <c r="AZ818" s="4">
        <f t="shared" si="463"/>
        <v>332.14499999999947</v>
      </c>
      <c r="BA818" s="4">
        <f>(C818-$C$1240)*10/100*4</f>
        <v>141.94400000000005</v>
      </c>
      <c r="BC818"/>
      <c r="BE818" s="6"/>
      <c r="BK818">
        <f t="shared" si="480"/>
        <v>1</v>
      </c>
    </row>
    <row r="819" spans="1:63" x14ac:dyDescent="0.25">
      <c r="A819">
        <v>440</v>
      </c>
      <c r="B819" s="1">
        <v>43643</v>
      </c>
      <c r="C819" s="2">
        <v>2919.66</v>
      </c>
      <c r="D819" s="2">
        <v>2929.3</v>
      </c>
      <c r="E819" s="2">
        <v>2918.57</v>
      </c>
      <c r="F819" s="2">
        <v>2924.92</v>
      </c>
      <c r="G819" s="2">
        <v>3122920000</v>
      </c>
      <c r="H819" s="2">
        <f t="shared" si="464"/>
        <v>24.915422287767417</v>
      </c>
      <c r="I819" s="2">
        <f t="shared" si="465"/>
        <v>2879.3465000000001</v>
      </c>
      <c r="J819" s="2">
        <f t="shared" si="466"/>
        <v>24.101177362592864</v>
      </c>
      <c r="K819" s="2">
        <f t="shared" si="467"/>
        <v>5.8799999999996544</v>
      </c>
      <c r="L819" s="20">
        <f>VLOOKUP(B819,'IV Calls'!A:B,2, FALSE)</f>
        <v>0.1409</v>
      </c>
      <c r="M819" s="2">
        <f t="shared" si="468"/>
        <v>13.45917804354956</v>
      </c>
      <c r="N819" s="2">
        <f>VLOOKUP(B819,'IV Puts'!A:B,2, FALSE)</f>
        <v>0.1265</v>
      </c>
      <c r="O819" s="21">
        <f t="shared" si="469"/>
        <v>12.539794294096339</v>
      </c>
      <c r="P819" s="4">
        <f t="shared" si="470"/>
        <v>15.519999999999982</v>
      </c>
      <c r="Q819" s="4">
        <f t="shared" si="471"/>
        <v>21.192999999999984</v>
      </c>
      <c r="R819" s="4">
        <f t="shared" si="472"/>
        <v>8.8658045112782009</v>
      </c>
      <c r="S819" s="4">
        <f t="shared" si="473"/>
        <v>6.2763078332569862</v>
      </c>
      <c r="T819" s="20">
        <f t="shared" si="444"/>
        <v>2923.2590225563913</v>
      </c>
      <c r="U819" s="2">
        <f t="shared" si="445"/>
        <v>1.6609774436087719</v>
      </c>
      <c r="V819" s="24">
        <f t="shared" si="446"/>
        <v>1</v>
      </c>
      <c r="W819" s="32">
        <f t="shared" si="447"/>
        <v>2924.3745225791922</v>
      </c>
      <c r="X819" s="33">
        <f t="shared" si="448"/>
        <v>0.54547742080785611</v>
      </c>
      <c r="Y819" s="34">
        <f t="shared" si="449"/>
        <v>1</v>
      </c>
      <c r="Z819" s="39">
        <f t="shared" si="474"/>
        <v>2919.0189999999998</v>
      </c>
      <c r="AA819" s="33">
        <f t="shared" si="450"/>
        <v>5.9010000000002947</v>
      </c>
      <c r="AB819" s="34">
        <f t="shared" si="451"/>
        <v>1</v>
      </c>
      <c r="AC819" s="32">
        <f t="shared" si="452"/>
        <v>2920.14365974163</v>
      </c>
      <c r="AD819" s="33">
        <f t="shared" si="453"/>
        <v>4.7763402583700554</v>
      </c>
      <c r="AE819" s="34">
        <f t="shared" si="454"/>
        <v>1</v>
      </c>
      <c r="AF819" s="36">
        <f t="shared" si="455"/>
        <v>1</v>
      </c>
      <c r="AG819" s="37">
        <f t="shared" si="456"/>
        <v>1</v>
      </c>
      <c r="AH819" s="37">
        <f>IF(COUNTIF(AF820:AF823, "&lt;0")&gt;=2,0,IF(AE819=1, 1, -1))</f>
        <v>1</v>
      </c>
      <c r="AI819" s="37">
        <f>IF(COUNTIF(AF820:AF822, "&lt;0")&gt;=1,0,IF(AE819=1, 1, -1))</f>
        <v>0</v>
      </c>
      <c r="AJ819" s="42">
        <f>IF(SUM(AE820:AE822)=0,0,IF(AE819=1, 1, -1))</f>
        <v>1</v>
      </c>
      <c r="AK819" s="37">
        <f>IF(COUNTIF(AF820:AF821, "&lt;0")&gt;=2,0,IF(AE819=1, 1, -1))</f>
        <v>1</v>
      </c>
      <c r="AL819" s="44">
        <f>IF(COUNTIF(AF820:AF823, "&lt;0")&gt;=3,0,IF(AE819=1, 1, -1))</f>
        <v>1</v>
      </c>
      <c r="AM819" s="49">
        <f>IF(COUNTIF(AF820:AF822, "&lt;0")&gt;=2,0,IF(AE819=1, 1, -1))</f>
        <v>1</v>
      </c>
      <c r="AN819" s="7">
        <v>12.083648137040592</v>
      </c>
      <c r="AO819" s="4">
        <f t="shared" si="457"/>
        <v>9.6400000000003274</v>
      </c>
      <c r="AP819" s="4">
        <f t="shared" si="458"/>
        <v>-1.0899999999996908</v>
      </c>
      <c r="AQ819" s="4">
        <f t="shared" si="459"/>
        <v>5.2600000000002183</v>
      </c>
      <c r="AR819">
        <f t="shared" si="475"/>
        <v>9.6400000000003274</v>
      </c>
      <c r="AS819" s="6">
        <f t="shared" si="460"/>
        <v>0</v>
      </c>
      <c r="AT819" s="4">
        <f t="shared" si="461"/>
        <v>8.485472205560562</v>
      </c>
      <c r="AU819" s="4">
        <f t="shared" si="476"/>
        <v>13.823648137040374</v>
      </c>
      <c r="AV819">
        <f t="shared" si="477"/>
        <v>0</v>
      </c>
      <c r="AW819">
        <f t="shared" si="478"/>
        <v>0</v>
      </c>
      <c r="AX819">
        <f t="shared" si="479"/>
        <v>0</v>
      </c>
      <c r="AY819" s="4">
        <f t="shared" si="462"/>
        <v>6.94</v>
      </c>
      <c r="AZ819" s="4">
        <f t="shared" si="463"/>
        <v>325.20499999999947</v>
      </c>
      <c r="BA819" s="4">
        <f>(C819-$C$1240)*10/100*4</f>
        <v>136.63199999999998</v>
      </c>
      <c r="BC819"/>
      <c r="BE819" s="6"/>
      <c r="BK819">
        <f t="shared" si="480"/>
        <v>1</v>
      </c>
    </row>
    <row r="820" spans="1:63" x14ac:dyDescent="0.25">
      <c r="A820">
        <v>439</v>
      </c>
      <c r="B820" s="1">
        <v>43642</v>
      </c>
      <c r="C820" s="2">
        <v>2926.07</v>
      </c>
      <c r="D820" s="2">
        <v>2932.59</v>
      </c>
      <c r="E820" s="2">
        <v>2912.99</v>
      </c>
      <c r="F820" s="2">
        <v>2913.78</v>
      </c>
      <c r="G820" s="2">
        <v>3478130000</v>
      </c>
      <c r="H820" s="2">
        <f t="shared" si="464"/>
        <v>27.77473002169021</v>
      </c>
      <c r="I820" s="2">
        <f t="shared" si="465"/>
        <v>2872.7105000000006</v>
      </c>
      <c r="J820" s="2">
        <f t="shared" si="466"/>
        <v>26.573858399998304</v>
      </c>
      <c r="K820" s="2">
        <f t="shared" si="467"/>
        <v>8.6900000000000546</v>
      </c>
      <c r="L820" s="20">
        <f>VLOOKUP(B820,'IV Calls'!A:B,2, FALSE)</f>
        <v>0.14130000000000001</v>
      </c>
      <c r="M820" s="2">
        <f t="shared" si="468"/>
        <v>13.514063344440645</v>
      </c>
      <c r="N820" s="2">
        <f>VLOOKUP(B820,'IV Puts'!A:B,2, FALSE)</f>
        <v>0.14280000000000001</v>
      </c>
      <c r="O820" s="21">
        <f t="shared" si="469"/>
        <v>14.17308323183823</v>
      </c>
      <c r="P820" s="4">
        <f t="shared" si="470"/>
        <v>19.600000000000364</v>
      </c>
      <c r="Q820" s="4">
        <f t="shared" si="471"/>
        <v>21.180999999999948</v>
      </c>
      <c r="R820" s="4">
        <f t="shared" si="472"/>
        <v>9.47902255639098</v>
      </c>
      <c r="S820" s="4">
        <f t="shared" si="473"/>
        <v>6.6401726467497397</v>
      </c>
      <c r="T820" s="20">
        <f t="shared" si="444"/>
        <v>2927.5269624060152</v>
      </c>
      <c r="U820" s="2">
        <f t="shared" si="445"/>
        <v>13.746962406014973</v>
      </c>
      <c r="V820" s="24">
        <f t="shared" si="446"/>
        <v>1</v>
      </c>
      <c r="W820" s="32">
        <f t="shared" si="447"/>
        <v>2931.1159404744035</v>
      </c>
      <c r="X820" s="33">
        <f t="shared" si="448"/>
        <v>17.335940474403287</v>
      </c>
      <c r="Y820" s="34">
        <f t="shared" si="449"/>
        <v>0</v>
      </c>
      <c r="Z820" s="39">
        <f t="shared" si="474"/>
        <v>2924.0990000000002</v>
      </c>
      <c r="AA820" s="33">
        <f t="shared" si="450"/>
        <v>10.31899999999996</v>
      </c>
      <c r="AB820" s="34">
        <f t="shared" si="451"/>
        <v>1</v>
      </c>
      <c r="AC820" s="32">
        <f t="shared" si="452"/>
        <v>2925.572557499625</v>
      </c>
      <c r="AD820" s="33">
        <f t="shared" si="453"/>
        <v>11.792557499624763</v>
      </c>
      <c r="AE820" s="34">
        <f t="shared" si="454"/>
        <v>1</v>
      </c>
      <c r="AF820" s="36">
        <f t="shared" si="455"/>
        <v>1</v>
      </c>
      <c r="AG820" s="37">
        <f t="shared" si="456"/>
        <v>0</v>
      </c>
      <c r="AH820" s="37">
        <f>IF(COUNTIF(AF821:AF824, "&lt;0")&gt;=2,0,IF(AE820=1, 1, -1))</f>
        <v>1</v>
      </c>
      <c r="AI820" s="37">
        <f>IF(COUNTIF(AF821:AF823, "&lt;0")&gt;=1,0,IF(AE820=1, 1, -1))</f>
        <v>0</v>
      </c>
      <c r="AJ820" s="42">
        <f>IF(SUM(AE821:AE823)=0,0,IF(AE820=1, 1, -1))</f>
        <v>1</v>
      </c>
      <c r="AK820" s="37">
        <f>IF(COUNTIF(AF821:AF822, "&lt;0")&gt;=2,0,IF(AE820=1, 1, -1))</f>
        <v>1</v>
      </c>
      <c r="AL820" s="44">
        <f>IF(COUNTIF(AF821:AF824, "&lt;0")&gt;=3,0,IF(AE820=1, 1, -1))</f>
        <v>1</v>
      </c>
      <c r="AM820" s="49">
        <f>IF(COUNTIF(AF821:AF823, "&lt;0")&gt;=2,0,IF(AE820=1, 1, -1))</f>
        <v>1</v>
      </c>
      <c r="AN820" s="7">
        <v>13.657524738755301</v>
      </c>
      <c r="AO820" s="4">
        <f t="shared" si="457"/>
        <v>6.5199999999999818</v>
      </c>
      <c r="AP820" s="4">
        <f t="shared" si="458"/>
        <v>-13.080000000000382</v>
      </c>
      <c r="AQ820" s="4">
        <f t="shared" si="459"/>
        <v>12.289999999999964</v>
      </c>
      <c r="AR820">
        <f t="shared" si="475"/>
        <v>13.080000000000382</v>
      </c>
      <c r="AS820" s="6">
        <f t="shared" si="460"/>
        <v>0</v>
      </c>
      <c r="AT820" s="4">
        <f t="shared" si="461"/>
        <v>7.4062871081325703</v>
      </c>
      <c r="AU820" s="4">
        <f t="shared" si="476"/>
        <v>8.3675247387553373</v>
      </c>
      <c r="AV820">
        <f t="shared" si="477"/>
        <v>0</v>
      </c>
      <c r="AW820">
        <f t="shared" si="478"/>
        <v>0</v>
      </c>
      <c r="AX820">
        <f t="shared" si="479"/>
        <v>0</v>
      </c>
      <c r="AY820" s="4">
        <f t="shared" si="462"/>
        <v>6.94</v>
      </c>
      <c r="AZ820" s="4">
        <f t="shared" si="463"/>
        <v>318.26499999999947</v>
      </c>
      <c r="BA820" s="4">
        <f>(C820-$C$1240)*10/100*4</f>
        <v>139.19600000000008</v>
      </c>
      <c r="BC820"/>
      <c r="BE820" s="6"/>
      <c r="BK820">
        <f t="shared" si="480"/>
        <v>1</v>
      </c>
    </row>
    <row r="821" spans="1:63" x14ac:dyDescent="0.25">
      <c r="A821">
        <v>438</v>
      </c>
      <c r="B821" s="1">
        <v>43641</v>
      </c>
      <c r="C821" s="2">
        <v>2945.78</v>
      </c>
      <c r="D821" s="2">
        <v>2946.52</v>
      </c>
      <c r="E821" s="2">
        <v>2916.01</v>
      </c>
      <c r="F821" s="2">
        <v>2917.38</v>
      </c>
      <c r="G821" s="2">
        <v>3578050000</v>
      </c>
      <c r="H821" s="2">
        <f t="shared" si="464"/>
        <v>30.263559477071162</v>
      </c>
      <c r="I821" s="2">
        <f t="shared" si="465"/>
        <v>2865.9195000000004</v>
      </c>
      <c r="J821" s="2">
        <f t="shared" si="466"/>
        <v>29.110677549112857</v>
      </c>
      <c r="K821" s="2">
        <f t="shared" si="467"/>
        <v>0.43000000000029104</v>
      </c>
      <c r="L821" s="20">
        <f>VLOOKUP(B821,'IV Calls'!A:B,2, FALSE)</f>
        <v>0.14990000000000001</v>
      </c>
      <c r="M821" s="2">
        <f t="shared" si="468"/>
        <v>14.474025383489424</v>
      </c>
      <c r="N821" s="2">
        <f>VLOOKUP(B821,'IV Puts'!A:B,2, FALSE)</f>
        <v>0.14549999999999999</v>
      </c>
      <c r="O821" s="21">
        <f t="shared" si="469"/>
        <v>14.579513490602583</v>
      </c>
      <c r="P821" s="4">
        <f t="shared" si="470"/>
        <v>30.509999999999764</v>
      </c>
      <c r="Q821" s="4">
        <f t="shared" si="471"/>
        <v>20.609999999999946</v>
      </c>
      <c r="R821" s="4">
        <f t="shared" si="472"/>
        <v>10.146962406015039</v>
      </c>
      <c r="S821" s="4">
        <f t="shared" si="473"/>
        <v>7.1069584146524551</v>
      </c>
      <c r="T821" s="20">
        <f t="shared" si="444"/>
        <v>2955.6347142857144</v>
      </c>
      <c r="U821" s="2">
        <f t="shared" si="445"/>
        <v>38.254714285714272</v>
      </c>
      <c r="V821" s="24">
        <f t="shared" si="446"/>
        <v>0</v>
      </c>
      <c r="W821" s="32">
        <f t="shared" si="447"/>
        <v>2950.9568209726676</v>
      </c>
      <c r="X821" s="33">
        <f t="shared" si="448"/>
        <v>33.57682097266752</v>
      </c>
      <c r="Y821" s="34">
        <f t="shared" si="449"/>
        <v>0</v>
      </c>
      <c r="Z821" s="39">
        <f t="shared" si="474"/>
        <v>2945.2160000000003</v>
      </c>
      <c r="AA821" s="33">
        <f t="shared" si="450"/>
        <v>27.83600000000024</v>
      </c>
      <c r="AB821" s="34">
        <f t="shared" si="451"/>
        <v>0</v>
      </c>
      <c r="AC821" s="32">
        <f t="shared" si="452"/>
        <v>2946.4215724042606</v>
      </c>
      <c r="AD821" s="33">
        <f t="shared" si="453"/>
        <v>29.041572404260478</v>
      </c>
      <c r="AE821" s="34">
        <f t="shared" si="454"/>
        <v>0</v>
      </c>
      <c r="AF821" s="36">
        <f t="shared" si="455"/>
        <v>-1</v>
      </c>
      <c r="AG821" s="37">
        <f t="shared" si="456"/>
        <v>-1</v>
      </c>
      <c r="AH821" s="37">
        <f>IF(COUNTIF(AF822:AF825, "&lt;0")&gt;=2,0,IF(AE821=1, 1, -1))</f>
        <v>-1</v>
      </c>
      <c r="AI821" s="37">
        <f>IF(COUNTIF(AF822:AF824, "&lt;0")&gt;=1,0,IF(AE821=1, 1, -1))</f>
        <v>-1</v>
      </c>
      <c r="AJ821" s="42">
        <f>IF(SUM(AE822:AE824)=0,0,IF(AE821=1, 1, -1))</f>
        <v>-1</v>
      </c>
      <c r="AK821" s="37">
        <f>IF(COUNTIF(AF822:AF823, "&lt;0")&gt;=2,0,IF(AE821=1, 1, -1))</f>
        <v>-1</v>
      </c>
      <c r="AL821" s="44">
        <f>IF(COUNTIF(AF822:AF825, "&lt;0")&gt;=3,0,IF(AE821=1, 1, -1))</f>
        <v>-1</v>
      </c>
      <c r="AM821" s="49">
        <f>IF(COUNTIF(AF822:AF824, "&lt;0")&gt;=2,0,IF(AE821=1, 1, -1))</f>
        <v>-1</v>
      </c>
      <c r="AN821" s="7">
        <v>14.049170735808612</v>
      </c>
      <c r="AO821" s="4">
        <f t="shared" si="457"/>
        <v>0.73999999999978172</v>
      </c>
      <c r="AP821" s="4">
        <f t="shared" si="458"/>
        <v>-29.769999999999982</v>
      </c>
      <c r="AQ821" s="4">
        <f t="shared" si="459"/>
        <v>28.400000000000091</v>
      </c>
      <c r="AR821">
        <f t="shared" si="475"/>
        <v>29.769999999999982</v>
      </c>
      <c r="AS821" s="6">
        <f t="shared" si="460"/>
        <v>1</v>
      </c>
      <c r="AT821" s="4">
        <f t="shared" si="461"/>
        <v>-8.696243896287065</v>
      </c>
      <c r="AU821" s="4">
        <f t="shared" si="476"/>
        <v>-7.3508292641914785</v>
      </c>
      <c r="AV821">
        <f t="shared" si="477"/>
        <v>1</v>
      </c>
      <c r="AW821">
        <f t="shared" si="478"/>
        <v>0</v>
      </c>
      <c r="AX821">
        <f t="shared" si="479"/>
        <v>0</v>
      </c>
      <c r="AY821" s="4">
        <f t="shared" si="462"/>
        <v>-3.9100000000000006</v>
      </c>
      <c r="AZ821" s="4">
        <f t="shared" si="463"/>
        <v>311.32499999999948</v>
      </c>
      <c r="BA821" s="4">
        <f>(C821-$C$1240)*10/100*4</f>
        <v>147.0800000000001</v>
      </c>
      <c r="BC821"/>
      <c r="BE821" s="6"/>
      <c r="BK821">
        <f t="shared" si="480"/>
        <v>1</v>
      </c>
    </row>
    <row r="822" spans="1:63" x14ac:dyDescent="0.25">
      <c r="A822">
        <v>437</v>
      </c>
      <c r="B822" s="1">
        <v>43640</v>
      </c>
      <c r="C822" s="2">
        <v>2951.42</v>
      </c>
      <c r="D822" s="2">
        <v>2954.92</v>
      </c>
      <c r="E822" s="2">
        <v>2944.05</v>
      </c>
      <c r="F822" s="2">
        <v>2945.35</v>
      </c>
      <c r="G822" s="2">
        <v>3136250000</v>
      </c>
      <c r="H822" s="2">
        <f t="shared" si="464"/>
        <v>28.755871670939769</v>
      </c>
      <c r="I822" s="2">
        <f t="shared" si="465"/>
        <v>2860.1320000000005</v>
      </c>
      <c r="J822" s="2">
        <f t="shared" si="466"/>
        <v>29.455283410442256</v>
      </c>
      <c r="K822" s="2">
        <f t="shared" si="467"/>
        <v>0.96000000000003638</v>
      </c>
      <c r="L822" s="20">
        <f>VLOOKUP(B822,'IV Calls'!A:B,2, FALSE)</f>
        <v>0.14449999999999999</v>
      </c>
      <c r="M822" s="2">
        <f t="shared" si="468"/>
        <v>13.976819781301554</v>
      </c>
      <c r="N822" s="2">
        <f>VLOOKUP(B822,'IV Puts'!A:B,2, FALSE)</f>
        <v>0.1353</v>
      </c>
      <c r="O822" s="21">
        <f t="shared" si="469"/>
        <v>13.580965830949655</v>
      </c>
      <c r="P822" s="4">
        <f t="shared" si="470"/>
        <v>10.869999999999891</v>
      </c>
      <c r="Q822" s="4">
        <f t="shared" si="471"/>
        <v>20.76699999999996</v>
      </c>
      <c r="R822" s="4">
        <f t="shared" si="472"/>
        <v>10.284714285714287</v>
      </c>
      <c r="S822" s="4">
        <f t="shared" si="473"/>
        <v>7.2912971446022254</v>
      </c>
      <c r="T822" s="20">
        <f t="shared" si="444"/>
        <v>2959.9297744360902</v>
      </c>
      <c r="U822" s="2">
        <f t="shared" si="445"/>
        <v>14.579774436090247</v>
      </c>
      <c r="V822" s="24">
        <f t="shared" si="446"/>
        <v>0</v>
      </c>
      <c r="W822" s="32">
        <f t="shared" si="447"/>
        <v>2956.0450680953618</v>
      </c>
      <c r="X822" s="33">
        <f t="shared" si="448"/>
        <v>10.695068095361876</v>
      </c>
      <c r="Y822" s="34">
        <f t="shared" si="449"/>
        <v>1</v>
      </c>
      <c r="Z822" s="39">
        <f t="shared" si="474"/>
        <v>2951.2910000000002</v>
      </c>
      <c r="AA822" s="33">
        <f t="shared" si="450"/>
        <v>5.9410000000002583</v>
      </c>
      <c r="AB822" s="34">
        <f t="shared" si="451"/>
        <v>1</v>
      </c>
      <c r="AC822" s="32">
        <f t="shared" si="452"/>
        <v>2952.2893543000259</v>
      </c>
      <c r="AD822" s="33">
        <f t="shared" si="453"/>
        <v>6.9393543000260252</v>
      </c>
      <c r="AE822" s="34">
        <f t="shared" si="454"/>
        <v>1</v>
      </c>
      <c r="AF822" s="36">
        <f t="shared" si="455"/>
        <v>1</v>
      </c>
      <c r="AG822" s="37">
        <f t="shared" si="456"/>
        <v>1</v>
      </c>
      <c r="AH822" s="37">
        <f>IF(COUNTIF(AF823:AF826, "&lt;0")&gt;=2,0,IF(AE822=1, 1, -1))</f>
        <v>1</v>
      </c>
      <c r="AI822" s="37">
        <f>IF(COUNTIF(AF823:AF825, "&lt;0")&gt;=1,0,IF(AE822=1, 1, -1))</f>
        <v>1</v>
      </c>
      <c r="AJ822" s="42">
        <f>IF(SUM(AE823:AE825)=0,0,IF(AE822=1, 1, -1))</f>
        <v>1</v>
      </c>
      <c r="AK822" s="37">
        <f>IF(COUNTIF(AF823:AF824, "&lt;0")&gt;=2,0,IF(AE822=1, 1, -1))</f>
        <v>1</v>
      </c>
      <c r="AL822" s="44">
        <f>IF(COUNTIF(AF823:AF826, "&lt;0")&gt;=3,0,IF(AE822=1, 1, -1))</f>
        <v>1</v>
      </c>
      <c r="AM822" s="49">
        <f>IF(COUNTIF(AF823:AF825, "&lt;0")&gt;=2,0,IF(AE822=1, 1, -1))</f>
        <v>1</v>
      </c>
      <c r="AN822" s="7">
        <v>13.086946134325956</v>
      </c>
      <c r="AO822" s="4">
        <f t="shared" si="457"/>
        <v>3.5</v>
      </c>
      <c r="AP822" s="4">
        <f t="shared" si="458"/>
        <v>-7.3699999999998909</v>
      </c>
      <c r="AQ822" s="4">
        <f t="shared" si="459"/>
        <v>6.0700000000001637</v>
      </c>
      <c r="AR822">
        <f t="shared" si="475"/>
        <v>7.3699999999998909</v>
      </c>
      <c r="AS822" s="6">
        <f t="shared" si="460"/>
        <v>0</v>
      </c>
      <c r="AT822" s="4">
        <f t="shared" si="461"/>
        <v>12.260419201489043</v>
      </c>
      <c r="AU822" s="4">
        <f t="shared" si="476"/>
        <v>14.016946134325792</v>
      </c>
      <c r="AV822">
        <f t="shared" si="477"/>
        <v>0</v>
      </c>
      <c r="AW822">
        <f t="shared" si="478"/>
        <v>0</v>
      </c>
      <c r="AX822">
        <f t="shared" si="479"/>
        <v>0</v>
      </c>
      <c r="AY822" s="4">
        <f t="shared" si="462"/>
        <v>6.94</v>
      </c>
      <c r="AZ822" s="4">
        <f t="shared" si="463"/>
        <v>315.2349999999995</v>
      </c>
      <c r="BA822" s="4">
        <f>(C822-$C$1240)*10/100*4</f>
        <v>149.33600000000007</v>
      </c>
      <c r="BC822"/>
      <c r="BE822" s="6"/>
      <c r="BK822">
        <f t="shared" si="480"/>
        <v>1</v>
      </c>
    </row>
    <row r="823" spans="1:63" x14ac:dyDescent="0.25">
      <c r="A823">
        <v>436</v>
      </c>
      <c r="B823" s="1">
        <v>43637</v>
      </c>
      <c r="C823" s="2">
        <v>2952.71</v>
      </c>
      <c r="D823" s="2">
        <v>2964.15</v>
      </c>
      <c r="E823" s="2">
        <v>2946.87</v>
      </c>
      <c r="F823" s="2">
        <v>2950.46</v>
      </c>
      <c r="G823" s="2">
        <v>5000120000</v>
      </c>
      <c r="H823" s="2">
        <f t="shared" si="464"/>
        <v>26.397359905869386</v>
      </c>
      <c r="I823" s="2">
        <f t="shared" si="465"/>
        <v>2854.1814999999997</v>
      </c>
      <c r="J823" s="2">
        <f t="shared" si="466"/>
        <v>27.216862497549673</v>
      </c>
      <c r="K823" s="2">
        <f t="shared" si="467"/>
        <v>-1.4699999999997999</v>
      </c>
      <c r="L823" s="20">
        <f>VLOOKUP(B823,'IV Calls'!A:B,2, FALSE)</f>
        <v>0.12620000000000001</v>
      </c>
      <c r="M823" s="2">
        <f t="shared" si="468"/>
        <v>12.222135539487887</v>
      </c>
      <c r="N823" s="2">
        <f>VLOOKUP(B823,'IV Puts'!A:B,2, FALSE)</f>
        <v>0.14360000000000001</v>
      </c>
      <c r="O823" s="21">
        <f t="shared" si="469"/>
        <v>14.432265918846333</v>
      </c>
      <c r="P823" s="4">
        <f t="shared" si="470"/>
        <v>17.2800000000002</v>
      </c>
      <c r="Q823" s="4">
        <f t="shared" si="471"/>
        <v>22.822999999999958</v>
      </c>
      <c r="R823" s="4">
        <f t="shared" si="472"/>
        <v>9.4697744360902281</v>
      </c>
      <c r="S823" s="4">
        <f t="shared" si="473"/>
        <v>6.51418041600237</v>
      </c>
      <c r="T823" s="20">
        <f t="shared" si="444"/>
        <v>2962.6293383458647</v>
      </c>
      <c r="U823" s="2">
        <f t="shared" si="445"/>
        <v>12.169338345864617</v>
      </c>
      <c r="V823" s="24">
        <f t="shared" si="446"/>
        <v>1</v>
      </c>
      <c r="W823" s="32">
        <f t="shared" si="447"/>
        <v>2956.6999157589476</v>
      </c>
      <c r="X823" s="33">
        <f t="shared" si="448"/>
        <v>6.239915758947518</v>
      </c>
      <c r="Y823" s="34">
        <f t="shared" si="449"/>
        <v>1</v>
      </c>
      <c r="Z823" s="39">
        <f t="shared" si="474"/>
        <v>2953.0209999999997</v>
      </c>
      <c r="AA823" s="33">
        <f t="shared" si="450"/>
        <v>2.5609999999996944</v>
      </c>
      <c r="AB823" s="34">
        <f t="shared" si="451"/>
        <v>1</v>
      </c>
      <c r="AC823" s="32">
        <f t="shared" si="452"/>
        <v>2953.7935723093788</v>
      </c>
      <c r="AD823" s="33">
        <f t="shared" si="453"/>
        <v>3.3335723093787237</v>
      </c>
      <c r="AE823" s="34">
        <f t="shared" si="454"/>
        <v>1</v>
      </c>
      <c r="AF823" s="36">
        <f t="shared" si="455"/>
        <v>1</v>
      </c>
      <c r="AG823" s="37">
        <f t="shared" si="456"/>
        <v>1</v>
      </c>
      <c r="AH823" s="37">
        <f>IF(COUNTIF(AF824:AF827, "&lt;0")&gt;=2,0,IF(AE823=1, 1, -1))</f>
        <v>1</v>
      </c>
      <c r="AI823" s="37">
        <f>IF(COUNTIF(AF824:AF826, "&lt;0")&gt;=1,0,IF(AE823=1, 1, -1))</f>
        <v>1</v>
      </c>
      <c r="AJ823" s="42">
        <f>IF(SUM(AE824:AE826)=0,0,IF(AE823=1, 1, -1))</f>
        <v>1</v>
      </c>
      <c r="AK823" s="37">
        <f>IF(COUNTIF(AF824:AF825, "&lt;0")&gt;=2,0,IF(AE823=1, 1, -1))</f>
        <v>1</v>
      </c>
      <c r="AL823" s="44">
        <f>IF(COUNTIF(AF824:AF827, "&lt;0")&gt;=3,0,IF(AE823=1, 1, -1))</f>
        <v>1</v>
      </c>
      <c r="AM823" s="49">
        <f>IF(COUNTIF(AF824:AF826, "&lt;0")&gt;=2,0,IF(AE823=1, 1, -1))</f>
        <v>1</v>
      </c>
      <c r="AN823" s="7">
        <v>13.907279425280986</v>
      </c>
      <c r="AO823" s="4">
        <f t="shared" si="457"/>
        <v>11.440000000000055</v>
      </c>
      <c r="AP823" s="4">
        <f t="shared" si="458"/>
        <v>-5.8400000000001455</v>
      </c>
      <c r="AQ823" s="4">
        <f t="shared" si="459"/>
        <v>2.25</v>
      </c>
      <c r="AR823">
        <f t="shared" si="475"/>
        <v>11.440000000000055</v>
      </c>
      <c r="AS823" s="6">
        <f t="shared" si="460"/>
        <v>0</v>
      </c>
      <c r="AT823" s="4">
        <f t="shared" si="461"/>
        <v>9.4209191379214232</v>
      </c>
      <c r="AU823" s="4">
        <f t="shared" si="476"/>
        <v>18.657279425280986</v>
      </c>
      <c r="AV823">
        <f t="shared" si="477"/>
        <v>0</v>
      </c>
      <c r="AW823">
        <f t="shared" si="478"/>
        <v>0</v>
      </c>
      <c r="AX823">
        <f t="shared" si="479"/>
        <v>0</v>
      </c>
      <c r="AY823" s="4">
        <f t="shared" si="462"/>
        <v>6.94</v>
      </c>
      <c r="AZ823" s="4">
        <f t="shared" si="463"/>
        <v>308.2949999999995</v>
      </c>
      <c r="BA823" s="4">
        <f>(C823-$C$1240)*10/100*4</f>
        <v>149.85200000000003</v>
      </c>
      <c r="BC823"/>
      <c r="BE823" s="6"/>
      <c r="BK823">
        <f t="shared" si="480"/>
        <v>1</v>
      </c>
    </row>
    <row r="824" spans="1:63" x14ac:dyDescent="0.25">
      <c r="A824">
        <v>435</v>
      </c>
      <c r="B824" s="1">
        <v>43636</v>
      </c>
      <c r="C824" s="2">
        <v>2949.6</v>
      </c>
      <c r="D824" s="2">
        <v>2958.06</v>
      </c>
      <c r="E824" s="2">
        <v>2931.5</v>
      </c>
      <c r="F824" s="2">
        <v>2954.18</v>
      </c>
      <c r="G824" s="2">
        <v>3905940000</v>
      </c>
      <c r="H824" s="2">
        <f t="shared" si="464"/>
        <v>25.819073505195107</v>
      </c>
      <c r="I824" s="2">
        <f t="shared" si="465"/>
        <v>2848.3809999999999</v>
      </c>
      <c r="J824" s="2">
        <f t="shared" si="466"/>
        <v>24.55412562611745</v>
      </c>
      <c r="K824" s="2">
        <f t="shared" si="467"/>
        <v>23.139999999999873</v>
      </c>
      <c r="L824" s="20">
        <f>VLOOKUP(B824,'IV Calls'!A:B,2, FALSE)</f>
        <v>0.1038</v>
      </c>
      <c r="M824" s="2">
        <f t="shared" si="468"/>
        <v>9.9584267441402972</v>
      </c>
      <c r="N824" s="2">
        <f>VLOOKUP(B824,'IV Puts'!A:B,2, FALSE)</f>
        <v>0.13780000000000001</v>
      </c>
      <c r="O824" s="21">
        <f t="shared" si="469"/>
        <v>13.719394321073233</v>
      </c>
      <c r="P824" s="4">
        <f t="shared" si="470"/>
        <v>31.599999999999909</v>
      </c>
      <c r="Q824" s="4">
        <f t="shared" si="471"/>
        <v>25.242999999999938</v>
      </c>
      <c r="R824" s="4">
        <f t="shared" si="472"/>
        <v>8.4493383458646658</v>
      </c>
      <c r="S824" s="4">
        <f t="shared" si="473"/>
        <v>5.6195996604894596</v>
      </c>
      <c r="T824" s="20">
        <f t="shared" si="444"/>
        <v>2933.1512105263159</v>
      </c>
      <c r="U824" s="2">
        <f t="shared" si="445"/>
        <v>21.028789473683901</v>
      </c>
      <c r="V824" s="24">
        <f t="shared" si="446"/>
        <v>0</v>
      </c>
      <c r="W824" s="32">
        <f t="shared" si="447"/>
        <v>2952.6862873429918</v>
      </c>
      <c r="X824" s="33">
        <f t="shared" si="448"/>
        <v>1.4937126570080181</v>
      </c>
      <c r="Y824" s="34">
        <f t="shared" si="449"/>
        <v>1</v>
      </c>
      <c r="Z824" s="39">
        <f t="shared" si="474"/>
        <v>2952.505000000001</v>
      </c>
      <c r="AA824" s="33">
        <f t="shared" si="450"/>
        <v>1.6749999999988177</v>
      </c>
      <c r="AB824" s="34">
        <f t="shared" si="451"/>
        <v>1</v>
      </c>
      <c r="AC824" s="32">
        <f t="shared" si="452"/>
        <v>2952.5430703420293</v>
      </c>
      <c r="AD824" s="33">
        <f t="shared" si="453"/>
        <v>1.6369296579705406</v>
      </c>
      <c r="AE824" s="34">
        <f t="shared" si="454"/>
        <v>1</v>
      </c>
      <c r="AF824" s="36">
        <f t="shared" si="455"/>
        <v>1</v>
      </c>
      <c r="AG824" s="37">
        <f t="shared" si="456"/>
        <v>1</v>
      </c>
      <c r="AH824" s="37">
        <f>IF(COUNTIF(AF825:AF828, "&lt;0")&gt;=2,0,IF(AE824=1, 1, -1))</f>
        <v>1</v>
      </c>
      <c r="AI824" s="37">
        <f>IF(COUNTIF(AF825:AF827, "&lt;0")&gt;=1,0,IF(AE824=1, 1, -1))</f>
        <v>1</v>
      </c>
      <c r="AJ824" s="42">
        <f>IF(SUM(AE825:AE827)=0,0,IF(AE824=1, 1, -1))</f>
        <v>1</v>
      </c>
      <c r="AK824" s="37">
        <f>IF(COUNTIF(AF825:AF826, "&lt;0")&gt;=2,0,IF(AE824=1, 1, -1))</f>
        <v>1</v>
      </c>
      <c r="AL824" s="44">
        <f>IF(COUNTIF(AF825:AF828, "&lt;0")&gt;=3,0,IF(AE824=1, 1, -1))</f>
        <v>1</v>
      </c>
      <c r="AM824" s="49">
        <f>IF(COUNTIF(AF825:AF827, "&lt;0")&gt;=2,0,IF(AE824=1, 1, -1))</f>
        <v>1</v>
      </c>
      <c r="AN824" s="7">
        <v>13.220339165149644</v>
      </c>
      <c r="AO824" s="4">
        <f t="shared" si="457"/>
        <v>8.4600000000000364</v>
      </c>
      <c r="AP824" s="4">
        <f t="shared" si="458"/>
        <v>-18.099999999999909</v>
      </c>
      <c r="AQ824" s="4">
        <f t="shared" si="459"/>
        <v>4.5799999999999272</v>
      </c>
      <c r="AR824">
        <f t="shared" si="475"/>
        <v>18.099999999999909</v>
      </c>
      <c r="AS824" s="6">
        <f t="shared" si="460"/>
        <v>0</v>
      </c>
      <c r="AT824" s="4">
        <f t="shared" si="461"/>
        <v>1.7305087477245564</v>
      </c>
      <c r="AU824" s="4">
        <f t="shared" si="476"/>
        <v>15.640339165149717</v>
      </c>
      <c r="AV824">
        <f t="shared" si="477"/>
        <v>0</v>
      </c>
      <c r="AW824">
        <f t="shared" si="478"/>
        <v>0</v>
      </c>
      <c r="AX824">
        <f t="shared" si="479"/>
        <v>0</v>
      </c>
      <c r="AY824" s="4">
        <f t="shared" si="462"/>
        <v>6.94</v>
      </c>
      <c r="AZ824" s="4">
        <f t="shared" si="463"/>
        <v>301.35499999999951</v>
      </c>
      <c r="BA824" s="4">
        <f>(C824-$C$1240)*10/100*4</f>
        <v>148.608</v>
      </c>
      <c r="BC824"/>
      <c r="BE824" s="6"/>
      <c r="BK824">
        <f t="shared" si="480"/>
        <v>1</v>
      </c>
    </row>
    <row r="825" spans="1:63" x14ac:dyDescent="0.25">
      <c r="A825">
        <v>434</v>
      </c>
      <c r="B825" s="1">
        <v>43635</v>
      </c>
      <c r="C825" s="2">
        <v>2920.55</v>
      </c>
      <c r="D825" s="2">
        <v>2931.74</v>
      </c>
      <c r="E825" s="2">
        <v>2911.43</v>
      </c>
      <c r="F825" s="2">
        <v>2926.46</v>
      </c>
      <c r="G825" s="2">
        <v>3287890000</v>
      </c>
      <c r="H825" s="2">
        <f t="shared" si="464"/>
        <v>26.501813271296484</v>
      </c>
      <c r="I825" s="2">
        <f t="shared" si="465"/>
        <v>2843.7040000000002</v>
      </c>
      <c r="J825" s="2">
        <f t="shared" si="466"/>
        <v>25.928774764525119</v>
      </c>
      <c r="K825" s="2">
        <f t="shared" si="467"/>
        <v>2.8000000000001819</v>
      </c>
      <c r="L825" s="20">
        <f>VLOOKUP(B825,'IV Calls'!A:B,2, FALSE)</f>
        <v>9.9400000000000002E-2</v>
      </c>
      <c r="M825" s="2">
        <f t="shared" si="468"/>
        <v>9.5079140955702144</v>
      </c>
      <c r="N825" s="2">
        <f>VLOOKUP(B825,'IV Puts'!A:B,2, FALSE)</f>
        <v>0.15709999999999999</v>
      </c>
      <c r="O825" s="21">
        <f t="shared" si="469"/>
        <v>15.59435410138309</v>
      </c>
      <c r="P825" s="4">
        <f t="shared" si="470"/>
        <v>20.309999999999945</v>
      </c>
      <c r="Q825" s="4">
        <f t="shared" si="471"/>
        <v>25.047999999999956</v>
      </c>
      <c r="R825" s="4">
        <f t="shared" si="472"/>
        <v>6.6912105263157944</v>
      </c>
      <c r="S825" s="4">
        <f t="shared" si="473"/>
        <v>4.3468835816786573</v>
      </c>
      <c r="T825" s="20">
        <f t="shared" si="444"/>
        <v>2922.8579624060148</v>
      </c>
      <c r="U825" s="2">
        <f t="shared" si="445"/>
        <v>3.6020375939851874</v>
      </c>
      <c r="V825" s="24">
        <f t="shared" si="446"/>
        <v>1</v>
      </c>
      <c r="W825" s="32">
        <f t="shared" si="447"/>
        <v>2922.8762089358802</v>
      </c>
      <c r="X825" s="33">
        <f t="shared" si="448"/>
        <v>3.5837910641198505</v>
      </c>
      <c r="Y825" s="34">
        <f t="shared" si="449"/>
        <v>1</v>
      </c>
      <c r="Z825" s="39">
        <f t="shared" si="474"/>
        <v>2921.9340000000002</v>
      </c>
      <c r="AA825" s="33">
        <f t="shared" si="450"/>
        <v>4.5259999999998399</v>
      </c>
      <c r="AB825" s="34">
        <f t="shared" si="451"/>
        <v>1</v>
      </c>
      <c r="AC825" s="32">
        <f t="shared" si="452"/>
        <v>2922.1318638765351</v>
      </c>
      <c r="AD825" s="33">
        <f t="shared" si="453"/>
        <v>4.3281361234649012</v>
      </c>
      <c r="AE825" s="34">
        <f t="shared" si="454"/>
        <v>1</v>
      </c>
      <c r="AF825" s="36">
        <f t="shared" si="455"/>
        <v>1</v>
      </c>
      <c r="AG825" s="37">
        <f t="shared" si="456"/>
        <v>1</v>
      </c>
      <c r="AH825" s="37">
        <f>IF(COUNTIF(AF826:AF829, "&lt;0")&gt;=2,0,IF(AE825=1, 1, -1))</f>
        <v>1</v>
      </c>
      <c r="AI825" s="37">
        <f>IF(COUNTIF(AF826:AF828, "&lt;0")&gt;=1,0,IF(AE825=1, 1, -1))</f>
        <v>1</v>
      </c>
      <c r="AJ825" s="42">
        <f>IF(SUM(AE826:AE828)=0,0,IF(AE825=1, 1, -1))</f>
        <v>1</v>
      </c>
      <c r="AK825" s="37">
        <f>IF(COUNTIF(AF826:AF827, "&lt;0")&gt;=2,0,IF(AE825=1, 1, -1))</f>
        <v>1</v>
      </c>
      <c r="AL825" s="44">
        <f>IF(COUNTIF(AF826:AF829, "&lt;0")&gt;=3,0,IF(AE825=1, 1, -1))</f>
        <v>1</v>
      </c>
      <c r="AM825" s="49">
        <f>IF(COUNTIF(AF826:AF828, "&lt;0")&gt;=2,0,IF(AE825=1, 1, -1))</f>
        <v>1</v>
      </c>
      <c r="AN825" s="7">
        <v>15.027095617847893</v>
      </c>
      <c r="AO825" s="4">
        <f t="shared" si="457"/>
        <v>11.1899999999996</v>
      </c>
      <c r="AP825" s="4">
        <f t="shared" si="458"/>
        <v>-9.1200000000003456</v>
      </c>
      <c r="AQ825" s="4">
        <f t="shared" si="459"/>
        <v>5.9099999999998545</v>
      </c>
      <c r="AR825">
        <f t="shared" si="475"/>
        <v>11.1899999999996</v>
      </c>
      <c r="AS825" s="6">
        <f t="shared" si="460"/>
        <v>0</v>
      </c>
      <c r="AT825" s="4">
        <f t="shared" si="461"/>
        <v>11.35064342677224</v>
      </c>
      <c r="AU825" s="4">
        <f t="shared" si="476"/>
        <v>16.117095617848037</v>
      </c>
      <c r="AV825">
        <f t="shared" si="477"/>
        <v>0</v>
      </c>
      <c r="AW825">
        <f t="shared" si="478"/>
        <v>0</v>
      </c>
      <c r="AX825">
        <f t="shared" si="479"/>
        <v>0</v>
      </c>
      <c r="AY825" s="4">
        <f t="shared" si="462"/>
        <v>6.94</v>
      </c>
      <c r="AZ825" s="4">
        <f t="shared" si="463"/>
        <v>294.41499999999951</v>
      </c>
      <c r="BA825" s="4">
        <f>(C825-$C$1240)*10/100*4</f>
        <v>136.98800000000011</v>
      </c>
      <c r="BC825"/>
      <c r="BE825" s="6"/>
      <c r="BK825">
        <f t="shared" si="480"/>
        <v>1</v>
      </c>
    </row>
    <row r="826" spans="1:63" x14ac:dyDescent="0.25">
      <c r="A826">
        <v>433</v>
      </c>
      <c r="B826" s="1">
        <v>43634</v>
      </c>
      <c r="C826" s="2">
        <v>2906.71</v>
      </c>
      <c r="D826" s="2">
        <v>2930.79</v>
      </c>
      <c r="E826" s="2">
        <v>2905.44</v>
      </c>
      <c r="F826" s="2">
        <v>2917.75</v>
      </c>
      <c r="G826" s="2">
        <v>3437620000</v>
      </c>
      <c r="H826" s="2">
        <f t="shared" si="464"/>
        <v>30.453514958594347</v>
      </c>
      <c r="I826" s="2">
        <f t="shared" si="465"/>
        <v>2840.3774999999996</v>
      </c>
      <c r="J826" s="2">
        <f t="shared" si="466"/>
        <v>32.030312222215869</v>
      </c>
      <c r="K826" s="2">
        <f t="shared" si="467"/>
        <v>17.039999999999964</v>
      </c>
      <c r="L826" s="20">
        <f>VLOOKUP(B826,'IV Calls'!A:B,2, FALSE)</f>
        <v>0.10929999999999999</v>
      </c>
      <c r="M826" s="2">
        <f t="shared" si="468"/>
        <v>10.354263150017989</v>
      </c>
      <c r="N826" s="2">
        <f>VLOOKUP(B826,'IV Puts'!A:B,2, FALSE)</f>
        <v>0.16500000000000001</v>
      </c>
      <c r="O826" s="21">
        <f t="shared" si="469"/>
        <v>16.220914015689779</v>
      </c>
      <c r="P826" s="4">
        <f t="shared" si="470"/>
        <v>41.119999999999891</v>
      </c>
      <c r="Q826" s="4">
        <f t="shared" si="471"/>
        <v>25.652999999999974</v>
      </c>
      <c r="R826" s="4">
        <f t="shared" si="472"/>
        <v>5.107962406015039</v>
      </c>
      <c r="S826" s="4">
        <f t="shared" si="473"/>
        <v>3.2763506139154188</v>
      </c>
      <c r="T826" s="20">
        <f t="shared" si="444"/>
        <v>2893.5835714285713</v>
      </c>
      <c r="U826" s="2">
        <f t="shared" si="445"/>
        <v>24.166428571428696</v>
      </c>
      <c r="V826" s="24">
        <f t="shared" si="446"/>
        <v>0</v>
      </c>
      <c r="W826" s="32">
        <f t="shared" si="447"/>
        <v>2908.4857923638115</v>
      </c>
      <c r="X826" s="33">
        <f t="shared" si="448"/>
        <v>9.2642076361885302</v>
      </c>
      <c r="Y826" s="34">
        <f t="shared" si="449"/>
        <v>1</v>
      </c>
      <c r="Z826" s="39">
        <f t="shared" si="474"/>
        <v>2908.4060000000009</v>
      </c>
      <c r="AA826" s="33">
        <f t="shared" si="450"/>
        <v>9.3439999999991414</v>
      </c>
      <c r="AB826" s="34">
        <f t="shared" si="451"/>
        <v>1</v>
      </c>
      <c r="AC826" s="32">
        <f t="shared" si="452"/>
        <v>2908.4227563964009</v>
      </c>
      <c r="AD826" s="33">
        <f t="shared" si="453"/>
        <v>9.3272436035990722</v>
      </c>
      <c r="AE826" s="34">
        <f t="shared" si="454"/>
        <v>1</v>
      </c>
      <c r="AF826" s="36">
        <f t="shared" si="455"/>
        <v>1</v>
      </c>
      <c r="AG826" s="37">
        <f t="shared" si="456"/>
        <v>1</v>
      </c>
      <c r="AH826" s="37">
        <f>IF(COUNTIF(AF827:AF830, "&lt;0")&gt;=2,0,IF(AE826=1, 1, -1))</f>
        <v>1</v>
      </c>
      <c r="AI826" s="37">
        <f>IF(COUNTIF(AF827:AF829, "&lt;0")&gt;=1,0,IF(AE826=1, 1, -1))</f>
        <v>1</v>
      </c>
      <c r="AJ826" s="42">
        <f>IF(SUM(AE827:AE829)=0,0,IF(AE826=1, 1, -1))</f>
        <v>1</v>
      </c>
      <c r="AK826" s="37">
        <f>IF(COUNTIF(AF827:AF828, "&lt;0")&gt;=2,0,IF(AE826=1, 1, -1))</f>
        <v>1</v>
      </c>
      <c r="AL826" s="44">
        <f>IF(COUNTIF(AF827:AF830, "&lt;0")&gt;=3,0,IF(AE826=1, 1, -1))</f>
        <v>1</v>
      </c>
      <c r="AM826" s="49">
        <f>IF(COUNTIF(AF827:AF829, "&lt;0")&gt;=2,0,IF(AE826=1, 1, -1))</f>
        <v>1</v>
      </c>
      <c r="AN826" s="7">
        <v>15.630863858673084</v>
      </c>
      <c r="AO826" s="4">
        <f t="shared" si="457"/>
        <v>24.079999999999927</v>
      </c>
      <c r="AP826" s="4">
        <f t="shared" si="458"/>
        <v>-1.2699999999999818</v>
      </c>
      <c r="AQ826" s="4">
        <f t="shared" si="459"/>
        <v>11.039999999999964</v>
      </c>
      <c r="AR826">
        <f t="shared" si="475"/>
        <v>24.079999999999927</v>
      </c>
      <c r="AS826" s="6">
        <f t="shared" si="460"/>
        <v>1</v>
      </c>
      <c r="AT826" s="4">
        <f t="shared" si="461"/>
        <v>-0.63370421199029892</v>
      </c>
      <c r="AU826" s="4">
        <f t="shared" si="476"/>
        <v>11.590863858673121</v>
      </c>
      <c r="AV826">
        <f t="shared" si="477"/>
        <v>0</v>
      </c>
      <c r="AW826">
        <f t="shared" si="478"/>
        <v>1</v>
      </c>
      <c r="AX826">
        <f t="shared" si="479"/>
        <v>0</v>
      </c>
      <c r="AY826" s="4">
        <f t="shared" si="462"/>
        <v>-3.9100000000000006</v>
      </c>
      <c r="AZ826" s="4">
        <f t="shared" si="463"/>
        <v>287.47499999999951</v>
      </c>
      <c r="BA826" s="4">
        <f>(C826-$C$1240)*10/100*4</f>
        <v>131.45200000000006</v>
      </c>
      <c r="BC826"/>
      <c r="BE826" s="6"/>
      <c r="BK826">
        <f t="shared" si="480"/>
        <v>1</v>
      </c>
    </row>
    <row r="827" spans="1:63" x14ac:dyDescent="0.25">
      <c r="A827">
        <v>432</v>
      </c>
      <c r="B827" s="1">
        <v>43633</v>
      </c>
      <c r="C827" s="2">
        <v>2889.75</v>
      </c>
      <c r="D827" s="2">
        <v>2897.27</v>
      </c>
      <c r="E827" s="2">
        <v>2887.3</v>
      </c>
      <c r="F827" s="2">
        <v>2889.67</v>
      </c>
      <c r="G827" s="2">
        <v>2810140000</v>
      </c>
      <c r="H827" s="2">
        <f t="shared" si="464"/>
        <v>44.254146886666632</v>
      </c>
      <c r="I827" s="2">
        <f t="shared" si="465"/>
        <v>2837.1389999999997</v>
      </c>
      <c r="J827" s="2">
        <f t="shared" si="466"/>
        <v>40.340123828842145</v>
      </c>
      <c r="K827" s="2">
        <f t="shared" si="467"/>
        <v>2.7699999999999818</v>
      </c>
      <c r="L827" s="20">
        <f>VLOOKUP(B827,'IV Calls'!A:B,2, FALSE)</f>
        <v>0.11020000000000001</v>
      </c>
      <c r="M827" s="2">
        <f t="shared" si="468"/>
        <v>10.429804233631931</v>
      </c>
      <c r="N827" s="2">
        <f>VLOOKUP(B827,'IV Puts'!A:B,2, FALSE)</f>
        <v>0.1628</v>
      </c>
      <c r="O827" s="21">
        <f t="shared" si="469"/>
        <v>15.989736412952293</v>
      </c>
      <c r="P827" s="4">
        <f t="shared" si="470"/>
        <v>10.289999999999964</v>
      </c>
      <c r="Q827" s="4">
        <f t="shared" si="471"/>
        <v>27.54499999999998</v>
      </c>
      <c r="R827" s="4">
        <f t="shared" si="472"/>
        <v>3.91357142857143</v>
      </c>
      <c r="S827" s="4">
        <f t="shared" si="473"/>
        <v>2.5011160053683903</v>
      </c>
      <c r="T827" s="20">
        <f t="shared" si="444"/>
        <v>2889.7502631578946</v>
      </c>
      <c r="U827" s="2">
        <f t="shared" si="445"/>
        <v>8.0263157894478354E-2</v>
      </c>
      <c r="V827" s="24">
        <f t="shared" si="446"/>
        <v>1</v>
      </c>
      <c r="W827" s="32">
        <f t="shared" si="447"/>
        <v>2890.9400082993197</v>
      </c>
      <c r="X827" s="33">
        <f t="shared" si="448"/>
        <v>1.2700082993196702</v>
      </c>
      <c r="Y827" s="34">
        <f t="shared" si="449"/>
        <v>1</v>
      </c>
      <c r="Z827" s="39">
        <f t="shared" si="474"/>
        <v>2890.0429999999997</v>
      </c>
      <c r="AA827" s="33">
        <f t="shared" si="450"/>
        <v>0.37299999999959255</v>
      </c>
      <c r="AB827" s="34">
        <f t="shared" si="451"/>
        <v>1</v>
      </c>
      <c r="AC827" s="32">
        <f t="shared" si="452"/>
        <v>2890.2313717428569</v>
      </c>
      <c r="AD827" s="33">
        <f t="shared" si="453"/>
        <v>0.56137174285686342</v>
      </c>
      <c r="AE827" s="34">
        <f t="shared" si="454"/>
        <v>1</v>
      </c>
      <c r="AF827" s="36">
        <f t="shared" si="455"/>
        <v>1</v>
      </c>
      <c r="AG827" s="37">
        <f t="shared" si="456"/>
        <v>1</v>
      </c>
      <c r="AH827" s="37">
        <f>IF(COUNTIF(AF828:AF831, "&lt;0")&gt;=2,0,IF(AE827=1, 1, -1))</f>
        <v>1</v>
      </c>
      <c r="AI827" s="37">
        <f>IF(COUNTIF(AF828:AF830, "&lt;0")&gt;=1,0,IF(AE827=1, 1, -1))</f>
        <v>1</v>
      </c>
      <c r="AJ827" s="42">
        <f>IF(SUM(AE828:AE830)=0,0,IF(AE827=1, 1, -1))</f>
        <v>1</v>
      </c>
      <c r="AK827" s="37">
        <f>IF(COUNTIF(AF828:AF829, "&lt;0")&gt;=2,0,IF(AE827=1, 1, -1))</f>
        <v>1</v>
      </c>
      <c r="AL827" s="44">
        <f>IF(COUNTIF(AF828:AF831, "&lt;0")&gt;=3,0,IF(AE827=1, 1, -1))</f>
        <v>1</v>
      </c>
      <c r="AM827" s="49">
        <f>IF(COUNTIF(AF828:AF830, "&lt;0")&gt;=2,0,IF(AE827=1, 1, -1))</f>
        <v>1</v>
      </c>
      <c r="AN827" s="7">
        <v>15.40809554659962</v>
      </c>
      <c r="AO827" s="4">
        <f t="shared" si="457"/>
        <v>7.5199999999999818</v>
      </c>
      <c r="AP827" s="4">
        <f t="shared" si="458"/>
        <v>-2.4499999999998181</v>
      </c>
      <c r="AQ827" s="4">
        <f t="shared" si="459"/>
        <v>7.999999999992724E-2</v>
      </c>
      <c r="AR827">
        <f t="shared" si="475"/>
        <v>7.5199999999999818</v>
      </c>
      <c r="AS827" s="6">
        <f t="shared" si="460"/>
        <v>0</v>
      </c>
      <c r="AT827" s="4">
        <f t="shared" si="461"/>
        <v>15.592143319899449</v>
      </c>
      <c r="AU827" s="4">
        <f t="shared" si="476"/>
        <v>22.328095546599691</v>
      </c>
      <c r="AV827">
        <f t="shared" si="477"/>
        <v>0</v>
      </c>
      <c r="AW827">
        <f t="shared" si="478"/>
        <v>0</v>
      </c>
      <c r="AX827">
        <f t="shared" si="479"/>
        <v>0</v>
      </c>
      <c r="AY827" s="4">
        <f t="shared" si="462"/>
        <v>6.94</v>
      </c>
      <c r="AZ827" s="4">
        <f t="shared" si="463"/>
        <v>291.38499999999954</v>
      </c>
      <c r="BA827" s="4">
        <f>(C827-$C$1240)*10/100*4</f>
        <v>124.66800000000003</v>
      </c>
      <c r="BC827"/>
      <c r="BE827" s="6"/>
      <c r="BK827">
        <f t="shared" si="480"/>
        <v>1</v>
      </c>
    </row>
    <row r="828" spans="1:63" x14ac:dyDescent="0.25">
      <c r="A828">
        <v>431</v>
      </c>
      <c r="B828" s="1">
        <v>43630</v>
      </c>
      <c r="C828" s="2">
        <v>2886.82</v>
      </c>
      <c r="D828" s="2">
        <v>2894.45</v>
      </c>
      <c r="E828" s="2">
        <v>2879.62</v>
      </c>
      <c r="F828" s="2">
        <v>2886.98</v>
      </c>
      <c r="G828" s="2">
        <v>2922330000</v>
      </c>
      <c r="H828" s="2">
        <f t="shared" si="464"/>
        <v>54.269107449204732</v>
      </c>
      <c r="I828" s="2">
        <f t="shared" si="465"/>
        <v>2835.5814999999993</v>
      </c>
      <c r="J828" s="2">
        <f t="shared" si="466"/>
        <v>53.129660887800064</v>
      </c>
      <c r="K828" s="2">
        <f t="shared" si="467"/>
        <v>-4.819999999999709</v>
      </c>
      <c r="L828" s="20">
        <f>VLOOKUP(B828,'IV Calls'!A:B,2, FALSE)</f>
        <v>0.10100000000000001</v>
      </c>
      <c r="M828" s="2">
        <f t="shared" si="468"/>
        <v>9.5745061966237657</v>
      </c>
      <c r="N828" s="2">
        <f>VLOOKUP(B828,'IV Puts'!A:B,2, FALSE)</f>
        <v>0.15060000000000001</v>
      </c>
      <c r="O828" s="21">
        <f t="shared" si="469"/>
        <v>14.815363937293409</v>
      </c>
      <c r="P828" s="4">
        <f t="shared" si="470"/>
        <v>14.829999999999927</v>
      </c>
      <c r="Q828" s="4">
        <f t="shared" si="471"/>
        <v>29.942000000000007</v>
      </c>
      <c r="R828" s="4">
        <f t="shared" si="472"/>
        <v>2.7702631578947323</v>
      </c>
      <c r="S828" s="4">
        <f t="shared" si="473"/>
        <v>1.6760680272108819</v>
      </c>
      <c r="T828" s="20">
        <f t="shared" si="444"/>
        <v>2893.0242481203004</v>
      </c>
      <c r="U828" s="2">
        <f t="shared" si="445"/>
        <v>6.0442481203003808</v>
      </c>
      <c r="V828" s="24">
        <f t="shared" si="446"/>
        <v>1</v>
      </c>
      <c r="W828" s="32">
        <f t="shared" si="447"/>
        <v>2887.3522206772504</v>
      </c>
      <c r="X828" s="33">
        <f t="shared" si="448"/>
        <v>0.37222067725042507</v>
      </c>
      <c r="Y828" s="34">
        <f t="shared" si="449"/>
        <v>1</v>
      </c>
      <c r="Z828" s="39">
        <f t="shared" si="474"/>
        <v>2886.8780000000002</v>
      </c>
      <c r="AA828" s="33">
        <f t="shared" si="450"/>
        <v>0.10199999999986176</v>
      </c>
      <c r="AB828" s="34">
        <f t="shared" si="451"/>
        <v>1</v>
      </c>
      <c r="AC828" s="32">
        <f t="shared" si="452"/>
        <v>2886.9775863422228</v>
      </c>
      <c r="AD828" s="33">
        <f t="shared" si="453"/>
        <v>2.4136577771969314E-3</v>
      </c>
      <c r="AE828" s="34">
        <f t="shared" si="454"/>
        <v>1</v>
      </c>
      <c r="AF828" s="36">
        <f t="shared" si="455"/>
        <v>1</v>
      </c>
      <c r="AG828" s="37">
        <f t="shared" si="456"/>
        <v>1</v>
      </c>
      <c r="AH828" s="37">
        <f>IF(COUNTIF(AF829:AF832, "&lt;0")&gt;=2,0,IF(AE828=1, 1, -1))</f>
        <v>1</v>
      </c>
      <c r="AI828" s="37">
        <f>IF(COUNTIF(AF829:AF831, "&lt;0")&gt;=1,0,IF(AE828=1, 1, -1))</f>
        <v>0</v>
      </c>
      <c r="AJ828" s="42">
        <f>IF(SUM(AE829:AE831)=0,0,IF(AE828=1, 1, -1))</f>
        <v>1</v>
      </c>
      <c r="AK828" s="37">
        <f>IF(COUNTIF(AF829:AF830, "&lt;0")&gt;=2,0,IF(AE828=1, 1, -1))</f>
        <v>1</v>
      </c>
      <c r="AL828" s="44">
        <f>IF(COUNTIF(AF829:AF832, "&lt;0")&gt;=3,0,IF(AE828=1, 1, -1))</f>
        <v>1</v>
      </c>
      <c r="AM828" s="49">
        <f>IF(COUNTIF(AF829:AF831, "&lt;0")&gt;=2,0,IF(AE828=1, 1, -1))</f>
        <v>1</v>
      </c>
      <c r="AN828" s="7">
        <v>14.276441912985538</v>
      </c>
      <c r="AO828" s="4">
        <f t="shared" si="457"/>
        <v>7.6299999999996544</v>
      </c>
      <c r="AP828" s="4">
        <f t="shared" si="458"/>
        <v>-7.2000000000002728</v>
      </c>
      <c r="AQ828" s="4">
        <f t="shared" si="459"/>
        <v>0.15999999999985448</v>
      </c>
      <c r="AR828">
        <f t="shared" si="475"/>
        <v>7.6299999999996544</v>
      </c>
      <c r="AS828" s="6">
        <f t="shared" si="460"/>
        <v>0</v>
      </c>
      <c r="AT828" s="4">
        <f t="shared" si="461"/>
        <v>13.784662869478652</v>
      </c>
      <c r="AU828" s="4">
        <f t="shared" si="476"/>
        <v>21.116441912985685</v>
      </c>
      <c r="AV828">
        <f t="shared" si="477"/>
        <v>0</v>
      </c>
      <c r="AW828">
        <f t="shared" si="478"/>
        <v>0</v>
      </c>
      <c r="AX828">
        <f t="shared" si="479"/>
        <v>0</v>
      </c>
      <c r="AY828" s="4">
        <f t="shared" si="462"/>
        <v>6.94</v>
      </c>
      <c r="AZ828" s="4">
        <f t="shared" si="463"/>
        <v>284.44499999999954</v>
      </c>
      <c r="BA828" s="4">
        <f>(C828-$C$1240)*10/100*4</f>
        <v>123.49600000000009</v>
      </c>
      <c r="BC828"/>
      <c r="BE828" s="6"/>
      <c r="BK828">
        <f t="shared" si="480"/>
        <v>1</v>
      </c>
    </row>
    <row r="829" spans="1:63" x14ac:dyDescent="0.25">
      <c r="A829">
        <v>430</v>
      </c>
      <c r="B829" s="1">
        <v>43629</v>
      </c>
      <c r="C829" s="2">
        <v>2886.24</v>
      </c>
      <c r="D829" s="2">
        <v>2895.24</v>
      </c>
      <c r="E829" s="2">
        <v>2881.99</v>
      </c>
      <c r="F829" s="2">
        <v>2891.64</v>
      </c>
      <c r="G829" s="2">
        <v>3069810000</v>
      </c>
      <c r="H829" s="2">
        <f t="shared" si="464"/>
        <v>57.469192171883549</v>
      </c>
      <c r="I829" s="2">
        <f t="shared" si="465"/>
        <v>2834.0304999999994</v>
      </c>
      <c r="J829" s="2">
        <f t="shared" si="466"/>
        <v>57.963617263899167</v>
      </c>
      <c r="K829" s="2">
        <f t="shared" si="467"/>
        <v>6.3999999999996362</v>
      </c>
      <c r="L829" s="20">
        <f>VLOOKUP(B829,'IV Calls'!A:B,2, FALSE)</f>
        <v>0.1154</v>
      </c>
      <c r="M829" s="2">
        <f t="shared" si="468"/>
        <v>10.894942825887176</v>
      </c>
      <c r="N829" s="2">
        <f>VLOOKUP(B829,'IV Puts'!A:B,2, FALSE)</f>
        <v>0.15709999999999999</v>
      </c>
      <c r="O829" s="21">
        <f t="shared" si="469"/>
        <v>15.391738399563733</v>
      </c>
      <c r="P829" s="4">
        <f t="shared" si="470"/>
        <v>15.399999999999636</v>
      </c>
      <c r="Q829" s="4">
        <f t="shared" si="471"/>
        <v>32.293000000000028</v>
      </c>
      <c r="R829" s="4">
        <f t="shared" si="472"/>
        <v>1.3842481203007455</v>
      </c>
      <c r="S829" s="4">
        <f t="shared" si="473"/>
        <v>0.74960658767615618</v>
      </c>
      <c r="T829" s="20">
        <f t="shared" si="444"/>
        <v>2880.1109097744361</v>
      </c>
      <c r="U829" s="2">
        <f t="shared" si="445"/>
        <v>11.529090225563777</v>
      </c>
      <c r="V829" s="24">
        <f t="shared" si="446"/>
        <v>1</v>
      </c>
      <c r="W829" s="32">
        <f t="shared" si="447"/>
        <v>2886.2748570282956</v>
      </c>
      <c r="X829" s="33">
        <f t="shared" si="448"/>
        <v>5.3651429717042447</v>
      </c>
      <c r="Y829" s="34">
        <f t="shared" si="449"/>
        <v>1</v>
      </c>
      <c r="Z829" s="39">
        <f t="shared" si="474"/>
        <v>2886.5909999999994</v>
      </c>
      <c r="AA829" s="33">
        <f t="shared" si="450"/>
        <v>5.0490000000004329</v>
      </c>
      <c r="AB829" s="34">
        <f t="shared" si="451"/>
        <v>1</v>
      </c>
      <c r="AC829" s="32">
        <f t="shared" si="452"/>
        <v>2886.5246099759415</v>
      </c>
      <c r="AD829" s="33">
        <f t="shared" si="453"/>
        <v>5.1153900240583425</v>
      </c>
      <c r="AE829" s="34">
        <f t="shared" si="454"/>
        <v>1</v>
      </c>
      <c r="AF829" s="36">
        <f t="shared" si="455"/>
        <v>1</v>
      </c>
      <c r="AG829" s="37">
        <f t="shared" si="456"/>
        <v>1</v>
      </c>
      <c r="AH829" s="37">
        <f>IF(COUNTIF(AF830:AF833, "&lt;0")&gt;=2,0,IF(AE829=1, 1, -1))</f>
        <v>0</v>
      </c>
      <c r="AI829" s="37">
        <f>IF(COUNTIF(AF830:AF832, "&lt;0")&gt;=1,0,IF(AE829=1, 1, -1))</f>
        <v>0</v>
      </c>
      <c r="AJ829" s="42">
        <f>IF(SUM(AE830:AE832)=0,0,IF(AE829=1, 1, -1))</f>
        <v>1</v>
      </c>
      <c r="AK829" s="37">
        <f>IF(COUNTIF(AF830:AF831, "&lt;0")&gt;=2,0,IF(AE829=1, 1, -1))</f>
        <v>1</v>
      </c>
      <c r="AL829" s="44">
        <f>IF(COUNTIF(AF830:AF833, "&lt;0")&gt;=3,0,IF(AE829=1, 1, -1))</f>
        <v>1</v>
      </c>
      <c r="AM829" s="49">
        <f>IF(COUNTIF(AF830:AF832, "&lt;0")&gt;=2,0,IF(AE829=1, 1, -1))</f>
        <v>1</v>
      </c>
      <c r="AN829" s="7">
        <v>14.831850242173962</v>
      </c>
      <c r="AO829" s="4">
        <f t="shared" si="457"/>
        <v>9</v>
      </c>
      <c r="AP829" s="4">
        <f t="shared" si="458"/>
        <v>-4.25</v>
      </c>
      <c r="AQ829" s="4">
        <f t="shared" si="459"/>
        <v>5.4000000000000909</v>
      </c>
      <c r="AR829">
        <f t="shared" si="475"/>
        <v>9</v>
      </c>
      <c r="AS829" s="6">
        <f t="shared" si="460"/>
        <v>0</v>
      </c>
      <c r="AT829" s="4">
        <f t="shared" si="461"/>
        <v>13.247775363260942</v>
      </c>
      <c r="AU829" s="4">
        <f t="shared" si="476"/>
        <v>16.431850242173873</v>
      </c>
      <c r="AV829">
        <f t="shared" si="477"/>
        <v>0</v>
      </c>
      <c r="AW829">
        <f t="shared" si="478"/>
        <v>0</v>
      </c>
      <c r="AX829">
        <f t="shared" si="479"/>
        <v>0</v>
      </c>
      <c r="AY829" s="4">
        <f t="shared" si="462"/>
        <v>6.94</v>
      </c>
      <c r="AZ829" s="4">
        <f t="shared" si="463"/>
        <v>277.50499999999954</v>
      </c>
      <c r="BA829" s="4">
        <f>(C829-$C$1240)*10/100*4</f>
        <v>123.26399999999994</v>
      </c>
      <c r="BC829"/>
      <c r="BE829" s="6"/>
      <c r="BK829">
        <f t="shared" si="480"/>
        <v>1</v>
      </c>
    </row>
    <row r="830" spans="1:63" x14ac:dyDescent="0.25">
      <c r="A830">
        <v>429</v>
      </c>
      <c r="B830" s="1">
        <v>43628</v>
      </c>
      <c r="C830" s="2">
        <v>2882.73</v>
      </c>
      <c r="D830" s="2">
        <v>2888.57</v>
      </c>
      <c r="E830" s="2">
        <v>2874.68</v>
      </c>
      <c r="F830" s="2">
        <v>2879.84</v>
      </c>
      <c r="G830" s="2">
        <v>3034130000</v>
      </c>
      <c r="H830" s="2">
        <f t="shared" si="464"/>
        <v>55.957770823680519</v>
      </c>
      <c r="I830" s="2">
        <f t="shared" si="465"/>
        <v>2830.7374999999997</v>
      </c>
      <c r="J830" s="2">
        <f t="shared" si="466"/>
        <v>56.867828059087145</v>
      </c>
      <c r="K830" s="2">
        <f t="shared" si="467"/>
        <v>-2.9899999999997817</v>
      </c>
      <c r="L830" s="20">
        <f>VLOOKUP(B830,'IV Calls'!A:B,2, FALSE)</f>
        <v>0.1195</v>
      </c>
      <c r="M830" s="2">
        <f t="shared" si="468"/>
        <v>11.305060263844503</v>
      </c>
      <c r="N830" s="2">
        <f>VLOOKUP(B830,'IV Puts'!A:B,2, FALSE)</f>
        <v>0.16470000000000001</v>
      </c>
      <c r="O830" s="21">
        <f t="shared" si="469"/>
        <v>16.169288773995024</v>
      </c>
      <c r="P830" s="4">
        <f t="shared" si="470"/>
        <v>13.890000000000327</v>
      </c>
      <c r="Q830" s="4">
        <f t="shared" si="471"/>
        <v>32.979000000000084</v>
      </c>
      <c r="R830" s="4">
        <f t="shared" si="472"/>
        <v>0.27090977443608505</v>
      </c>
      <c r="S830" s="4">
        <f t="shared" si="473"/>
        <v>4.9094406050329061E-2</v>
      </c>
      <c r="T830" s="20">
        <f t="shared" si="444"/>
        <v>2885.2391428571427</v>
      </c>
      <c r="U830" s="2">
        <f t="shared" si="445"/>
        <v>5.3991428571425786</v>
      </c>
      <c r="V830" s="24">
        <f t="shared" si="446"/>
        <v>1</v>
      </c>
      <c r="W830" s="32">
        <f t="shared" si="447"/>
        <v>2882.4252337034491</v>
      </c>
      <c r="X830" s="33">
        <f t="shared" si="448"/>
        <v>2.585233703448921</v>
      </c>
      <c r="Y830" s="34">
        <f t="shared" si="449"/>
        <v>1</v>
      </c>
      <c r="Z830" s="39">
        <f t="shared" si="474"/>
        <v>2880.6759999999995</v>
      </c>
      <c r="AA830" s="33">
        <f t="shared" si="450"/>
        <v>0.83599999999933061</v>
      </c>
      <c r="AB830" s="34">
        <f t="shared" si="451"/>
        <v>1</v>
      </c>
      <c r="AC830" s="32">
        <f t="shared" si="452"/>
        <v>2881.0433390777239</v>
      </c>
      <c r="AD830" s="33">
        <f t="shared" si="453"/>
        <v>1.20333907772374</v>
      </c>
      <c r="AE830" s="34">
        <f t="shared" si="454"/>
        <v>1</v>
      </c>
      <c r="AF830" s="36">
        <f t="shared" si="455"/>
        <v>1</v>
      </c>
      <c r="AG830" s="37">
        <f t="shared" si="456"/>
        <v>0</v>
      </c>
      <c r="AH830" s="37">
        <f>IF(COUNTIF(AF831:AF834, "&lt;0")&gt;=2,0,IF(AE830=1, 1, -1))</f>
        <v>0</v>
      </c>
      <c r="AI830" s="37">
        <f>IF(COUNTIF(AF831:AF833, "&lt;0")&gt;=1,0,IF(AE830=1, 1, -1))</f>
        <v>0</v>
      </c>
      <c r="AJ830" s="42">
        <f>IF(SUM(AE831:AE833)=0,0,IF(AE830=1, 1, -1))</f>
        <v>1</v>
      </c>
      <c r="AK830" s="37">
        <f>IF(COUNTIF(AF831:AF832, "&lt;0")&gt;=2,0,IF(AE830=1, 1, -1))</f>
        <v>1</v>
      </c>
      <c r="AL830" s="44">
        <f>IF(COUNTIF(AF831:AF834, "&lt;0")&gt;=3,0,IF(AE830=1, 1, -1))</f>
        <v>0</v>
      </c>
      <c r="AM830" s="49">
        <f>IF(COUNTIF(AF831:AF833, "&lt;0")&gt;=2,0,IF(AE830=1, 1, -1))</f>
        <v>0</v>
      </c>
      <c r="AN830" s="7">
        <v>15.581116531005772</v>
      </c>
      <c r="AO830" s="4">
        <f t="shared" si="457"/>
        <v>5.8400000000001455</v>
      </c>
      <c r="AP830" s="4">
        <f t="shared" si="458"/>
        <v>-8.0500000000001819</v>
      </c>
      <c r="AQ830" s="4">
        <f t="shared" si="459"/>
        <v>2.8899999999998727</v>
      </c>
      <c r="AR830">
        <f t="shared" si="475"/>
        <v>8.0500000000001819</v>
      </c>
      <c r="AS830" s="6">
        <f t="shared" si="460"/>
        <v>0</v>
      </c>
      <c r="AT830" s="4">
        <f t="shared" si="461"/>
        <v>15.321674796508475</v>
      </c>
      <c r="AU830" s="4">
        <f t="shared" si="476"/>
        <v>19.6911165310059</v>
      </c>
      <c r="AV830">
        <f t="shared" si="477"/>
        <v>0</v>
      </c>
      <c r="AW830">
        <f t="shared" si="478"/>
        <v>0</v>
      </c>
      <c r="AX830">
        <f t="shared" si="479"/>
        <v>0</v>
      </c>
      <c r="AY830" s="4">
        <f t="shared" si="462"/>
        <v>6.94</v>
      </c>
      <c r="AZ830" s="4">
        <f t="shared" si="463"/>
        <v>270.56499999999954</v>
      </c>
      <c r="BA830" s="4">
        <f>(C830-$C$1240)*10/100*4</f>
        <v>121.86000000000004</v>
      </c>
      <c r="BC830"/>
      <c r="BE830" s="6"/>
      <c r="BK830">
        <f t="shared" si="480"/>
        <v>1</v>
      </c>
    </row>
    <row r="831" spans="1:63" x14ac:dyDescent="0.25">
      <c r="A831">
        <v>428</v>
      </c>
      <c r="B831" s="1">
        <v>43627</v>
      </c>
      <c r="C831" s="2">
        <v>2903.27</v>
      </c>
      <c r="D831" s="2">
        <v>2910.61</v>
      </c>
      <c r="E831" s="2">
        <v>2878.53</v>
      </c>
      <c r="F831" s="2">
        <v>2885.72</v>
      </c>
      <c r="G831" s="2">
        <v>3548420000</v>
      </c>
      <c r="H831" s="2">
        <f t="shared" si="464"/>
        <v>52.693462972175169</v>
      </c>
      <c r="I831" s="2">
        <f t="shared" si="465"/>
        <v>2827.607</v>
      </c>
      <c r="J831" s="2">
        <f t="shared" si="466"/>
        <v>55.32762162314306</v>
      </c>
      <c r="K831" s="2">
        <f t="shared" si="467"/>
        <v>16.539999999999964</v>
      </c>
      <c r="L831" s="20">
        <f>VLOOKUP(B831,'IV Calls'!A:B,2, FALSE)</f>
        <v>0.13120000000000001</v>
      </c>
      <c r="M831" s="2">
        <f t="shared" si="468"/>
        <v>12.416259698374393</v>
      </c>
      <c r="N831" s="2">
        <f>VLOOKUP(B831,'IV Puts'!A:B,2, FALSE)</f>
        <v>0.17230000000000001</v>
      </c>
      <c r="O831" s="21">
        <f t="shared" si="469"/>
        <v>16.921332985962316</v>
      </c>
      <c r="P831" s="4">
        <f t="shared" si="470"/>
        <v>32.079999999999927</v>
      </c>
      <c r="Q831" s="4">
        <f t="shared" si="471"/>
        <v>35.223000000000049</v>
      </c>
      <c r="R831" s="4">
        <f t="shared" si="472"/>
        <v>-0.48085714285714831</v>
      </c>
      <c r="S831" s="4">
        <f t="shared" si="473"/>
        <v>-0.42924830500147726</v>
      </c>
      <c r="T831" s="20">
        <f t="shared" si="444"/>
        <v>2885.6582180451128</v>
      </c>
      <c r="U831" s="2">
        <f t="shared" si="445"/>
        <v>6.1781954887010215E-2</v>
      </c>
      <c r="V831" s="24">
        <f t="shared" si="446"/>
        <v>1</v>
      </c>
      <c r="W831" s="32">
        <f t="shared" si="447"/>
        <v>2902.6673026252342</v>
      </c>
      <c r="X831" s="33">
        <f t="shared" si="448"/>
        <v>16.947302625234443</v>
      </c>
      <c r="Y831" s="34">
        <f t="shared" si="449"/>
        <v>0</v>
      </c>
      <c r="Z831" s="39">
        <f t="shared" si="474"/>
        <v>2905.014000000001</v>
      </c>
      <c r="AA831" s="33">
        <f t="shared" si="450"/>
        <v>19.294000000001233</v>
      </c>
      <c r="AB831" s="34">
        <f t="shared" si="451"/>
        <v>0</v>
      </c>
      <c r="AC831" s="32">
        <f t="shared" si="452"/>
        <v>2904.5211935512998</v>
      </c>
      <c r="AD831" s="33">
        <f t="shared" si="453"/>
        <v>18.801193551300003</v>
      </c>
      <c r="AE831" s="34">
        <f t="shared" si="454"/>
        <v>0</v>
      </c>
      <c r="AF831" s="36">
        <f t="shared" si="455"/>
        <v>-1</v>
      </c>
      <c r="AG831" s="37">
        <f t="shared" si="456"/>
        <v>-1</v>
      </c>
      <c r="AH831" s="37">
        <f>IF(COUNTIF(AF832:AF835, "&lt;0")&gt;=2,0,IF(AE831=1, 1, -1))</f>
        <v>0</v>
      </c>
      <c r="AI831" s="37">
        <f>IF(COUNTIF(AF832:AF834, "&lt;0")&gt;=1,0,IF(AE831=1, 1, -1))</f>
        <v>0</v>
      </c>
      <c r="AJ831" s="42">
        <f>IF(SUM(AE832:AE834)=0,0,IF(AE831=1, 1, -1))</f>
        <v>-1</v>
      </c>
      <c r="AK831" s="37">
        <f>IF(COUNTIF(AF832:AF833, "&lt;0")&gt;=2,0,IF(AE831=1, 1, -1))</f>
        <v>-1</v>
      </c>
      <c r="AL831" s="44">
        <f>IF(COUNTIF(AF832:AF835, "&lt;0")&gt;=3,0,IF(AE831=1, 1, -1))</f>
        <v>-1</v>
      </c>
      <c r="AM831" s="49">
        <f>IF(COUNTIF(AF832:AF834, "&lt;0")&gt;=2,0,IF(AE831=1, 1, -1))</f>
        <v>0</v>
      </c>
      <c r="AN831" s="7">
        <v>16.30580446669137</v>
      </c>
      <c r="AO831" s="4">
        <f t="shared" si="457"/>
        <v>7.3400000000001455</v>
      </c>
      <c r="AP831" s="4">
        <f t="shared" si="458"/>
        <v>-24.739999999999782</v>
      </c>
      <c r="AQ831" s="4">
        <f t="shared" si="459"/>
        <v>17.550000000000182</v>
      </c>
      <c r="AR831">
        <f t="shared" si="475"/>
        <v>24.739999999999782</v>
      </c>
      <c r="AS831" s="6">
        <f t="shared" si="460"/>
        <v>1</v>
      </c>
      <c r="AT831" s="4">
        <f t="shared" si="461"/>
        <v>-0.28129329996272645</v>
      </c>
      <c r="AU831" s="4">
        <f t="shared" si="476"/>
        <v>5.7558044666911883</v>
      </c>
      <c r="AV831">
        <f t="shared" si="477"/>
        <v>0</v>
      </c>
      <c r="AW831">
        <f t="shared" si="478"/>
        <v>1</v>
      </c>
      <c r="AX831">
        <f t="shared" si="479"/>
        <v>0</v>
      </c>
      <c r="AY831" s="4">
        <f t="shared" si="462"/>
        <v>-3.9100000000000006</v>
      </c>
      <c r="AZ831" s="4">
        <f t="shared" si="463"/>
        <v>263.62499999999955</v>
      </c>
      <c r="BA831" s="4">
        <f>(C831-$C$1240)*10/100*4</f>
        <v>130.07600000000002</v>
      </c>
      <c r="BC831"/>
      <c r="BE831" s="6"/>
      <c r="BK831">
        <f t="shared" si="480"/>
        <v>1</v>
      </c>
    </row>
    <row r="832" spans="1:63" x14ac:dyDescent="0.25">
      <c r="A832">
        <v>427</v>
      </c>
      <c r="B832" s="1">
        <v>43626</v>
      </c>
      <c r="C832" s="2">
        <v>2885.83</v>
      </c>
      <c r="D832" s="2">
        <v>2904.77</v>
      </c>
      <c r="E832" s="2">
        <v>2885.51</v>
      </c>
      <c r="F832" s="2">
        <v>2886.73</v>
      </c>
      <c r="G832" s="2">
        <v>3209210000</v>
      </c>
      <c r="H832" s="2">
        <f t="shared" si="464"/>
        <v>43.243352013151473</v>
      </c>
      <c r="I832" s="2">
        <f t="shared" si="465"/>
        <v>2824.453</v>
      </c>
      <c r="J832" s="2">
        <f t="shared" si="466"/>
        <v>48.779748656049577</v>
      </c>
      <c r="K832" s="2">
        <f t="shared" si="467"/>
        <v>12.489999999999782</v>
      </c>
      <c r="L832" s="20">
        <f>VLOOKUP(B832,'IV Calls'!A:B,2, FALSE)</f>
        <v>0.14149999999999999</v>
      </c>
      <c r="M832" s="2">
        <f t="shared" si="468"/>
        <v>13.328898035845091</v>
      </c>
      <c r="N832" s="2">
        <f>VLOOKUP(B832,'IV Puts'!A:B,2, FALSE)</f>
        <v>0.16869999999999999</v>
      </c>
      <c r="O832" s="21">
        <f t="shared" si="469"/>
        <v>16.49093310923719</v>
      </c>
      <c r="P832" s="4">
        <f t="shared" si="470"/>
        <v>31.429999999999836</v>
      </c>
      <c r="Q832" s="4">
        <f t="shared" si="471"/>
        <v>35.908000000000087</v>
      </c>
      <c r="R832" s="4">
        <f t="shared" si="472"/>
        <v>-1.0717819548872192</v>
      </c>
      <c r="S832" s="4">
        <f t="shared" si="473"/>
        <v>-0.84886954192338715</v>
      </c>
      <c r="T832" s="20">
        <f t="shared" si="444"/>
        <v>2870.557007518797</v>
      </c>
      <c r="U832" s="2">
        <f t="shared" si="445"/>
        <v>16.172992481202982</v>
      </c>
      <c r="V832" s="24">
        <f t="shared" si="446"/>
        <v>0</v>
      </c>
      <c r="W832" s="32">
        <f t="shared" si="447"/>
        <v>2884.3839276342751</v>
      </c>
      <c r="X832" s="33">
        <f t="shared" si="448"/>
        <v>2.3460723657249218</v>
      </c>
      <c r="Y832" s="34">
        <f t="shared" si="449"/>
        <v>1</v>
      </c>
      <c r="Z832" s="39">
        <f t="shared" si="474"/>
        <v>2889.126000000002</v>
      </c>
      <c r="AA832" s="33">
        <f t="shared" si="450"/>
        <v>2.3960000000020045</v>
      </c>
      <c r="AB832" s="34">
        <f t="shared" si="451"/>
        <v>1</v>
      </c>
      <c r="AC832" s="32">
        <f t="shared" si="452"/>
        <v>2888.1301648031995</v>
      </c>
      <c r="AD832" s="33">
        <f t="shared" si="453"/>
        <v>1.4001648031994591</v>
      </c>
      <c r="AE832" s="34">
        <f t="shared" si="454"/>
        <v>1</v>
      </c>
      <c r="AF832" s="36">
        <f t="shared" si="455"/>
        <v>1</v>
      </c>
      <c r="AG832" s="37">
        <f t="shared" si="456"/>
        <v>0</v>
      </c>
      <c r="AH832" s="37">
        <f>IF(COUNTIF(AF833:AF836, "&lt;0")&gt;=2,0,IF(AE832=1, 1, -1))</f>
        <v>0</v>
      </c>
      <c r="AI832" s="37">
        <f>IF(COUNTIF(AF833:AF835, "&lt;0")&gt;=1,0,IF(AE832=1, 1, -1))</f>
        <v>0</v>
      </c>
      <c r="AJ832" s="42">
        <f>IF(SUM(AE833:AE835)=0,0,IF(AE832=1, 1, -1))</f>
        <v>1</v>
      </c>
      <c r="AK832" s="37">
        <f>IF(COUNTIF(AF833:AF834, "&lt;0")&gt;=2,0,IF(AE832=1, 1, -1))</f>
        <v>0</v>
      </c>
      <c r="AL832" s="44">
        <f>IF(COUNTIF(AF833:AF836, "&lt;0")&gt;=3,0,IF(AE832=1, 1, -1))</f>
        <v>0</v>
      </c>
      <c r="AM832" s="49">
        <f>IF(COUNTIF(AF833:AF835, "&lt;0")&gt;=2,0,IF(AE832=1, 1, -1))</f>
        <v>0</v>
      </c>
      <c r="AN832" s="7">
        <v>15.891060767823795</v>
      </c>
      <c r="AO832" s="4">
        <f t="shared" si="457"/>
        <v>18.940000000000055</v>
      </c>
      <c r="AP832" s="4">
        <f t="shared" si="458"/>
        <v>-0.31999999999970896</v>
      </c>
      <c r="AQ832" s="4">
        <f t="shared" si="459"/>
        <v>0.90000000000009095</v>
      </c>
      <c r="AR832">
        <f t="shared" si="475"/>
        <v>18.940000000000055</v>
      </c>
      <c r="AS832" s="6">
        <f t="shared" si="460"/>
        <v>0</v>
      </c>
      <c r="AT832" s="4">
        <f t="shared" si="461"/>
        <v>4.8965911517356382</v>
      </c>
      <c r="AU832" s="4">
        <f t="shared" si="476"/>
        <v>21.991060767823704</v>
      </c>
      <c r="AV832">
        <f t="shared" si="477"/>
        <v>0</v>
      </c>
      <c r="AW832">
        <f t="shared" si="478"/>
        <v>0</v>
      </c>
      <c r="AX832">
        <f t="shared" si="479"/>
        <v>0</v>
      </c>
      <c r="AY832" s="4">
        <f t="shared" si="462"/>
        <v>6.94</v>
      </c>
      <c r="AZ832" s="4">
        <f t="shared" si="463"/>
        <v>267.53499999999957</v>
      </c>
      <c r="BA832" s="4">
        <f>(C832-$C$1240)*10/100*4</f>
        <v>123.1</v>
      </c>
      <c r="BC832"/>
      <c r="BE832" s="6"/>
      <c r="BK832">
        <f t="shared" si="480"/>
        <v>0</v>
      </c>
    </row>
    <row r="833" spans="1:63" x14ac:dyDescent="0.25">
      <c r="A833">
        <v>426</v>
      </c>
      <c r="B833" s="1">
        <v>43623</v>
      </c>
      <c r="C833" s="2">
        <v>2852.87</v>
      </c>
      <c r="D833" s="2">
        <v>2884.97</v>
      </c>
      <c r="E833" s="2">
        <v>2852.87</v>
      </c>
      <c r="F833" s="2">
        <v>2873.34</v>
      </c>
      <c r="G833" s="2">
        <v>3220250000</v>
      </c>
      <c r="H833" s="2">
        <f t="shared" si="464"/>
        <v>34.970399482991311</v>
      </c>
      <c r="I833" s="2">
        <f t="shared" si="465"/>
        <v>2823.3164999999999</v>
      </c>
      <c r="J833" s="2">
        <f t="shared" si="466"/>
        <v>40.128859975019679</v>
      </c>
      <c r="K833" s="2">
        <f t="shared" si="467"/>
        <v>9.3800000000001091</v>
      </c>
      <c r="L833" s="20">
        <f>VLOOKUP(B833,'IV Calls'!A:B,2, FALSE)</f>
        <v>0.12740000000000001</v>
      </c>
      <c r="M833" s="2">
        <f t="shared" si="468"/>
        <v>11.876047346422773</v>
      </c>
      <c r="N833" s="2">
        <f>VLOOKUP(B833,'IV Puts'!A:B,2, FALSE)</f>
        <v>0.12559999999999999</v>
      </c>
      <c r="O833" s="21">
        <f t="shared" si="469"/>
        <v>12.150229282521405</v>
      </c>
      <c r="P833" s="4">
        <f t="shared" si="470"/>
        <v>41.480000000000018</v>
      </c>
      <c r="Q833" s="4">
        <f t="shared" si="471"/>
        <v>34.882000000000104</v>
      </c>
      <c r="R833" s="4">
        <f t="shared" si="472"/>
        <v>-2.7829924812030105</v>
      </c>
      <c r="S833" s="4">
        <f t="shared" si="473"/>
        <v>-2.0367216418662473</v>
      </c>
      <c r="T833" s="20">
        <f t="shared" si="444"/>
        <v>2839.3517744360902</v>
      </c>
      <c r="U833" s="2">
        <f t="shared" si="445"/>
        <v>33.988225563909964</v>
      </c>
      <c r="V833" s="24">
        <f t="shared" si="446"/>
        <v>0</v>
      </c>
      <c r="W833" s="32">
        <f t="shared" si="447"/>
        <v>2850.8348581020355</v>
      </c>
      <c r="X833" s="33">
        <f t="shared" si="448"/>
        <v>22.505141897964677</v>
      </c>
      <c r="Y833" s="34">
        <f t="shared" si="449"/>
        <v>0</v>
      </c>
      <c r="Z833" s="39">
        <f t="shared" si="474"/>
        <v>2855.3060000000005</v>
      </c>
      <c r="AA833" s="33">
        <f t="shared" si="450"/>
        <v>18.033999999999651</v>
      </c>
      <c r="AB833" s="34">
        <f t="shared" si="451"/>
        <v>0</v>
      </c>
      <c r="AC833" s="32">
        <f t="shared" si="452"/>
        <v>2854.3670602014281</v>
      </c>
      <c r="AD833" s="33">
        <f t="shared" si="453"/>
        <v>18.972939798572042</v>
      </c>
      <c r="AE833" s="34">
        <f t="shared" si="454"/>
        <v>0</v>
      </c>
      <c r="AF833" s="36">
        <f t="shared" si="455"/>
        <v>-1</v>
      </c>
      <c r="AG833" s="37">
        <f t="shared" si="456"/>
        <v>0</v>
      </c>
      <c r="AH833" s="37">
        <f>IF(COUNTIF(AF834:AF837, "&lt;0")&gt;=2,0,IF(AE833=1, 1, -1))</f>
        <v>0</v>
      </c>
      <c r="AI833" s="37">
        <f>IF(COUNTIF(AF834:AF836, "&lt;0")&gt;=1,0,IF(AE833=1, 1, -1))</f>
        <v>0</v>
      </c>
      <c r="AJ833" s="42">
        <f>IF(SUM(AE834:AE836)=0,0,IF(AE833=1, 1, -1))</f>
        <v>-1</v>
      </c>
      <c r="AK833" s="37">
        <f>IF(COUNTIF(AF834:AF835, "&lt;0")&gt;=2,0,IF(AE833=1, 1, -1))</f>
        <v>-1</v>
      </c>
      <c r="AL833" s="44">
        <f>IF(COUNTIF(AF834:AF837, "&lt;0")&gt;=3,0,IF(AE833=1, 1, -1))</f>
        <v>-1</v>
      </c>
      <c r="AM833" s="49">
        <f>IF(COUNTIF(AF834:AF836, "&lt;0")&gt;=2,0,IF(AE833=1, 1, -1))</f>
        <v>0</v>
      </c>
      <c r="AN833" s="7">
        <v>11.708253898828101</v>
      </c>
      <c r="AO833" s="4">
        <f t="shared" si="457"/>
        <v>32.099999999999909</v>
      </c>
      <c r="AP833" s="4">
        <f t="shared" si="458"/>
        <v>0</v>
      </c>
      <c r="AQ833" s="4">
        <f t="shared" si="459"/>
        <v>20.470000000000255</v>
      </c>
      <c r="AR833">
        <f t="shared" si="475"/>
        <v>32.099999999999909</v>
      </c>
      <c r="AS833" s="6">
        <f t="shared" si="460"/>
        <v>1</v>
      </c>
      <c r="AT833" s="4">
        <f t="shared" si="461"/>
        <v>-14.53761915175776</v>
      </c>
      <c r="AU833" s="4">
        <f t="shared" si="476"/>
        <v>-1.7617461011721538</v>
      </c>
      <c r="AV833">
        <f t="shared" si="477"/>
        <v>1</v>
      </c>
      <c r="AW833">
        <f t="shared" si="478"/>
        <v>0</v>
      </c>
      <c r="AX833">
        <f t="shared" si="479"/>
        <v>0</v>
      </c>
      <c r="AY833" s="4">
        <f t="shared" si="462"/>
        <v>-3.9100000000000006</v>
      </c>
      <c r="AZ833" s="4">
        <f t="shared" si="463"/>
        <v>260.59499999999957</v>
      </c>
      <c r="BA833" s="4">
        <f>(C833-$C$1240)*10/100*4</f>
        <v>109.91599999999998</v>
      </c>
      <c r="BC833"/>
      <c r="BE833" s="6"/>
      <c r="BK833">
        <f t="shared" si="480"/>
        <v>1</v>
      </c>
    </row>
    <row r="834" spans="1:63" x14ac:dyDescent="0.25">
      <c r="A834">
        <v>425</v>
      </c>
      <c r="B834" s="1">
        <v>43622</v>
      </c>
      <c r="C834" s="2">
        <v>2828.51</v>
      </c>
      <c r="D834" s="2">
        <v>2852.1</v>
      </c>
      <c r="E834" s="2">
        <v>2822.45</v>
      </c>
      <c r="F834" s="2">
        <v>2843.49</v>
      </c>
      <c r="G834" s="2">
        <v>3396410000</v>
      </c>
      <c r="H834" s="2">
        <f t="shared" si="464"/>
        <v>32.650795549266469</v>
      </c>
      <c r="I834" s="2">
        <f t="shared" si="465"/>
        <v>2823.665</v>
      </c>
      <c r="J834" s="2">
        <f t="shared" si="466"/>
        <v>34.060102357914012</v>
      </c>
      <c r="K834" s="2">
        <f t="shared" si="467"/>
        <v>2.3600000000001273</v>
      </c>
      <c r="L834" s="20">
        <f>VLOOKUP(B834,'IV Calls'!A:B,2, FALSE)</f>
        <v>0.122</v>
      </c>
      <c r="M834" s="2">
        <f t="shared" si="468"/>
        <v>11.303314888511544</v>
      </c>
      <c r="N834" s="2">
        <f>VLOOKUP(B834,'IV Puts'!A:B,2, FALSE)</f>
        <v>0.1249</v>
      </c>
      <c r="O834" s="21">
        <f t="shared" si="469"/>
        <v>12.00883218093303</v>
      </c>
      <c r="P834" s="4">
        <f t="shared" si="470"/>
        <v>29.650000000000091</v>
      </c>
      <c r="Q834" s="4">
        <f t="shared" si="471"/>
        <v>35.812000000000126</v>
      </c>
      <c r="R834" s="4">
        <f t="shared" si="472"/>
        <v>-4.1382255639097769</v>
      </c>
      <c r="S834" s="4">
        <f t="shared" si="473"/>
        <v>-2.8663970393867322</v>
      </c>
      <c r="T834" s="20">
        <f t="shared" ref="T834:T897" si="481">F835+R835</f>
        <v>2820.9996315789476</v>
      </c>
      <c r="U834" s="2">
        <f t="shared" ref="U834:U897" si="482">ABS(T834-F834)</f>
        <v>22.490368421052153</v>
      </c>
      <c r="V834" s="24">
        <f t="shared" ref="V834:V897" si="483">IF(U834&gt;O835, 0, 1)</f>
        <v>0</v>
      </c>
      <c r="W834" s="32">
        <f t="shared" ref="W834:W897" si="484">C834+S835*$BI$6</f>
        <v>2826.0149646601621</v>
      </c>
      <c r="X834" s="33">
        <f t="shared" ref="X834:X897" si="485">ABS(W834-F834)</f>
        <v>17.475035339837632</v>
      </c>
      <c r="Y834" s="34">
        <f t="shared" ref="Y834:Y897" si="486">IF(X834&gt;O835, 0, 1)</f>
        <v>0</v>
      </c>
      <c r="Z834" s="39">
        <f t="shared" si="474"/>
        <v>2829.5520000000006</v>
      </c>
      <c r="AA834" s="33">
        <f t="shared" ref="AA834:AA897" si="487">ABS(Z834-F834)</f>
        <v>13.937999999999192</v>
      </c>
      <c r="AB834" s="34">
        <f t="shared" ref="AB834:AB897" si="488">IF(AA834&gt;O835, 0, 1)</f>
        <v>0</v>
      </c>
      <c r="AC834" s="32">
        <f t="shared" ref="AC834:AC897" si="489">$BI$8*Z834+(1-$BI$8)*W834</f>
        <v>2828.8092225786349</v>
      </c>
      <c r="AD834" s="33">
        <f t="shared" ref="AD834:AD897" si="490">ABS(AC834-F834)</f>
        <v>14.680777421364837</v>
      </c>
      <c r="AE834" s="34">
        <f t="shared" ref="AE834:AE897" si="491">IF(AD834&gt;O835, 0, 1)</f>
        <v>0</v>
      </c>
      <c r="AF834" s="36">
        <f t="shared" ref="AF834:AF897" si="492">IF(AE834=1, 1, -1)</f>
        <v>-1</v>
      </c>
      <c r="AG834" s="37">
        <f t="shared" ref="AG834:AG897" si="493">IF(AE835=0,0,IF(0=AE834,-1,AE834))</f>
        <v>-1</v>
      </c>
      <c r="AH834" s="37">
        <f>IF(COUNTIF(AF835:AF838, "&lt;0")&gt;=2,0,IF(AE834=1, 1, -1))</f>
        <v>-1</v>
      </c>
      <c r="AI834" s="37">
        <f>IF(COUNTIF(AF835:AF837, "&lt;0")&gt;=1,0,IF(AE834=1, 1, -1))</f>
        <v>0</v>
      </c>
      <c r="AJ834" s="42">
        <f>IF(SUM(AE835:AE837)=0,0,IF(AE834=1, 1, -1))</f>
        <v>-1</v>
      </c>
      <c r="AK834" s="37">
        <f>IF(COUNTIF(AF835:AF836, "&lt;0")&gt;=2,0,IF(AE834=1, 1, -1))</f>
        <v>-1</v>
      </c>
      <c r="AL834" s="44">
        <f>IF(COUNTIF(AF835:AF838, "&lt;0")&gt;=3,0,IF(AE834=1, 1, -1))</f>
        <v>-1</v>
      </c>
      <c r="AM834" s="49">
        <f>IF(COUNTIF(AF835:AF837, "&lt;0")&gt;=2,0,IF(AE834=1, 1, -1))</f>
        <v>-1</v>
      </c>
      <c r="AN834" s="7">
        <v>11.572000242418785</v>
      </c>
      <c r="AO834" s="4">
        <f t="shared" ref="AO834:AO897" si="494">D834-C834</f>
        <v>23.589999999999691</v>
      </c>
      <c r="AP834" s="4">
        <f t="shared" ref="AP834:AP897" si="495">E834-C834</f>
        <v>-6.0600000000004002</v>
      </c>
      <c r="AQ834" s="4">
        <f t="shared" ref="AQ834:AQ897" si="496">ABS(C834-F834)</f>
        <v>14.979999999999563</v>
      </c>
      <c r="AR834">
        <f t="shared" si="475"/>
        <v>23.589999999999691</v>
      </c>
      <c r="AS834" s="6">
        <f t="shared" ref="AS834:AS897" si="497">IF(AO834&gt;AN834*$BI$4,1,0)+IF(-AP834&gt;AN834*$BI$4,1,0)</f>
        <v>1</v>
      </c>
      <c r="AT834" s="4">
        <f t="shared" ref="AT834:AT897" si="498">$BI$4*AN834-AR834</f>
        <v>-6.231999636371512</v>
      </c>
      <c r="AU834" s="4">
        <f t="shared" si="476"/>
        <v>3.5920002424192212</v>
      </c>
      <c r="AV834">
        <f t="shared" si="477"/>
        <v>0</v>
      </c>
      <c r="AW834">
        <f t="shared" si="478"/>
        <v>1</v>
      </c>
      <c r="AX834">
        <f t="shared" si="479"/>
        <v>0</v>
      </c>
      <c r="AY834" s="4">
        <f t="shared" ref="AY834:AY897" si="499">IF(OR(AS834=1,AX834=1),$BF$25,IF(AS834=0,$BF$24,$BF$26))</f>
        <v>-3.9100000000000006</v>
      </c>
      <c r="AZ834" s="4">
        <f t="shared" ref="AZ834:AZ897" si="500">AY834+AZ835</f>
        <v>264.5049999999996</v>
      </c>
      <c r="BA834" s="4">
        <f>(C834-$C$1240)*10/100*4</f>
        <v>100.17200000000011</v>
      </c>
      <c r="BC834"/>
      <c r="BE834" s="6"/>
      <c r="BK834">
        <f t="shared" si="480"/>
        <v>1</v>
      </c>
    </row>
    <row r="835" spans="1:63" x14ac:dyDescent="0.25">
      <c r="A835">
        <v>424</v>
      </c>
      <c r="B835" s="1">
        <v>43621</v>
      </c>
      <c r="C835" s="2">
        <v>2818.09</v>
      </c>
      <c r="D835" s="2">
        <v>2827.28</v>
      </c>
      <c r="E835" s="2">
        <v>2800.92</v>
      </c>
      <c r="F835" s="2">
        <v>2826.15</v>
      </c>
      <c r="G835" s="2">
        <v>3548830000</v>
      </c>
      <c r="H835" s="2">
        <f t="shared" ref="H835:H898" si="501">_xlfn.STDEV.S(C835:C844)</f>
        <v>36.25644126680568</v>
      </c>
      <c r="I835" s="2">
        <f t="shared" ref="I835:I898" si="502">AVERAGE(C835:C854)</f>
        <v>2826.2200000000003</v>
      </c>
      <c r="J835" s="2">
        <f t="shared" ref="J835:J898" si="503">_xlfn.STDEV.S(D835:E844)</f>
        <v>36.84804399222071</v>
      </c>
      <c r="K835" s="2">
        <f t="shared" ref="K835:K898" si="504">C835-F836</f>
        <v>14.820000000000164</v>
      </c>
      <c r="L835" s="20">
        <f>VLOOKUP(B835,'IV Calls'!A:B,2, FALSE)</f>
        <v>0.1358</v>
      </c>
      <c r="M835" s="2">
        <f t="shared" ref="M835:M898" si="505">L835*F836*SQRT((6.5/24)/252)</f>
        <v>12.48002589120666</v>
      </c>
      <c r="N835" s="2">
        <f>VLOOKUP(B835,'IV Puts'!A:B,2, FALSE)</f>
        <v>0.13550000000000001</v>
      </c>
      <c r="O835" s="21">
        <f t="shared" ref="O835:O898" si="506">N835*F836*SQRT((7/24)/252)</f>
        <v>12.922524174647485</v>
      </c>
      <c r="P835" s="4">
        <f t="shared" ref="P835:P898" si="507">MAX(D835-E835, ABS(D835-F836), ABS(E835-F836))</f>
        <v>26.360000000000127</v>
      </c>
      <c r="Q835" s="4">
        <f t="shared" ref="Q835:Q898" si="508">AVERAGE(P835:P844)</f>
        <v>34.283000000000087</v>
      </c>
      <c r="R835" s="4">
        <f t="shared" ref="R835:R898" si="509">SLOPE(F835:F854,A835:A854)</f>
        <v>-5.1503684210526339</v>
      </c>
      <c r="S835" s="4">
        <f t="shared" ref="S835:S898" si="510">SLOPE(F835:F854,B835:B854)*1</f>
        <v>-3.5141342814618834</v>
      </c>
      <c r="T835" s="20">
        <f t="shared" si="481"/>
        <v>2797.3691654135337</v>
      </c>
      <c r="U835" s="2">
        <f t="shared" si="482"/>
        <v>28.780834586466426</v>
      </c>
      <c r="V835" s="24">
        <f t="shared" si="483"/>
        <v>0</v>
      </c>
      <c r="W835" s="32">
        <f t="shared" si="484"/>
        <v>2815.2156399609216</v>
      </c>
      <c r="X835" s="33">
        <f t="shared" si="485"/>
        <v>10.934360039078456</v>
      </c>
      <c r="Y835" s="34">
        <f t="shared" si="486"/>
        <v>1</v>
      </c>
      <c r="Z835" s="39">
        <f t="shared" ref="Z835:Z898" si="511">_xlfn.FORECAST.LINEAR(A835+$BI$7,C835:C836,A835:A836)</f>
        <v>2823.635000000002</v>
      </c>
      <c r="AA835" s="33">
        <f t="shared" si="487"/>
        <v>2.5149999999980537</v>
      </c>
      <c r="AB835" s="34">
        <f t="shared" si="488"/>
        <v>1</v>
      </c>
      <c r="AC835" s="32">
        <f t="shared" si="489"/>
        <v>2821.866934391795</v>
      </c>
      <c r="AD835" s="33">
        <f t="shared" si="490"/>
        <v>4.2830656082051064</v>
      </c>
      <c r="AE835" s="34">
        <f t="shared" si="491"/>
        <v>1</v>
      </c>
      <c r="AF835" s="36">
        <f t="shared" si="492"/>
        <v>1</v>
      </c>
      <c r="AG835" s="37">
        <f t="shared" si="493"/>
        <v>0</v>
      </c>
      <c r="AH835" s="37">
        <f>IF(COUNTIF(AF836:AF839, "&lt;0")&gt;=2,0,IF(AE835=1, 1, -1))</f>
        <v>1</v>
      </c>
      <c r="AI835" s="37">
        <f>IF(COUNTIF(AF836:AF838, "&lt;0")&gt;=1,0,IF(AE835=1, 1, -1))</f>
        <v>0</v>
      </c>
      <c r="AJ835" s="42">
        <f>IF(SUM(AE836:AE838)=0,0,IF(AE835=1, 1, -1))</f>
        <v>1</v>
      </c>
      <c r="AK835" s="37">
        <f>IF(COUNTIF(AF836:AF837, "&lt;0")&gt;=2,0,IF(AE835=1, 1, -1))</f>
        <v>1</v>
      </c>
      <c r="AL835" s="44">
        <f>IF(COUNTIF(AF836:AF839, "&lt;0")&gt;=3,0,IF(AE835=1, 1, -1))</f>
        <v>1</v>
      </c>
      <c r="AM835" s="49">
        <f>IF(COUNTIF(AF836:AF838, "&lt;0")&gt;=2,0,IF(AE835=1, 1, -1))</f>
        <v>1</v>
      </c>
      <c r="AN835" s="7">
        <v>12.452455878192211</v>
      </c>
      <c r="AO835" s="4">
        <f t="shared" si="494"/>
        <v>9.1900000000000546</v>
      </c>
      <c r="AP835" s="4">
        <f t="shared" si="495"/>
        <v>-17.170000000000073</v>
      </c>
      <c r="AQ835" s="4">
        <f t="shared" si="496"/>
        <v>8.0599999999999454</v>
      </c>
      <c r="AR835">
        <f t="shared" ref="AR835:AR898" si="512">IF(AO835&gt;(-AP835), AO835, -AP835)</f>
        <v>17.170000000000073</v>
      </c>
      <c r="AS835" s="6">
        <f t="shared" si="497"/>
        <v>0</v>
      </c>
      <c r="AT835" s="4">
        <f t="shared" si="498"/>
        <v>1.5086838172882437</v>
      </c>
      <c r="AU835" s="4">
        <f t="shared" ref="AU835:AU898" si="513">AN835-AQ835+7</f>
        <v>11.392455878192266</v>
      </c>
      <c r="AV835">
        <f t="shared" ref="AV835:AV898" si="514">IF(AND(AT835&lt;0,AU835&lt;0), 1, 0)</f>
        <v>0</v>
      </c>
      <c r="AW835">
        <f t="shared" ref="AW835:AW898" si="515">IF(AND(AT835&lt;0,AU835&gt;0), 1, 0)</f>
        <v>0</v>
      </c>
      <c r="AX835">
        <f t="shared" ref="AX835:AX898" si="516">IF(AND(AT835&gt;0,AU835&lt;0), 1, 0)</f>
        <v>0</v>
      </c>
      <c r="AY835" s="4">
        <f t="shared" si="499"/>
        <v>6.94</v>
      </c>
      <c r="AZ835" s="4">
        <f t="shared" si="500"/>
        <v>268.41499999999962</v>
      </c>
      <c r="BA835" s="4">
        <f>(C835-$C$1240)*10/100*4</f>
        <v>96.00400000000009</v>
      </c>
      <c r="BC835"/>
      <c r="BE835" s="6"/>
      <c r="BK835">
        <f t="shared" ref="BK835:BK898" si="517">IF(AND(AM835=0,AL835=0,AK835=0),0,1)</f>
        <v>1</v>
      </c>
    </row>
    <row r="836" spans="1:63" x14ac:dyDescent="0.25">
      <c r="A836">
        <v>423</v>
      </c>
      <c r="B836" s="1">
        <v>43620</v>
      </c>
      <c r="C836" s="2">
        <v>2762.64</v>
      </c>
      <c r="D836" s="2">
        <v>2804.49</v>
      </c>
      <c r="E836" s="2">
        <v>2762.64</v>
      </c>
      <c r="F836" s="2">
        <v>2803.27</v>
      </c>
      <c r="G836" s="2">
        <v>3810430000</v>
      </c>
      <c r="H836" s="2">
        <f t="shared" si="501"/>
        <v>39.540770534278167</v>
      </c>
      <c r="I836" s="2">
        <f t="shared" si="502"/>
        <v>2830.9670000000006</v>
      </c>
      <c r="J836" s="2">
        <f t="shared" si="503"/>
        <v>41.192115734497207</v>
      </c>
      <c r="K836" s="2">
        <f t="shared" si="504"/>
        <v>18.190000000000055</v>
      </c>
      <c r="L836" s="20">
        <f>VLOOKUP(B836,'IV Calls'!A:B,2, FALSE)</f>
        <v>0.1547</v>
      </c>
      <c r="M836" s="2">
        <f t="shared" si="505"/>
        <v>13.918627872743144</v>
      </c>
      <c r="N836" s="2">
        <f>VLOOKUP(B836,'IV Puts'!A:B,2, FALSE)</f>
        <v>0.14510000000000001</v>
      </c>
      <c r="O836" s="21">
        <f t="shared" si="506"/>
        <v>13.547709142732579</v>
      </c>
      <c r="P836" s="4">
        <f t="shared" si="507"/>
        <v>60.039999999999964</v>
      </c>
      <c r="Q836" s="4">
        <f t="shared" si="508"/>
        <v>34.512000000000079</v>
      </c>
      <c r="R836" s="4">
        <f t="shared" si="509"/>
        <v>-5.9008345864661722</v>
      </c>
      <c r="S836" s="4">
        <f t="shared" si="510"/>
        <v>-4.0483944212370355</v>
      </c>
      <c r="T836" s="20">
        <f t="shared" si="481"/>
        <v>2737.5553157894733</v>
      </c>
      <c r="U836" s="2">
        <f t="shared" si="482"/>
        <v>65.714684210526684</v>
      </c>
      <c r="V836" s="24">
        <f t="shared" si="483"/>
        <v>0</v>
      </c>
      <c r="W836" s="32">
        <f t="shared" si="484"/>
        <v>2759.241530939149</v>
      </c>
      <c r="X836" s="33">
        <f t="shared" si="485"/>
        <v>44.028469060850966</v>
      </c>
      <c r="Y836" s="34">
        <f t="shared" si="486"/>
        <v>0</v>
      </c>
      <c r="Z836" s="39">
        <f t="shared" si="511"/>
        <v>2763.7509999999993</v>
      </c>
      <c r="AA836" s="33">
        <f t="shared" si="487"/>
        <v>39.519000000000688</v>
      </c>
      <c r="AB836" s="34">
        <f t="shared" si="488"/>
        <v>0</v>
      </c>
      <c r="AC836" s="32">
        <f t="shared" si="489"/>
        <v>2762.8040114972205</v>
      </c>
      <c r="AD836" s="33">
        <f t="shared" si="490"/>
        <v>40.46598850277951</v>
      </c>
      <c r="AE836" s="34">
        <f t="shared" si="491"/>
        <v>0</v>
      </c>
      <c r="AF836" s="36">
        <f t="shared" si="492"/>
        <v>-1</v>
      </c>
      <c r="AG836" s="37">
        <f t="shared" si="493"/>
        <v>-1</v>
      </c>
      <c r="AH836" s="37">
        <f>IF(COUNTIF(AF837:AF840, "&lt;0")&gt;=2,0,IF(AE836=1, 1, -1))</f>
        <v>-1</v>
      </c>
      <c r="AI836" s="37">
        <f>IF(COUNTIF(AF837:AF839, "&lt;0")&gt;=1,0,IF(AE836=1, 1, -1))</f>
        <v>-1</v>
      </c>
      <c r="AJ836" s="42">
        <f>IF(SUM(AE837:AE839)=0,0,IF(AE836=1, 1, -1))</f>
        <v>-1</v>
      </c>
      <c r="AK836" s="37">
        <f>IF(COUNTIF(AF837:AF838, "&lt;0")&gt;=2,0,IF(AE836=1, 1, -1))</f>
        <v>-1</v>
      </c>
      <c r="AL836" s="44">
        <f>IF(COUNTIF(AF837:AF840, "&lt;0")&gt;=3,0,IF(AE836=1, 1, -1))</f>
        <v>-1</v>
      </c>
      <c r="AM836" s="49">
        <f>IF(COUNTIF(AF837:AF839, "&lt;0")&gt;=2,0,IF(AE836=1, 1, -1))</f>
        <v>-1</v>
      </c>
      <c r="AN836" s="7">
        <v>13.05489918768604</v>
      </c>
      <c r="AO836" s="4">
        <f t="shared" si="494"/>
        <v>41.849999999999909</v>
      </c>
      <c r="AP836" s="4">
        <f t="shared" si="495"/>
        <v>0</v>
      </c>
      <c r="AQ836" s="4">
        <f t="shared" si="496"/>
        <v>40.630000000000109</v>
      </c>
      <c r="AR836">
        <f t="shared" si="512"/>
        <v>41.849999999999909</v>
      </c>
      <c r="AS836" s="6">
        <f t="shared" si="497"/>
        <v>1</v>
      </c>
      <c r="AT836" s="4">
        <f t="shared" si="498"/>
        <v>-22.267651218470849</v>
      </c>
      <c r="AU836" s="4">
        <f t="shared" si="513"/>
        <v>-20.575100812314069</v>
      </c>
      <c r="AV836">
        <f t="shared" si="514"/>
        <v>1</v>
      </c>
      <c r="AW836">
        <f t="shared" si="515"/>
        <v>0</v>
      </c>
      <c r="AX836">
        <f t="shared" si="516"/>
        <v>0</v>
      </c>
      <c r="AY836" s="4">
        <f t="shared" si="499"/>
        <v>-3.9100000000000006</v>
      </c>
      <c r="AZ836" s="4">
        <f t="shared" si="500"/>
        <v>261.47499999999962</v>
      </c>
      <c r="BA836" s="4">
        <f>(C836-$C$1240)*10/100*4</f>
        <v>73.823999999999984</v>
      </c>
      <c r="BC836"/>
      <c r="BE836" s="6"/>
      <c r="BK836">
        <f t="shared" si="517"/>
        <v>1</v>
      </c>
    </row>
    <row r="837" spans="1:63" x14ac:dyDescent="0.25">
      <c r="A837">
        <v>422</v>
      </c>
      <c r="B837" s="1">
        <v>43619</v>
      </c>
      <c r="C837" s="2">
        <v>2751.53</v>
      </c>
      <c r="D837" s="2">
        <v>2763.07</v>
      </c>
      <c r="E837" s="2">
        <v>2728.81</v>
      </c>
      <c r="F837" s="2">
        <v>2744.45</v>
      </c>
      <c r="G837" s="2">
        <v>3966700000</v>
      </c>
      <c r="H837" s="2">
        <f t="shared" si="501"/>
        <v>37.634588124932741</v>
      </c>
      <c r="I837" s="2">
        <f t="shared" si="502"/>
        <v>2838.2794999999996</v>
      </c>
      <c r="J837" s="2">
        <f t="shared" si="503"/>
        <v>41.583239446858137</v>
      </c>
      <c r="K837" s="2">
        <f t="shared" si="504"/>
        <v>-0.52999999999974534</v>
      </c>
      <c r="L837" s="20">
        <f>VLOOKUP(B837,'IV Calls'!A:B,2, FALSE)</f>
        <v>0.1908</v>
      </c>
      <c r="M837" s="2">
        <f t="shared" si="505"/>
        <v>17.21420836755647</v>
      </c>
      <c r="N837" s="2">
        <f>VLOOKUP(B837,'IV Puts'!A:B,2, FALSE)</f>
        <v>0.1588</v>
      </c>
      <c r="O837" s="21">
        <f t="shared" si="506"/>
        <v>14.867964824360987</v>
      </c>
      <c r="P837" s="4">
        <f t="shared" si="507"/>
        <v>34.260000000000218</v>
      </c>
      <c r="Q837" s="4">
        <f t="shared" si="508"/>
        <v>31.332000000000107</v>
      </c>
      <c r="R837" s="4">
        <f t="shared" si="509"/>
        <v>-6.8946842105263171</v>
      </c>
      <c r="S837" s="4">
        <f t="shared" si="510"/>
        <v>-4.7865761420432689</v>
      </c>
      <c r="T837" s="20">
        <f t="shared" si="481"/>
        <v>2745.1063458646618</v>
      </c>
      <c r="U837" s="2">
        <f t="shared" si="482"/>
        <v>0.65634586466194378</v>
      </c>
      <c r="V837" s="24">
        <f t="shared" si="483"/>
        <v>1</v>
      </c>
      <c r="W837" s="32">
        <f t="shared" si="484"/>
        <v>2748.0802585529127</v>
      </c>
      <c r="X837" s="33">
        <f t="shared" si="485"/>
        <v>3.6302585529128919</v>
      </c>
      <c r="Y837" s="34">
        <f t="shared" si="486"/>
        <v>1</v>
      </c>
      <c r="Z837" s="39">
        <f t="shared" si="511"/>
        <v>2750.0680000000002</v>
      </c>
      <c r="AA837" s="33">
        <f t="shared" si="487"/>
        <v>5.6180000000003929</v>
      </c>
      <c r="AB837" s="34">
        <f t="shared" si="488"/>
        <v>1</v>
      </c>
      <c r="AC837" s="32">
        <f t="shared" si="489"/>
        <v>2749.6505742961117</v>
      </c>
      <c r="AD837" s="33">
        <f t="shared" si="490"/>
        <v>5.2005742961118813</v>
      </c>
      <c r="AE837" s="34">
        <f t="shared" si="491"/>
        <v>1</v>
      </c>
      <c r="AF837" s="36">
        <f t="shared" si="492"/>
        <v>1</v>
      </c>
      <c r="AG837" s="37">
        <f t="shared" si="493"/>
        <v>1</v>
      </c>
      <c r="AH837" s="37">
        <f>IF(COUNTIF(AF838:AF841, "&lt;0")&gt;=2,0,IF(AE837=1, 1, -1))</f>
        <v>1</v>
      </c>
      <c r="AI837" s="37">
        <f>IF(COUNTIF(AF838:AF840, "&lt;0")&gt;=1,0,IF(AE837=1, 1, -1))</f>
        <v>1</v>
      </c>
      <c r="AJ837" s="42">
        <f>IF(SUM(AE838:AE840)=0,0,IF(AE837=1, 1, -1))</f>
        <v>1</v>
      </c>
      <c r="AK837" s="37">
        <f>IF(COUNTIF(AF838:AF839, "&lt;0")&gt;=2,0,IF(AE837=1, 1, -1))</f>
        <v>1</v>
      </c>
      <c r="AL837" s="44">
        <f>IF(COUNTIF(AF838:AF841, "&lt;0")&gt;=3,0,IF(AE837=1, 1, -1))</f>
        <v>1</v>
      </c>
      <c r="AM837" s="49">
        <f>IF(COUNTIF(AF838:AF840, "&lt;0")&gt;=2,0,IF(AE837=1, 1, -1))</f>
        <v>1</v>
      </c>
      <c r="AN837" s="7">
        <v>14.327129396058533</v>
      </c>
      <c r="AO837" s="4">
        <f t="shared" si="494"/>
        <v>11.539999999999964</v>
      </c>
      <c r="AP837" s="4">
        <f t="shared" si="495"/>
        <v>-22.720000000000255</v>
      </c>
      <c r="AQ837" s="4">
        <f t="shared" si="496"/>
        <v>7.080000000000382</v>
      </c>
      <c r="AR837">
        <f t="shared" si="512"/>
        <v>22.720000000000255</v>
      </c>
      <c r="AS837" s="6">
        <f t="shared" si="497"/>
        <v>1</v>
      </c>
      <c r="AT837" s="4">
        <f t="shared" si="498"/>
        <v>-1.2293059059124545</v>
      </c>
      <c r="AU837" s="4">
        <f t="shared" si="513"/>
        <v>14.247129396058151</v>
      </c>
      <c r="AV837">
        <f t="shared" si="514"/>
        <v>0</v>
      </c>
      <c r="AW837">
        <f t="shared" si="515"/>
        <v>1</v>
      </c>
      <c r="AX837">
        <f t="shared" si="516"/>
        <v>0</v>
      </c>
      <c r="AY837" s="4">
        <f t="shared" si="499"/>
        <v>-3.9100000000000006</v>
      </c>
      <c r="AZ837" s="4">
        <f t="shared" si="500"/>
        <v>265.38499999999965</v>
      </c>
      <c r="BA837" s="4">
        <f>(C837-$C$1240)*10/100*4</f>
        <v>69.380000000000109</v>
      </c>
      <c r="BC837"/>
      <c r="BE837" s="6"/>
      <c r="BK837">
        <f t="shared" si="517"/>
        <v>1</v>
      </c>
    </row>
    <row r="838" spans="1:63" x14ac:dyDescent="0.25">
      <c r="A838">
        <v>421</v>
      </c>
      <c r="B838" s="1">
        <v>43616</v>
      </c>
      <c r="C838" s="2">
        <v>2766.15</v>
      </c>
      <c r="D838" s="2">
        <v>2768.98</v>
      </c>
      <c r="E838" s="2">
        <v>2750.52</v>
      </c>
      <c r="F838" s="2">
        <v>2752.06</v>
      </c>
      <c r="G838" s="2">
        <v>3981020000</v>
      </c>
      <c r="H838" s="2">
        <f t="shared" si="501"/>
        <v>32.589013486142797</v>
      </c>
      <c r="I838" s="2">
        <f t="shared" si="502"/>
        <v>2847.1634999999997</v>
      </c>
      <c r="J838" s="2">
        <f t="shared" si="503"/>
        <v>38.562387933813135</v>
      </c>
      <c r="K838" s="2">
        <f t="shared" si="504"/>
        <v>-22.710000000000036</v>
      </c>
      <c r="L838" s="20">
        <f>VLOOKUP(B838,'IV Calls'!A:B,2, FALSE)</f>
        <v>0.16619999999999999</v>
      </c>
      <c r="M838" s="2">
        <f t="shared" si="505"/>
        <v>15.195273447970344</v>
      </c>
      <c r="N838" s="2">
        <f>VLOOKUP(B838,'IV Puts'!A:B,2, FALSE)</f>
        <v>0.16320000000000001</v>
      </c>
      <c r="O838" s="21">
        <f t="shared" si="506"/>
        <v>15.484243651865469</v>
      </c>
      <c r="P838" s="4">
        <f t="shared" si="507"/>
        <v>38.340000000000146</v>
      </c>
      <c r="Q838" s="4">
        <f t="shared" si="508"/>
        <v>31.031000000000084</v>
      </c>
      <c r="R838" s="4">
        <f t="shared" si="509"/>
        <v>-6.9536541353383452</v>
      </c>
      <c r="S838" s="4">
        <f t="shared" si="510"/>
        <v>-4.8587907705455073</v>
      </c>
      <c r="T838" s="20">
        <f t="shared" si="481"/>
        <v>2782.4314736842107</v>
      </c>
      <c r="U838" s="2">
        <f t="shared" si="482"/>
        <v>30.371473684210741</v>
      </c>
      <c r="V838" s="24">
        <f t="shared" si="483"/>
        <v>0</v>
      </c>
      <c r="W838" s="32">
        <f t="shared" si="484"/>
        <v>2762.9598924496822</v>
      </c>
      <c r="X838" s="33">
        <f t="shared" si="485"/>
        <v>10.899892449682284</v>
      </c>
      <c r="Y838" s="34">
        <f t="shared" si="486"/>
        <v>1</v>
      </c>
      <c r="Z838" s="39">
        <f t="shared" si="511"/>
        <v>2764.0709999999999</v>
      </c>
      <c r="AA838" s="33">
        <f t="shared" si="487"/>
        <v>12.010999999999967</v>
      </c>
      <c r="AB838" s="34">
        <f t="shared" si="488"/>
        <v>1</v>
      </c>
      <c r="AC838" s="32">
        <f t="shared" si="489"/>
        <v>2763.8376674144329</v>
      </c>
      <c r="AD838" s="33">
        <f t="shared" si="490"/>
        <v>11.777667414432926</v>
      </c>
      <c r="AE838" s="34">
        <f t="shared" si="491"/>
        <v>1</v>
      </c>
      <c r="AF838" s="36">
        <f t="shared" si="492"/>
        <v>1</v>
      </c>
      <c r="AG838" s="37">
        <f t="shared" si="493"/>
        <v>1</v>
      </c>
      <c r="AH838" s="37">
        <f>IF(COUNTIF(AF839:AF842, "&lt;0")&gt;=2,0,IF(AE838=1, 1, -1))</f>
        <v>1</v>
      </c>
      <c r="AI838" s="37">
        <f>IF(COUNTIF(AF839:AF841, "&lt;0")&gt;=1,0,IF(AE838=1, 1, -1))</f>
        <v>0</v>
      </c>
      <c r="AJ838" s="42">
        <f>IF(SUM(AE839:AE841)=0,0,IF(AE838=1, 1, -1))</f>
        <v>1</v>
      </c>
      <c r="AK838" s="37">
        <f>IF(COUNTIF(AF839:AF840, "&lt;0")&gt;=2,0,IF(AE838=1, 1, -1))</f>
        <v>1</v>
      </c>
      <c r="AL838" s="44">
        <f>IF(COUNTIF(AF839:AF842, "&lt;0")&gt;=3,0,IF(AE838=1, 1, -1))</f>
        <v>1</v>
      </c>
      <c r="AM838" s="49">
        <f>IF(COUNTIF(AF839:AF841, "&lt;0")&gt;=2,0,IF(AE838=1, 1, -1))</f>
        <v>1</v>
      </c>
      <c r="AN838" s="7">
        <v>14.920990533747053</v>
      </c>
      <c r="AO838" s="4">
        <f t="shared" si="494"/>
        <v>2.8299999999999272</v>
      </c>
      <c r="AP838" s="4">
        <f t="shared" si="495"/>
        <v>-15.630000000000109</v>
      </c>
      <c r="AQ838" s="4">
        <f t="shared" si="496"/>
        <v>14.090000000000146</v>
      </c>
      <c r="AR838">
        <f t="shared" si="512"/>
        <v>15.630000000000109</v>
      </c>
      <c r="AS838" s="6">
        <f t="shared" si="497"/>
        <v>0</v>
      </c>
      <c r="AT838" s="4">
        <f t="shared" si="498"/>
        <v>6.7514858006204719</v>
      </c>
      <c r="AU838" s="4">
        <f t="shared" si="513"/>
        <v>7.8309905337469079</v>
      </c>
      <c r="AV838">
        <f t="shared" si="514"/>
        <v>0</v>
      </c>
      <c r="AW838">
        <f t="shared" si="515"/>
        <v>0</v>
      </c>
      <c r="AX838">
        <f t="shared" si="516"/>
        <v>0</v>
      </c>
      <c r="AY838" s="4">
        <f t="shared" si="499"/>
        <v>6.94</v>
      </c>
      <c r="AZ838" s="4">
        <f t="shared" si="500"/>
        <v>269.29499999999967</v>
      </c>
      <c r="BA838" s="4">
        <f>(C838-$C$1240)*10/100*4</f>
        <v>75.228000000000065</v>
      </c>
      <c r="BC838"/>
      <c r="BE838" s="6"/>
      <c r="BK838">
        <f t="shared" si="517"/>
        <v>1</v>
      </c>
    </row>
    <row r="839" spans="1:63" x14ac:dyDescent="0.25">
      <c r="A839">
        <v>420</v>
      </c>
      <c r="B839" s="1">
        <v>43615</v>
      </c>
      <c r="C839" s="2">
        <v>2786.94</v>
      </c>
      <c r="D839" s="2">
        <v>2799</v>
      </c>
      <c r="E839" s="2">
        <v>2776.74</v>
      </c>
      <c r="F839" s="2">
        <v>2788.86</v>
      </c>
      <c r="G839" s="2">
        <v>3273790000</v>
      </c>
      <c r="H839" s="2">
        <f t="shared" si="501"/>
        <v>26.213686946580648</v>
      </c>
      <c r="I839" s="2">
        <f t="shared" si="502"/>
        <v>2854.9639999999999</v>
      </c>
      <c r="J839" s="2">
        <f t="shared" si="503"/>
        <v>34.981740782269519</v>
      </c>
      <c r="K839" s="2">
        <f t="shared" si="504"/>
        <v>3.9200000000000728</v>
      </c>
      <c r="L839" s="20">
        <f>VLOOKUP(B839,'IV Calls'!A:B,2, FALSE)</f>
        <v>0.14990000000000001</v>
      </c>
      <c r="M839" s="2">
        <f t="shared" si="505"/>
        <v>13.676304046296277</v>
      </c>
      <c r="N839" s="2">
        <f>VLOOKUP(B839,'IV Puts'!A:B,2, FALSE)</f>
        <v>0.14410000000000001</v>
      </c>
      <c r="O839" s="21">
        <f t="shared" si="506"/>
        <v>13.643425914231937</v>
      </c>
      <c r="P839" s="4">
        <f t="shared" si="507"/>
        <v>22.260000000000218</v>
      </c>
      <c r="Q839" s="4">
        <f t="shared" si="508"/>
        <v>31.316000000000077</v>
      </c>
      <c r="R839" s="4">
        <f t="shared" si="509"/>
        <v>-6.4285263157894716</v>
      </c>
      <c r="S839" s="4">
        <f t="shared" si="510"/>
        <v>-4.4931092257995768</v>
      </c>
      <c r="T839" s="20">
        <f t="shared" si="481"/>
        <v>2776.6956466165411</v>
      </c>
      <c r="U839" s="2">
        <f t="shared" si="482"/>
        <v>12.164353383459002</v>
      </c>
      <c r="V839" s="24">
        <f t="shared" si="483"/>
        <v>1</v>
      </c>
      <c r="W839" s="32">
        <f t="shared" si="484"/>
        <v>2783.7771803865012</v>
      </c>
      <c r="X839" s="33">
        <f t="shared" si="485"/>
        <v>5.0828196134989412</v>
      </c>
      <c r="Y839" s="34">
        <f t="shared" si="486"/>
        <v>1</v>
      </c>
      <c r="Z839" s="39">
        <f t="shared" si="511"/>
        <v>2786.6090000000004</v>
      </c>
      <c r="AA839" s="33">
        <f t="shared" si="487"/>
        <v>2.250999999999749</v>
      </c>
      <c r="AB839" s="34">
        <f t="shared" si="488"/>
        <v>1</v>
      </c>
      <c r="AC839" s="32">
        <f t="shared" si="489"/>
        <v>2786.0143178811654</v>
      </c>
      <c r="AD839" s="33">
        <f t="shared" si="490"/>
        <v>2.8456821188347021</v>
      </c>
      <c r="AE839" s="34">
        <f t="shared" si="491"/>
        <v>1</v>
      </c>
      <c r="AF839" s="36">
        <f t="shared" si="492"/>
        <v>1</v>
      </c>
      <c r="AG839" s="37">
        <f t="shared" si="493"/>
        <v>1</v>
      </c>
      <c r="AH839" s="37">
        <f>IF(COUNTIF(AF840:AF843, "&lt;0")&gt;=2,0,IF(AE839=1, 1, -1))</f>
        <v>0</v>
      </c>
      <c r="AI839" s="37">
        <f>IF(COUNTIF(AF840:AF842, "&lt;0")&gt;=1,0,IF(AE839=1, 1, -1))</f>
        <v>0</v>
      </c>
      <c r="AJ839" s="42">
        <f>IF(SUM(AE840:AE842)=0,0,IF(AE839=1, 1, -1))</f>
        <v>1</v>
      </c>
      <c r="AK839" s="37">
        <f>IF(COUNTIF(AF840:AF841, "&lt;0")&gt;=2,0,IF(AE839=1, 1, -1))</f>
        <v>1</v>
      </c>
      <c r="AL839" s="44">
        <f>IF(COUNTIF(AF840:AF843, "&lt;0")&gt;=3,0,IF(AE839=1, 1, -1))</f>
        <v>1</v>
      </c>
      <c r="AM839" s="49">
        <f>IF(COUNTIF(AF840:AF842, "&lt;0")&gt;=2,0,IF(AE839=1, 1, -1))</f>
        <v>1</v>
      </c>
      <c r="AN839" s="7">
        <v>13.147134176593019</v>
      </c>
      <c r="AO839" s="4">
        <f t="shared" si="494"/>
        <v>12.059999999999945</v>
      </c>
      <c r="AP839" s="4">
        <f t="shared" si="495"/>
        <v>-10.200000000000273</v>
      </c>
      <c r="AQ839" s="4">
        <f t="shared" si="496"/>
        <v>1.9200000000000728</v>
      </c>
      <c r="AR839">
        <f t="shared" si="512"/>
        <v>12.059999999999945</v>
      </c>
      <c r="AS839" s="6">
        <f t="shared" si="497"/>
        <v>0</v>
      </c>
      <c r="AT839" s="4">
        <f t="shared" si="498"/>
        <v>7.6607012648895818</v>
      </c>
      <c r="AU839" s="4">
        <f t="shared" si="513"/>
        <v>18.227134176592948</v>
      </c>
      <c r="AV839">
        <f t="shared" si="514"/>
        <v>0</v>
      </c>
      <c r="AW839">
        <f t="shared" si="515"/>
        <v>0</v>
      </c>
      <c r="AX839">
        <f t="shared" si="516"/>
        <v>0</v>
      </c>
      <c r="AY839" s="4">
        <f t="shared" si="499"/>
        <v>6.94</v>
      </c>
      <c r="AZ839" s="4">
        <f t="shared" si="500"/>
        <v>262.35499999999968</v>
      </c>
      <c r="BA839" s="4">
        <f>(C839-$C$1240)*10/100*4</f>
        <v>83.544000000000054</v>
      </c>
      <c r="BC839"/>
      <c r="BE839" s="6"/>
      <c r="BK839">
        <f t="shared" si="517"/>
        <v>1</v>
      </c>
    </row>
    <row r="840" spans="1:63" x14ac:dyDescent="0.25">
      <c r="A840">
        <v>419</v>
      </c>
      <c r="B840" s="1">
        <v>43614</v>
      </c>
      <c r="C840" s="2">
        <v>2790.25</v>
      </c>
      <c r="D840" s="2">
        <v>2792.03</v>
      </c>
      <c r="E840" s="2">
        <v>2766.06</v>
      </c>
      <c r="F840" s="2">
        <v>2783.02</v>
      </c>
      <c r="G840" s="2">
        <v>3700050000</v>
      </c>
      <c r="H840" s="2">
        <f t="shared" si="501"/>
        <v>21.147791820634332</v>
      </c>
      <c r="I840" s="2">
        <f t="shared" si="502"/>
        <v>2863.2334999999994</v>
      </c>
      <c r="J840" s="2">
        <f t="shared" si="503"/>
        <v>31.719621069449666</v>
      </c>
      <c r="K840" s="2">
        <f t="shared" si="504"/>
        <v>-12.139999999999873</v>
      </c>
      <c r="L840" s="20">
        <f>VLOOKUP(B840,'IV Calls'!A:B,2, FALSE)</f>
        <v>0.15559999999999999</v>
      </c>
      <c r="M840" s="2">
        <f t="shared" si="505"/>
        <v>14.295157817898904</v>
      </c>
      <c r="N840" s="2">
        <f>VLOOKUP(B840,'IV Puts'!A:B,2, FALSE)</f>
        <v>0.1653</v>
      </c>
      <c r="O840" s="21">
        <f t="shared" si="506"/>
        <v>15.759577015471919</v>
      </c>
      <c r="P840" s="4">
        <f t="shared" si="507"/>
        <v>36.329999999999927</v>
      </c>
      <c r="Q840" s="4">
        <f t="shared" si="508"/>
        <v>33.450000000000045</v>
      </c>
      <c r="R840" s="4">
        <f t="shared" si="509"/>
        <v>-6.3243533834586465</v>
      </c>
      <c r="S840" s="4">
        <f t="shared" si="510"/>
        <v>-4.4546755119699997</v>
      </c>
      <c r="T840" s="20">
        <f t="shared" si="481"/>
        <v>2796.1491278195485</v>
      </c>
      <c r="U840" s="2">
        <f t="shared" si="482"/>
        <v>13.129127819548557</v>
      </c>
      <c r="V840" s="24">
        <f t="shared" si="483"/>
        <v>1</v>
      </c>
      <c r="W840" s="32">
        <f t="shared" si="484"/>
        <v>2787.0880599798347</v>
      </c>
      <c r="X840" s="33">
        <f t="shared" si="485"/>
        <v>4.068059979834743</v>
      </c>
      <c r="Y840" s="34">
        <f t="shared" si="486"/>
        <v>1</v>
      </c>
      <c r="Z840" s="39">
        <f t="shared" si="511"/>
        <v>2786.2719999999972</v>
      </c>
      <c r="AA840" s="33">
        <f t="shared" si="487"/>
        <v>3.2519999999972242</v>
      </c>
      <c r="AB840" s="34">
        <f t="shared" si="488"/>
        <v>1</v>
      </c>
      <c r="AC840" s="32">
        <f t="shared" si="489"/>
        <v>2786.4433725957629</v>
      </c>
      <c r="AD840" s="33">
        <f t="shared" si="490"/>
        <v>3.4233725957628849</v>
      </c>
      <c r="AE840" s="34">
        <f t="shared" si="491"/>
        <v>1</v>
      </c>
      <c r="AF840" s="36">
        <f t="shared" si="492"/>
        <v>1</v>
      </c>
      <c r="AG840" s="37">
        <f t="shared" si="493"/>
        <v>0</v>
      </c>
      <c r="AH840" s="37">
        <f>IF(COUNTIF(AF841:AF844, "&lt;0")&gt;=2,0,IF(AE840=1, 1, -1))</f>
        <v>0</v>
      </c>
      <c r="AI840" s="37">
        <f>IF(COUNTIF(AF841:AF843, "&lt;0")&gt;=1,0,IF(AE840=1, 1, -1))</f>
        <v>0</v>
      </c>
      <c r="AJ840" s="42">
        <f>IF(SUM(AE841:AE843)=0,0,IF(AE840=1, 1, -1))</f>
        <v>1</v>
      </c>
      <c r="AK840" s="37">
        <f>IF(COUNTIF(AF841:AF842, "&lt;0")&gt;=2,0,IF(AE840=1, 1, -1))</f>
        <v>1</v>
      </c>
      <c r="AL840" s="44">
        <f>IF(COUNTIF(AF841:AF844, "&lt;0")&gt;=3,0,IF(AE840=1, 1, -1))</f>
        <v>1</v>
      </c>
      <c r="AM840" s="49">
        <f>IF(COUNTIF(AF841:AF843, "&lt;0")&gt;=2,0,IF(AE840=1, 1, -1))</f>
        <v>0</v>
      </c>
      <c r="AN840" s="7">
        <v>15.186308401662524</v>
      </c>
      <c r="AO840" s="4">
        <f t="shared" si="494"/>
        <v>1.7800000000002001</v>
      </c>
      <c r="AP840" s="4">
        <f t="shared" si="495"/>
        <v>-24.190000000000055</v>
      </c>
      <c r="AQ840" s="4">
        <f t="shared" si="496"/>
        <v>7.2300000000000182</v>
      </c>
      <c r="AR840">
        <f t="shared" si="512"/>
        <v>24.190000000000055</v>
      </c>
      <c r="AS840" s="6">
        <f t="shared" si="497"/>
        <v>1</v>
      </c>
      <c r="AT840" s="4">
        <f t="shared" si="498"/>
        <v>-1.4105373975062676</v>
      </c>
      <c r="AU840" s="4">
        <f t="shared" si="513"/>
        <v>14.956308401662506</v>
      </c>
      <c r="AV840">
        <f t="shared" si="514"/>
        <v>0</v>
      </c>
      <c r="AW840">
        <f t="shared" si="515"/>
        <v>1</v>
      </c>
      <c r="AX840">
        <f t="shared" si="516"/>
        <v>0</v>
      </c>
      <c r="AY840" s="4">
        <f t="shared" si="499"/>
        <v>-3.9100000000000006</v>
      </c>
      <c r="AZ840" s="4">
        <f t="shared" si="500"/>
        <v>255.41499999999965</v>
      </c>
      <c r="BA840" s="4">
        <f>(C840-$C$1240)*10/100*4</f>
        <v>84.868000000000023</v>
      </c>
      <c r="BC840"/>
      <c r="BE840" s="6"/>
      <c r="BK840">
        <f t="shared" si="517"/>
        <v>1</v>
      </c>
    </row>
    <row r="841" spans="1:63" x14ac:dyDescent="0.25">
      <c r="A841">
        <v>418</v>
      </c>
      <c r="B841" s="1">
        <v>43613</v>
      </c>
      <c r="C841" s="2">
        <v>2830.03</v>
      </c>
      <c r="D841" s="2">
        <v>2840.51</v>
      </c>
      <c r="E841" s="2">
        <v>2801.58</v>
      </c>
      <c r="F841" s="2">
        <v>2802.39</v>
      </c>
      <c r="G841" s="2">
        <v>4121410000</v>
      </c>
      <c r="H841" s="2">
        <f t="shared" si="501"/>
        <v>14.90053332378856</v>
      </c>
      <c r="I841" s="2">
        <f t="shared" si="502"/>
        <v>2870.578</v>
      </c>
      <c r="J841" s="2">
        <f t="shared" si="503"/>
        <v>24.451212239887049</v>
      </c>
      <c r="K841" s="2">
        <f t="shared" si="504"/>
        <v>3.9700000000002547</v>
      </c>
      <c r="L841" s="20">
        <f>VLOOKUP(B841,'IV Calls'!A:B,2, FALSE)</f>
        <v>0.17330000000000001</v>
      </c>
      <c r="M841" s="2">
        <f t="shared" si="505"/>
        <v>16.05575483009298</v>
      </c>
      <c r="N841" s="2">
        <f>VLOOKUP(B841,'IV Puts'!A:B,2, FALSE)</f>
        <v>0.15459999999999999</v>
      </c>
      <c r="O841" s="21">
        <f t="shared" si="506"/>
        <v>14.863941809623991</v>
      </c>
      <c r="P841" s="4">
        <f t="shared" si="507"/>
        <v>38.930000000000291</v>
      </c>
      <c r="Q841" s="4">
        <f t="shared" si="508"/>
        <v>33.884000000000057</v>
      </c>
      <c r="R841" s="4">
        <f t="shared" si="509"/>
        <v>-6.2408721804511282</v>
      </c>
      <c r="S841" s="4">
        <f t="shared" si="510"/>
        <v>-4.453436648119796</v>
      </c>
      <c r="T841" s="20">
        <f t="shared" si="481"/>
        <v>2819.8815939849624</v>
      </c>
      <c r="U841" s="2">
        <f t="shared" si="482"/>
        <v>17.491593984962492</v>
      </c>
      <c r="V841" s="24">
        <f t="shared" si="483"/>
        <v>0</v>
      </c>
      <c r="W841" s="32">
        <f t="shared" si="484"/>
        <v>2826.8176681422929</v>
      </c>
      <c r="X841" s="33">
        <f t="shared" si="485"/>
        <v>24.427668142292987</v>
      </c>
      <c r="Y841" s="34">
        <f t="shared" si="486"/>
        <v>0</v>
      </c>
      <c r="Z841" s="39">
        <f t="shared" si="511"/>
        <v>2829.7920000000004</v>
      </c>
      <c r="AA841" s="33">
        <f t="shared" si="487"/>
        <v>27.402000000000498</v>
      </c>
      <c r="AB841" s="34">
        <f t="shared" si="488"/>
        <v>0</v>
      </c>
      <c r="AC841" s="32">
        <f t="shared" si="489"/>
        <v>2829.1673903098817</v>
      </c>
      <c r="AD841" s="33">
        <f t="shared" si="490"/>
        <v>26.777390309881866</v>
      </c>
      <c r="AE841" s="34">
        <f t="shared" si="491"/>
        <v>0</v>
      </c>
      <c r="AF841" s="36">
        <f t="shared" si="492"/>
        <v>-1</v>
      </c>
      <c r="AG841" s="37">
        <f t="shared" si="493"/>
        <v>-1</v>
      </c>
      <c r="AH841" s="37">
        <f>IF(COUNTIF(AF842:AF845, "&lt;0")&gt;=2,0,IF(AE841=1, 1, -1))</f>
        <v>-1</v>
      </c>
      <c r="AI841" s="37">
        <f>IF(COUNTIF(AF842:AF844, "&lt;0")&gt;=1,0,IF(AE841=1, 1, -1))</f>
        <v>0</v>
      </c>
      <c r="AJ841" s="42">
        <f>IF(SUM(AE842:AE844)=0,0,IF(AE841=1, 1, -1))</f>
        <v>-1</v>
      </c>
      <c r="AK841" s="37">
        <f>IF(COUNTIF(AF842:AF843, "&lt;0")&gt;=2,0,IF(AE841=1, 1, -1))</f>
        <v>-1</v>
      </c>
      <c r="AL841" s="44">
        <f>IF(COUNTIF(AF842:AF845, "&lt;0")&gt;=3,0,IF(AE841=1, 1, -1))</f>
        <v>-1</v>
      </c>
      <c r="AM841" s="49">
        <f>IF(COUNTIF(AF842:AF844, "&lt;0")&gt;=2,0,IF(AE841=1, 1, -1))</f>
        <v>-1</v>
      </c>
      <c r="AN841" s="7">
        <v>14.323252722056402</v>
      </c>
      <c r="AO841" s="4">
        <f t="shared" si="494"/>
        <v>10.480000000000018</v>
      </c>
      <c r="AP841" s="4">
        <f t="shared" si="495"/>
        <v>-28.450000000000273</v>
      </c>
      <c r="AQ841" s="4">
        <f t="shared" si="496"/>
        <v>27.640000000000327</v>
      </c>
      <c r="AR841">
        <f t="shared" si="512"/>
        <v>28.450000000000273</v>
      </c>
      <c r="AS841" s="6">
        <f t="shared" si="497"/>
        <v>1</v>
      </c>
      <c r="AT841" s="4">
        <f t="shared" si="498"/>
        <v>-6.9651209169156694</v>
      </c>
      <c r="AU841" s="4">
        <f t="shared" si="513"/>
        <v>-6.3167472779439251</v>
      </c>
      <c r="AV841">
        <f t="shared" si="514"/>
        <v>1</v>
      </c>
      <c r="AW841">
        <f t="shared" si="515"/>
        <v>0</v>
      </c>
      <c r="AX841">
        <f t="shared" si="516"/>
        <v>0</v>
      </c>
      <c r="AY841" s="4">
        <f t="shared" si="499"/>
        <v>-3.9100000000000006</v>
      </c>
      <c r="AZ841" s="4">
        <f t="shared" si="500"/>
        <v>259.32499999999965</v>
      </c>
      <c r="BA841" s="4">
        <f>(C841-$C$1240)*10/100*4</f>
        <v>100.78000000000011</v>
      </c>
      <c r="BC841"/>
      <c r="BE841" s="6"/>
      <c r="BK841">
        <f t="shared" si="517"/>
        <v>1</v>
      </c>
    </row>
    <row r="842" spans="1:63" x14ac:dyDescent="0.25">
      <c r="A842">
        <v>417</v>
      </c>
      <c r="B842" s="1">
        <v>43609</v>
      </c>
      <c r="C842" s="2">
        <v>2832.41</v>
      </c>
      <c r="D842" s="2">
        <v>2841.36</v>
      </c>
      <c r="E842" s="2">
        <v>2820.19</v>
      </c>
      <c r="F842" s="2">
        <v>2826.06</v>
      </c>
      <c r="G842" s="2">
        <v>2887390000</v>
      </c>
      <c r="H842" s="2">
        <f t="shared" si="501"/>
        <v>14.438496997802647</v>
      </c>
      <c r="I842" s="2">
        <f t="shared" si="502"/>
        <v>2876.1055000000001</v>
      </c>
      <c r="J842" s="2">
        <f t="shared" si="503"/>
        <v>24.468670252945316</v>
      </c>
      <c r="K842" s="2">
        <f t="shared" si="504"/>
        <v>10.170000000000073</v>
      </c>
      <c r="L842" s="20">
        <f>VLOOKUP(B842,'IV Calls'!A:B,2, FALSE)</f>
        <v>0.1447</v>
      </c>
      <c r="M842" s="2">
        <f t="shared" si="505"/>
        <v>13.387924701956152</v>
      </c>
      <c r="N842" s="2">
        <f>VLOOKUP(B842,'IV Puts'!A:B,2, FALSE)</f>
        <v>0.1278</v>
      </c>
      <c r="O842" s="21">
        <f t="shared" si="506"/>
        <v>12.270660078718503</v>
      </c>
      <c r="P842" s="4">
        <f t="shared" si="507"/>
        <v>21.170000000000073</v>
      </c>
      <c r="Q842" s="4">
        <f t="shared" si="508"/>
        <v>37.988000000000056</v>
      </c>
      <c r="R842" s="4">
        <f t="shared" si="509"/>
        <v>-6.1784060150375941</v>
      </c>
      <c r="S842" s="4">
        <f t="shared" si="510"/>
        <v>-4.5244110671936761</v>
      </c>
      <c r="T842" s="20">
        <f t="shared" si="481"/>
        <v>2816.0068120300748</v>
      </c>
      <c r="U842" s="2">
        <f t="shared" si="482"/>
        <v>10.053187969925148</v>
      </c>
      <c r="V842" s="24">
        <f t="shared" si="483"/>
        <v>1</v>
      </c>
      <c r="W842" s="32">
        <f t="shared" si="484"/>
        <v>2829.2305367384333</v>
      </c>
      <c r="X842" s="33">
        <f t="shared" si="485"/>
        <v>3.170536738433384</v>
      </c>
      <c r="Y842" s="34">
        <f t="shared" si="486"/>
        <v>1</v>
      </c>
      <c r="Z842" s="39">
        <f t="shared" si="511"/>
        <v>2831.9809999999998</v>
      </c>
      <c r="AA842" s="33">
        <f t="shared" si="487"/>
        <v>5.9209999999998217</v>
      </c>
      <c r="AB842" s="34">
        <f t="shared" si="488"/>
        <v>1</v>
      </c>
      <c r="AC842" s="32">
        <f t="shared" si="489"/>
        <v>2831.403402715071</v>
      </c>
      <c r="AD842" s="33">
        <f t="shared" si="490"/>
        <v>5.343402715071079</v>
      </c>
      <c r="AE842" s="34">
        <f t="shared" si="491"/>
        <v>1</v>
      </c>
      <c r="AF842" s="36">
        <f t="shared" si="492"/>
        <v>1</v>
      </c>
      <c r="AG842" s="37">
        <f t="shared" si="493"/>
        <v>0</v>
      </c>
      <c r="AH842" s="37">
        <f>IF(COUNTIF(AF843:AF846, "&lt;0")&gt;=2,0,IF(AE842=1, 1, -1))</f>
        <v>1</v>
      </c>
      <c r="AI842" s="37">
        <f>IF(COUNTIF(AF843:AF845, "&lt;0")&gt;=1,0,IF(AE842=1, 1, -1))</f>
        <v>0</v>
      </c>
      <c r="AJ842" s="42">
        <f>IF(SUM(AE843:AE845)=0,0,IF(AE842=1, 1, -1))</f>
        <v>1</v>
      </c>
      <c r="AK842" s="37">
        <f>IF(COUNTIF(AF843:AF844, "&lt;0")&gt;=2,0,IF(AE842=1, 1, -1))</f>
        <v>1</v>
      </c>
      <c r="AL842" s="44">
        <f>IF(COUNTIF(AF843:AF846, "&lt;0")&gt;=3,0,IF(AE842=1, 1, -1))</f>
        <v>1</v>
      </c>
      <c r="AM842" s="49">
        <f>IF(COUNTIF(AF843:AF845, "&lt;0")&gt;=2,0,IF(AE842=1, 1, -1))</f>
        <v>1</v>
      </c>
      <c r="AN842" s="7">
        <v>11.824303917829967</v>
      </c>
      <c r="AO842" s="4">
        <f t="shared" si="494"/>
        <v>8.9500000000002728</v>
      </c>
      <c r="AP842" s="4">
        <f t="shared" si="495"/>
        <v>-12.2199999999998</v>
      </c>
      <c r="AQ842" s="4">
        <f t="shared" si="496"/>
        <v>6.3499999999999091</v>
      </c>
      <c r="AR842">
        <f t="shared" si="512"/>
        <v>12.2199999999998</v>
      </c>
      <c r="AS842" s="6">
        <f t="shared" si="497"/>
        <v>0</v>
      </c>
      <c r="AT842" s="4">
        <f t="shared" si="498"/>
        <v>5.5164558767451517</v>
      </c>
      <c r="AU842" s="4">
        <f t="shared" si="513"/>
        <v>12.474303917830058</v>
      </c>
      <c r="AV842">
        <f t="shared" si="514"/>
        <v>0</v>
      </c>
      <c r="AW842">
        <f t="shared" si="515"/>
        <v>0</v>
      </c>
      <c r="AX842">
        <f t="shared" si="516"/>
        <v>0</v>
      </c>
      <c r="AY842" s="4">
        <f t="shared" si="499"/>
        <v>6.94</v>
      </c>
      <c r="AZ842" s="4">
        <f t="shared" si="500"/>
        <v>263.23499999999967</v>
      </c>
      <c r="BA842" s="4">
        <f>(C842-$C$1240)*10/100*4</f>
        <v>101.73199999999997</v>
      </c>
      <c r="BC842"/>
      <c r="BE842" s="6"/>
      <c r="BK842">
        <f t="shared" si="517"/>
        <v>1</v>
      </c>
    </row>
    <row r="843" spans="1:63" x14ac:dyDescent="0.25">
      <c r="A843">
        <v>416</v>
      </c>
      <c r="B843" s="1">
        <v>43608</v>
      </c>
      <c r="C843" s="2">
        <v>2836.7</v>
      </c>
      <c r="D843" s="2">
        <v>2836.7</v>
      </c>
      <c r="E843" s="2">
        <v>2805.49</v>
      </c>
      <c r="F843" s="2">
        <v>2822.24</v>
      </c>
      <c r="G843" s="2">
        <v>3891980000</v>
      </c>
      <c r="H843" s="2">
        <f t="shared" si="501"/>
        <v>15.4865091468528</v>
      </c>
      <c r="I843" s="2">
        <f t="shared" si="502"/>
        <v>2880.7754999999997</v>
      </c>
      <c r="J843" s="2">
        <f t="shared" si="503"/>
        <v>26.259295076119997</v>
      </c>
      <c r="K843" s="2">
        <f t="shared" si="504"/>
        <v>-19.570000000000164</v>
      </c>
      <c r="L843" s="20">
        <f>VLOOKUP(B843,'IV Calls'!A:B,2, FALSE)</f>
        <v>0.13780000000000001</v>
      </c>
      <c r="M843" s="2">
        <f t="shared" si="505"/>
        <v>12.903254494249699</v>
      </c>
      <c r="N843" s="2">
        <f>VLOOKUP(B843,'IV Puts'!A:B,2, FALSE)</f>
        <v>0.15329999999999999</v>
      </c>
      <c r="O843" s="21">
        <f t="shared" si="506"/>
        <v>14.896510327306109</v>
      </c>
      <c r="P843" s="4">
        <f t="shared" si="507"/>
        <v>50.7800000000002</v>
      </c>
      <c r="Q843" s="4">
        <f t="shared" si="508"/>
        <v>42.463000000000058</v>
      </c>
      <c r="R843" s="4">
        <f t="shared" si="509"/>
        <v>-6.2331879699248134</v>
      </c>
      <c r="S843" s="4">
        <f t="shared" si="510"/>
        <v>-4.4781172698121834</v>
      </c>
      <c r="T843" s="20">
        <f t="shared" si="481"/>
        <v>2850.4093609022557</v>
      </c>
      <c r="U843" s="2">
        <f t="shared" si="482"/>
        <v>28.169360902255903</v>
      </c>
      <c r="V843" s="24">
        <f t="shared" si="483"/>
        <v>0</v>
      </c>
      <c r="W843" s="32">
        <f t="shared" si="484"/>
        <v>2833.7366922609217</v>
      </c>
      <c r="X843" s="33">
        <f t="shared" si="485"/>
        <v>11.496692260921918</v>
      </c>
      <c r="Y843" s="34">
        <f t="shared" si="486"/>
        <v>1</v>
      </c>
      <c r="Z843" s="39">
        <f t="shared" si="511"/>
        <v>2834.7640000000001</v>
      </c>
      <c r="AA843" s="33">
        <f t="shared" si="487"/>
        <v>12.524000000000342</v>
      </c>
      <c r="AB843" s="34">
        <f t="shared" si="488"/>
        <v>0</v>
      </c>
      <c r="AC843" s="32">
        <f t="shared" si="489"/>
        <v>2834.5482653747936</v>
      </c>
      <c r="AD843" s="33">
        <f t="shared" si="490"/>
        <v>12.308265374793791</v>
      </c>
      <c r="AE843" s="34">
        <f t="shared" si="491"/>
        <v>0</v>
      </c>
      <c r="AF843" s="36">
        <f t="shared" si="492"/>
        <v>-1</v>
      </c>
      <c r="AG843" s="37">
        <f t="shared" si="493"/>
        <v>-1</v>
      </c>
      <c r="AH843" s="37">
        <f>IF(COUNTIF(AF844:AF847, "&lt;0")&gt;=2,0,IF(AE843=1, 1, -1))</f>
        <v>-1</v>
      </c>
      <c r="AI843" s="37">
        <f>IF(COUNTIF(AF844:AF846, "&lt;0")&gt;=1,0,IF(AE843=1, 1, -1))</f>
        <v>-1</v>
      </c>
      <c r="AJ843" s="42">
        <f>IF(SUM(AE844:AE846)=0,0,IF(AE843=1, 1, -1))</f>
        <v>-1</v>
      </c>
      <c r="AK843" s="37">
        <f>IF(COUNTIF(AF844:AF845, "&lt;0")&gt;=2,0,IF(AE843=1, 1, -1))</f>
        <v>-1</v>
      </c>
      <c r="AL843" s="44">
        <f>IF(COUNTIF(AF844:AF847, "&lt;0")&gt;=3,0,IF(AE843=1, 1, -1))</f>
        <v>-1</v>
      </c>
      <c r="AM843" s="49">
        <f>IF(COUNTIF(AF844:AF846, "&lt;0")&gt;=2,0,IF(AE843=1, 1, -1))</f>
        <v>-1</v>
      </c>
      <c r="AN843" s="7">
        <v>14.354636530975897</v>
      </c>
      <c r="AO843" s="4">
        <f t="shared" si="494"/>
        <v>0</v>
      </c>
      <c r="AP843" s="4">
        <f t="shared" si="495"/>
        <v>-31.210000000000036</v>
      </c>
      <c r="AQ843" s="4">
        <f t="shared" si="496"/>
        <v>14.460000000000036</v>
      </c>
      <c r="AR843">
        <f t="shared" si="512"/>
        <v>31.210000000000036</v>
      </c>
      <c r="AS843" s="6">
        <f t="shared" si="497"/>
        <v>1</v>
      </c>
      <c r="AT843" s="4">
        <f t="shared" si="498"/>
        <v>-9.6780452035361897</v>
      </c>
      <c r="AU843" s="4">
        <f t="shared" si="513"/>
        <v>6.8946365309758608</v>
      </c>
      <c r="AV843">
        <f t="shared" si="514"/>
        <v>0</v>
      </c>
      <c r="AW843">
        <f t="shared" si="515"/>
        <v>1</v>
      </c>
      <c r="AX843">
        <f t="shared" si="516"/>
        <v>0</v>
      </c>
      <c r="AY843" s="4">
        <f t="shared" si="499"/>
        <v>-3.9100000000000006</v>
      </c>
      <c r="AZ843" s="4">
        <f t="shared" si="500"/>
        <v>256.29499999999967</v>
      </c>
      <c r="BA843" s="4">
        <f>(C843-$C$1240)*10/100*4</f>
        <v>103.44799999999995</v>
      </c>
      <c r="BC843"/>
      <c r="BE843" s="6"/>
      <c r="BK843">
        <f t="shared" si="517"/>
        <v>1</v>
      </c>
    </row>
    <row r="844" spans="1:63" x14ac:dyDescent="0.25">
      <c r="A844">
        <v>415</v>
      </c>
      <c r="B844" s="1">
        <v>43607</v>
      </c>
      <c r="C844" s="2">
        <v>2856.06</v>
      </c>
      <c r="D844" s="2">
        <v>2865.47</v>
      </c>
      <c r="E844" s="2">
        <v>2851.11</v>
      </c>
      <c r="F844" s="2">
        <v>2856.27</v>
      </c>
      <c r="G844" s="2">
        <v>3192510000</v>
      </c>
      <c r="H844" s="2">
        <f t="shared" si="501"/>
        <v>15.883526931314018</v>
      </c>
      <c r="I844" s="2">
        <f t="shared" si="502"/>
        <v>2885.39</v>
      </c>
      <c r="J844" s="2">
        <f t="shared" si="503"/>
        <v>24.966044519454215</v>
      </c>
      <c r="K844" s="2">
        <f t="shared" si="504"/>
        <v>-8.3000000000001819</v>
      </c>
      <c r="L844" s="20">
        <f>VLOOKUP(B844,'IV Calls'!A:B,2, FALSE)</f>
        <v>0.1193</v>
      </c>
      <c r="M844" s="2">
        <f t="shared" si="505"/>
        <v>11.202600044035437</v>
      </c>
      <c r="N844" s="2">
        <f>VLOOKUP(B844,'IV Puts'!A:B,2, FALSE)</f>
        <v>0.1208</v>
      </c>
      <c r="O844" s="21">
        <f t="shared" si="506"/>
        <v>11.77165873761558</v>
      </c>
      <c r="P844" s="4">
        <f t="shared" si="507"/>
        <v>14.359999999999673</v>
      </c>
      <c r="Q844" s="4">
        <f t="shared" si="508"/>
        <v>41.687000000000033</v>
      </c>
      <c r="R844" s="4">
        <f t="shared" si="509"/>
        <v>-5.860639097744361</v>
      </c>
      <c r="S844" s="4">
        <f t="shared" si="510"/>
        <v>-4.1736728719411493</v>
      </c>
      <c r="T844" s="20">
        <f t="shared" si="481"/>
        <v>2858.4754511278197</v>
      </c>
      <c r="U844" s="2">
        <f t="shared" si="482"/>
        <v>2.2054511278197424</v>
      </c>
      <c r="V844" s="24">
        <f t="shared" si="483"/>
        <v>1</v>
      </c>
      <c r="W844" s="32">
        <f t="shared" si="484"/>
        <v>2853.0848287269177</v>
      </c>
      <c r="X844" s="33">
        <f t="shared" si="485"/>
        <v>3.1851712730822328</v>
      </c>
      <c r="Y844" s="34">
        <f t="shared" si="486"/>
        <v>1</v>
      </c>
      <c r="Z844" s="39">
        <f t="shared" si="511"/>
        <v>2856.2640000000001</v>
      </c>
      <c r="AA844" s="33">
        <f t="shared" si="487"/>
        <v>5.9999999998581188E-3</v>
      </c>
      <c r="AB844" s="34">
        <f t="shared" si="488"/>
        <v>1</v>
      </c>
      <c r="AC844" s="32">
        <f t="shared" si="489"/>
        <v>2855.5963740326529</v>
      </c>
      <c r="AD844" s="33">
        <f t="shared" si="490"/>
        <v>0.67362596734710678</v>
      </c>
      <c r="AE844" s="34">
        <f t="shared" si="491"/>
        <v>1</v>
      </c>
      <c r="AF844" s="36">
        <f t="shared" si="492"/>
        <v>1</v>
      </c>
      <c r="AG844" s="37">
        <f t="shared" si="493"/>
        <v>1</v>
      </c>
      <c r="AH844" s="37">
        <f>IF(COUNTIF(AF845:AF848, "&lt;0")&gt;=2,0,IF(AE844=1, 1, -1))</f>
        <v>1</v>
      </c>
      <c r="AI844" s="37">
        <f>IF(COUNTIF(AF845:AF847, "&lt;0")&gt;=1,0,IF(AE844=1, 1, -1))</f>
        <v>1</v>
      </c>
      <c r="AJ844" s="42">
        <f>IF(SUM(AE845:AE847)=0,0,IF(AE844=1, 1, -1))</f>
        <v>1</v>
      </c>
      <c r="AK844" s="37">
        <f>IF(COUNTIF(AF845:AF846, "&lt;0")&gt;=2,0,IF(AE844=1, 1, -1))</f>
        <v>1</v>
      </c>
      <c r="AL844" s="44">
        <f>IF(COUNTIF(AF845:AF848, "&lt;0")&gt;=3,0,IF(AE844=1, 1, -1))</f>
        <v>1</v>
      </c>
      <c r="AM844" s="49">
        <f>IF(COUNTIF(AF845:AF847, "&lt;0")&gt;=2,0,IF(AE844=1, 1, -1))</f>
        <v>1</v>
      </c>
      <c r="AN844" s="7">
        <v>11.343454193792798</v>
      </c>
      <c r="AO844" s="4">
        <f t="shared" si="494"/>
        <v>9.4099999999998545</v>
      </c>
      <c r="AP844" s="4">
        <f t="shared" si="495"/>
        <v>-4.9499999999998181</v>
      </c>
      <c r="AQ844" s="4">
        <f t="shared" si="496"/>
        <v>0.21000000000003638</v>
      </c>
      <c r="AR844">
        <f t="shared" si="512"/>
        <v>9.4099999999998545</v>
      </c>
      <c r="AS844" s="6">
        <f t="shared" si="497"/>
        <v>0</v>
      </c>
      <c r="AT844" s="4">
        <f t="shared" si="498"/>
        <v>7.6051812906893446</v>
      </c>
      <c r="AU844" s="4">
        <f t="shared" si="513"/>
        <v>18.133454193792762</v>
      </c>
      <c r="AV844">
        <f t="shared" si="514"/>
        <v>0</v>
      </c>
      <c r="AW844">
        <f t="shared" si="515"/>
        <v>0</v>
      </c>
      <c r="AX844">
        <f t="shared" si="516"/>
        <v>0</v>
      </c>
      <c r="AY844" s="4">
        <f t="shared" si="499"/>
        <v>6.94</v>
      </c>
      <c r="AZ844" s="4">
        <f t="shared" si="500"/>
        <v>260.2049999999997</v>
      </c>
      <c r="BA844" s="4">
        <f>(C844-$C$1240)*10/100*4</f>
        <v>111.19200000000001</v>
      </c>
      <c r="BC844"/>
      <c r="BE844" s="6"/>
      <c r="BK844">
        <f t="shared" si="517"/>
        <v>1</v>
      </c>
    </row>
    <row r="845" spans="1:63" x14ac:dyDescent="0.25">
      <c r="A845">
        <v>414</v>
      </c>
      <c r="B845" s="1">
        <v>43606</v>
      </c>
      <c r="C845" s="2">
        <v>2854.02</v>
      </c>
      <c r="D845" s="2">
        <v>2868.88</v>
      </c>
      <c r="E845" s="2">
        <v>2854.02</v>
      </c>
      <c r="F845" s="2">
        <v>2864.36</v>
      </c>
      <c r="G845" s="2">
        <v>3218700000</v>
      </c>
      <c r="H845" s="2">
        <f t="shared" si="501"/>
        <v>18.845012897610655</v>
      </c>
      <c r="I845" s="2">
        <f t="shared" si="502"/>
        <v>2889.2869999999998</v>
      </c>
      <c r="J845" s="2">
        <f t="shared" si="503"/>
        <v>27.274670165404039</v>
      </c>
      <c r="K845" s="2">
        <f t="shared" si="504"/>
        <v>13.789999999999964</v>
      </c>
      <c r="L845" s="20">
        <f>VLOOKUP(B845,'IV Calls'!A:B,2, FALSE)</f>
        <v>0.12709999999999999</v>
      </c>
      <c r="M845" s="2">
        <f t="shared" si="505"/>
        <v>11.834498201430888</v>
      </c>
      <c r="N845" s="2">
        <f>VLOOKUP(B845,'IV Puts'!A:B,2, FALSE)</f>
        <v>0.12839999999999999</v>
      </c>
      <c r="O845" s="21">
        <f t="shared" si="506"/>
        <v>12.406853749658699</v>
      </c>
      <c r="P845" s="4">
        <f t="shared" si="507"/>
        <v>28.650000000000091</v>
      </c>
      <c r="Q845" s="4">
        <f t="shared" si="508"/>
        <v>42.719000000000051</v>
      </c>
      <c r="R845" s="4">
        <f t="shared" si="509"/>
        <v>-5.8845488721804493</v>
      </c>
      <c r="S845" s="4">
        <f t="shared" si="510"/>
        <v>-4.1903820747635487</v>
      </c>
      <c r="T845" s="20">
        <f t="shared" si="481"/>
        <v>2834.2086842105264</v>
      </c>
      <c r="U845" s="2">
        <f t="shared" si="482"/>
        <v>30.151315789473756</v>
      </c>
      <c r="V845" s="24">
        <f t="shared" si="483"/>
        <v>0</v>
      </c>
      <c r="W845" s="32">
        <f t="shared" si="484"/>
        <v>2850.9399567949304</v>
      </c>
      <c r="X845" s="33">
        <f t="shared" si="485"/>
        <v>13.42004320506976</v>
      </c>
      <c r="Y845" s="34">
        <f t="shared" si="486"/>
        <v>1</v>
      </c>
      <c r="Z845" s="39">
        <f t="shared" si="511"/>
        <v>2855.2280000000005</v>
      </c>
      <c r="AA845" s="33">
        <f t="shared" si="487"/>
        <v>9.1319999999996071</v>
      </c>
      <c r="AB845" s="34">
        <f t="shared" si="488"/>
        <v>1</v>
      </c>
      <c r="AC845" s="32">
        <f t="shared" si="489"/>
        <v>2854.3275109269362</v>
      </c>
      <c r="AD845" s="33">
        <f t="shared" si="490"/>
        <v>10.032489073063971</v>
      </c>
      <c r="AE845" s="34">
        <f t="shared" si="491"/>
        <v>1</v>
      </c>
      <c r="AF845" s="36">
        <f t="shared" si="492"/>
        <v>1</v>
      </c>
      <c r="AG845" s="37">
        <f t="shared" si="493"/>
        <v>1</v>
      </c>
      <c r="AH845" s="37">
        <f>IF(COUNTIF(AF846:AF849, "&lt;0")&gt;=2,0,IF(AE845=1, 1, -1))</f>
        <v>0</v>
      </c>
      <c r="AI845" s="37">
        <f>IF(COUNTIF(AF846:AF848, "&lt;0")&gt;=1,0,IF(AE845=1, 1, -1))</f>
        <v>0</v>
      </c>
      <c r="AJ845" s="42">
        <f>IF(SUM(AE846:AE848)=0,0,IF(AE845=1, 1, -1))</f>
        <v>1</v>
      </c>
      <c r="AK845" s="37">
        <f>IF(COUNTIF(AF846:AF847, "&lt;0")&gt;=2,0,IF(AE845=1, 1, -1))</f>
        <v>1</v>
      </c>
      <c r="AL845" s="44">
        <f>IF(COUNTIF(AF846:AF849, "&lt;0")&gt;=3,0,IF(AE845=1, 1, -1))</f>
        <v>1</v>
      </c>
      <c r="AM845" s="49">
        <f>IF(COUNTIF(AF846:AF848, "&lt;0")&gt;=2,0,IF(AE845=1, 1, -1))</f>
        <v>1</v>
      </c>
      <c r="AN845" s="7">
        <v>11.955543423003352</v>
      </c>
      <c r="AO845" s="4">
        <f t="shared" si="494"/>
        <v>14.860000000000127</v>
      </c>
      <c r="AP845" s="4">
        <f t="shared" si="495"/>
        <v>0</v>
      </c>
      <c r="AQ845" s="4">
        <f t="shared" si="496"/>
        <v>10.340000000000146</v>
      </c>
      <c r="AR845">
        <f t="shared" si="512"/>
        <v>14.860000000000127</v>
      </c>
      <c r="AS845" s="6">
        <f t="shared" si="497"/>
        <v>0</v>
      </c>
      <c r="AT845" s="4">
        <f t="shared" si="498"/>
        <v>3.0733151345049023</v>
      </c>
      <c r="AU845" s="4">
        <f t="shared" si="513"/>
        <v>8.6155434230032064</v>
      </c>
      <c r="AV845">
        <f t="shared" si="514"/>
        <v>0</v>
      </c>
      <c r="AW845">
        <f t="shared" si="515"/>
        <v>0</v>
      </c>
      <c r="AX845">
        <f t="shared" si="516"/>
        <v>0</v>
      </c>
      <c r="AY845" s="4">
        <f t="shared" si="499"/>
        <v>6.94</v>
      </c>
      <c r="AZ845" s="4">
        <f t="shared" si="500"/>
        <v>253.26499999999967</v>
      </c>
      <c r="BA845" s="4">
        <f>(C845-$C$1240)*10/100*4</f>
        <v>110.37600000000002</v>
      </c>
      <c r="BC845"/>
      <c r="BE845" s="6"/>
      <c r="BK845">
        <f t="shared" si="517"/>
        <v>1</v>
      </c>
    </row>
    <row r="846" spans="1:63" x14ac:dyDescent="0.25">
      <c r="A846">
        <v>413</v>
      </c>
      <c r="B846" s="1">
        <v>43605</v>
      </c>
      <c r="C846" s="2">
        <v>2841.94</v>
      </c>
      <c r="D846" s="2">
        <v>2853.86</v>
      </c>
      <c r="E846" s="2">
        <v>2831.29</v>
      </c>
      <c r="F846" s="2">
        <v>2840.23</v>
      </c>
      <c r="G846" s="2">
        <v>3288870000</v>
      </c>
      <c r="H846" s="2">
        <f t="shared" si="501"/>
        <v>27.6488816129052</v>
      </c>
      <c r="I846" s="2">
        <f t="shared" si="502"/>
        <v>2892.0854999999997</v>
      </c>
      <c r="J846" s="2">
        <f t="shared" si="503"/>
        <v>30.184433156844328</v>
      </c>
      <c r="K846" s="2">
        <f t="shared" si="504"/>
        <v>-17.590000000000146</v>
      </c>
      <c r="L846" s="20">
        <f>VLOOKUP(B846,'IV Calls'!A:B,2, FALSE)</f>
        <v>0.16350000000000001</v>
      </c>
      <c r="M846" s="2">
        <f t="shared" si="505"/>
        <v>15.327213299748502</v>
      </c>
      <c r="N846" s="2">
        <f>VLOOKUP(B846,'IV Puts'!A:B,2, FALSE)</f>
        <v>0.14729999999999999</v>
      </c>
      <c r="O846" s="21">
        <f t="shared" si="506"/>
        <v>14.329813322719849</v>
      </c>
      <c r="P846" s="4">
        <f t="shared" si="507"/>
        <v>28.240000000000236</v>
      </c>
      <c r="Q846" s="4">
        <f t="shared" si="508"/>
        <v>46.84100000000003</v>
      </c>
      <c r="R846" s="4">
        <f t="shared" si="509"/>
        <v>-6.0213157894736833</v>
      </c>
      <c r="S846" s="4">
        <f t="shared" si="510"/>
        <v>-4.3380890212246106</v>
      </c>
      <c r="T846" s="20">
        <f t="shared" si="481"/>
        <v>2854.2244436090227</v>
      </c>
      <c r="U846" s="2">
        <f t="shared" si="482"/>
        <v>13.99444360902271</v>
      </c>
      <c r="V846" s="24">
        <f t="shared" si="483"/>
        <v>0</v>
      </c>
      <c r="W846" s="32">
        <f t="shared" si="484"/>
        <v>2839.1553042292489</v>
      </c>
      <c r="X846" s="33">
        <f t="shared" si="485"/>
        <v>1.0746957707510774</v>
      </c>
      <c r="Y846" s="34">
        <f t="shared" si="486"/>
        <v>1</v>
      </c>
      <c r="Z846" s="39">
        <f t="shared" si="511"/>
        <v>2840.2740000000003</v>
      </c>
      <c r="AA846" s="33">
        <f t="shared" si="487"/>
        <v>4.400000000032378E-2</v>
      </c>
      <c r="AB846" s="34">
        <f t="shared" si="488"/>
        <v>1</v>
      </c>
      <c r="AC846" s="32">
        <f t="shared" si="489"/>
        <v>2840.0390738881424</v>
      </c>
      <c r="AD846" s="33">
        <f t="shared" si="490"/>
        <v>0.19092611185760688</v>
      </c>
      <c r="AE846" s="34">
        <f t="shared" si="491"/>
        <v>1</v>
      </c>
      <c r="AF846" s="36">
        <f t="shared" si="492"/>
        <v>1</v>
      </c>
      <c r="AG846" s="37">
        <f t="shared" si="493"/>
        <v>1</v>
      </c>
      <c r="AH846" s="37">
        <f>IF(COUNTIF(AF847:AF850, "&lt;0")&gt;=2,0,IF(AE846=1, 1, -1))</f>
        <v>0</v>
      </c>
      <c r="AI846" s="37">
        <f>IF(COUNTIF(AF847:AF849, "&lt;0")&gt;=1,0,IF(AE846=1, 1, -1))</f>
        <v>0</v>
      </c>
      <c r="AJ846" s="42">
        <f>IF(SUM(AE847:AE849)=0,0,IF(AE846=1, 1, -1))</f>
        <v>1</v>
      </c>
      <c r="AK846" s="37">
        <f>IF(COUNTIF(AF847:AF848, "&lt;0")&gt;=2,0,IF(AE846=1, 1, -1))</f>
        <v>1</v>
      </c>
      <c r="AL846" s="44">
        <f>IF(COUNTIF(AF847:AF850, "&lt;0")&gt;=3,0,IF(AE846=1, 1, -1))</f>
        <v>1</v>
      </c>
      <c r="AM846" s="49">
        <f>IF(COUNTIF(AF847:AF849, "&lt;0")&gt;=2,0,IF(AE846=1, 1, -1))</f>
        <v>0</v>
      </c>
      <c r="AN846" s="7">
        <v>13.808553633351401</v>
      </c>
      <c r="AO846" s="4">
        <f t="shared" si="494"/>
        <v>11.920000000000073</v>
      </c>
      <c r="AP846" s="4">
        <f t="shared" si="495"/>
        <v>-10.650000000000091</v>
      </c>
      <c r="AQ846" s="4">
        <f t="shared" si="496"/>
        <v>1.7100000000000364</v>
      </c>
      <c r="AR846">
        <f t="shared" si="512"/>
        <v>11.920000000000073</v>
      </c>
      <c r="AS846" s="6">
        <f t="shared" si="497"/>
        <v>0</v>
      </c>
      <c r="AT846" s="4">
        <f t="shared" si="498"/>
        <v>8.7928304500270293</v>
      </c>
      <c r="AU846" s="4">
        <f t="shared" si="513"/>
        <v>19.098553633351365</v>
      </c>
      <c r="AV846">
        <f t="shared" si="514"/>
        <v>0</v>
      </c>
      <c r="AW846">
        <f t="shared" si="515"/>
        <v>0</v>
      </c>
      <c r="AX846">
        <f t="shared" si="516"/>
        <v>0</v>
      </c>
      <c r="AY846" s="4">
        <f t="shared" si="499"/>
        <v>6.94</v>
      </c>
      <c r="AZ846" s="4">
        <f t="shared" si="500"/>
        <v>246.32499999999968</v>
      </c>
      <c r="BA846" s="4">
        <f>(C846-$C$1240)*10/100*4</f>
        <v>105.54400000000005</v>
      </c>
      <c r="BC846"/>
      <c r="BE846" s="6"/>
      <c r="BK846">
        <f t="shared" si="517"/>
        <v>1</v>
      </c>
    </row>
    <row r="847" spans="1:63" x14ac:dyDescent="0.25">
      <c r="A847">
        <v>412</v>
      </c>
      <c r="B847" s="1">
        <v>43602</v>
      </c>
      <c r="C847" s="2">
        <v>2858.6</v>
      </c>
      <c r="D847" s="2">
        <v>2885.48</v>
      </c>
      <c r="E847" s="2">
        <v>2854.23</v>
      </c>
      <c r="F847" s="2">
        <v>2859.53</v>
      </c>
      <c r="G847" s="2">
        <v>3257950000</v>
      </c>
      <c r="H847" s="2">
        <f t="shared" si="501"/>
        <v>31.85127982776622</v>
      </c>
      <c r="I847" s="2">
        <f t="shared" si="502"/>
        <v>2894.9274999999993</v>
      </c>
      <c r="J847" s="2">
        <f t="shared" si="503"/>
        <v>35.323443575798727</v>
      </c>
      <c r="K847" s="2">
        <f t="shared" si="504"/>
        <v>-17.720000000000255</v>
      </c>
      <c r="L847" s="20">
        <f>VLOOKUP(B847,'IV Calls'!A:B,2, FALSE)</f>
        <v>0.13780000000000001</v>
      </c>
      <c r="M847" s="2">
        <f t="shared" si="505"/>
        <v>12.993830753710363</v>
      </c>
      <c r="N847" s="2">
        <f>VLOOKUP(B847,'IV Puts'!A:B,2, FALSE)</f>
        <v>0.1298</v>
      </c>
      <c r="O847" s="21">
        <f t="shared" si="506"/>
        <v>12.701500285245583</v>
      </c>
      <c r="P847" s="4">
        <f t="shared" si="507"/>
        <v>31.25</v>
      </c>
      <c r="Q847" s="4">
        <f t="shared" si="508"/>
        <v>48.759999999999991</v>
      </c>
      <c r="R847" s="4">
        <f t="shared" si="509"/>
        <v>-5.3055563909774373</v>
      </c>
      <c r="S847" s="4">
        <f t="shared" si="510"/>
        <v>-3.9221067193675849</v>
      </c>
      <c r="T847" s="20">
        <f t="shared" si="481"/>
        <v>2871.5693308270679</v>
      </c>
      <c r="U847" s="2">
        <f t="shared" si="482"/>
        <v>12.039330827067715</v>
      </c>
      <c r="V847" s="24">
        <f t="shared" si="483"/>
        <v>1</v>
      </c>
      <c r="W847" s="32">
        <f t="shared" si="484"/>
        <v>2856.2220594308974</v>
      </c>
      <c r="X847" s="33">
        <f t="shared" si="485"/>
        <v>3.3079405691028114</v>
      </c>
      <c r="Y847" s="34">
        <f t="shared" si="486"/>
        <v>1</v>
      </c>
      <c r="Z847" s="39">
        <f t="shared" si="511"/>
        <v>2858.8799999999997</v>
      </c>
      <c r="AA847" s="33">
        <f t="shared" si="487"/>
        <v>0.6500000000005457</v>
      </c>
      <c r="AB847" s="34">
        <f t="shared" si="488"/>
        <v>1</v>
      </c>
      <c r="AC847" s="32">
        <f t="shared" si="489"/>
        <v>2858.3218324804884</v>
      </c>
      <c r="AD847" s="33">
        <f t="shared" si="490"/>
        <v>1.2081675195117896</v>
      </c>
      <c r="AE847" s="34">
        <f t="shared" si="491"/>
        <v>1</v>
      </c>
      <c r="AF847" s="36">
        <f t="shared" si="492"/>
        <v>1</v>
      </c>
      <c r="AG847" s="37">
        <f t="shared" si="493"/>
        <v>0</v>
      </c>
      <c r="AH847" s="37">
        <f>IF(COUNTIF(AF848:AF851, "&lt;0")&gt;=2,0,IF(AE847=1, 1, -1))</f>
        <v>0</v>
      </c>
      <c r="AI847" s="37">
        <f>IF(COUNTIF(AF848:AF850, "&lt;0")&gt;=1,0,IF(AE847=1, 1, -1))</f>
        <v>0</v>
      </c>
      <c r="AJ847" s="42">
        <f>IF(SUM(AE848:AE850)=0,0,IF(AE847=1, 1, -1))</f>
        <v>1</v>
      </c>
      <c r="AK847" s="37">
        <f>IF(COUNTIF(AF848:AF849, "&lt;0")&gt;=2,0,IF(AE847=1, 1, -1))</f>
        <v>0</v>
      </c>
      <c r="AL847" s="44">
        <f>IF(COUNTIF(AF848:AF851, "&lt;0")&gt;=3,0,IF(AE847=1, 1, -1))</f>
        <v>0</v>
      </c>
      <c r="AM847" s="49">
        <f>IF(COUNTIF(AF848:AF850, "&lt;0")&gt;=2,0,IF(AE847=1, 1, -1))</f>
        <v>0</v>
      </c>
      <c r="AN847" s="7">
        <v>12.239471929111792</v>
      </c>
      <c r="AO847" s="4">
        <f t="shared" si="494"/>
        <v>26.880000000000109</v>
      </c>
      <c r="AP847" s="4">
        <f t="shared" si="495"/>
        <v>-4.3699999999998909</v>
      </c>
      <c r="AQ847" s="4">
        <f t="shared" si="496"/>
        <v>0.93000000000029104</v>
      </c>
      <c r="AR847">
        <f t="shared" si="512"/>
        <v>26.880000000000109</v>
      </c>
      <c r="AS847" s="6">
        <f t="shared" si="497"/>
        <v>1</v>
      </c>
      <c r="AT847" s="4">
        <f t="shared" si="498"/>
        <v>-8.5207921063324221</v>
      </c>
      <c r="AU847" s="4">
        <f t="shared" si="513"/>
        <v>18.309471929111503</v>
      </c>
      <c r="AV847">
        <f t="shared" si="514"/>
        <v>0</v>
      </c>
      <c r="AW847">
        <f t="shared" si="515"/>
        <v>1</v>
      </c>
      <c r="AX847">
        <f t="shared" si="516"/>
        <v>0</v>
      </c>
      <c r="AY847" s="4">
        <f t="shared" si="499"/>
        <v>-3.9100000000000006</v>
      </c>
      <c r="AZ847" s="4">
        <f t="shared" si="500"/>
        <v>239.38499999999968</v>
      </c>
      <c r="BA847" s="4">
        <f>(C847-$C$1240)*10/100*4</f>
        <v>112.208</v>
      </c>
      <c r="BC847"/>
      <c r="BE847" s="6"/>
      <c r="BK847">
        <f t="shared" si="517"/>
        <v>0</v>
      </c>
    </row>
    <row r="848" spans="1:63" x14ac:dyDescent="0.25">
      <c r="A848">
        <v>411</v>
      </c>
      <c r="B848" s="1">
        <v>43601</v>
      </c>
      <c r="C848" s="2">
        <v>2855.8</v>
      </c>
      <c r="D848" s="2">
        <v>2892.15</v>
      </c>
      <c r="E848" s="2">
        <v>2855.8</v>
      </c>
      <c r="F848" s="2">
        <v>2876.32</v>
      </c>
      <c r="G848" s="2">
        <v>3338060000</v>
      </c>
      <c r="H848" s="2">
        <f t="shared" si="501"/>
        <v>38.215466342539614</v>
      </c>
      <c r="I848" s="2">
        <f t="shared" si="502"/>
        <v>2897.2379999999994</v>
      </c>
      <c r="J848" s="2">
        <f t="shared" si="503"/>
        <v>41.92208303884474</v>
      </c>
      <c r="K848" s="2">
        <f t="shared" si="504"/>
        <v>4.8400000000001455</v>
      </c>
      <c r="L848" s="20">
        <f>VLOOKUP(B848,'IV Calls'!A:B,2, FALSE)</f>
        <v>0.1226</v>
      </c>
      <c r="M848" s="2">
        <f t="shared" si="505"/>
        <v>11.458621690180776</v>
      </c>
      <c r="N848" s="2">
        <f>VLOOKUP(B848,'IV Puts'!A:B,2, FALSE)</f>
        <v>0.12540000000000001</v>
      </c>
      <c r="O848" s="21">
        <f t="shared" si="506"/>
        <v>12.162750257589936</v>
      </c>
      <c r="P848" s="4">
        <f t="shared" si="507"/>
        <v>41.190000000000055</v>
      </c>
      <c r="Q848" s="4">
        <f t="shared" si="508"/>
        <v>48.667999999999985</v>
      </c>
      <c r="R848" s="4">
        <f t="shared" si="509"/>
        <v>-4.7506691729323327</v>
      </c>
      <c r="S848" s="4">
        <f t="shared" si="510"/>
        <v>-3.3492120691586709</v>
      </c>
      <c r="T848" s="20">
        <f t="shared" si="481"/>
        <v>2846.6329624060149</v>
      </c>
      <c r="U848" s="2">
        <f t="shared" si="482"/>
        <v>29.687037593985224</v>
      </c>
      <c r="V848" s="24">
        <f t="shared" si="483"/>
        <v>0</v>
      </c>
      <c r="W848" s="32">
        <f t="shared" si="484"/>
        <v>2853.7030486876265</v>
      </c>
      <c r="X848" s="33">
        <f t="shared" si="485"/>
        <v>22.616951312373658</v>
      </c>
      <c r="Y848" s="34">
        <f t="shared" si="486"/>
        <v>0</v>
      </c>
      <c r="Z848" s="39">
        <f t="shared" si="511"/>
        <v>2859.3420000000024</v>
      </c>
      <c r="AA848" s="33">
        <f t="shared" si="487"/>
        <v>16.977999999997792</v>
      </c>
      <c r="AB848" s="34">
        <f t="shared" si="488"/>
        <v>0</v>
      </c>
      <c r="AC848" s="32">
        <f t="shared" si="489"/>
        <v>2858.1578202244036</v>
      </c>
      <c r="AD848" s="33">
        <f t="shared" si="490"/>
        <v>18.162179775596542</v>
      </c>
      <c r="AE848" s="34">
        <f t="shared" si="491"/>
        <v>0</v>
      </c>
      <c r="AF848" s="36">
        <f t="shared" si="492"/>
        <v>-1</v>
      </c>
      <c r="AG848" s="37">
        <f t="shared" si="493"/>
        <v>0</v>
      </c>
      <c r="AH848" s="37">
        <f>IF(COUNTIF(AF849:AF852, "&lt;0")&gt;=2,0,IF(AE848=1, 1, -1))</f>
        <v>0</v>
      </c>
      <c r="AI848" s="37">
        <f>IF(COUNTIF(AF849:AF851, "&lt;0")&gt;=1,0,IF(AE848=1, 1, -1))</f>
        <v>0</v>
      </c>
      <c r="AJ848" s="42">
        <f>IF(SUM(AE849:AE851)=0,0,IF(AE848=1, 1, -1))</f>
        <v>-1</v>
      </c>
      <c r="AK848" s="37">
        <f>IF(COUNTIF(AF849:AF850, "&lt;0")&gt;=2,0,IF(AE848=1, 1, -1))</f>
        <v>-1</v>
      </c>
      <c r="AL848" s="44">
        <f>IF(COUNTIF(AF849:AF852, "&lt;0")&gt;=3,0,IF(AE848=1, 1, -1))</f>
        <v>-1</v>
      </c>
      <c r="AM848" s="49">
        <f>IF(COUNTIF(AF849:AF851, "&lt;0")&gt;=2,0,IF(AE848=1, 1, -1))</f>
        <v>0</v>
      </c>
      <c r="AN848" s="7">
        <v>11.720319412305624</v>
      </c>
      <c r="AO848" s="4">
        <f t="shared" si="494"/>
        <v>36.349999999999909</v>
      </c>
      <c r="AP848" s="4">
        <f t="shared" si="495"/>
        <v>0</v>
      </c>
      <c r="AQ848" s="4">
        <f t="shared" si="496"/>
        <v>20.519999999999982</v>
      </c>
      <c r="AR848">
        <f t="shared" si="512"/>
        <v>36.349999999999909</v>
      </c>
      <c r="AS848" s="6">
        <f t="shared" si="497"/>
        <v>1</v>
      </c>
      <c r="AT848" s="4">
        <f t="shared" si="498"/>
        <v>-18.769520881541474</v>
      </c>
      <c r="AU848" s="4">
        <f t="shared" si="513"/>
        <v>-1.7996805876943576</v>
      </c>
      <c r="AV848">
        <f t="shared" si="514"/>
        <v>1</v>
      </c>
      <c r="AW848">
        <f t="shared" si="515"/>
        <v>0</v>
      </c>
      <c r="AX848">
        <f t="shared" si="516"/>
        <v>0</v>
      </c>
      <c r="AY848" s="4">
        <f t="shared" si="499"/>
        <v>-3.9100000000000006</v>
      </c>
      <c r="AZ848" s="4">
        <f t="shared" si="500"/>
        <v>243.29499999999967</v>
      </c>
      <c r="BA848" s="4">
        <f>(C848-$C$1240)*10/100*4</f>
        <v>111.08800000000011</v>
      </c>
      <c r="BC848"/>
      <c r="BE848" s="6"/>
      <c r="BK848">
        <f t="shared" si="517"/>
        <v>1</v>
      </c>
    </row>
    <row r="849" spans="1:63" x14ac:dyDescent="0.25">
      <c r="A849">
        <v>410</v>
      </c>
      <c r="B849" s="1">
        <v>43600</v>
      </c>
      <c r="C849" s="2">
        <v>2820.38</v>
      </c>
      <c r="D849" s="2">
        <v>2858.68</v>
      </c>
      <c r="E849" s="2">
        <v>2815.08</v>
      </c>
      <c r="F849" s="2">
        <v>2850.96</v>
      </c>
      <c r="G849" s="2">
        <v>3125950000</v>
      </c>
      <c r="H849" s="2">
        <f t="shared" si="501"/>
        <v>41.302301805643275</v>
      </c>
      <c r="I849" s="2">
        <f t="shared" si="502"/>
        <v>2900.2499999999995</v>
      </c>
      <c r="J849" s="2">
        <f t="shared" si="503"/>
        <v>44.053139666471985</v>
      </c>
      <c r="K849" s="2">
        <f t="shared" si="504"/>
        <v>-14.029999999999745</v>
      </c>
      <c r="L849" s="20">
        <f>VLOOKUP(B849,'IV Calls'!A:B,2, FALSE)</f>
        <v>0.14899999999999999</v>
      </c>
      <c r="M849" s="2">
        <f t="shared" si="505"/>
        <v>13.845215727410991</v>
      </c>
      <c r="N849" s="2">
        <f>VLOOKUP(B849,'IV Puts'!A:B,2, FALSE)</f>
        <v>0.13780000000000001</v>
      </c>
      <c r="O849" s="21">
        <f t="shared" si="506"/>
        <v>13.287859207914403</v>
      </c>
      <c r="P849" s="4">
        <f t="shared" si="507"/>
        <v>43.599999999999909</v>
      </c>
      <c r="Q849" s="4">
        <f t="shared" si="508"/>
        <v>47.666999999999959</v>
      </c>
      <c r="R849" s="4">
        <f t="shared" si="509"/>
        <v>-4.3270375939849632</v>
      </c>
      <c r="S849" s="4">
        <f t="shared" si="510"/>
        <v>-2.9534525526391686</v>
      </c>
      <c r="T849" s="20">
        <f t="shared" si="481"/>
        <v>2830.8488721804511</v>
      </c>
      <c r="U849" s="2">
        <f t="shared" si="482"/>
        <v>20.111127819548983</v>
      </c>
      <c r="V849" s="24">
        <f t="shared" si="483"/>
        <v>0</v>
      </c>
      <c r="W849" s="32">
        <f t="shared" si="484"/>
        <v>2818.6770902914345</v>
      </c>
      <c r="X849" s="33">
        <f t="shared" si="485"/>
        <v>32.282909708565512</v>
      </c>
      <c r="Y849" s="34">
        <f t="shared" si="486"/>
        <v>0</v>
      </c>
      <c r="Z849" s="39">
        <f t="shared" si="511"/>
        <v>2820.4059999999999</v>
      </c>
      <c r="AA849" s="33">
        <f t="shared" si="487"/>
        <v>30.554000000000087</v>
      </c>
      <c r="AB849" s="34">
        <f t="shared" si="488"/>
        <v>0</v>
      </c>
      <c r="AC849" s="32">
        <f t="shared" si="489"/>
        <v>2820.0429289612011</v>
      </c>
      <c r="AD849" s="33">
        <f t="shared" si="490"/>
        <v>30.917071038798895</v>
      </c>
      <c r="AE849" s="34">
        <f t="shared" si="491"/>
        <v>0</v>
      </c>
      <c r="AF849" s="36">
        <f t="shared" si="492"/>
        <v>-1</v>
      </c>
      <c r="AG849" s="37">
        <f t="shared" si="493"/>
        <v>-1</v>
      </c>
      <c r="AH849" s="37">
        <f>IF(COUNTIF(AF850:AF853, "&lt;0")&gt;=2,0,IF(AE849=1, 1, -1))</f>
        <v>-1</v>
      </c>
      <c r="AI849" s="37">
        <f>IF(COUNTIF(AF850:AF852, "&lt;0")&gt;=1,0,IF(AE849=1, 1, -1))</f>
        <v>0</v>
      </c>
      <c r="AJ849" s="42">
        <f>IF(SUM(AE850:AE852)=0,0,IF(AE849=1, 1, -1))</f>
        <v>-1</v>
      </c>
      <c r="AK849" s="37">
        <f>IF(COUNTIF(AF850:AF851, "&lt;0")&gt;=2,0,IF(AE849=1, 1, -1))</f>
        <v>-1</v>
      </c>
      <c r="AL849" s="44">
        <f>IF(COUNTIF(AF850:AF853, "&lt;0")&gt;=3,0,IF(AE849=1, 1, -1))</f>
        <v>-1</v>
      </c>
      <c r="AM849" s="49">
        <f>IF(COUNTIF(AF850:AF852, "&lt;0")&gt;=2,0,IF(AE849=1, 1, -1))</f>
        <v>-1</v>
      </c>
      <c r="AN849" s="7">
        <v>12.804501525082113</v>
      </c>
      <c r="AO849" s="4">
        <f t="shared" si="494"/>
        <v>38.299999999999727</v>
      </c>
      <c r="AP849" s="4">
        <f t="shared" si="495"/>
        <v>-5.3000000000001819</v>
      </c>
      <c r="AQ849" s="4">
        <f t="shared" si="496"/>
        <v>30.579999999999927</v>
      </c>
      <c r="AR849">
        <f t="shared" si="512"/>
        <v>38.299999999999727</v>
      </c>
      <c r="AS849" s="6">
        <f t="shared" si="497"/>
        <v>1</v>
      </c>
      <c r="AT849" s="4">
        <f t="shared" si="498"/>
        <v>-19.093247712376559</v>
      </c>
      <c r="AU849" s="4">
        <f t="shared" si="513"/>
        <v>-10.775498474917814</v>
      </c>
      <c r="AV849">
        <f t="shared" si="514"/>
        <v>1</v>
      </c>
      <c r="AW849">
        <f t="shared" si="515"/>
        <v>0</v>
      </c>
      <c r="AX849">
        <f t="shared" si="516"/>
        <v>0</v>
      </c>
      <c r="AY849" s="4">
        <f t="shared" si="499"/>
        <v>-3.9100000000000006</v>
      </c>
      <c r="AZ849" s="4">
        <f t="shared" si="500"/>
        <v>247.20499999999967</v>
      </c>
      <c r="BA849" s="4">
        <f>(C849-$C$1240)*10/100*4</f>
        <v>96.920000000000073</v>
      </c>
      <c r="BC849"/>
      <c r="BE849" s="6"/>
      <c r="BK849">
        <f t="shared" si="517"/>
        <v>1</v>
      </c>
    </row>
    <row r="850" spans="1:63" x14ac:dyDescent="0.25">
      <c r="A850">
        <v>409</v>
      </c>
      <c r="B850" s="1">
        <v>43599</v>
      </c>
      <c r="C850" s="2">
        <v>2820.12</v>
      </c>
      <c r="D850" s="2">
        <v>2852.54</v>
      </c>
      <c r="E850" s="2">
        <v>2820.12</v>
      </c>
      <c r="F850" s="2">
        <v>2834.41</v>
      </c>
      <c r="G850" s="2">
        <v>3322720000</v>
      </c>
      <c r="H850" s="2">
        <f t="shared" si="501"/>
        <v>42.73444975140729</v>
      </c>
      <c r="I850" s="2">
        <f t="shared" si="502"/>
        <v>2904.8439999999996</v>
      </c>
      <c r="J850" s="2">
        <f t="shared" si="503"/>
        <v>45.516244341414776</v>
      </c>
      <c r="K850" s="2">
        <f t="shared" si="504"/>
        <v>8.25</v>
      </c>
      <c r="L850" s="20">
        <f>VLOOKUP(B850,'IV Calls'!A:B,2, FALSE)</f>
        <v>0.1769</v>
      </c>
      <c r="M850" s="2">
        <f t="shared" si="505"/>
        <v>16.306992003807469</v>
      </c>
      <c r="N850" s="2">
        <f>VLOOKUP(B850,'IV Puts'!A:B,2, FALSE)</f>
        <v>0.16170000000000001</v>
      </c>
      <c r="O850" s="21">
        <f t="shared" si="506"/>
        <v>15.468506598826739</v>
      </c>
      <c r="P850" s="4">
        <f t="shared" si="507"/>
        <v>40.670000000000073</v>
      </c>
      <c r="Q850" s="4">
        <f t="shared" si="508"/>
        <v>46.383999999999972</v>
      </c>
      <c r="R850" s="4">
        <f t="shared" si="509"/>
        <v>-3.5611278195488731</v>
      </c>
      <c r="S850" s="4">
        <f t="shared" si="510"/>
        <v>-2.3984643782613326</v>
      </c>
      <c r="T850" s="20">
        <f t="shared" si="481"/>
        <v>2809.4416015037591</v>
      </c>
      <c r="U850" s="2">
        <f t="shared" si="482"/>
        <v>24.968398496240752</v>
      </c>
      <c r="V850" s="24">
        <f t="shared" si="483"/>
        <v>0</v>
      </c>
      <c r="W850" s="32">
        <f t="shared" si="484"/>
        <v>2818.9667758510182</v>
      </c>
      <c r="X850" s="33">
        <f t="shared" si="485"/>
        <v>15.443224148981699</v>
      </c>
      <c r="Y850" s="34">
        <f t="shared" si="486"/>
        <v>1</v>
      </c>
      <c r="Z850" s="39">
        <f t="shared" si="511"/>
        <v>2818.1129999999976</v>
      </c>
      <c r="AA850" s="33">
        <f t="shared" si="487"/>
        <v>16.297000000002299</v>
      </c>
      <c r="AB850" s="34">
        <f t="shared" si="488"/>
        <v>1</v>
      </c>
      <c r="AC850" s="32">
        <f t="shared" si="489"/>
        <v>2818.292292928712</v>
      </c>
      <c r="AD850" s="33">
        <f t="shared" si="490"/>
        <v>16.117707071287896</v>
      </c>
      <c r="AE850" s="34">
        <f t="shared" si="491"/>
        <v>1</v>
      </c>
      <c r="AF850" s="36">
        <f t="shared" si="492"/>
        <v>1</v>
      </c>
      <c r="AG850" s="37">
        <f t="shared" si="493"/>
        <v>0</v>
      </c>
      <c r="AH850" s="37">
        <f>IF(COUNTIF(AF851:AF854, "&lt;0")&gt;=2,0,IF(AE850=1, 1, -1))</f>
        <v>1</v>
      </c>
      <c r="AI850" s="37">
        <f>IF(COUNTIF(AF851:AF853, "&lt;0")&gt;=1,0,IF(AE850=1, 1, -1))</f>
        <v>0</v>
      </c>
      <c r="AJ850" s="42">
        <f>IF(SUM(AE851:AE853)=0,0,IF(AE850=1, 1, -1))</f>
        <v>1</v>
      </c>
      <c r="AK850" s="37">
        <f>IF(COUNTIF(AF851:AF852, "&lt;0")&gt;=2,0,IF(AE850=1, 1, -1))</f>
        <v>1</v>
      </c>
      <c r="AL850" s="44">
        <f>IF(COUNTIF(AF851:AF854, "&lt;0")&gt;=3,0,IF(AE850=1, 1, -1))</f>
        <v>1</v>
      </c>
      <c r="AM850" s="49">
        <f>IF(COUNTIF(AF851:AF853, "&lt;0")&gt;=2,0,IF(AE850=1, 1, -1))</f>
        <v>1</v>
      </c>
      <c r="AN850" s="7">
        <v>14.905825929992471</v>
      </c>
      <c r="AO850" s="4">
        <f t="shared" si="494"/>
        <v>32.420000000000073</v>
      </c>
      <c r="AP850" s="4">
        <f t="shared" si="495"/>
        <v>0</v>
      </c>
      <c r="AQ850" s="4">
        <f t="shared" si="496"/>
        <v>14.289999999999964</v>
      </c>
      <c r="AR850">
        <f t="shared" si="512"/>
        <v>32.420000000000073</v>
      </c>
      <c r="AS850" s="6">
        <f t="shared" si="497"/>
        <v>1</v>
      </c>
      <c r="AT850" s="4">
        <f t="shared" si="498"/>
        <v>-10.061261105011368</v>
      </c>
      <c r="AU850" s="4">
        <f t="shared" si="513"/>
        <v>7.6158259299925071</v>
      </c>
      <c r="AV850">
        <f t="shared" si="514"/>
        <v>0</v>
      </c>
      <c r="AW850">
        <f t="shared" si="515"/>
        <v>1</v>
      </c>
      <c r="AX850">
        <f t="shared" si="516"/>
        <v>0</v>
      </c>
      <c r="AY850" s="4">
        <f t="shared" si="499"/>
        <v>-3.9100000000000006</v>
      </c>
      <c r="AZ850" s="4">
        <f t="shared" si="500"/>
        <v>251.11499999999967</v>
      </c>
      <c r="BA850" s="4">
        <f>(C850-$C$1240)*10/100*4</f>
        <v>96.815999999999988</v>
      </c>
      <c r="BC850"/>
      <c r="BE850" s="6"/>
      <c r="BK850">
        <f t="shared" si="517"/>
        <v>1</v>
      </c>
    </row>
    <row r="851" spans="1:63" x14ac:dyDescent="0.25">
      <c r="A851">
        <v>408</v>
      </c>
      <c r="B851" s="1">
        <v>43598</v>
      </c>
      <c r="C851" s="2">
        <v>2840.19</v>
      </c>
      <c r="D851" s="2">
        <v>2840.19</v>
      </c>
      <c r="E851" s="2">
        <v>2801.43</v>
      </c>
      <c r="F851" s="2">
        <v>2811.87</v>
      </c>
      <c r="G851" s="2">
        <v>3894030000</v>
      </c>
      <c r="H851" s="2">
        <f t="shared" si="501"/>
        <v>37.528226413964383</v>
      </c>
      <c r="I851" s="2">
        <f t="shared" si="502"/>
        <v>2909.2539999999999</v>
      </c>
      <c r="J851" s="2">
        <f t="shared" si="503"/>
        <v>44.357128647401282</v>
      </c>
      <c r="K851" s="2">
        <f t="shared" si="504"/>
        <v>-41.210000000000036</v>
      </c>
      <c r="L851" s="20">
        <f>VLOOKUP(B851,'IV Calls'!A:B,2, FALSE)</f>
        <v>0.1951</v>
      </c>
      <c r="M851" s="2">
        <f t="shared" si="505"/>
        <v>18.429417485076065</v>
      </c>
      <c r="N851" s="2">
        <f>VLOOKUP(B851,'IV Puts'!A:B,2, FALSE)</f>
        <v>0.21590000000000001</v>
      </c>
      <c r="O851" s="21">
        <f t="shared" si="506"/>
        <v>21.164076512698497</v>
      </c>
      <c r="P851" s="4">
        <f t="shared" si="507"/>
        <v>79.970000000000255</v>
      </c>
      <c r="Q851" s="4">
        <f t="shared" si="508"/>
        <v>44.72799999999993</v>
      </c>
      <c r="R851" s="4">
        <f t="shared" si="509"/>
        <v>-2.4283984962406002</v>
      </c>
      <c r="S851" s="4">
        <f t="shared" si="510"/>
        <v>-1.6242593647628532</v>
      </c>
      <c r="T851" s="20">
        <f t="shared" si="481"/>
        <v>2880.541105263158</v>
      </c>
      <c r="U851" s="2">
        <f t="shared" si="482"/>
        <v>68.671105263158097</v>
      </c>
      <c r="V851" s="24">
        <f t="shared" si="483"/>
        <v>0</v>
      </c>
      <c r="W851" s="32">
        <f t="shared" si="484"/>
        <v>2839.8407827863412</v>
      </c>
      <c r="X851" s="33">
        <f t="shared" si="485"/>
        <v>27.97078278634126</v>
      </c>
      <c r="Y851" s="34">
        <f t="shared" si="486"/>
        <v>0</v>
      </c>
      <c r="Z851" s="39">
        <f t="shared" si="511"/>
        <v>2837.8989999999994</v>
      </c>
      <c r="AA851" s="33">
        <f t="shared" si="487"/>
        <v>26.028999999999542</v>
      </c>
      <c r="AB851" s="34">
        <f t="shared" si="488"/>
        <v>0</v>
      </c>
      <c r="AC851" s="32">
        <f t="shared" si="489"/>
        <v>2838.3067743851316</v>
      </c>
      <c r="AD851" s="33">
        <f t="shared" si="490"/>
        <v>26.436774385131685</v>
      </c>
      <c r="AE851" s="34">
        <f t="shared" si="491"/>
        <v>0</v>
      </c>
      <c r="AF851" s="36">
        <f t="shared" si="492"/>
        <v>-1</v>
      </c>
      <c r="AG851" s="37">
        <f t="shared" si="493"/>
        <v>-1</v>
      </c>
      <c r="AH851" s="37">
        <f>IF(COUNTIF(AF852:AF855, "&lt;0")&gt;=2,0,IF(AE851=1, 1, -1))</f>
        <v>-1</v>
      </c>
      <c r="AI851" s="37">
        <f>IF(COUNTIF(AF852:AF854, "&lt;0")&gt;=1,0,IF(AE851=1, 1, -1))</f>
        <v>-1</v>
      </c>
      <c r="AJ851" s="42">
        <f>IF(SUM(AE852:AE854)=0,0,IF(AE851=1, 1, -1))</f>
        <v>-1</v>
      </c>
      <c r="AK851" s="37">
        <f>IF(COUNTIF(AF852:AF853, "&lt;0")&gt;=2,0,IF(AE851=1, 1, -1))</f>
        <v>-1</v>
      </c>
      <c r="AL851" s="44">
        <f>IF(COUNTIF(AF852:AF855, "&lt;0")&gt;=3,0,IF(AE851=1, 1, -1))</f>
        <v>-1</v>
      </c>
      <c r="AM851" s="49">
        <f>IF(COUNTIF(AF852:AF854, "&lt;0")&gt;=2,0,IF(AE851=1, 1, -1))</f>
        <v>-1</v>
      </c>
      <c r="AN851" s="7">
        <v>20.394214428641327</v>
      </c>
      <c r="AO851" s="4">
        <f t="shared" si="494"/>
        <v>0</v>
      </c>
      <c r="AP851" s="4">
        <f t="shared" si="495"/>
        <v>-38.760000000000218</v>
      </c>
      <c r="AQ851" s="4">
        <f t="shared" si="496"/>
        <v>28.320000000000164</v>
      </c>
      <c r="AR851">
        <f t="shared" si="512"/>
        <v>38.760000000000218</v>
      </c>
      <c r="AS851" s="6">
        <f t="shared" si="497"/>
        <v>1</v>
      </c>
      <c r="AT851" s="4">
        <f t="shared" si="498"/>
        <v>-8.1686783570382282</v>
      </c>
      <c r="AU851" s="4">
        <f t="shared" si="513"/>
        <v>-0.92578557135883699</v>
      </c>
      <c r="AV851">
        <f t="shared" si="514"/>
        <v>1</v>
      </c>
      <c r="AW851">
        <f t="shared" si="515"/>
        <v>0</v>
      </c>
      <c r="AX851">
        <f t="shared" si="516"/>
        <v>0</v>
      </c>
      <c r="AY851" s="4">
        <f t="shared" si="499"/>
        <v>-3.9100000000000006</v>
      </c>
      <c r="AZ851" s="4">
        <f t="shared" si="500"/>
        <v>255.02499999999966</v>
      </c>
      <c r="BA851" s="4">
        <f>(C851-$C$1240)*10/100*4</f>
        <v>104.84400000000005</v>
      </c>
      <c r="BC851"/>
      <c r="BE851" s="6"/>
      <c r="BK851">
        <f t="shared" si="517"/>
        <v>1</v>
      </c>
    </row>
    <row r="852" spans="1:63" x14ac:dyDescent="0.25">
      <c r="A852">
        <v>407</v>
      </c>
      <c r="B852" s="1">
        <v>43595</v>
      </c>
      <c r="C852" s="2">
        <v>2863.1</v>
      </c>
      <c r="D852" s="2">
        <v>2891.31</v>
      </c>
      <c r="E852" s="2">
        <v>2825.39</v>
      </c>
      <c r="F852" s="2">
        <v>2881.4</v>
      </c>
      <c r="G852" s="2">
        <v>3529600000</v>
      </c>
      <c r="H852" s="2">
        <f t="shared" si="501"/>
        <v>32.70502185359981</v>
      </c>
      <c r="I852" s="2">
        <f t="shared" si="502"/>
        <v>2912.2874999999999</v>
      </c>
      <c r="J852" s="2">
        <f t="shared" si="503"/>
        <v>37.840647457462993</v>
      </c>
      <c r="K852" s="2">
        <f t="shared" si="504"/>
        <v>-7.6199999999998909</v>
      </c>
      <c r="L852" s="20">
        <f>VLOOKUP(B852,'IV Calls'!A:B,2, FALSE)</f>
        <v>0.14829999999999999</v>
      </c>
      <c r="M852" s="2">
        <f t="shared" si="505"/>
        <v>13.956700953923898</v>
      </c>
      <c r="N852" s="2">
        <f>VLOOKUP(B852,'IV Puts'!A:B,2, FALSE)</f>
        <v>0.1401</v>
      </c>
      <c r="O852" s="21">
        <f t="shared" si="506"/>
        <v>13.682709265774912</v>
      </c>
      <c r="P852" s="4">
        <f t="shared" si="507"/>
        <v>65.920000000000073</v>
      </c>
      <c r="Q852" s="4">
        <f t="shared" si="508"/>
        <v>37.747999999999912</v>
      </c>
      <c r="R852" s="4">
        <f t="shared" si="509"/>
        <v>-0.85889473684210071</v>
      </c>
      <c r="S852" s="4">
        <f t="shared" si="510"/>
        <v>-0.49185523050574659</v>
      </c>
      <c r="T852" s="20">
        <f t="shared" si="481"/>
        <v>2870.7491503759397</v>
      </c>
      <c r="U852" s="2">
        <f t="shared" si="482"/>
        <v>10.650849624060356</v>
      </c>
      <c r="V852" s="24">
        <f t="shared" si="483"/>
        <v>1</v>
      </c>
      <c r="W852" s="32">
        <f t="shared" si="484"/>
        <v>2863.1699729349143</v>
      </c>
      <c r="X852" s="33">
        <f t="shared" si="485"/>
        <v>18.230027065085778</v>
      </c>
      <c r="Y852" s="34">
        <f t="shared" si="486"/>
        <v>0</v>
      </c>
      <c r="Z852" s="39">
        <f t="shared" si="511"/>
        <v>2863.4260000000004</v>
      </c>
      <c r="AA852" s="33">
        <f t="shared" si="487"/>
        <v>17.973999999999705</v>
      </c>
      <c r="AB852" s="34">
        <f t="shared" si="488"/>
        <v>1</v>
      </c>
      <c r="AC852" s="32">
        <f t="shared" si="489"/>
        <v>2863.3722343163322</v>
      </c>
      <c r="AD852" s="33">
        <f t="shared" si="490"/>
        <v>18.027765683667894</v>
      </c>
      <c r="AE852" s="34">
        <f t="shared" si="491"/>
        <v>1</v>
      </c>
      <c r="AF852" s="36">
        <f t="shared" si="492"/>
        <v>1</v>
      </c>
      <c r="AG852" s="37">
        <f t="shared" si="493"/>
        <v>1</v>
      </c>
      <c r="AH852" s="37">
        <f>IF(COUNTIF(AF853:AF856, "&lt;0")&gt;=2,0,IF(AE852=1, 1, -1))</f>
        <v>0</v>
      </c>
      <c r="AI852" s="37">
        <f>IF(COUNTIF(AF853:AF855, "&lt;0")&gt;=1,0,IF(AE852=1, 1, -1))</f>
        <v>0</v>
      </c>
      <c r="AJ852" s="42">
        <f>IF(SUM(AE853:AE855)=0,0,IF(AE852=1, 1, -1))</f>
        <v>1</v>
      </c>
      <c r="AK852" s="37">
        <f>IF(COUNTIF(AF853:AF854, "&lt;0")&gt;=2,0,IF(AE852=1, 1, -1))</f>
        <v>1</v>
      </c>
      <c r="AL852" s="44">
        <f>IF(COUNTIF(AF853:AF856, "&lt;0")&gt;=3,0,IF(AE852=1, 1, -1))</f>
        <v>1</v>
      </c>
      <c r="AM852" s="49">
        <f>IF(COUNTIF(AF853:AF855, "&lt;0")&gt;=2,0,IF(AE852=1, 1, -1))</f>
        <v>1</v>
      </c>
      <c r="AN852" s="7">
        <v>13.184988561326623</v>
      </c>
      <c r="AO852" s="4">
        <f t="shared" si="494"/>
        <v>28.210000000000036</v>
      </c>
      <c r="AP852" s="4">
        <f t="shared" si="495"/>
        <v>-37.710000000000036</v>
      </c>
      <c r="AQ852" s="4">
        <f t="shared" si="496"/>
        <v>18.300000000000182</v>
      </c>
      <c r="AR852">
        <f t="shared" si="512"/>
        <v>37.710000000000036</v>
      </c>
      <c r="AS852" s="6">
        <f t="shared" si="497"/>
        <v>2</v>
      </c>
      <c r="AT852" s="4">
        <f t="shared" si="498"/>
        <v>-17.9325171580101</v>
      </c>
      <c r="AU852" s="4">
        <f t="shared" si="513"/>
        <v>1.8849885613264412</v>
      </c>
      <c r="AV852">
        <f t="shared" si="514"/>
        <v>0</v>
      </c>
      <c r="AW852">
        <f t="shared" si="515"/>
        <v>1</v>
      </c>
      <c r="AX852">
        <f t="shared" si="516"/>
        <v>0</v>
      </c>
      <c r="AY852" s="4">
        <f t="shared" si="499"/>
        <v>-11.085000000000001</v>
      </c>
      <c r="AZ852" s="4">
        <f t="shared" si="500"/>
        <v>258.93499999999966</v>
      </c>
      <c r="BA852" s="4">
        <f>(C852-$C$1240)*10/100*4</f>
        <v>114.008</v>
      </c>
      <c r="BC852"/>
      <c r="BE852" s="6"/>
      <c r="BK852">
        <f t="shared" si="517"/>
        <v>1</v>
      </c>
    </row>
    <row r="853" spans="1:63" x14ac:dyDescent="0.25">
      <c r="A853">
        <v>406</v>
      </c>
      <c r="B853" s="1">
        <v>43594</v>
      </c>
      <c r="C853" s="2">
        <v>2859.84</v>
      </c>
      <c r="D853" s="2">
        <v>2875.97</v>
      </c>
      <c r="E853" s="2">
        <v>2836.4</v>
      </c>
      <c r="F853" s="2">
        <v>2870.72</v>
      </c>
      <c r="G853" s="2">
        <v>3638820000</v>
      </c>
      <c r="H853" s="2">
        <f t="shared" si="501"/>
        <v>28.303485062208544</v>
      </c>
      <c r="I853" s="2">
        <f t="shared" si="502"/>
        <v>2913.7285000000002</v>
      </c>
      <c r="J853" s="2">
        <f t="shared" si="503"/>
        <v>32.629655723460807</v>
      </c>
      <c r="K853" s="2">
        <f t="shared" si="504"/>
        <v>-19.579999999999927</v>
      </c>
      <c r="L853" s="20">
        <f>VLOOKUP(B853,'IV Calls'!A:B,2, FALSE)</f>
        <v>0.19420000000000001</v>
      </c>
      <c r="M853" s="2">
        <f t="shared" si="505"/>
        <v>18.331796583921214</v>
      </c>
      <c r="N853" s="2">
        <f>VLOOKUP(B853,'IV Puts'!A:B,2, FALSE)</f>
        <v>0.186</v>
      </c>
      <c r="O853" s="21">
        <f t="shared" si="506"/>
        <v>18.220533534175576</v>
      </c>
      <c r="P853" s="4">
        <f t="shared" si="507"/>
        <v>43.019999999999982</v>
      </c>
      <c r="Q853" s="4">
        <f t="shared" si="508"/>
        <v>33.38799999999992</v>
      </c>
      <c r="R853" s="4">
        <f t="shared" si="509"/>
        <v>2.9150375939849611E-2</v>
      </c>
      <c r="S853" s="4">
        <f t="shared" si="510"/>
        <v>9.8553429456946229E-2</v>
      </c>
      <c r="T853" s="20">
        <f t="shared" si="481"/>
        <v>2880.5178045112784</v>
      </c>
      <c r="U853" s="2">
        <f t="shared" si="482"/>
        <v>9.7978045112786276</v>
      </c>
      <c r="V853" s="24">
        <f t="shared" si="483"/>
        <v>1</v>
      </c>
      <c r="W853" s="32">
        <f t="shared" si="484"/>
        <v>2860.3887512154788</v>
      </c>
      <c r="X853" s="33">
        <f t="shared" si="485"/>
        <v>10.331248784520994</v>
      </c>
      <c r="Y853" s="34">
        <f t="shared" si="486"/>
        <v>1</v>
      </c>
      <c r="Z853" s="39">
        <f t="shared" si="511"/>
        <v>2857.8629999999985</v>
      </c>
      <c r="AA853" s="33">
        <f t="shared" si="487"/>
        <v>12.857000000001335</v>
      </c>
      <c r="AB853" s="34">
        <f t="shared" si="488"/>
        <v>1</v>
      </c>
      <c r="AC853" s="32">
        <f t="shared" si="489"/>
        <v>2858.3934077552494</v>
      </c>
      <c r="AD853" s="33">
        <f t="shared" si="490"/>
        <v>12.326592244750373</v>
      </c>
      <c r="AE853" s="34">
        <f t="shared" si="491"/>
        <v>1</v>
      </c>
      <c r="AF853" s="36">
        <f t="shared" si="492"/>
        <v>1</v>
      </c>
      <c r="AG853" s="37">
        <f t="shared" si="493"/>
        <v>1</v>
      </c>
      <c r="AH853" s="37">
        <f>IF(COUNTIF(AF854:AF857, "&lt;0")&gt;=2,0,IF(AE853=1, 1, -1))</f>
        <v>0</v>
      </c>
      <c r="AI853" s="37">
        <f>IF(COUNTIF(AF854:AF856, "&lt;0")&gt;=1,0,IF(AE853=1, 1, -1))</f>
        <v>0</v>
      </c>
      <c r="AJ853" s="42">
        <f>IF(SUM(AE854:AE856)=0,0,IF(AE853=1, 1, -1))</f>
        <v>1</v>
      </c>
      <c r="AK853" s="37">
        <f>IF(COUNTIF(AF854:AF855, "&lt;0")&gt;=2,0,IF(AE853=1, 1, -1))</f>
        <v>1</v>
      </c>
      <c r="AL853" s="44">
        <f>IF(COUNTIF(AF854:AF857, "&lt;0")&gt;=3,0,IF(AE853=1, 1, -1))</f>
        <v>0</v>
      </c>
      <c r="AM853" s="49">
        <f>IF(COUNTIF(AF854:AF856, "&lt;0")&gt;=2,0,IF(AE853=1, 1, -1))</f>
        <v>0</v>
      </c>
      <c r="AN853" s="7">
        <v>17.557745440830821</v>
      </c>
      <c r="AO853" s="4">
        <f t="shared" si="494"/>
        <v>16.129999999999654</v>
      </c>
      <c r="AP853" s="4">
        <f t="shared" si="495"/>
        <v>-23.440000000000055</v>
      </c>
      <c r="AQ853" s="4">
        <f t="shared" si="496"/>
        <v>10.879999999999654</v>
      </c>
      <c r="AR853">
        <f t="shared" si="512"/>
        <v>23.440000000000055</v>
      </c>
      <c r="AS853" s="6">
        <f t="shared" si="497"/>
        <v>0</v>
      </c>
      <c r="AT853" s="4">
        <f t="shared" si="498"/>
        <v>2.8966181612461774</v>
      </c>
      <c r="AU853" s="4">
        <f t="shared" si="513"/>
        <v>13.677745440831167</v>
      </c>
      <c r="AV853">
        <f t="shared" si="514"/>
        <v>0</v>
      </c>
      <c r="AW853">
        <f t="shared" si="515"/>
        <v>0</v>
      </c>
      <c r="AX853">
        <f t="shared" si="516"/>
        <v>0</v>
      </c>
      <c r="AY853" s="4">
        <f t="shared" si="499"/>
        <v>6.94</v>
      </c>
      <c r="AZ853" s="4">
        <f t="shared" si="500"/>
        <v>270.01999999999964</v>
      </c>
      <c r="BA853" s="4">
        <f>(C853-$C$1240)*10/100*4</f>
        <v>112.70400000000009</v>
      </c>
      <c r="BC853"/>
      <c r="BE853" s="6"/>
      <c r="BK853">
        <f t="shared" si="517"/>
        <v>1</v>
      </c>
    </row>
    <row r="854" spans="1:63" x14ac:dyDescent="0.25">
      <c r="A854">
        <v>405</v>
      </c>
      <c r="B854" s="1">
        <v>43593</v>
      </c>
      <c r="C854" s="2">
        <v>2879.61</v>
      </c>
      <c r="D854" s="2">
        <v>2897.96</v>
      </c>
      <c r="E854" s="2">
        <v>2873.28</v>
      </c>
      <c r="F854" s="2">
        <v>2879.42</v>
      </c>
      <c r="G854" s="2">
        <v>3485790000</v>
      </c>
      <c r="H854" s="2">
        <f t="shared" si="501"/>
        <v>20.076159576306686</v>
      </c>
      <c r="I854" s="2">
        <f t="shared" si="502"/>
        <v>2914.8050000000003</v>
      </c>
      <c r="J854" s="2">
        <f t="shared" si="503"/>
        <v>25.095870592379786</v>
      </c>
      <c r="K854" s="2">
        <f t="shared" si="504"/>
        <v>-4.4400000000000546</v>
      </c>
      <c r="L854" s="20">
        <f>VLOOKUP(B854,'IV Calls'!A:B,2, FALSE)</f>
        <v>0.20569999999999999</v>
      </c>
      <c r="M854" s="2">
        <f t="shared" si="505"/>
        <v>19.448578498514461</v>
      </c>
      <c r="N854" s="2">
        <f>VLOOKUP(B854,'IV Puts'!A:B,2, FALSE)</f>
        <v>0.17269999999999999</v>
      </c>
      <c r="O854" s="21">
        <f t="shared" si="506"/>
        <v>16.944870405066244</v>
      </c>
      <c r="P854" s="4">
        <f t="shared" si="507"/>
        <v>24.679999999999836</v>
      </c>
      <c r="Q854" s="4">
        <f t="shared" si="508"/>
        <v>31.111999999999899</v>
      </c>
      <c r="R854" s="4">
        <f t="shared" si="509"/>
        <v>1.0978045112781976</v>
      </c>
      <c r="S854" s="4">
        <f t="shared" si="510"/>
        <v>0.77288903588556412</v>
      </c>
      <c r="T854" s="20">
        <f t="shared" si="481"/>
        <v>2886.2483909774437</v>
      </c>
      <c r="U854" s="2">
        <f t="shared" si="482"/>
        <v>6.8283909774436324</v>
      </c>
      <c r="V854" s="24">
        <f t="shared" si="483"/>
        <v>1</v>
      </c>
      <c r="W854" s="32">
        <f t="shared" si="484"/>
        <v>2880.6561783372986</v>
      </c>
      <c r="X854" s="33">
        <f t="shared" si="485"/>
        <v>1.2361783372984974</v>
      </c>
      <c r="Y854" s="34">
        <f t="shared" si="486"/>
        <v>1</v>
      </c>
      <c r="Z854" s="39">
        <f t="shared" si="511"/>
        <v>2876.2679999999982</v>
      </c>
      <c r="AA854" s="33">
        <f t="shared" si="487"/>
        <v>3.1520000000018626</v>
      </c>
      <c r="AB854" s="34">
        <f t="shared" si="488"/>
        <v>1</v>
      </c>
      <c r="AC854" s="32">
        <f t="shared" si="489"/>
        <v>2877.1895174508313</v>
      </c>
      <c r="AD854" s="33">
        <f t="shared" si="490"/>
        <v>2.2304825491687552</v>
      </c>
      <c r="AE854" s="34">
        <f t="shared" si="491"/>
        <v>1</v>
      </c>
      <c r="AF854" s="36">
        <f t="shared" si="492"/>
        <v>1</v>
      </c>
      <c r="AG854" s="37">
        <f t="shared" si="493"/>
        <v>0</v>
      </c>
      <c r="AH854" s="37">
        <f>IF(COUNTIF(AF855:AF858, "&lt;0")&gt;=2,0,IF(AE854=1, 1, -1))</f>
        <v>0</v>
      </c>
      <c r="AI854" s="37">
        <f>IF(COUNTIF(AF855:AF857, "&lt;0")&gt;=1,0,IF(AE854=1, 1, -1))</f>
        <v>0</v>
      </c>
      <c r="AJ854" s="42">
        <f>IF(SUM(AE855:AE857)=0,0,IF(AE854=1, 1, -1))</f>
        <v>0</v>
      </c>
      <c r="AK854" s="37">
        <f>IF(COUNTIF(AF855:AF856, "&lt;0")&gt;=2,0,IF(AE854=1, 1, -1))</f>
        <v>0</v>
      </c>
      <c r="AL854" s="44">
        <f>IF(COUNTIF(AF855:AF858, "&lt;0")&gt;=3,0,IF(AE854=1, 1, -1))</f>
        <v>0</v>
      </c>
      <c r="AM854" s="49">
        <f>IF(COUNTIF(AF855:AF857, "&lt;0")&gt;=2,0,IF(AE854=1, 1, -1))</f>
        <v>0</v>
      </c>
      <c r="AN854" s="7">
        <v>16.328485691266152</v>
      </c>
      <c r="AO854" s="4">
        <f t="shared" si="494"/>
        <v>18.349999999999909</v>
      </c>
      <c r="AP854" s="4">
        <f t="shared" si="495"/>
        <v>-6.3299999999999272</v>
      </c>
      <c r="AQ854" s="4">
        <f t="shared" si="496"/>
        <v>0.19000000000005457</v>
      </c>
      <c r="AR854">
        <f t="shared" si="512"/>
        <v>18.349999999999909</v>
      </c>
      <c r="AS854" s="6">
        <f t="shared" si="497"/>
        <v>0</v>
      </c>
      <c r="AT854" s="4">
        <f t="shared" si="498"/>
        <v>6.1427285368993196</v>
      </c>
      <c r="AU854" s="4">
        <f t="shared" si="513"/>
        <v>23.138485691266098</v>
      </c>
      <c r="AV854">
        <f t="shared" si="514"/>
        <v>0</v>
      </c>
      <c r="AW854">
        <f t="shared" si="515"/>
        <v>0</v>
      </c>
      <c r="AX854">
        <f t="shared" si="516"/>
        <v>0</v>
      </c>
      <c r="AY854" s="4">
        <f t="shared" si="499"/>
        <v>6.94</v>
      </c>
      <c r="AZ854" s="4">
        <f t="shared" si="500"/>
        <v>263.07999999999964</v>
      </c>
      <c r="BA854" s="4">
        <f>(C854-$C$1240)*10/100*4</f>
        <v>120.61200000000008</v>
      </c>
      <c r="BC854"/>
      <c r="BE854" s="6"/>
      <c r="BK854">
        <f t="shared" si="517"/>
        <v>0</v>
      </c>
    </row>
    <row r="855" spans="1:63" x14ac:dyDescent="0.25">
      <c r="A855">
        <v>404</v>
      </c>
      <c r="B855" s="1">
        <v>43592</v>
      </c>
      <c r="C855" s="2">
        <v>2913.03</v>
      </c>
      <c r="D855" s="2">
        <v>2913.03</v>
      </c>
      <c r="E855" s="2">
        <v>2862.6</v>
      </c>
      <c r="F855" s="2">
        <v>2884.05</v>
      </c>
      <c r="G855" s="2">
        <v>3767100000</v>
      </c>
      <c r="H855" s="2">
        <f t="shared" si="501"/>
        <v>12.848025529239866</v>
      </c>
      <c r="I855" s="2">
        <f t="shared" si="502"/>
        <v>2915.1535000000003</v>
      </c>
      <c r="J855" s="2">
        <f t="shared" si="503"/>
        <v>21.62937838243452</v>
      </c>
      <c r="K855" s="2">
        <f t="shared" si="504"/>
        <v>-19.4399999999996</v>
      </c>
      <c r="L855" s="20">
        <f>VLOOKUP(B855,'IV Calls'!A:B,2, FALSE)</f>
        <v>0.20369999999999999</v>
      </c>
      <c r="M855" s="2">
        <f t="shared" si="505"/>
        <v>19.58282730089509</v>
      </c>
      <c r="N855" s="2">
        <f>VLOOKUP(B855,'IV Puts'!A:B,2, FALSE)</f>
        <v>0.17019999999999999</v>
      </c>
      <c r="O855" s="21">
        <f t="shared" si="506"/>
        <v>16.979944342506936</v>
      </c>
      <c r="P855" s="4">
        <f t="shared" si="507"/>
        <v>69.869999999999891</v>
      </c>
      <c r="Q855" s="4">
        <f t="shared" si="508"/>
        <v>29.721999999999888</v>
      </c>
      <c r="R855" s="4">
        <f t="shared" si="509"/>
        <v>2.1983909774436121</v>
      </c>
      <c r="S855" s="4">
        <f t="shared" si="510"/>
        <v>1.4734906159132983</v>
      </c>
      <c r="T855" s="20">
        <f t="shared" si="481"/>
        <v>2935.4430375939846</v>
      </c>
      <c r="U855" s="2">
        <f t="shared" si="482"/>
        <v>51.393037593984445</v>
      </c>
      <c r="V855" s="24">
        <f t="shared" si="483"/>
        <v>0</v>
      </c>
      <c r="W855" s="32">
        <f t="shared" si="484"/>
        <v>2914.45215592355</v>
      </c>
      <c r="X855" s="33">
        <f t="shared" si="485"/>
        <v>30.402155923549799</v>
      </c>
      <c r="Y855" s="34">
        <f t="shared" si="486"/>
        <v>0</v>
      </c>
      <c r="Z855" s="39">
        <f t="shared" si="511"/>
        <v>2913.4440000000004</v>
      </c>
      <c r="AA855" s="33">
        <f t="shared" si="487"/>
        <v>29.394000000000233</v>
      </c>
      <c r="AB855" s="34">
        <f t="shared" si="488"/>
        <v>0</v>
      </c>
      <c r="AC855" s="32">
        <f t="shared" si="489"/>
        <v>2913.6557127439455</v>
      </c>
      <c r="AD855" s="33">
        <f t="shared" si="490"/>
        <v>29.605712743945332</v>
      </c>
      <c r="AE855" s="34">
        <f t="shared" si="491"/>
        <v>0</v>
      </c>
      <c r="AF855" s="36">
        <f t="shared" si="492"/>
        <v>-1</v>
      </c>
      <c r="AG855" s="37">
        <f t="shared" si="493"/>
        <v>0</v>
      </c>
      <c r="AH855" s="37">
        <f>IF(COUNTIF(AF856:AF859, "&lt;0")&gt;=2,0,IF(AE855=1, 1, -1))</f>
        <v>0</v>
      </c>
      <c r="AI855" s="37">
        <f>IF(COUNTIF(AF856:AF858, "&lt;0")&gt;=1,0,IF(AE855=1, 1, -1))</f>
        <v>0</v>
      </c>
      <c r="AJ855" s="42">
        <f>IF(SUM(AE856:AE858)=0,0,IF(AE855=1, 1, -1))</f>
        <v>-1</v>
      </c>
      <c r="AK855" s="37">
        <f>IF(COUNTIF(AF856:AF857, "&lt;0")&gt;=2,0,IF(AE855=1, 1, -1))</f>
        <v>0</v>
      </c>
      <c r="AL855" s="44">
        <f>IF(COUNTIF(AF856:AF859, "&lt;0")&gt;=3,0,IF(AE855=1, 1, -1))</f>
        <v>0</v>
      </c>
      <c r="AM855" s="49">
        <f>IF(COUNTIF(AF856:AF858, "&lt;0")&gt;=2,0,IF(AE855=1, 1, -1))</f>
        <v>0</v>
      </c>
      <c r="AN855" s="7">
        <v>16.362283783074837</v>
      </c>
      <c r="AO855" s="4">
        <f t="shared" si="494"/>
        <v>0</v>
      </c>
      <c r="AP855" s="4">
        <f t="shared" si="495"/>
        <v>-50.430000000000291</v>
      </c>
      <c r="AQ855" s="4">
        <f t="shared" si="496"/>
        <v>28.980000000000018</v>
      </c>
      <c r="AR855">
        <f t="shared" si="512"/>
        <v>50.430000000000291</v>
      </c>
      <c r="AS855" s="6">
        <f t="shared" si="497"/>
        <v>1</v>
      </c>
      <c r="AT855" s="4">
        <f t="shared" si="498"/>
        <v>-25.886574325388036</v>
      </c>
      <c r="AU855" s="4">
        <f t="shared" si="513"/>
        <v>-5.6177162169251815</v>
      </c>
      <c r="AV855">
        <f t="shared" si="514"/>
        <v>1</v>
      </c>
      <c r="AW855">
        <f t="shared" si="515"/>
        <v>0</v>
      </c>
      <c r="AX855">
        <f t="shared" si="516"/>
        <v>0</v>
      </c>
      <c r="AY855" s="4">
        <f t="shared" si="499"/>
        <v>-3.9100000000000006</v>
      </c>
      <c r="AZ855" s="4">
        <f t="shared" si="500"/>
        <v>256.13999999999965</v>
      </c>
      <c r="BA855" s="4">
        <f>(C855-$C$1240)*10/100*4</f>
        <v>133.9800000000001</v>
      </c>
      <c r="BC855"/>
      <c r="BE855" s="6"/>
      <c r="BK855">
        <f t="shared" si="517"/>
        <v>0</v>
      </c>
    </row>
    <row r="856" spans="1:63" x14ac:dyDescent="0.25">
      <c r="A856">
        <v>403</v>
      </c>
      <c r="B856" s="1">
        <v>43591</v>
      </c>
      <c r="C856" s="2">
        <v>2908.89</v>
      </c>
      <c r="D856" s="2">
        <v>2937.32</v>
      </c>
      <c r="E856" s="2">
        <v>2898.21</v>
      </c>
      <c r="F856" s="2">
        <v>2932.47</v>
      </c>
      <c r="G856" s="2">
        <v>3181520000</v>
      </c>
      <c r="H856" s="2">
        <f t="shared" si="501"/>
        <v>13.301470261257288</v>
      </c>
      <c r="I856" s="2">
        <f t="shared" si="502"/>
        <v>2913.9250000000002</v>
      </c>
      <c r="J856" s="2">
        <f t="shared" si="503"/>
        <v>15.953811159917695</v>
      </c>
      <c r="K856" s="2">
        <f t="shared" si="504"/>
        <v>-36.75</v>
      </c>
      <c r="L856" s="20">
        <f>VLOOKUP(B856,'IV Calls'!A:B,2, FALSE)</f>
        <v>0.1263</v>
      </c>
      <c r="M856" s="2">
        <f t="shared" si="505"/>
        <v>12.196460294657495</v>
      </c>
      <c r="N856" s="2">
        <f>VLOOKUP(B856,'IV Puts'!A:B,2, FALSE)</f>
        <v>0.12709999999999999</v>
      </c>
      <c r="O856" s="21">
        <f t="shared" si="506"/>
        <v>12.737035169026901</v>
      </c>
      <c r="P856" s="4">
        <f t="shared" si="507"/>
        <v>47.429999999999836</v>
      </c>
      <c r="Q856" s="4">
        <f t="shared" si="508"/>
        <v>25.568999999999914</v>
      </c>
      <c r="R856" s="4">
        <f t="shared" si="509"/>
        <v>2.9730375939849623</v>
      </c>
      <c r="S856" s="4">
        <f t="shared" si="510"/>
        <v>2.003036512041918</v>
      </c>
      <c r="T856" s="20">
        <f t="shared" si="481"/>
        <v>2948.6840676691727</v>
      </c>
      <c r="U856" s="2">
        <f t="shared" si="482"/>
        <v>16.214067669172891</v>
      </c>
      <c r="V856" s="24">
        <f t="shared" si="483"/>
        <v>0</v>
      </c>
      <c r="W856" s="32">
        <f t="shared" si="484"/>
        <v>2910.3439565630861</v>
      </c>
      <c r="X856" s="33">
        <f t="shared" si="485"/>
        <v>22.126043436913733</v>
      </c>
      <c r="Y856" s="34">
        <f t="shared" si="486"/>
        <v>0</v>
      </c>
      <c r="Z856" s="39">
        <f t="shared" si="511"/>
        <v>2906.8579999999993</v>
      </c>
      <c r="AA856" s="33">
        <f t="shared" si="487"/>
        <v>25.612000000000535</v>
      </c>
      <c r="AB856" s="34">
        <f t="shared" si="488"/>
        <v>0</v>
      </c>
      <c r="AC856" s="32">
        <f t="shared" si="489"/>
        <v>2907.5900508782479</v>
      </c>
      <c r="AD856" s="33">
        <f t="shared" si="490"/>
        <v>24.879949121751906</v>
      </c>
      <c r="AE856" s="34">
        <f t="shared" si="491"/>
        <v>0</v>
      </c>
      <c r="AF856" s="36">
        <f t="shared" si="492"/>
        <v>-1</v>
      </c>
      <c r="AG856" s="37">
        <f t="shared" si="493"/>
        <v>0</v>
      </c>
      <c r="AH856" s="37">
        <f>IF(COUNTIF(AF857:AF860, "&lt;0")&gt;=2,0,IF(AE856=1, 1, -1))</f>
        <v>0</v>
      </c>
      <c r="AI856" s="37">
        <f>IF(COUNTIF(AF857:AF859, "&lt;0")&gt;=1,0,IF(AE856=1, 1, -1))</f>
        <v>0</v>
      </c>
      <c r="AJ856" s="42">
        <f>IF(SUM(AE857:AE859)=0,0,IF(AE856=1, 1, -1))</f>
        <v>-1</v>
      </c>
      <c r="AK856" s="37">
        <f>IF(COUNTIF(AF857:AF858, "&lt;0")&gt;=2,0,IF(AE856=1, 1, -1))</f>
        <v>-1</v>
      </c>
      <c r="AL856" s="44">
        <f>IF(COUNTIF(AF857:AF860, "&lt;0")&gt;=3,0,IF(AE856=1, 1, -1))</f>
        <v>-1</v>
      </c>
      <c r="AM856" s="49">
        <f>IF(COUNTIF(AF857:AF859, "&lt;0")&gt;=2,0,IF(AE856=1, 1, -1))</f>
        <v>0</v>
      </c>
      <c r="AN856" s="7">
        <v>12.273714199928484</v>
      </c>
      <c r="AO856" s="4">
        <f t="shared" si="494"/>
        <v>28.430000000000291</v>
      </c>
      <c r="AP856" s="4">
        <f t="shared" si="495"/>
        <v>-10.679999999999836</v>
      </c>
      <c r="AQ856" s="4">
        <f t="shared" si="496"/>
        <v>23.579999999999927</v>
      </c>
      <c r="AR856">
        <f t="shared" si="512"/>
        <v>28.430000000000291</v>
      </c>
      <c r="AS856" s="6">
        <f t="shared" si="497"/>
        <v>1</v>
      </c>
      <c r="AT856" s="4">
        <f t="shared" si="498"/>
        <v>-10.019428700107564</v>
      </c>
      <c r="AU856" s="4">
        <f t="shared" si="513"/>
        <v>-4.3062858000714428</v>
      </c>
      <c r="AV856">
        <f t="shared" si="514"/>
        <v>1</v>
      </c>
      <c r="AW856">
        <f t="shared" si="515"/>
        <v>0</v>
      </c>
      <c r="AX856">
        <f t="shared" si="516"/>
        <v>0</v>
      </c>
      <c r="AY856" s="4">
        <f t="shared" si="499"/>
        <v>-3.9100000000000006</v>
      </c>
      <c r="AZ856" s="4">
        <f t="shared" si="500"/>
        <v>260.04999999999967</v>
      </c>
      <c r="BA856" s="4">
        <f>(C856-$C$1240)*10/100*4</f>
        <v>132.32399999999998</v>
      </c>
      <c r="BC856"/>
      <c r="BE856" s="6"/>
      <c r="BK856">
        <f t="shared" si="517"/>
        <v>1</v>
      </c>
    </row>
    <row r="857" spans="1:63" x14ac:dyDescent="0.25">
      <c r="A857">
        <v>402</v>
      </c>
      <c r="B857" s="1">
        <v>43588</v>
      </c>
      <c r="C857" s="2">
        <v>2929.21</v>
      </c>
      <c r="D857" s="2">
        <v>2947.85</v>
      </c>
      <c r="E857" s="2">
        <v>2929.21</v>
      </c>
      <c r="F857" s="2">
        <v>2945.64</v>
      </c>
      <c r="G857" s="2">
        <v>3338120000</v>
      </c>
      <c r="H857" s="2">
        <f t="shared" si="501"/>
        <v>15.235766727597817</v>
      </c>
      <c r="I857" s="2">
        <f t="shared" si="502"/>
        <v>2912.6885000000002</v>
      </c>
      <c r="J857" s="2">
        <f t="shared" si="503"/>
        <v>16.644546910087517</v>
      </c>
      <c r="K857" s="2">
        <f t="shared" si="504"/>
        <v>11.690000000000055</v>
      </c>
      <c r="L857" s="20">
        <f>VLOOKUP(B857,'IV Calls'!A:B,2, FALSE)</f>
        <v>8.8999999999999996E-2</v>
      </c>
      <c r="M857" s="2">
        <f t="shared" si="505"/>
        <v>8.5124512074852081</v>
      </c>
      <c r="N857" s="2">
        <f>VLOOKUP(B857,'IV Puts'!A:B,2, FALSE)</f>
        <v>8.4000000000000005E-2</v>
      </c>
      <c r="O857" s="21">
        <f t="shared" si="506"/>
        <v>8.3375078667589086</v>
      </c>
      <c r="P857" s="4">
        <f t="shared" si="507"/>
        <v>30.329999999999927</v>
      </c>
      <c r="Q857" s="4">
        <f t="shared" si="508"/>
        <v>22.14199999999996</v>
      </c>
      <c r="R857" s="4">
        <f t="shared" si="509"/>
        <v>3.0440676691729376</v>
      </c>
      <c r="S857" s="4">
        <f t="shared" si="510"/>
        <v>2.0478261451915389</v>
      </c>
      <c r="T857" s="20">
        <f t="shared" si="481"/>
        <v>2920.5581203007519</v>
      </c>
      <c r="U857" s="2">
        <f t="shared" si="482"/>
        <v>25.08187969924802</v>
      </c>
      <c r="V857" s="24">
        <f t="shared" si="483"/>
        <v>0</v>
      </c>
      <c r="W857" s="32">
        <f t="shared" si="484"/>
        <v>2930.6472426910354</v>
      </c>
      <c r="X857" s="33">
        <f t="shared" si="485"/>
        <v>14.992757308964428</v>
      </c>
      <c r="Y857" s="34">
        <f t="shared" si="486"/>
        <v>0</v>
      </c>
      <c r="Z857" s="39">
        <f t="shared" si="511"/>
        <v>2929.9150000000004</v>
      </c>
      <c r="AA857" s="33">
        <f t="shared" si="487"/>
        <v>15.724999999999454</v>
      </c>
      <c r="AB857" s="34">
        <f t="shared" si="488"/>
        <v>0</v>
      </c>
      <c r="AC857" s="32">
        <f t="shared" si="489"/>
        <v>2930.0687709651179</v>
      </c>
      <c r="AD857" s="33">
        <f t="shared" si="490"/>
        <v>15.571229034881981</v>
      </c>
      <c r="AE857" s="34">
        <f t="shared" si="491"/>
        <v>0</v>
      </c>
      <c r="AF857" s="36">
        <f t="shared" si="492"/>
        <v>-1</v>
      </c>
      <c r="AG857" s="37">
        <f t="shared" si="493"/>
        <v>-1</v>
      </c>
      <c r="AH857" s="37">
        <f>IF(COUNTIF(AF858:AF861, "&lt;0")&gt;=2,0,IF(AE857=1, 1, -1))</f>
        <v>-1</v>
      </c>
      <c r="AI857" s="37">
        <f>IF(COUNTIF(AF858:AF860, "&lt;0")&gt;=1,0,IF(AE857=1, 1, -1))</f>
        <v>0</v>
      </c>
      <c r="AJ857" s="42">
        <f>IF(SUM(AE858:AE860)=0,0,IF(AE857=1, 1, -1))</f>
        <v>-1</v>
      </c>
      <c r="AK857" s="37">
        <f>IF(COUNTIF(AF858:AF859, "&lt;0")&gt;=2,0,IF(AE857=1, 1, -1))</f>
        <v>-1</v>
      </c>
      <c r="AL857" s="44">
        <f>IF(COUNTIF(AF858:AF861, "&lt;0")&gt;=3,0,IF(AE857=1, 1, -1))</f>
        <v>-1</v>
      </c>
      <c r="AM857" s="49">
        <f>IF(COUNTIF(AF858:AF860, "&lt;0")&gt;=2,0,IF(AE857=1, 1, -1))</f>
        <v>-1</v>
      </c>
      <c r="AN857" s="7">
        <v>8.0342236115590744</v>
      </c>
      <c r="AO857" s="4">
        <f t="shared" si="494"/>
        <v>18.639999999999873</v>
      </c>
      <c r="AP857" s="4">
        <f t="shared" si="495"/>
        <v>0</v>
      </c>
      <c r="AQ857" s="4">
        <f t="shared" si="496"/>
        <v>16.429999999999836</v>
      </c>
      <c r="AR857">
        <f t="shared" si="512"/>
        <v>18.639999999999873</v>
      </c>
      <c r="AS857" s="6">
        <f t="shared" si="497"/>
        <v>1</v>
      </c>
      <c r="AT857" s="4">
        <f t="shared" si="498"/>
        <v>-6.5886645826612611</v>
      </c>
      <c r="AU857" s="4">
        <f t="shared" si="513"/>
        <v>-1.3957763884407619</v>
      </c>
      <c r="AV857">
        <f t="shared" si="514"/>
        <v>1</v>
      </c>
      <c r="AW857">
        <f t="shared" si="515"/>
        <v>0</v>
      </c>
      <c r="AX857">
        <f t="shared" si="516"/>
        <v>0</v>
      </c>
      <c r="AY857" s="4">
        <f t="shared" si="499"/>
        <v>-3.9100000000000006</v>
      </c>
      <c r="AZ857" s="4">
        <f t="shared" si="500"/>
        <v>263.9599999999997</v>
      </c>
      <c r="BA857" s="4">
        <f>(C857-$C$1240)*10/100*4</f>
        <v>140.45200000000006</v>
      </c>
      <c r="BC857"/>
      <c r="BE857" s="6"/>
      <c r="BK857">
        <f t="shared" si="517"/>
        <v>1</v>
      </c>
    </row>
    <row r="858" spans="1:63" x14ac:dyDescent="0.25">
      <c r="A858">
        <v>401</v>
      </c>
      <c r="B858" s="1">
        <v>43587</v>
      </c>
      <c r="C858" s="2">
        <v>2922.16</v>
      </c>
      <c r="D858" s="2">
        <v>2931.68</v>
      </c>
      <c r="E858" s="2">
        <v>2900.5</v>
      </c>
      <c r="F858" s="2">
        <v>2917.52</v>
      </c>
      <c r="G858" s="2">
        <v>3778890000</v>
      </c>
      <c r="H858" s="2">
        <f t="shared" si="501"/>
        <v>16.86878935918174</v>
      </c>
      <c r="I858" s="2">
        <f t="shared" si="502"/>
        <v>2909.9274999999998</v>
      </c>
      <c r="J858" s="2">
        <f t="shared" si="503"/>
        <v>18.207274507734496</v>
      </c>
      <c r="K858" s="2">
        <f t="shared" si="504"/>
        <v>-1.5700000000001637</v>
      </c>
      <c r="L858" s="20">
        <f>VLOOKUP(B858,'IV Calls'!A:B,2, FALSE)</f>
        <v>0.1027</v>
      </c>
      <c r="M858" s="2">
        <f t="shared" si="505"/>
        <v>9.8437028366634802</v>
      </c>
      <c r="N858" s="2">
        <f>VLOOKUP(B858,'IV Puts'!A:B,2, FALSE)</f>
        <v>0.1045</v>
      </c>
      <c r="O858" s="21">
        <f t="shared" si="506"/>
        <v>10.394334367670135</v>
      </c>
      <c r="P858" s="4">
        <f t="shared" si="507"/>
        <v>31.179999999999836</v>
      </c>
      <c r="Q858" s="4">
        <f t="shared" si="508"/>
        <v>20.758999999999968</v>
      </c>
      <c r="R858" s="4">
        <f t="shared" si="509"/>
        <v>3.0381203007518875</v>
      </c>
      <c r="S858" s="4">
        <f t="shared" si="510"/>
        <v>2.02428548033147</v>
      </c>
      <c r="T858" s="20">
        <f t="shared" si="481"/>
        <v>2927.1921203007519</v>
      </c>
      <c r="U858" s="2">
        <f t="shared" si="482"/>
        <v>9.6721203007518852</v>
      </c>
      <c r="V858" s="24">
        <f t="shared" si="483"/>
        <v>1</v>
      </c>
      <c r="W858" s="32">
        <f t="shared" si="484"/>
        <v>2923.7822560307732</v>
      </c>
      <c r="X858" s="33">
        <f t="shared" si="485"/>
        <v>6.2622560307731874</v>
      </c>
      <c r="Y858" s="34">
        <f t="shared" si="486"/>
        <v>1</v>
      </c>
      <c r="Z858" s="39">
        <f t="shared" si="511"/>
        <v>2919.1429999999982</v>
      </c>
      <c r="AA858" s="33">
        <f t="shared" si="487"/>
        <v>1.6229999999982283</v>
      </c>
      <c r="AB858" s="34">
        <f t="shared" si="488"/>
        <v>1</v>
      </c>
      <c r="AC858" s="32">
        <f t="shared" si="489"/>
        <v>2920.1172437664609</v>
      </c>
      <c r="AD858" s="33">
        <f t="shared" si="490"/>
        <v>2.597243766460906</v>
      </c>
      <c r="AE858" s="34">
        <f t="shared" si="491"/>
        <v>1</v>
      </c>
      <c r="AF858" s="36">
        <f t="shared" si="492"/>
        <v>1</v>
      </c>
      <c r="AG858" s="37">
        <f t="shared" si="493"/>
        <v>0</v>
      </c>
      <c r="AH858" s="37">
        <f>IF(COUNTIF(AF859:AF862, "&lt;0")&gt;=2,0,IF(AE858=1, 1, -1))</f>
        <v>0</v>
      </c>
      <c r="AI858" s="37">
        <f>IF(COUNTIF(AF859:AF861, "&lt;0")&gt;=1,0,IF(AE858=1, 1, -1))</f>
        <v>0</v>
      </c>
      <c r="AJ858" s="42">
        <f>IF(SUM(AE859:AE861)=0,0,IF(AE858=1, 1, -1))</f>
        <v>1</v>
      </c>
      <c r="AK858" s="37">
        <f>IF(COUNTIF(AF859:AF860, "&lt;0")&gt;=2,0,IF(AE858=1, 1, -1))</f>
        <v>1</v>
      </c>
      <c r="AL858" s="44">
        <f>IF(COUNTIF(AF859:AF862, "&lt;0")&gt;=3,0,IF(AE858=1, 1, -1))</f>
        <v>1</v>
      </c>
      <c r="AM858" s="49">
        <f>IF(COUNTIF(AF859:AF861, "&lt;0")&gt;=2,0,IF(AE858=1, 1, -1))</f>
        <v>1</v>
      </c>
      <c r="AN858" s="7">
        <v>10.016231221337232</v>
      </c>
      <c r="AO858" s="4">
        <f t="shared" si="494"/>
        <v>9.5199999999999818</v>
      </c>
      <c r="AP858" s="4">
        <f t="shared" si="495"/>
        <v>-21.659999999999854</v>
      </c>
      <c r="AQ858" s="4">
        <f t="shared" si="496"/>
        <v>4.6399999999998727</v>
      </c>
      <c r="AR858">
        <f t="shared" si="512"/>
        <v>21.659999999999854</v>
      </c>
      <c r="AS858" s="6">
        <f t="shared" si="497"/>
        <v>1</v>
      </c>
      <c r="AT858" s="4">
        <f t="shared" si="498"/>
        <v>-6.6356531679940058</v>
      </c>
      <c r="AU858" s="4">
        <f t="shared" si="513"/>
        <v>12.37623122133736</v>
      </c>
      <c r="AV858">
        <f t="shared" si="514"/>
        <v>0</v>
      </c>
      <c r="AW858">
        <f t="shared" si="515"/>
        <v>1</v>
      </c>
      <c r="AX858">
        <f t="shared" si="516"/>
        <v>0</v>
      </c>
      <c r="AY858" s="4">
        <f t="shared" si="499"/>
        <v>-3.9100000000000006</v>
      </c>
      <c r="AZ858" s="4">
        <f t="shared" si="500"/>
        <v>267.86999999999972</v>
      </c>
      <c r="BA858" s="4">
        <f>(C858-$C$1240)*10/100*4</f>
        <v>137.63199999999998</v>
      </c>
      <c r="BC858"/>
      <c r="BE858" s="6"/>
      <c r="BK858">
        <f t="shared" si="517"/>
        <v>1</v>
      </c>
    </row>
    <row r="859" spans="1:63" x14ac:dyDescent="0.25">
      <c r="A859">
        <v>400</v>
      </c>
      <c r="B859" s="1">
        <v>43586</v>
      </c>
      <c r="C859" s="2">
        <v>2952.33</v>
      </c>
      <c r="D859" s="2">
        <v>2954.13</v>
      </c>
      <c r="E859" s="2">
        <v>2923.36</v>
      </c>
      <c r="F859" s="2">
        <v>2923.73</v>
      </c>
      <c r="G859" s="2">
        <v>3645850000</v>
      </c>
      <c r="H859" s="2">
        <f t="shared" si="501"/>
        <v>17.111052990521742</v>
      </c>
      <c r="I859" s="2">
        <f t="shared" si="502"/>
        <v>2907.6239999999998</v>
      </c>
      <c r="J859" s="2">
        <f t="shared" si="503"/>
        <v>18.547448398776105</v>
      </c>
      <c r="K859" s="2">
        <f t="shared" si="504"/>
        <v>6.5</v>
      </c>
      <c r="L859" s="20">
        <f>VLOOKUP(B859,'IV Calls'!A:B,2, FALSE)</f>
        <v>0.1087</v>
      </c>
      <c r="M859" s="2">
        <f t="shared" si="505"/>
        <v>10.497551449258301</v>
      </c>
      <c r="N859" s="2">
        <f>VLOOKUP(B859,'IV Puts'!A:B,2, FALSE)</f>
        <v>0.11700000000000001</v>
      </c>
      <c r="O859" s="21">
        <f t="shared" si="506"/>
        <v>11.725643099597326</v>
      </c>
      <c r="P859" s="4">
        <f t="shared" si="507"/>
        <v>30.769999999999982</v>
      </c>
      <c r="Q859" s="4">
        <f t="shared" si="508"/>
        <v>19.896000000000004</v>
      </c>
      <c r="R859" s="4">
        <f t="shared" si="509"/>
        <v>3.4621203007518857</v>
      </c>
      <c r="S859" s="4">
        <f t="shared" si="510"/>
        <v>2.2848676489764004</v>
      </c>
      <c r="T859" s="20">
        <f t="shared" si="481"/>
        <v>2949.6397218045113</v>
      </c>
      <c r="U859" s="2">
        <f t="shared" si="482"/>
        <v>25.909721804511264</v>
      </c>
      <c r="V859" s="24">
        <f t="shared" si="483"/>
        <v>0</v>
      </c>
      <c r="W859" s="32">
        <f t="shared" si="484"/>
        <v>2954.1209206937524</v>
      </c>
      <c r="X859" s="33">
        <f t="shared" si="485"/>
        <v>30.390920693752378</v>
      </c>
      <c r="Y859" s="34">
        <f t="shared" si="486"/>
        <v>0</v>
      </c>
      <c r="Z859" s="39">
        <f t="shared" si="511"/>
        <v>2953.8490000000002</v>
      </c>
      <c r="AA859" s="33">
        <f t="shared" si="487"/>
        <v>30.119000000000142</v>
      </c>
      <c r="AB859" s="34">
        <f t="shared" si="488"/>
        <v>0</v>
      </c>
      <c r="AC859" s="32">
        <f t="shared" si="489"/>
        <v>2953.9061033456883</v>
      </c>
      <c r="AD859" s="33">
        <f t="shared" si="490"/>
        <v>30.176103345688261</v>
      </c>
      <c r="AE859" s="34">
        <f t="shared" si="491"/>
        <v>0</v>
      </c>
      <c r="AF859" s="36">
        <f t="shared" si="492"/>
        <v>-1</v>
      </c>
      <c r="AG859" s="37">
        <f t="shared" si="493"/>
        <v>-1</v>
      </c>
      <c r="AH859" s="37">
        <f>IF(COUNTIF(AF860:AF863, "&lt;0")&gt;=2,0,IF(AE859=1, 1, -1))</f>
        <v>-1</v>
      </c>
      <c r="AI859" s="37">
        <f>IF(COUNTIF(AF860:AF862, "&lt;0")&gt;=1,0,IF(AE859=1, 1, -1))</f>
        <v>0</v>
      </c>
      <c r="AJ859" s="42">
        <f>IF(SUM(AE860:AE862)=0,0,IF(AE859=1, 1, -1))</f>
        <v>-1</v>
      </c>
      <c r="AK859" s="37">
        <f>IF(COUNTIF(AF860:AF861, "&lt;0")&gt;=2,0,IF(AE859=1, 1, -1))</f>
        <v>-1</v>
      </c>
      <c r="AL859" s="44">
        <f>IF(COUNTIF(AF860:AF863, "&lt;0")&gt;=3,0,IF(AE859=1, 1, -1))</f>
        <v>-1</v>
      </c>
      <c r="AM859" s="49">
        <f>IF(COUNTIF(AF860:AF862, "&lt;0")&gt;=2,0,IF(AE859=1, 1, -1))</f>
        <v>-1</v>
      </c>
      <c r="AN859" s="7">
        <v>11.299112415485016</v>
      </c>
      <c r="AO859" s="4">
        <f t="shared" si="494"/>
        <v>1.8000000000001819</v>
      </c>
      <c r="AP859" s="4">
        <f t="shared" si="495"/>
        <v>-28.9699999999998</v>
      </c>
      <c r="AQ859" s="4">
        <f t="shared" si="496"/>
        <v>28.599999999999909</v>
      </c>
      <c r="AR859">
        <f t="shared" si="512"/>
        <v>28.9699999999998</v>
      </c>
      <c r="AS859" s="6">
        <f t="shared" si="497"/>
        <v>1</v>
      </c>
      <c r="AT859" s="4">
        <f t="shared" si="498"/>
        <v>-12.021331376772274</v>
      </c>
      <c r="AU859" s="4">
        <f t="shared" si="513"/>
        <v>-10.300887584514893</v>
      </c>
      <c r="AV859">
        <f t="shared" si="514"/>
        <v>1</v>
      </c>
      <c r="AW859">
        <f t="shared" si="515"/>
        <v>0</v>
      </c>
      <c r="AX859">
        <f t="shared" si="516"/>
        <v>0</v>
      </c>
      <c r="AY859" s="4">
        <f t="shared" si="499"/>
        <v>-3.9100000000000006</v>
      </c>
      <c r="AZ859" s="4">
        <f t="shared" si="500"/>
        <v>271.77999999999975</v>
      </c>
      <c r="BA859" s="4">
        <f>(C859-$C$1240)*10/100*4</f>
        <v>149.69999999999999</v>
      </c>
      <c r="BC859"/>
      <c r="BE859" s="6"/>
      <c r="BK859">
        <f t="shared" si="517"/>
        <v>1</v>
      </c>
    </row>
    <row r="860" spans="1:63" x14ac:dyDescent="0.25">
      <c r="A860">
        <v>399</v>
      </c>
      <c r="B860" s="1">
        <v>43585</v>
      </c>
      <c r="C860" s="2">
        <v>2937.14</v>
      </c>
      <c r="D860" s="2">
        <v>2948.22</v>
      </c>
      <c r="E860" s="2">
        <v>2924.11</v>
      </c>
      <c r="F860" s="2">
        <v>2945.83</v>
      </c>
      <c r="G860" s="2">
        <v>3919330000</v>
      </c>
      <c r="H860" s="2">
        <f t="shared" si="501"/>
        <v>14.443952983092126</v>
      </c>
      <c r="I860" s="2">
        <f t="shared" si="502"/>
        <v>2903.4195000000004</v>
      </c>
      <c r="J860" s="2">
        <f t="shared" si="503"/>
        <v>17.747766471780078</v>
      </c>
      <c r="K860" s="2">
        <f t="shared" si="504"/>
        <v>-5.8900000000003274</v>
      </c>
      <c r="L860" s="20">
        <f>VLOOKUP(B860,'IV Calls'!A:B,2, FALSE)</f>
        <v>0.1042</v>
      </c>
      <c r="M860" s="2">
        <f t="shared" si="505"/>
        <v>10.053405388325091</v>
      </c>
      <c r="N860" s="2">
        <f>VLOOKUP(B860,'IV Puts'!A:B,2, FALSE)</f>
        <v>8.8800000000000004E-2</v>
      </c>
      <c r="O860" s="21">
        <f t="shared" si="506"/>
        <v>8.8910035505005851</v>
      </c>
      <c r="P860" s="4">
        <f t="shared" si="507"/>
        <v>24.109999999999673</v>
      </c>
      <c r="Q860" s="4">
        <f t="shared" si="508"/>
        <v>18.353999999999996</v>
      </c>
      <c r="R860" s="4">
        <f t="shared" si="509"/>
        <v>3.8097218045112866</v>
      </c>
      <c r="S860" s="4">
        <f t="shared" si="510"/>
        <v>2.522423512327145</v>
      </c>
      <c r="T860" s="20">
        <f t="shared" si="481"/>
        <v>2946.7541428571431</v>
      </c>
      <c r="U860" s="2">
        <f t="shared" si="482"/>
        <v>0.92414285714312427</v>
      </c>
      <c r="V860" s="24">
        <f t="shared" si="483"/>
        <v>1</v>
      </c>
      <c r="W860" s="32">
        <f t="shared" si="484"/>
        <v>2938.9163910204079</v>
      </c>
      <c r="X860" s="33">
        <f t="shared" si="485"/>
        <v>6.913608979592027</v>
      </c>
      <c r="Y860" s="34">
        <f t="shared" si="486"/>
        <v>1</v>
      </c>
      <c r="Z860" s="39">
        <f t="shared" si="511"/>
        <v>2936.7959999999998</v>
      </c>
      <c r="AA860" s="33">
        <f t="shared" si="487"/>
        <v>9.0340000000001055</v>
      </c>
      <c r="AB860" s="34">
        <f t="shared" si="488"/>
        <v>1</v>
      </c>
      <c r="AC860" s="32">
        <f t="shared" si="489"/>
        <v>2937.2412821142852</v>
      </c>
      <c r="AD860" s="33">
        <f t="shared" si="490"/>
        <v>8.5887178857146864</v>
      </c>
      <c r="AE860" s="34">
        <f t="shared" si="491"/>
        <v>1</v>
      </c>
      <c r="AF860" s="36">
        <f t="shared" si="492"/>
        <v>1</v>
      </c>
      <c r="AG860" s="37">
        <f t="shared" si="493"/>
        <v>1</v>
      </c>
      <c r="AH860" s="37">
        <f>IF(COUNTIF(AF861:AF864, "&lt;0")&gt;=2,0,IF(AE860=1, 1, -1))</f>
        <v>0</v>
      </c>
      <c r="AI860" s="37">
        <f>IF(COUNTIF(AF861:AF863, "&lt;0")&gt;=1,0,IF(AE860=1, 1, -1))</f>
        <v>0</v>
      </c>
      <c r="AJ860" s="42">
        <f>IF(SUM(AE861:AE863)=0,0,IF(AE860=1, 1, -1))</f>
        <v>1</v>
      </c>
      <c r="AK860" s="37">
        <f>IF(COUNTIF(AF861:AF862, "&lt;0")&gt;=2,0,IF(AE860=1, 1, -1))</f>
        <v>1</v>
      </c>
      <c r="AL860" s="44">
        <f>IF(COUNTIF(AF861:AF864, "&lt;0")&gt;=3,0,IF(AE860=1, 1, -1))</f>
        <v>1</v>
      </c>
      <c r="AM860" s="49">
        <f>IF(COUNTIF(AF861:AF863, "&lt;0")&gt;=2,0,IF(AE860=1, 1, -1))</f>
        <v>1</v>
      </c>
      <c r="AN860" s="7">
        <v>8.5675853981119783</v>
      </c>
      <c r="AO860" s="4">
        <f t="shared" si="494"/>
        <v>11.079999999999927</v>
      </c>
      <c r="AP860" s="4">
        <f t="shared" si="495"/>
        <v>-13.029999999999745</v>
      </c>
      <c r="AQ860" s="4">
        <f t="shared" si="496"/>
        <v>8.6900000000000546</v>
      </c>
      <c r="AR860">
        <f t="shared" si="512"/>
        <v>13.029999999999745</v>
      </c>
      <c r="AS860" s="6">
        <f t="shared" si="497"/>
        <v>1</v>
      </c>
      <c r="AT860" s="4">
        <f t="shared" si="498"/>
        <v>-0.17862190283177881</v>
      </c>
      <c r="AU860" s="4">
        <f t="shared" si="513"/>
        <v>6.8775853981119237</v>
      </c>
      <c r="AV860">
        <f t="shared" si="514"/>
        <v>0</v>
      </c>
      <c r="AW860">
        <f t="shared" si="515"/>
        <v>1</v>
      </c>
      <c r="AX860">
        <f t="shared" si="516"/>
        <v>0</v>
      </c>
      <c r="AY860" s="4">
        <f t="shared" si="499"/>
        <v>-3.9100000000000006</v>
      </c>
      <c r="AZ860" s="4">
        <f t="shared" si="500"/>
        <v>275.68999999999977</v>
      </c>
      <c r="BA860" s="4">
        <f>(C860-$C$1240)*10/100*4</f>
        <v>143.62399999999997</v>
      </c>
      <c r="BC860"/>
      <c r="BE860" s="6"/>
      <c r="BK860">
        <f t="shared" si="517"/>
        <v>1</v>
      </c>
    </row>
    <row r="861" spans="1:63" x14ac:dyDescent="0.25">
      <c r="A861">
        <v>398</v>
      </c>
      <c r="B861" s="1">
        <v>43584</v>
      </c>
      <c r="C861" s="2">
        <v>2940.58</v>
      </c>
      <c r="D861" s="2">
        <v>2949.52</v>
      </c>
      <c r="E861" s="2">
        <v>2939.35</v>
      </c>
      <c r="F861" s="2">
        <v>2943.03</v>
      </c>
      <c r="G861" s="2">
        <v>3118780000</v>
      </c>
      <c r="H861" s="2">
        <f t="shared" si="501"/>
        <v>13.685560760645924</v>
      </c>
      <c r="I861" s="2">
        <f t="shared" si="502"/>
        <v>2898.9940000000001</v>
      </c>
      <c r="J861" s="2">
        <f t="shared" si="503"/>
        <v>17.276121115269863</v>
      </c>
      <c r="K861" s="2">
        <f t="shared" si="504"/>
        <v>0.6999999999998181</v>
      </c>
      <c r="L861" s="20">
        <f>VLOOKUP(B861,'IV Calls'!A:B,2, FALSE)</f>
        <v>9.0999999999999998E-2</v>
      </c>
      <c r="M861" s="2">
        <f t="shared" si="505"/>
        <v>8.770448104467544</v>
      </c>
      <c r="N861" s="2">
        <f>VLOOKUP(B861,'IV Puts'!A:B,2, FALSE)</f>
        <v>0.10440000000000001</v>
      </c>
      <c r="O861" s="21">
        <f t="shared" si="506"/>
        <v>10.441748562269444</v>
      </c>
      <c r="P861" s="4">
        <f t="shared" si="507"/>
        <v>10.170000000000073</v>
      </c>
      <c r="Q861" s="4">
        <f t="shared" si="508"/>
        <v>17.255000000000017</v>
      </c>
      <c r="R861" s="4">
        <f t="shared" si="509"/>
        <v>3.7241428571428643</v>
      </c>
      <c r="S861" s="4">
        <f t="shared" si="510"/>
        <v>2.501959183673474</v>
      </c>
      <c r="T861" s="20">
        <f t="shared" si="481"/>
        <v>2943.9129473684211</v>
      </c>
      <c r="U861" s="2">
        <f t="shared" si="482"/>
        <v>0.8829473684209006</v>
      </c>
      <c r="V861" s="24">
        <f t="shared" si="483"/>
        <v>1</v>
      </c>
      <c r="W861" s="32">
        <f t="shared" si="484"/>
        <v>2942.5181795450635</v>
      </c>
      <c r="X861" s="33">
        <f t="shared" si="485"/>
        <v>0.51182045493669648</v>
      </c>
      <c r="Y861" s="34">
        <f t="shared" si="486"/>
        <v>1</v>
      </c>
      <c r="Z861" s="39">
        <f t="shared" si="511"/>
        <v>2942.0570000000007</v>
      </c>
      <c r="AA861" s="33">
        <f t="shared" si="487"/>
        <v>0.9729999999995016</v>
      </c>
      <c r="AB861" s="34">
        <f t="shared" si="488"/>
        <v>1</v>
      </c>
      <c r="AC861" s="32">
        <f t="shared" si="489"/>
        <v>2942.1538477044637</v>
      </c>
      <c r="AD861" s="33">
        <f t="shared" si="490"/>
        <v>0.87615229553648533</v>
      </c>
      <c r="AE861" s="34">
        <f t="shared" si="491"/>
        <v>1</v>
      </c>
      <c r="AF861" s="36">
        <f t="shared" si="492"/>
        <v>1</v>
      </c>
      <c r="AG861" s="37">
        <f t="shared" si="493"/>
        <v>0</v>
      </c>
      <c r="AH861" s="37">
        <f>IF(COUNTIF(AF862:AF865, "&lt;0")&gt;=2,0,IF(AE861=1, 1, -1))</f>
        <v>0</v>
      </c>
      <c r="AI861" s="37">
        <f>IF(COUNTIF(AF862:AF864, "&lt;0")&gt;=1,0,IF(AE861=1, 1, -1))</f>
        <v>0</v>
      </c>
      <c r="AJ861" s="42">
        <f>IF(SUM(AE862:AE864)=0,0,IF(AE861=1, 1, -1))</f>
        <v>1</v>
      </c>
      <c r="AK861" s="37">
        <f>IF(COUNTIF(AF862:AF863, "&lt;0")&gt;=2,0,IF(AE861=1, 1, -1))</f>
        <v>1</v>
      </c>
      <c r="AL861" s="44">
        <f>IF(COUNTIF(AF862:AF865, "&lt;0")&gt;=3,0,IF(AE861=1, 1, -1))</f>
        <v>0</v>
      </c>
      <c r="AM861" s="49">
        <f>IF(COUNTIF(AF862:AF864, "&lt;0")&gt;=2,0,IF(AE861=1, 1, -1))</f>
        <v>0</v>
      </c>
      <c r="AN861" s="7">
        <v>10.06192068248804</v>
      </c>
      <c r="AO861" s="4">
        <f t="shared" si="494"/>
        <v>8.9400000000000546</v>
      </c>
      <c r="AP861" s="4">
        <f t="shared" si="495"/>
        <v>-1.2300000000000182</v>
      </c>
      <c r="AQ861" s="4">
        <f t="shared" si="496"/>
        <v>2.4500000000002728</v>
      </c>
      <c r="AR861">
        <f t="shared" si="512"/>
        <v>8.9400000000000546</v>
      </c>
      <c r="AS861" s="6">
        <f t="shared" si="497"/>
        <v>0</v>
      </c>
      <c r="AT861" s="4">
        <f t="shared" si="498"/>
        <v>6.1528810237320055</v>
      </c>
      <c r="AU861" s="4">
        <f t="shared" si="513"/>
        <v>14.611920682487767</v>
      </c>
      <c r="AV861">
        <f t="shared" si="514"/>
        <v>0</v>
      </c>
      <c r="AW861">
        <f t="shared" si="515"/>
        <v>0</v>
      </c>
      <c r="AX861">
        <f t="shared" si="516"/>
        <v>0</v>
      </c>
      <c r="AY861" s="4">
        <f t="shared" si="499"/>
        <v>6.94</v>
      </c>
      <c r="AZ861" s="4">
        <f t="shared" si="500"/>
        <v>279.5999999999998</v>
      </c>
      <c r="BA861" s="4">
        <f>(C861-$C$1240)*10/100*4</f>
        <v>145</v>
      </c>
      <c r="BC861"/>
      <c r="BE861" s="6"/>
      <c r="BK861">
        <f t="shared" si="517"/>
        <v>1</v>
      </c>
    </row>
    <row r="862" spans="1:63" x14ac:dyDescent="0.25">
      <c r="A862">
        <v>397</v>
      </c>
      <c r="B862" s="1">
        <v>43581</v>
      </c>
      <c r="C862" s="2">
        <v>2925.81</v>
      </c>
      <c r="D862" s="2">
        <v>2939.88</v>
      </c>
      <c r="E862" s="2">
        <v>2917.56</v>
      </c>
      <c r="F862" s="2">
        <v>2939.88</v>
      </c>
      <c r="G862" s="2">
        <v>3248500000</v>
      </c>
      <c r="H862" s="2">
        <f t="shared" si="501"/>
        <v>12.057593458066085</v>
      </c>
      <c r="I862" s="2">
        <f t="shared" si="502"/>
        <v>2893.3784999999998</v>
      </c>
      <c r="J862" s="2">
        <f t="shared" si="503"/>
        <v>14.871924547174194</v>
      </c>
      <c r="K862" s="2">
        <f t="shared" si="504"/>
        <v>-0.36000000000012733</v>
      </c>
      <c r="L862" s="20">
        <f>VLOOKUP(B862,'IV Calls'!A:B,2, FALSE)</f>
        <v>8.8300000000000003E-2</v>
      </c>
      <c r="M862" s="2">
        <f t="shared" si="505"/>
        <v>8.4705389562350994</v>
      </c>
      <c r="N862" s="2">
        <f>VLOOKUP(B862,'IV Puts'!A:B,2, FALSE)</f>
        <v>8.8999999999999996E-2</v>
      </c>
      <c r="O862" s="21">
        <f t="shared" si="506"/>
        <v>8.8599789257909283</v>
      </c>
      <c r="P862" s="4">
        <f t="shared" si="507"/>
        <v>22.320000000000164</v>
      </c>
      <c r="Q862" s="4">
        <f t="shared" si="508"/>
        <v>18.45999999999999</v>
      </c>
      <c r="R862" s="4">
        <f t="shared" si="509"/>
        <v>4.0329473684210537</v>
      </c>
      <c r="S862" s="4">
        <f t="shared" si="510"/>
        <v>2.7298303451598485</v>
      </c>
      <c r="T862" s="20">
        <f t="shared" si="481"/>
        <v>2930.6689924812031</v>
      </c>
      <c r="U862" s="2">
        <f t="shared" si="482"/>
        <v>9.2110075187970324</v>
      </c>
      <c r="V862" s="24">
        <f t="shared" si="483"/>
        <v>1</v>
      </c>
      <c r="W862" s="32">
        <f t="shared" si="484"/>
        <v>2927.9621281718964</v>
      </c>
      <c r="X862" s="33">
        <f t="shared" si="485"/>
        <v>11.917871828103671</v>
      </c>
      <c r="Y862" s="34">
        <f t="shared" si="486"/>
        <v>0</v>
      </c>
      <c r="Z862" s="39">
        <f t="shared" si="511"/>
        <v>2925.4920000000002</v>
      </c>
      <c r="AA862" s="33">
        <f t="shared" si="487"/>
        <v>14.38799999999992</v>
      </c>
      <c r="AB862" s="34">
        <f t="shared" si="488"/>
        <v>0</v>
      </c>
      <c r="AC862" s="32">
        <f t="shared" si="489"/>
        <v>2926.0107269160985</v>
      </c>
      <c r="AD862" s="33">
        <f t="shared" si="490"/>
        <v>13.869273083901589</v>
      </c>
      <c r="AE862" s="34">
        <f t="shared" si="491"/>
        <v>0</v>
      </c>
      <c r="AF862" s="36">
        <f t="shared" si="492"/>
        <v>-1</v>
      </c>
      <c r="AG862" s="37">
        <f t="shared" si="493"/>
        <v>-1</v>
      </c>
      <c r="AH862" s="37">
        <f>IF(COUNTIF(AF863:AF866, "&lt;0")&gt;=2,0,IF(AE862=1, 1, -1))</f>
        <v>0</v>
      </c>
      <c r="AI862" s="37">
        <f>IF(COUNTIF(AF863:AF865, "&lt;0")&gt;=1,0,IF(AE862=1, 1, -1))</f>
        <v>0</v>
      </c>
      <c r="AJ862" s="42">
        <f>IF(SUM(AE863:AE865)=0,0,IF(AE862=1, 1, -1))</f>
        <v>-1</v>
      </c>
      <c r="AK862" s="37">
        <f>IF(COUNTIF(AF863:AF864, "&lt;0")&gt;=2,0,IF(AE862=1, 1, -1))</f>
        <v>-1</v>
      </c>
      <c r="AL862" s="44">
        <f>IF(COUNTIF(AF863:AF866, "&lt;0")&gt;=3,0,IF(AE862=1, 1, -1))</f>
        <v>0</v>
      </c>
      <c r="AM862" s="49">
        <f>IF(COUNTIF(AF863:AF865, "&lt;0")&gt;=2,0,IF(AE862=1, 1, -1))</f>
        <v>0</v>
      </c>
      <c r="AN862" s="7">
        <v>8.5376893216865675</v>
      </c>
      <c r="AO862" s="4">
        <f t="shared" si="494"/>
        <v>14.070000000000164</v>
      </c>
      <c r="AP862" s="4">
        <f t="shared" si="495"/>
        <v>-8.25</v>
      </c>
      <c r="AQ862" s="4">
        <f t="shared" si="496"/>
        <v>14.070000000000164</v>
      </c>
      <c r="AR862">
        <f t="shared" si="512"/>
        <v>14.070000000000164</v>
      </c>
      <c r="AS862" s="6">
        <f t="shared" si="497"/>
        <v>1</v>
      </c>
      <c r="AT862" s="4">
        <f t="shared" si="498"/>
        <v>-1.2634660174703125</v>
      </c>
      <c r="AU862" s="4">
        <f t="shared" si="513"/>
        <v>1.4676893216864038</v>
      </c>
      <c r="AV862">
        <f t="shared" si="514"/>
        <v>0</v>
      </c>
      <c r="AW862">
        <f t="shared" si="515"/>
        <v>1</v>
      </c>
      <c r="AX862">
        <f t="shared" si="516"/>
        <v>0</v>
      </c>
      <c r="AY862" s="4">
        <f t="shared" si="499"/>
        <v>-3.9100000000000006</v>
      </c>
      <c r="AZ862" s="4">
        <f t="shared" si="500"/>
        <v>272.6599999999998</v>
      </c>
      <c r="BA862" s="4">
        <f>(C862-$C$1240)*10/100*4</f>
        <v>139.09200000000001</v>
      </c>
      <c r="BC862"/>
      <c r="BE862" s="6"/>
      <c r="BK862">
        <f t="shared" si="517"/>
        <v>1</v>
      </c>
    </row>
    <row r="863" spans="1:63" x14ac:dyDescent="0.25">
      <c r="A863">
        <v>396</v>
      </c>
      <c r="B863" s="1">
        <v>43580</v>
      </c>
      <c r="C863" s="2">
        <v>2928.99</v>
      </c>
      <c r="D863" s="2">
        <v>2933.1</v>
      </c>
      <c r="E863" s="2">
        <v>2912.84</v>
      </c>
      <c r="F863" s="2">
        <v>2926.17</v>
      </c>
      <c r="G863" s="2">
        <v>3425280000</v>
      </c>
      <c r="H863" s="2">
        <f t="shared" si="501"/>
        <v>13.083994505586599</v>
      </c>
      <c r="I863" s="2">
        <f t="shared" si="502"/>
        <v>2887.5579999999995</v>
      </c>
      <c r="J863" s="2">
        <f t="shared" si="503"/>
        <v>15.36878675484145</v>
      </c>
      <c r="K863" s="2">
        <f t="shared" si="504"/>
        <v>1.7399999999997817</v>
      </c>
      <c r="L863" s="20">
        <f>VLOOKUP(B863,'IV Calls'!A:B,2, FALSE)</f>
        <v>8.6699999999999999E-2</v>
      </c>
      <c r="M863" s="2">
        <f t="shared" si="505"/>
        <v>8.3201220904160653</v>
      </c>
      <c r="N863" s="2">
        <f>VLOOKUP(B863,'IV Puts'!A:B,2, FALSE)</f>
        <v>9.7500000000000003E-2</v>
      </c>
      <c r="O863" s="21">
        <f t="shared" si="506"/>
        <v>9.7097390671152883</v>
      </c>
      <c r="P863" s="4">
        <f t="shared" si="507"/>
        <v>20.259999999999764</v>
      </c>
      <c r="Q863" s="4">
        <f t="shared" si="508"/>
        <v>17.371000000000002</v>
      </c>
      <c r="R863" s="4">
        <f t="shared" si="509"/>
        <v>4.4989924812030058</v>
      </c>
      <c r="S863" s="4">
        <f t="shared" si="510"/>
        <v>3.031166439290585</v>
      </c>
      <c r="T863" s="20">
        <f t="shared" si="481"/>
        <v>2932.3882406015036</v>
      </c>
      <c r="U863" s="2">
        <f t="shared" si="482"/>
        <v>6.2182406015035667</v>
      </c>
      <c r="V863" s="24">
        <f t="shared" si="483"/>
        <v>1</v>
      </c>
      <c r="W863" s="32">
        <f t="shared" si="484"/>
        <v>2931.4493843903779</v>
      </c>
      <c r="X863" s="33">
        <f t="shared" si="485"/>
        <v>5.2793843903777997</v>
      </c>
      <c r="Y863" s="34">
        <f t="shared" si="486"/>
        <v>1</v>
      </c>
      <c r="Z863" s="39">
        <f t="shared" si="511"/>
        <v>2928.4889999999996</v>
      </c>
      <c r="AA863" s="33">
        <f t="shared" si="487"/>
        <v>2.3189999999995052</v>
      </c>
      <c r="AB863" s="34">
        <f t="shared" si="488"/>
        <v>1</v>
      </c>
      <c r="AC863" s="32">
        <f t="shared" si="489"/>
        <v>2929.110680721979</v>
      </c>
      <c r="AD863" s="33">
        <f t="shared" si="490"/>
        <v>2.9406807219788789</v>
      </c>
      <c r="AE863" s="34">
        <f t="shared" si="491"/>
        <v>1</v>
      </c>
      <c r="AF863" s="36">
        <f t="shared" si="492"/>
        <v>1</v>
      </c>
      <c r="AG863" s="37">
        <f t="shared" si="493"/>
        <v>0</v>
      </c>
      <c r="AH863" s="37">
        <f>IF(COUNTIF(AF864:AF867, "&lt;0")&gt;=2,0,IF(AE863=1, 1, -1))</f>
        <v>0</v>
      </c>
      <c r="AI863" s="37">
        <f>IF(COUNTIF(AF864:AF866, "&lt;0")&gt;=1,0,IF(AE863=1, 1, -1))</f>
        <v>0</v>
      </c>
      <c r="AJ863" s="42">
        <f>IF(SUM(AE864:AE866)=0,0,IF(AE863=1, 1, -1))</f>
        <v>0</v>
      </c>
      <c r="AK863" s="37">
        <f>IF(COUNTIF(AF864:AF865, "&lt;0")&gt;=2,0,IF(AE863=1, 1, -1))</f>
        <v>0</v>
      </c>
      <c r="AL863" s="44">
        <f>IF(COUNTIF(AF864:AF867, "&lt;0")&gt;=3,0,IF(AE863=1, 1, -1))</f>
        <v>0</v>
      </c>
      <c r="AM863" s="49">
        <f>IF(COUNTIF(AF864:AF866, "&lt;0")&gt;=2,0,IF(AE863=1, 1, -1))</f>
        <v>0</v>
      </c>
      <c r="AN863" s="7">
        <v>9.3565386829938468</v>
      </c>
      <c r="AO863" s="4">
        <f t="shared" si="494"/>
        <v>4.1100000000001273</v>
      </c>
      <c r="AP863" s="4">
        <f t="shared" si="495"/>
        <v>-16.149999999999636</v>
      </c>
      <c r="AQ863" s="4">
        <f t="shared" si="496"/>
        <v>2.819999999999709</v>
      </c>
      <c r="AR863">
        <f t="shared" si="512"/>
        <v>16.149999999999636</v>
      </c>
      <c r="AS863" s="6">
        <f t="shared" si="497"/>
        <v>1</v>
      </c>
      <c r="AT863" s="4">
        <f t="shared" si="498"/>
        <v>-2.115191975508866</v>
      </c>
      <c r="AU863" s="4">
        <f t="shared" si="513"/>
        <v>13.536538682994138</v>
      </c>
      <c r="AV863">
        <f t="shared" si="514"/>
        <v>0</v>
      </c>
      <c r="AW863">
        <f t="shared" si="515"/>
        <v>1</v>
      </c>
      <c r="AX863">
        <f t="shared" si="516"/>
        <v>0</v>
      </c>
      <c r="AY863" s="4">
        <f t="shared" si="499"/>
        <v>-3.9100000000000006</v>
      </c>
      <c r="AZ863" s="4">
        <f t="shared" si="500"/>
        <v>276.56999999999982</v>
      </c>
      <c r="BA863" s="4">
        <f>(C863-$C$1240)*10/100*4</f>
        <v>140.36399999999995</v>
      </c>
      <c r="BC863"/>
      <c r="BE863" s="6"/>
      <c r="BK863">
        <f t="shared" si="517"/>
        <v>0</v>
      </c>
    </row>
    <row r="864" spans="1:63" x14ac:dyDescent="0.25">
      <c r="A864">
        <v>395</v>
      </c>
      <c r="B864" s="1">
        <v>43579</v>
      </c>
      <c r="C864" s="2">
        <v>2934</v>
      </c>
      <c r="D864" s="2">
        <v>2936.83</v>
      </c>
      <c r="E864" s="2">
        <v>2926.05</v>
      </c>
      <c r="F864" s="2">
        <v>2927.25</v>
      </c>
      <c r="G864" s="2">
        <v>3448960000</v>
      </c>
      <c r="H864" s="2">
        <f t="shared" si="501"/>
        <v>14.258980990550796</v>
      </c>
      <c r="I864" s="2">
        <f t="shared" si="502"/>
        <v>2882.0944999999992</v>
      </c>
      <c r="J864" s="2">
        <f t="shared" si="503"/>
        <v>15.99791075175296</v>
      </c>
      <c r="K864" s="2">
        <f t="shared" si="504"/>
        <v>0.32000000000016371</v>
      </c>
      <c r="L864" s="20">
        <f>VLOOKUP(B864,'IV Calls'!A:B,2, FALSE)</f>
        <v>9.8900000000000002E-2</v>
      </c>
      <c r="M864" s="2">
        <f t="shared" si="505"/>
        <v>9.5117366773616094</v>
      </c>
      <c r="N864" s="2">
        <f>VLOOKUP(B864,'IV Puts'!A:B,2, FALSE)</f>
        <v>9.74E-2</v>
      </c>
      <c r="O864" s="21">
        <f t="shared" si="506"/>
        <v>9.7210869067004744</v>
      </c>
      <c r="P864" s="4">
        <f t="shared" si="507"/>
        <v>10.779999999999745</v>
      </c>
      <c r="Q864" s="4">
        <f t="shared" si="508"/>
        <v>16.496000000000048</v>
      </c>
      <c r="R864" s="4">
        <f t="shared" si="509"/>
        <v>5.1382406015037567</v>
      </c>
      <c r="S864" s="4">
        <f t="shared" si="510"/>
        <v>3.4639216765890075</v>
      </c>
      <c r="T864" s="20">
        <f t="shared" si="481"/>
        <v>2939.0717819548872</v>
      </c>
      <c r="U864" s="2">
        <f t="shared" si="482"/>
        <v>11.821781954887228</v>
      </c>
      <c r="V864" s="24">
        <f t="shared" si="483"/>
        <v>0</v>
      </c>
      <c r="W864" s="32">
        <f t="shared" si="484"/>
        <v>2936.6133850544629</v>
      </c>
      <c r="X864" s="33">
        <f t="shared" si="485"/>
        <v>9.363385054462924</v>
      </c>
      <c r="Y864" s="34">
        <f t="shared" si="486"/>
        <v>0</v>
      </c>
      <c r="Z864" s="39">
        <f t="shared" si="511"/>
        <v>2936.4009999999989</v>
      </c>
      <c r="AA864" s="33">
        <f t="shared" si="487"/>
        <v>9.1509999999989304</v>
      </c>
      <c r="AB864" s="34">
        <f t="shared" si="488"/>
        <v>0</v>
      </c>
      <c r="AC864" s="32">
        <f t="shared" si="489"/>
        <v>2936.4456008614366</v>
      </c>
      <c r="AD864" s="33">
        <f t="shared" si="490"/>
        <v>9.1956008614365601</v>
      </c>
      <c r="AE864" s="34">
        <f t="shared" si="491"/>
        <v>0</v>
      </c>
      <c r="AF864" s="36">
        <f t="shared" si="492"/>
        <v>-1</v>
      </c>
      <c r="AG864" s="37">
        <f t="shared" si="493"/>
        <v>0</v>
      </c>
      <c r="AH864" s="37">
        <f>IF(COUNTIF(AF865:AF868, "&lt;0")&gt;=2,0,IF(AE864=1, 1, -1))</f>
        <v>0</v>
      </c>
      <c r="AI864" s="37">
        <f>IF(COUNTIF(AF865:AF867, "&lt;0")&gt;=1,0,IF(AE864=1, 1, -1))</f>
        <v>0</v>
      </c>
      <c r="AJ864" s="42">
        <f>IF(SUM(AE865:AE867)=0,0,IF(AE864=1, 1, -1))</f>
        <v>-1</v>
      </c>
      <c r="AK864" s="37">
        <f>IF(COUNTIF(AF865:AF866, "&lt;0")&gt;=2,0,IF(AE864=1, 1, -1))</f>
        <v>0</v>
      </c>
      <c r="AL864" s="44">
        <f>IF(COUNTIF(AF865:AF868, "&lt;0")&gt;=3,0,IF(AE864=1, 1, -1))</f>
        <v>0</v>
      </c>
      <c r="AM864" s="49">
        <f>IF(COUNTIF(AF865:AF867, "&lt;0")&gt;=2,0,IF(AE864=1, 1, -1))</f>
        <v>0</v>
      </c>
      <c r="AN864" s="7">
        <v>9.3674737348333768</v>
      </c>
      <c r="AO864" s="4">
        <f t="shared" si="494"/>
        <v>2.8299999999999272</v>
      </c>
      <c r="AP864" s="4">
        <f t="shared" si="495"/>
        <v>-7.9499999999998181</v>
      </c>
      <c r="AQ864" s="4">
        <f t="shared" si="496"/>
        <v>6.75</v>
      </c>
      <c r="AR864">
        <f t="shared" si="512"/>
        <v>7.9499999999998181</v>
      </c>
      <c r="AS864" s="6">
        <f t="shared" si="497"/>
        <v>0</v>
      </c>
      <c r="AT864" s="4">
        <f t="shared" si="498"/>
        <v>6.1012106022502479</v>
      </c>
      <c r="AU864" s="4">
        <f t="shared" si="513"/>
        <v>9.6174737348333768</v>
      </c>
      <c r="AV864">
        <f t="shared" si="514"/>
        <v>0</v>
      </c>
      <c r="AW864">
        <f t="shared" si="515"/>
        <v>0</v>
      </c>
      <c r="AX864">
        <f t="shared" si="516"/>
        <v>0</v>
      </c>
      <c r="AY864" s="4">
        <f t="shared" si="499"/>
        <v>6.94</v>
      </c>
      <c r="AZ864" s="4">
        <f t="shared" si="500"/>
        <v>280.47999999999985</v>
      </c>
      <c r="BA864" s="4">
        <f>(C864-$C$1240)*10/100*4</f>
        <v>142.36800000000002</v>
      </c>
      <c r="BC864"/>
      <c r="BE864" s="6"/>
      <c r="BK864">
        <f t="shared" si="517"/>
        <v>0</v>
      </c>
    </row>
    <row r="865" spans="1:63" x14ac:dyDescent="0.25">
      <c r="A865">
        <v>394</v>
      </c>
      <c r="B865" s="1">
        <v>43578</v>
      </c>
      <c r="C865" s="2">
        <v>2909.99</v>
      </c>
      <c r="D865" s="2">
        <v>2936.31</v>
      </c>
      <c r="E865" s="2">
        <v>2908.53</v>
      </c>
      <c r="F865" s="2">
        <v>2933.68</v>
      </c>
      <c r="G865" s="2">
        <v>3635030000</v>
      </c>
      <c r="H865" s="2">
        <f t="shared" si="501"/>
        <v>11.462445977093127</v>
      </c>
      <c r="I865" s="2">
        <f t="shared" si="502"/>
        <v>2876.0275000000001</v>
      </c>
      <c r="J865" s="2">
        <f t="shared" si="503"/>
        <v>14.947340997472997</v>
      </c>
      <c r="K865" s="2">
        <f t="shared" si="504"/>
        <v>2.0199999999999818</v>
      </c>
      <c r="L865" s="20">
        <f>VLOOKUP(B865,'IV Calls'!A:B,2, FALSE)</f>
        <v>9.6600000000000005E-2</v>
      </c>
      <c r="M865" s="2">
        <f t="shared" si="505"/>
        <v>9.2091137065251498</v>
      </c>
      <c r="N865" s="2">
        <f>VLOOKUP(B865,'IV Puts'!A:B,2, FALSE)</f>
        <v>9.0399999999999994E-2</v>
      </c>
      <c r="O865" s="21">
        <f t="shared" si="506"/>
        <v>8.943375818525503</v>
      </c>
      <c r="P865" s="4">
        <f t="shared" si="507"/>
        <v>28.340000000000146</v>
      </c>
      <c r="Q865" s="4">
        <f t="shared" si="508"/>
        <v>17.662000000000081</v>
      </c>
      <c r="R865" s="4">
        <f t="shared" si="509"/>
        <v>5.3917819548872137</v>
      </c>
      <c r="S865" s="4">
        <f t="shared" si="510"/>
        <v>3.6808240203706259</v>
      </c>
      <c r="T865" s="20">
        <f t="shared" si="481"/>
        <v>2913.6373458646613</v>
      </c>
      <c r="U865" s="2">
        <f t="shared" si="482"/>
        <v>20.04265413533858</v>
      </c>
      <c r="V865" s="24">
        <f t="shared" si="483"/>
        <v>0</v>
      </c>
      <c r="W865" s="32">
        <f t="shared" si="484"/>
        <v>2912.7895794112192</v>
      </c>
      <c r="X865" s="33">
        <f t="shared" si="485"/>
        <v>20.890420588780671</v>
      </c>
      <c r="Y865" s="34">
        <f t="shared" si="486"/>
        <v>0</v>
      </c>
      <c r="Z865" s="39">
        <f t="shared" si="511"/>
        <v>2911.1109999999999</v>
      </c>
      <c r="AA865" s="33">
        <f t="shared" si="487"/>
        <v>22.56899999999996</v>
      </c>
      <c r="AB865" s="34">
        <f t="shared" si="488"/>
        <v>0</v>
      </c>
      <c r="AC865" s="32">
        <f t="shared" si="489"/>
        <v>2911.4635016763559</v>
      </c>
      <c r="AD865" s="33">
        <f t="shared" si="490"/>
        <v>22.216498323643918</v>
      </c>
      <c r="AE865" s="34">
        <f t="shared" si="491"/>
        <v>0</v>
      </c>
      <c r="AF865" s="36">
        <f t="shared" si="492"/>
        <v>-1</v>
      </c>
      <c r="AG865" s="37">
        <f t="shared" si="493"/>
        <v>0</v>
      </c>
      <c r="AH865" s="37">
        <f>IF(COUNTIF(AF866:AF869, "&lt;0")&gt;=2,0,IF(AE865=1, 1, -1))</f>
        <v>0</v>
      </c>
      <c r="AI865" s="37">
        <f>IF(COUNTIF(AF866:AF868, "&lt;0")&gt;=1,0,IF(AE865=1, 1, -1))</f>
        <v>0</v>
      </c>
      <c r="AJ865" s="42">
        <f>IF(SUM(AE866:AE868)=0,0,IF(AE865=1, 1, -1))</f>
        <v>-1</v>
      </c>
      <c r="AK865" s="37">
        <f>IF(COUNTIF(AF866:AF867, "&lt;0")&gt;=2,0,IF(AE865=1, 1, -1))</f>
        <v>-1</v>
      </c>
      <c r="AL865" s="44">
        <f>IF(COUNTIF(AF866:AF869, "&lt;0")&gt;=3,0,IF(AE865=1, 1, -1))</f>
        <v>-1</v>
      </c>
      <c r="AM865" s="49">
        <f>IF(COUNTIF(AF866:AF868, "&lt;0")&gt;=2,0,IF(AE865=1, 1, -1))</f>
        <v>0</v>
      </c>
      <c r="AN865" s="7">
        <v>8.6180525783630788</v>
      </c>
      <c r="AO865" s="4">
        <f t="shared" si="494"/>
        <v>26.320000000000164</v>
      </c>
      <c r="AP865" s="4">
        <f t="shared" si="495"/>
        <v>-1.4599999999995816</v>
      </c>
      <c r="AQ865" s="4">
        <f t="shared" si="496"/>
        <v>23.690000000000055</v>
      </c>
      <c r="AR865">
        <f t="shared" si="512"/>
        <v>26.320000000000164</v>
      </c>
      <c r="AS865" s="6">
        <f t="shared" si="497"/>
        <v>1</v>
      </c>
      <c r="AT865" s="4">
        <f t="shared" si="498"/>
        <v>-13.392921132455545</v>
      </c>
      <c r="AU865" s="4">
        <f t="shared" si="513"/>
        <v>-8.0719474216369758</v>
      </c>
      <c r="AV865">
        <f t="shared" si="514"/>
        <v>1</v>
      </c>
      <c r="AW865">
        <f t="shared" si="515"/>
        <v>0</v>
      </c>
      <c r="AX865">
        <f t="shared" si="516"/>
        <v>0</v>
      </c>
      <c r="AY865" s="4">
        <f t="shared" si="499"/>
        <v>-3.9100000000000006</v>
      </c>
      <c r="AZ865" s="4">
        <f t="shared" si="500"/>
        <v>273.53999999999985</v>
      </c>
      <c r="BA865" s="4">
        <f>(C865-$C$1240)*10/100*4</f>
        <v>132.76399999999995</v>
      </c>
      <c r="BC865"/>
      <c r="BE865" s="6"/>
      <c r="BK865">
        <f t="shared" si="517"/>
        <v>1</v>
      </c>
    </row>
    <row r="866" spans="1:63" x14ac:dyDescent="0.25">
      <c r="A866">
        <v>393</v>
      </c>
      <c r="B866" s="1">
        <v>43577</v>
      </c>
      <c r="C866" s="2">
        <v>2898.78</v>
      </c>
      <c r="D866" s="2">
        <v>2909.51</v>
      </c>
      <c r="E866" s="2">
        <v>2896.35</v>
      </c>
      <c r="F866" s="2">
        <v>2907.97</v>
      </c>
      <c r="G866" s="2">
        <v>2997950000</v>
      </c>
      <c r="H866" s="2">
        <f t="shared" si="501"/>
        <v>11.626459287141413</v>
      </c>
      <c r="I866" s="2">
        <f t="shared" si="502"/>
        <v>2870.3285000000001</v>
      </c>
      <c r="J866" s="2">
        <f t="shared" si="503"/>
        <v>12.591320569511781</v>
      </c>
      <c r="K866" s="2">
        <f t="shared" si="504"/>
        <v>-6.25</v>
      </c>
      <c r="L866" s="20">
        <f>VLOOKUP(B866,'IV Calls'!A:B,2, FALSE)</f>
        <v>0.1019</v>
      </c>
      <c r="M866" s="2">
        <f t="shared" si="505"/>
        <v>9.704554263485246</v>
      </c>
      <c r="N866" s="2">
        <f>VLOOKUP(B866,'IV Puts'!A:B,2, FALSE)</f>
        <v>9.2499999999999999E-2</v>
      </c>
      <c r="O866" s="21">
        <f t="shared" si="506"/>
        <v>9.1418793033564025</v>
      </c>
      <c r="P866" s="4">
        <f t="shared" si="507"/>
        <v>13.160000000000309</v>
      </c>
      <c r="Q866" s="4">
        <f t="shared" si="508"/>
        <v>16.345000000000027</v>
      </c>
      <c r="R866" s="4">
        <f t="shared" si="509"/>
        <v>5.6673458646616481</v>
      </c>
      <c r="S866" s="4">
        <f t="shared" si="510"/>
        <v>3.943069593266836</v>
      </c>
      <c r="T866" s="20">
        <f t="shared" si="481"/>
        <v>2911.1417969924814</v>
      </c>
      <c r="U866" s="2">
        <f t="shared" si="482"/>
        <v>3.1717969924816316</v>
      </c>
      <c r="V866" s="24">
        <f t="shared" si="483"/>
        <v>1</v>
      </c>
      <c r="W866" s="32">
        <f t="shared" si="484"/>
        <v>2901.8743960681022</v>
      </c>
      <c r="X866" s="33">
        <f t="shared" si="485"/>
        <v>6.0956039318975854</v>
      </c>
      <c r="Y866" s="34">
        <f t="shared" si="486"/>
        <v>1</v>
      </c>
      <c r="Z866" s="39">
        <f t="shared" si="511"/>
        <v>2898.1769999999997</v>
      </c>
      <c r="AA866" s="33">
        <f t="shared" si="487"/>
        <v>9.7930000000001201</v>
      </c>
      <c r="AB866" s="34">
        <f t="shared" si="488"/>
        <v>0</v>
      </c>
      <c r="AC866" s="32">
        <f t="shared" si="489"/>
        <v>2898.9534531743011</v>
      </c>
      <c r="AD866" s="33">
        <f t="shared" si="490"/>
        <v>9.0165468256986969</v>
      </c>
      <c r="AE866" s="34">
        <f t="shared" si="491"/>
        <v>0</v>
      </c>
      <c r="AF866" s="36">
        <f t="shared" si="492"/>
        <v>-1</v>
      </c>
      <c r="AG866" s="37">
        <f t="shared" si="493"/>
        <v>-1</v>
      </c>
      <c r="AH866" s="37">
        <f>IF(COUNTIF(AF867:AF870, "&lt;0")&gt;=2,0,IF(AE866=1, 1, -1))</f>
        <v>-1</v>
      </c>
      <c r="AI866" s="37">
        <f>IF(COUNTIF(AF867:AF869, "&lt;0")&gt;=1,0,IF(AE866=1, 1, -1))</f>
        <v>0</v>
      </c>
      <c r="AJ866" s="42">
        <f>IF(SUM(AE867:AE869)=0,0,IF(AE866=1, 1, -1))</f>
        <v>-1</v>
      </c>
      <c r="AK866" s="37">
        <f>IF(COUNTIF(AF867:AF868, "&lt;0")&gt;=2,0,IF(AE866=1, 1, -1))</f>
        <v>-1</v>
      </c>
      <c r="AL866" s="44">
        <f>IF(COUNTIF(AF867:AF870, "&lt;0")&gt;=3,0,IF(AE866=1, 1, -1))</f>
        <v>-1</v>
      </c>
      <c r="AM866" s="49">
        <f>IF(COUNTIF(AF867:AF869, "&lt;0")&gt;=2,0,IF(AE866=1, 1, -1))</f>
        <v>-1</v>
      </c>
      <c r="AN866" s="7">
        <v>8.8093353225945563</v>
      </c>
      <c r="AO866" s="4">
        <f t="shared" si="494"/>
        <v>10.730000000000018</v>
      </c>
      <c r="AP866" s="4">
        <f t="shared" si="495"/>
        <v>-2.430000000000291</v>
      </c>
      <c r="AQ866" s="4">
        <f t="shared" si="496"/>
        <v>9.1899999999995998</v>
      </c>
      <c r="AR866">
        <f t="shared" si="512"/>
        <v>10.730000000000018</v>
      </c>
      <c r="AS866" s="6">
        <f t="shared" si="497"/>
        <v>0</v>
      </c>
      <c r="AT866" s="4">
        <f t="shared" si="498"/>
        <v>2.4840029838918163</v>
      </c>
      <c r="AU866" s="4">
        <f t="shared" si="513"/>
        <v>6.6193353225949565</v>
      </c>
      <c r="AV866">
        <f t="shared" si="514"/>
        <v>0</v>
      </c>
      <c r="AW866">
        <f t="shared" si="515"/>
        <v>0</v>
      </c>
      <c r="AX866">
        <f t="shared" si="516"/>
        <v>0</v>
      </c>
      <c r="AY866" s="4">
        <f t="shared" si="499"/>
        <v>6.94</v>
      </c>
      <c r="AZ866" s="4">
        <f t="shared" si="500"/>
        <v>277.44999999999987</v>
      </c>
      <c r="BA866" s="4">
        <f>(C866-$C$1240)*10/100*4</f>
        <v>128.28000000000011</v>
      </c>
      <c r="BC866"/>
      <c r="BE866" s="6"/>
      <c r="BK866">
        <f t="shared" si="517"/>
        <v>1</v>
      </c>
    </row>
    <row r="867" spans="1:63" x14ac:dyDescent="0.25">
      <c r="A867">
        <v>392</v>
      </c>
      <c r="B867" s="1">
        <v>43573</v>
      </c>
      <c r="C867" s="2">
        <v>2904.81</v>
      </c>
      <c r="D867" s="2">
        <v>2908.4</v>
      </c>
      <c r="E867" s="2">
        <v>2891.9</v>
      </c>
      <c r="F867" s="2">
        <v>2905.03</v>
      </c>
      <c r="G867" s="2">
        <v>3506850000</v>
      </c>
      <c r="H867" s="2">
        <f t="shared" si="501"/>
        <v>12.532709913573344</v>
      </c>
      <c r="I867" s="2">
        <f t="shared" si="502"/>
        <v>2867.6154999999999</v>
      </c>
      <c r="J867" s="2">
        <f t="shared" si="503"/>
        <v>12.565280600883822</v>
      </c>
      <c r="K867" s="2">
        <f t="shared" si="504"/>
        <v>4.3600000000001273</v>
      </c>
      <c r="L867" s="20">
        <f>VLOOKUP(B867,'IV Calls'!A:B,2, FALSE)</f>
        <v>7.9000000000000001E-2</v>
      </c>
      <c r="M867" s="2">
        <f t="shared" si="505"/>
        <v>7.5117869435488211</v>
      </c>
      <c r="N867" s="2">
        <f>VLOOKUP(B867,'IV Puts'!A:B,2, FALSE)</f>
        <v>7.5300000000000006E-2</v>
      </c>
      <c r="O867" s="21">
        <f t="shared" si="506"/>
        <v>7.4302510568263447</v>
      </c>
      <c r="P867" s="4">
        <f t="shared" si="507"/>
        <v>16.5</v>
      </c>
      <c r="Q867" s="4">
        <f t="shared" si="508"/>
        <v>16.413999999999987</v>
      </c>
      <c r="R867" s="4">
        <f t="shared" si="509"/>
        <v>6.1117969924811995</v>
      </c>
      <c r="S867" s="4">
        <f t="shared" si="510"/>
        <v>4.3583043212704178</v>
      </c>
      <c r="T867" s="20">
        <f t="shared" si="481"/>
        <v>2906.1175187969925</v>
      </c>
      <c r="U867" s="2">
        <f t="shared" si="482"/>
        <v>1.087518796992299</v>
      </c>
      <c r="V867" s="24">
        <f t="shared" si="483"/>
        <v>1</v>
      </c>
      <c r="W867" s="32">
        <f t="shared" si="484"/>
        <v>2907.6426154030923</v>
      </c>
      <c r="X867" s="33">
        <f t="shared" si="485"/>
        <v>2.6126154030921498</v>
      </c>
      <c r="Y867" s="34">
        <f t="shared" si="486"/>
        <v>1</v>
      </c>
      <c r="Z867" s="39">
        <f t="shared" si="511"/>
        <v>2903.6869999999999</v>
      </c>
      <c r="AA867" s="33">
        <f t="shared" si="487"/>
        <v>1.343000000000302</v>
      </c>
      <c r="AB867" s="34">
        <f t="shared" si="488"/>
        <v>1</v>
      </c>
      <c r="AC867" s="32">
        <f t="shared" si="489"/>
        <v>2904.5176792346492</v>
      </c>
      <c r="AD867" s="33">
        <f t="shared" si="490"/>
        <v>0.51232076535097804</v>
      </c>
      <c r="AE867" s="34">
        <f t="shared" si="491"/>
        <v>1</v>
      </c>
      <c r="AF867" s="36">
        <f t="shared" si="492"/>
        <v>1</v>
      </c>
      <c r="AG867" s="37">
        <f t="shared" si="493"/>
        <v>0</v>
      </c>
      <c r="AH867" s="37">
        <f>IF(COUNTIF(AF868:AF871, "&lt;0")&gt;=2,0,IF(AE867=1, 1, -1))</f>
        <v>1</v>
      </c>
      <c r="AI867" s="37">
        <f>IF(COUNTIF(AF868:AF870, "&lt;0")&gt;=1,0,IF(AE867=1, 1, -1))</f>
        <v>0</v>
      </c>
      <c r="AJ867" s="42">
        <f>IF(SUM(AE868:AE870)=0,0,IF(AE867=1, 1, -1))</f>
        <v>1</v>
      </c>
      <c r="AK867" s="37">
        <f>IF(COUNTIF(AF868:AF869, "&lt;0")&gt;=2,0,IF(AE867=1, 1, -1))</f>
        <v>1</v>
      </c>
      <c r="AL867" s="44">
        <f>IF(COUNTIF(AF868:AF871, "&lt;0")&gt;=3,0,IF(AE867=1, 1, -1))</f>
        <v>1</v>
      </c>
      <c r="AM867" s="49">
        <f>IF(COUNTIF(AF868:AF870, "&lt;0")&gt;=2,0,IF(AE867=1, 1, -1))</f>
        <v>1</v>
      </c>
      <c r="AN867" s="7">
        <v>7.1599690740408386</v>
      </c>
      <c r="AO867" s="4">
        <f t="shared" si="494"/>
        <v>3.5900000000001455</v>
      </c>
      <c r="AP867" s="4">
        <f t="shared" si="495"/>
        <v>-12.909999999999854</v>
      </c>
      <c r="AQ867" s="4">
        <f t="shared" si="496"/>
        <v>0.22000000000025466</v>
      </c>
      <c r="AR867">
        <f t="shared" si="512"/>
        <v>12.909999999999854</v>
      </c>
      <c r="AS867" s="6">
        <f t="shared" si="497"/>
        <v>1</v>
      </c>
      <c r="AT867" s="4">
        <f t="shared" si="498"/>
        <v>-2.1700463889385961</v>
      </c>
      <c r="AU867" s="4">
        <f t="shared" si="513"/>
        <v>13.939969074040583</v>
      </c>
      <c r="AV867">
        <f t="shared" si="514"/>
        <v>0</v>
      </c>
      <c r="AW867">
        <f t="shared" si="515"/>
        <v>1</v>
      </c>
      <c r="AX867">
        <f t="shared" si="516"/>
        <v>0</v>
      </c>
      <c r="AY867" s="4">
        <f t="shared" si="499"/>
        <v>-3.9100000000000006</v>
      </c>
      <c r="AZ867" s="4">
        <f t="shared" si="500"/>
        <v>270.50999999999988</v>
      </c>
      <c r="BA867" s="4">
        <f>(C867-$C$1240)*10/100*4</f>
        <v>130.69200000000001</v>
      </c>
      <c r="BC867"/>
      <c r="BE867" s="6"/>
      <c r="BK867">
        <f t="shared" si="517"/>
        <v>1</v>
      </c>
    </row>
    <row r="868" spans="1:63" x14ac:dyDescent="0.25">
      <c r="A868">
        <v>391</v>
      </c>
      <c r="B868" s="1">
        <v>43572</v>
      </c>
      <c r="C868" s="2">
        <v>2916.04</v>
      </c>
      <c r="D868" s="2">
        <v>2918</v>
      </c>
      <c r="E868" s="2">
        <v>2895.45</v>
      </c>
      <c r="F868" s="2">
        <v>2900.45</v>
      </c>
      <c r="G868" s="2">
        <v>3602300000</v>
      </c>
      <c r="H868" s="2">
        <f t="shared" si="501"/>
        <v>14.207040664559507</v>
      </c>
      <c r="I868" s="2">
        <f t="shared" si="502"/>
        <v>2863.3609999999999</v>
      </c>
      <c r="J868" s="2">
        <f t="shared" si="503"/>
        <v>13.871044006926983</v>
      </c>
      <c r="K868" s="2">
        <f t="shared" si="504"/>
        <v>8.9800000000000182</v>
      </c>
      <c r="L868" s="20">
        <f>VLOOKUP(B868,'IV Calls'!A:B,2, FALSE)</f>
        <v>7.6899999999999996E-2</v>
      </c>
      <c r="M868" s="2">
        <f t="shared" si="505"/>
        <v>7.328770505395136</v>
      </c>
      <c r="N868" s="2">
        <f>VLOOKUP(B868,'IV Puts'!A:B,2, FALSE)</f>
        <v>9.3600000000000003E-2</v>
      </c>
      <c r="O868" s="21">
        <f t="shared" si="506"/>
        <v>9.2570577471518458</v>
      </c>
      <c r="P868" s="4">
        <f t="shared" si="507"/>
        <v>22.550000000000182</v>
      </c>
      <c r="Q868" s="4">
        <f t="shared" si="508"/>
        <v>16.178000000000019</v>
      </c>
      <c r="R868" s="4">
        <f t="shared" si="509"/>
        <v>5.6675187969924723</v>
      </c>
      <c r="S868" s="4">
        <f t="shared" si="510"/>
        <v>3.9895991592853868</v>
      </c>
      <c r="T868" s="20">
        <f t="shared" si="481"/>
        <v>2912.7179999999998</v>
      </c>
      <c r="U868" s="2">
        <f t="shared" si="482"/>
        <v>12.268000000000029</v>
      </c>
      <c r="V868" s="24">
        <f t="shared" si="483"/>
        <v>0</v>
      </c>
      <c r="W868" s="32">
        <f t="shared" si="484"/>
        <v>2918.8678923735174</v>
      </c>
      <c r="X868" s="33">
        <f t="shared" si="485"/>
        <v>18.417892373517589</v>
      </c>
      <c r="Y868" s="34">
        <f t="shared" si="486"/>
        <v>0</v>
      </c>
      <c r="Z868" s="39">
        <f t="shared" si="511"/>
        <v>2916.4180000000001</v>
      </c>
      <c r="AA868" s="33">
        <f t="shared" si="487"/>
        <v>15.968000000000302</v>
      </c>
      <c r="AB868" s="34">
        <f t="shared" si="488"/>
        <v>0</v>
      </c>
      <c r="AC868" s="32">
        <f t="shared" si="489"/>
        <v>2916.9324773984386</v>
      </c>
      <c r="AD868" s="33">
        <f t="shared" si="490"/>
        <v>16.482477398438732</v>
      </c>
      <c r="AE868" s="34">
        <f t="shared" si="491"/>
        <v>0</v>
      </c>
      <c r="AF868" s="36">
        <f t="shared" si="492"/>
        <v>-1</v>
      </c>
      <c r="AG868" s="37">
        <f t="shared" si="493"/>
        <v>-1</v>
      </c>
      <c r="AH868" s="37">
        <f>IF(COUNTIF(AF869:AF872, "&lt;0")&gt;=2,0,IF(AE868=1, 1, -1))</f>
        <v>-1</v>
      </c>
      <c r="AI868" s="37">
        <f>IF(COUNTIF(AF869:AF871, "&lt;0")&gt;=1,0,IF(AE868=1, 1, -1))</f>
        <v>-1</v>
      </c>
      <c r="AJ868" s="42">
        <f>IF(SUM(AE869:AE871)=0,0,IF(AE868=1, 1, -1))</f>
        <v>-1</v>
      </c>
      <c r="AK868" s="37">
        <f>IF(COUNTIF(AF869:AF870, "&lt;0")&gt;=2,0,IF(AE868=1, 1, -1))</f>
        <v>-1</v>
      </c>
      <c r="AL868" s="44">
        <f>IF(COUNTIF(AF869:AF872, "&lt;0")&gt;=3,0,IF(AE868=1, 1, -1))</f>
        <v>-1</v>
      </c>
      <c r="AM868" s="49">
        <f>IF(COUNTIF(AF869:AF871, "&lt;0")&gt;=2,0,IF(AE868=1, 1, -1))</f>
        <v>-1</v>
      </c>
      <c r="AN868" s="7">
        <v>8.9203240481792552</v>
      </c>
      <c r="AO868" s="4">
        <f t="shared" si="494"/>
        <v>1.9600000000000364</v>
      </c>
      <c r="AP868" s="4">
        <f t="shared" si="495"/>
        <v>-20.590000000000146</v>
      </c>
      <c r="AQ868" s="4">
        <f t="shared" si="496"/>
        <v>15.590000000000146</v>
      </c>
      <c r="AR868">
        <f t="shared" si="512"/>
        <v>20.590000000000146</v>
      </c>
      <c r="AS868" s="6">
        <f t="shared" si="497"/>
        <v>1</v>
      </c>
      <c r="AT868" s="4">
        <f t="shared" si="498"/>
        <v>-7.2095139277312619</v>
      </c>
      <c r="AU868" s="4">
        <f t="shared" si="513"/>
        <v>0.33032404817910965</v>
      </c>
      <c r="AV868">
        <f t="shared" si="514"/>
        <v>0</v>
      </c>
      <c r="AW868">
        <f t="shared" si="515"/>
        <v>1</v>
      </c>
      <c r="AX868">
        <f t="shared" si="516"/>
        <v>0</v>
      </c>
      <c r="AY868" s="4">
        <f t="shared" si="499"/>
        <v>-3.9100000000000006</v>
      </c>
      <c r="AZ868" s="4">
        <f t="shared" si="500"/>
        <v>274.4199999999999</v>
      </c>
      <c r="BA868" s="4">
        <f>(C868-$C$1240)*10/100*4</f>
        <v>135.18400000000003</v>
      </c>
      <c r="BC868"/>
      <c r="BE868" s="6"/>
      <c r="BK868">
        <f t="shared" si="517"/>
        <v>1</v>
      </c>
    </row>
    <row r="869" spans="1:63" x14ac:dyDescent="0.25">
      <c r="A869">
        <v>390</v>
      </c>
      <c r="B869" s="1">
        <v>43571</v>
      </c>
      <c r="C869" s="2">
        <v>2912.26</v>
      </c>
      <c r="D869" s="2">
        <v>2916.06</v>
      </c>
      <c r="E869" s="2">
        <v>2900.71</v>
      </c>
      <c r="F869" s="2">
        <v>2907.06</v>
      </c>
      <c r="G869" s="2">
        <v>3402210000</v>
      </c>
      <c r="H869" s="2">
        <f t="shared" si="501"/>
        <v>13.011134932135054</v>
      </c>
      <c r="I869" s="2">
        <f t="shared" si="502"/>
        <v>2859.1259999999993</v>
      </c>
      <c r="J869" s="2">
        <f t="shared" si="503"/>
        <v>13.773027378100071</v>
      </c>
      <c r="K869" s="2">
        <f t="shared" si="504"/>
        <v>6.680000000000291</v>
      </c>
      <c r="L869" s="20">
        <f>VLOOKUP(B869,'IV Calls'!A:B,2, FALSE)</f>
        <v>8.6699999999999999E-2</v>
      </c>
      <c r="M869" s="2">
        <f t="shared" si="505"/>
        <v>8.2585294537436535</v>
      </c>
      <c r="N869" s="2">
        <f>VLOOKUP(B869,'IV Puts'!A:B,2, FALSE)</f>
        <v>8.4900000000000003E-2</v>
      </c>
      <c r="O869" s="21">
        <f t="shared" si="506"/>
        <v>8.3923513297273864</v>
      </c>
      <c r="P869" s="4">
        <f t="shared" si="507"/>
        <v>15.349999999999909</v>
      </c>
      <c r="Q869" s="4">
        <f t="shared" si="508"/>
        <v>15.930999999999994</v>
      </c>
      <c r="R869" s="4">
        <f t="shared" si="509"/>
        <v>5.6579999999999924</v>
      </c>
      <c r="S869" s="4">
        <f t="shared" si="510"/>
        <v>3.9829470049542066</v>
      </c>
      <c r="T869" s="20">
        <f t="shared" si="481"/>
        <v>2910.8903533834587</v>
      </c>
      <c r="U869" s="2">
        <f t="shared" si="482"/>
        <v>3.8303533834587142</v>
      </c>
      <c r="V869" s="24">
        <f t="shared" si="483"/>
        <v>1</v>
      </c>
      <c r="W869" s="32">
        <f t="shared" si="484"/>
        <v>2914.9446580928388</v>
      </c>
      <c r="X869" s="33">
        <f t="shared" si="485"/>
        <v>7.8846580928388903</v>
      </c>
      <c r="Y869" s="34">
        <f t="shared" si="486"/>
        <v>1</v>
      </c>
      <c r="Z869" s="39">
        <f t="shared" si="511"/>
        <v>2912.654</v>
      </c>
      <c r="AA869" s="33">
        <f t="shared" si="487"/>
        <v>5.5940000000000509</v>
      </c>
      <c r="AB869" s="34">
        <f t="shared" si="488"/>
        <v>1</v>
      </c>
      <c r="AC869" s="32">
        <f t="shared" si="489"/>
        <v>2913.1350381994962</v>
      </c>
      <c r="AD869" s="33">
        <f t="shared" si="490"/>
        <v>6.0750381994962481</v>
      </c>
      <c r="AE869" s="34">
        <f t="shared" si="491"/>
        <v>1</v>
      </c>
      <c r="AF869" s="36">
        <f t="shared" si="492"/>
        <v>1</v>
      </c>
      <c r="AG869" s="37">
        <f t="shared" si="493"/>
        <v>1</v>
      </c>
      <c r="AH869" s="37">
        <f>IF(COUNTIF(AF870:AF873, "&lt;0")&gt;=2,0,IF(AE869=1, 1, -1))</f>
        <v>1</v>
      </c>
      <c r="AI869" s="37">
        <f>IF(COUNTIF(AF870:AF872, "&lt;0")&gt;=1,0,IF(AE869=1, 1, -1))</f>
        <v>1</v>
      </c>
      <c r="AJ869" s="42">
        <f>IF(SUM(AE870:AE872)=0,0,IF(AE869=1, 1, -1))</f>
        <v>1</v>
      </c>
      <c r="AK869" s="37">
        <f>IF(COUNTIF(AF870:AF871, "&lt;0")&gt;=2,0,IF(AE869=1, 1, -1))</f>
        <v>1</v>
      </c>
      <c r="AL869" s="44">
        <f>IF(COUNTIF(AF870:AF873, "&lt;0")&gt;=3,0,IF(AE869=1, 1, -1))</f>
        <v>1</v>
      </c>
      <c r="AM869" s="49">
        <f>IF(COUNTIF(AF870:AF872, "&lt;0")&gt;=2,0,IF(AE869=1, 1, -1))</f>
        <v>1</v>
      </c>
      <c r="AN869" s="7">
        <v>8.0870720948424015</v>
      </c>
      <c r="AO869" s="4">
        <f t="shared" si="494"/>
        <v>3.7999999999997272</v>
      </c>
      <c r="AP869" s="4">
        <f t="shared" si="495"/>
        <v>-11.550000000000182</v>
      </c>
      <c r="AQ869" s="4">
        <f t="shared" si="496"/>
        <v>5.2000000000002728</v>
      </c>
      <c r="AR869">
        <f t="shared" si="512"/>
        <v>11.550000000000182</v>
      </c>
      <c r="AS869" s="6">
        <f t="shared" si="497"/>
        <v>0</v>
      </c>
      <c r="AT869" s="4">
        <f t="shared" si="498"/>
        <v>0.58060814226342039</v>
      </c>
      <c r="AU869" s="4">
        <f t="shared" si="513"/>
        <v>9.8870720948421287</v>
      </c>
      <c r="AV869">
        <f t="shared" si="514"/>
        <v>0</v>
      </c>
      <c r="AW869">
        <f t="shared" si="515"/>
        <v>0</v>
      </c>
      <c r="AX869">
        <f t="shared" si="516"/>
        <v>0</v>
      </c>
      <c r="AY869" s="4">
        <f t="shared" si="499"/>
        <v>6.94</v>
      </c>
      <c r="AZ869" s="4">
        <f t="shared" si="500"/>
        <v>278.32999999999993</v>
      </c>
      <c r="BA869" s="4">
        <f>(C869-$C$1240)*10/100*4</f>
        <v>133.67200000000011</v>
      </c>
      <c r="BC869"/>
      <c r="BE869" s="6"/>
      <c r="BK869">
        <f t="shared" si="517"/>
        <v>1</v>
      </c>
    </row>
    <row r="870" spans="1:63" x14ac:dyDescent="0.25">
      <c r="A870">
        <v>389</v>
      </c>
      <c r="B870" s="1">
        <v>43570</v>
      </c>
      <c r="C870" s="2">
        <v>2908.32</v>
      </c>
      <c r="D870" s="2">
        <v>2909.6</v>
      </c>
      <c r="E870" s="2">
        <v>2896.48</v>
      </c>
      <c r="F870" s="2">
        <v>2905.58</v>
      </c>
      <c r="G870" s="2">
        <v>3088330000</v>
      </c>
      <c r="H870" s="2">
        <f t="shared" si="501"/>
        <v>12.216221865481542</v>
      </c>
      <c r="I870" s="2">
        <f t="shared" si="502"/>
        <v>2855.5510000000004</v>
      </c>
      <c r="J870" s="2">
        <f t="shared" si="503"/>
        <v>13.793838632176525</v>
      </c>
      <c r="K870" s="2">
        <f t="shared" si="504"/>
        <v>0.91000000000030923</v>
      </c>
      <c r="L870" s="20">
        <f>VLOOKUP(B870,'IV Calls'!A:B,2, FALSE)</f>
        <v>8.8800000000000004E-2</v>
      </c>
      <c r="M870" s="2">
        <f t="shared" si="505"/>
        <v>8.4638904334392588</v>
      </c>
      <c r="N870" s="2">
        <f>VLOOKUP(B870,'IV Puts'!A:B,2, FALSE)</f>
        <v>8.7400000000000005E-2</v>
      </c>
      <c r="O870" s="21">
        <f t="shared" si="506"/>
        <v>8.6449172645264163</v>
      </c>
      <c r="P870" s="4">
        <f t="shared" si="507"/>
        <v>13.119999999999891</v>
      </c>
      <c r="Q870" s="4">
        <f t="shared" si="508"/>
        <v>15.811000000000012</v>
      </c>
      <c r="R870" s="4">
        <f t="shared" si="509"/>
        <v>5.3103533834586374</v>
      </c>
      <c r="S870" s="4">
        <f t="shared" si="510"/>
        <v>3.7812085814628098</v>
      </c>
      <c r="T870" s="20">
        <f t="shared" si="481"/>
        <v>2912.2787744360899</v>
      </c>
      <c r="U870" s="2">
        <f t="shared" si="482"/>
        <v>6.6987744360899342</v>
      </c>
      <c r="V870" s="24">
        <f t="shared" si="483"/>
        <v>1</v>
      </c>
      <c r="W870" s="32">
        <f t="shared" si="484"/>
        <v>2910.8363775098815</v>
      </c>
      <c r="X870" s="33">
        <f t="shared" si="485"/>
        <v>5.2563775098815313</v>
      </c>
      <c r="Y870" s="34">
        <f t="shared" si="486"/>
        <v>1</v>
      </c>
      <c r="Z870" s="39">
        <f t="shared" si="511"/>
        <v>2909.0660000000003</v>
      </c>
      <c r="AA870" s="33">
        <f t="shared" si="487"/>
        <v>3.4860000000003311</v>
      </c>
      <c r="AB870" s="34">
        <f t="shared" si="488"/>
        <v>1</v>
      </c>
      <c r="AC870" s="32">
        <f t="shared" si="489"/>
        <v>2909.4377792770756</v>
      </c>
      <c r="AD870" s="33">
        <f t="shared" si="490"/>
        <v>3.8577792770756787</v>
      </c>
      <c r="AE870" s="34">
        <f t="shared" si="491"/>
        <v>1</v>
      </c>
      <c r="AF870" s="36">
        <f t="shared" si="492"/>
        <v>1</v>
      </c>
      <c r="AG870" s="37">
        <f t="shared" si="493"/>
        <v>1</v>
      </c>
      <c r="AH870" s="37">
        <f>IF(COUNTIF(AF871:AF874, "&lt;0")&gt;=2,0,IF(AE870=1, 1, -1))</f>
        <v>1</v>
      </c>
      <c r="AI870" s="37">
        <f>IF(COUNTIF(AF871:AF873, "&lt;0")&gt;=1,0,IF(AE870=1, 1, -1))</f>
        <v>1</v>
      </c>
      <c r="AJ870" s="42">
        <f>IF(SUM(AE871:AE873)=0,0,IF(AE870=1, 1, -1))</f>
        <v>1</v>
      </c>
      <c r="AK870" s="37">
        <f>IF(COUNTIF(AF871:AF872, "&lt;0")&gt;=2,0,IF(AE870=1, 1, -1))</f>
        <v>1</v>
      </c>
      <c r="AL870" s="44">
        <f>IF(COUNTIF(AF871:AF874, "&lt;0")&gt;=3,0,IF(AE870=1, 1, -1))</f>
        <v>1</v>
      </c>
      <c r="AM870" s="49">
        <f>IF(COUNTIF(AF871:AF873, "&lt;0")&gt;=2,0,IF(AE870=1, 1, -1))</f>
        <v>1</v>
      </c>
      <c r="AN870" s="7">
        <v>8.3304507193985504</v>
      </c>
      <c r="AO870" s="4">
        <f t="shared" si="494"/>
        <v>1.2799999999997453</v>
      </c>
      <c r="AP870" s="4">
        <f t="shared" si="495"/>
        <v>-11.840000000000146</v>
      </c>
      <c r="AQ870" s="4">
        <f t="shared" si="496"/>
        <v>2.7400000000002365</v>
      </c>
      <c r="AR870">
        <f t="shared" si="512"/>
        <v>11.840000000000146</v>
      </c>
      <c r="AS870" s="6">
        <f t="shared" si="497"/>
        <v>0</v>
      </c>
      <c r="AT870" s="4">
        <f t="shared" si="498"/>
        <v>0.655676079097681</v>
      </c>
      <c r="AU870" s="4">
        <f t="shared" si="513"/>
        <v>12.590450719398314</v>
      </c>
      <c r="AV870">
        <f t="shared" si="514"/>
        <v>0</v>
      </c>
      <c r="AW870">
        <f t="shared" si="515"/>
        <v>0</v>
      </c>
      <c r="AX870">
        <f t="shared" si="516"/>
        <v>0</v>
      </c>
      <c r="AY870" s="4">
        <f t="shared" si="499"/>
        <v>6.94</v>
      </c>
      <c r="AZ870" s="4">
        <f t="shared" si="500"/>
        <v>271.38999999999993</v>
      </c>
      <c r="BA870" s="4">
        <f>(C870-$C$1240)*10/100*4</f>
        <v>132.09600000000009</v>
      </c>
      <c r="BC870"/>
      <c r="BE870" s="6"/>
      <c r="BK870">
        <f t="shared" si="517"/>
        <v>1</v>
      </c>
    </row>
    <row r="871" spans="1:63" x14ac:dyDescent="0.25">
      <c r="A871">
        <v>388</v>
      </c>
      <c r="B871" s="1">
        <v>43567</v>
      </c>
      <c r="C871" s="2">
        <v>2900.86</v>
      </c>
      <c r="D871" s="2">
        <v>2910.54</v>
      </c>
      <c r="E871" s="2">
        <v>2898.37</v>
      </c>
      <c r="F871" s="2">
        <v>2907.41</v>
      </c>
      <c r="G871" s="2">
        <v>3688490000</v>
      </c>
      <c r="H871" s="2">
        <f t="shared" si="501"/>
        <v>14.472388269467578</v>
      </c>
      <c r="I871" s="2">
        <f t="shared" si="502"/>
        <v>2851.2655000000004</v>
      </c>
      <c r="J871" s="2">
        <f t="shared" si="503"/>
        <v>14.657871201436228</v>
      </c>
      <c r="K871" s="2">
        <f t="shared" si="504"/>
        <v>12.539999999999964</v>
      </c>
      <c r="L871" s="20">
        <f>VLOOKUP(B871,'IV Calls'!A:B,2, FALSE)</f>
        <v>7.6200000000000004E-2</v>
      </c>
      <c r="M871" s="2">
        <f t="shared" si="505"/>
        <v>7.215244723994461</v>
      </c>
      <c r="N871" s="2">
        <f>VLOOKUP(B871,'IV Puts'!A:B,2, FALSE)</f>
        <v>7.5399999999999995E-2</v>
      </c>
      <c r="O871" s="21">
        <f t="shared" si="506"/>
        <v>7.4090031961974079</v>
      </c>
      <c r="P871" s="4">
        <f t="shared" si="507"/>
        <v>22.2199999999998</v>
      </c>
      <c r="Q871" s="4">
        <f t="shared" si="508"/>
        <v>17.999000000000024</v>
      </c>
      <c r="R871" s="4">
        <f t="shared" si="509"/>
        <v>4.8687744360902165</v>
      </c>
      <c r="S871" s="4">
        <f t="shared" si="510"/>
        <v>3.5441936758893213</v>
      </c>
      <c r="T871" s="20">
        <f t="shared" si="481"/>
        <v>2892.7584962406017</v>
      </c>
      <c r="U871" s="2">
        <f t="shared" si="482"/>
        <v>14.651503759398111</v>
      </c>
      <c r="V871" s="24">
        <f t="shared" si="483"/>
        <v>0</v>
      </c>
      <c r="W871" s="32">
        <f t="shared" si="484"/>
        <v>2903.1099920598567</v>
      </c>
      <c r="X871" s="33">
        <f t="shared" si="485"/>
        <v>4.3000079401431321</v>
      </c>
      <c r="Y871" s="34">
        <f t="shared" si="486"/>
        <v>1</v>
      </c>
      <c r="Z871" s="39">
        <f t="shared" si="511"/>
        <v>2901.7540000000008</v>
      </c>
      <c r="AA871" s="33">
        <f t="shared" si="487"/>
        <v>5.6559999999990396</v>
      </c>
      <c r="AB871" s="34">
        <f t="shared" si="488"/>
        <v>1</v>
      </c>
      <c r="AC871" s="32">
        <f t="shared" si="489"/>
        <v>2902.0387583325705</v>
      </c>
      <c r="AD871" s="33">
        <f t="shared" si="490"/>
        <v>5.3712416674293308</v>
      </c>
      <c r="AE871" s="34">
        <f t="shared" si="491"/>
        <v>1</v>
      </c>
      <c r="AF871" s="36">
        <f t="shared" si="492"/>
        <v>1</v>
      </c>
      <c r="AG871" s="37">
        <f t="shared" si="493"/>
        <v>1</v>
      </c>
      <c r="AH871" s="37">
        <f>IF(COUNTIF(AF872:AF875, "&lt;0")&gt;=2,0,IF(AE871=1, 1, -1))</f>
        <v>1</v>
      </c>
      <c r="AI871" s="37">
        <f>IF(COUNTIF(AF872:AF874, "&lt;0")&gt;=1,0,IF(AE871=1, 1, -1))</f>
        <v>1</v>
      </c>
      <c r="AJ871" s="42">
        <f>IF(SUM(AE872:AE874)=0,0,IF(AE871=1, 1, -1))</f>
        <v>1</v>
      </c>
      <c r="AK871" s="37">
        <f>IF(COUNTIF(AF872:AF873, "&lt;0")&gt;=2,0,IF(AE871=1, 1, -1))</f>
        <v>1</v>
      </c>
      <c r="AL871" s="44">
        <f>IF(COUNTIF(AF872:AF875, "&lt;0")&gt;=3,0,IF(AE871=1, 1, -1))</f>
        <v>1</v>
      </c>
      <c r="AM871" s="49">
        <f>IF(COUNTIF(AF872:AF874, "&lt;0")&gt;=2,0,IF(AE871=1, 1, -1))</f>
        <v>1</v>
      </c>
      <c r="AN871" s="7">
        <v>7.1394941232176157</v>
      </c>
      <c r="AO871" s="4">
        <f t="shared" si="494"/>
        <v>9.6799999999998363</v>
      </c>
      <c r="AP871" s="4">
        <f t="shared" si="495"/>
        <v>-2.4900000000002365</v>
      </c>
      <c r="AQ871" s="4">
        <f t="shared" si="496"/>
        <v>6.5499999999997272</v>
      </c>
      <c r="AR871">
        <f t="shared" si="512"/>
        <v>9.6799999999998363</v>
      </c>
      <c r="AS871" s="6">
        <f t="shared" si="497"/>
        <v>0</v>
      </c>
      <c r="AT871" s="4">
        <f t="shared" si="498"/>
        <v>1.0292411848265868</v>
      </c>
      <c r="AU871" s="4">
        <f t="shared" si="513"/>
        <v>7.5894941232178885</v>
      </c>
      <c r="AV871">
        <f t="shared" si="514"/>
        <v>0</v>
      </c>
      <c r="AW871">
        <f t="shared" si="515"/>
        <v>0</v>
      </c>
      <c r="AX871">
        <f t="shared" si="516"/>
        <v>0</v>
      </c>
      <c r="AY871" s="4">
        <f t="shared" si="499"/>
        <v>6.94</v>
      </c>
      <c r="AZ871" s="4">
        <f t="shared" si="500"/>
        <v>264.44999999999993</v>
      </c>
      <c r="BA871" s="4">
        <f>(C871-$C$1240)*10/100*4</f>
        <v>129.11200000000008</v>
      </c>
      <c r="BC871"/>
      <c r="BE871" s="6"/>
      <c r="BK871">
        <f t="shared" si="517"/>
        <v>1</v>
      </c>
    </row>
    <row r="872" spans="1:63" x14ac:dyDescent="0.25">
      <c r="A872">
        <v>387</v>
      </c>
      <c r="B872" s="1">
        <v>43566</v>
      </c>
      <c r="C872" s="2">
        <v>2891.92</v>
      </c>
      <c r="D872" s="2">
        <v>2893.42</v>
      </c>
      <c r="E872" s="2">
        <v>2881.99</v>
      </c>
      <c r="F872" s="2">
        <v>2888.32</v>
      </c>
      <c r="G872" s="2">
        <v>2938540000</v>
      </c>
      <c r="H872" s="2">
        <f t="shared" si="501"/>
        <v>20.009242558822091</v>
      </c>
      <c r="I872" s="2">
        <f t="shared" si="502"/>
        <v>2846.7620000000002</v>
      </c>
      <c r="J872" s="2">
        <f t="shared" si="503"/>
        <v>19.849658620954148</v>
      </c>
      <c r="K872" s="2">
        <f t="shared" si="504"/>
        <v>3.7100000000000364</v>
      </c>
      <c r="L872" s="20">
        <f>VLOOKUP(B872,'IV Calls'!A:B,2, FALSE)</f>
        <v>7.4099999999999999E-2</v>
      </c>
      <c r="M872" s="2">
        <f t="shared" si="505"/>
        <v>7.0161321814342257</v>
      </c>
      <c r="N872" s="2">
        <f>VLOOKUP(B872,'IV Puts'!A:B,2, FALSE)</f>
        <v>7.9600000000000004E-2</v>
      </c>
      <c r="O872" s="21">
        <f t="shared" si="506"/>
        <v>7.8214084068375378</v>
      </c>
      <c r="P872" s="4">
        <f t="shared" si="507"/>
        <v>11.430000000000291</v>
      </c>
      <c r="Q872" s="4">
        <f t="shared" si="508"/>
        <v>17.836000000000059</v>
      </c>
      <c r="R872" s="4">
        <f t="shared" si="509"/>
        <v>4.4384962406014976</v>
      </c>
      <c r="S872" s="4">
        <f t="shared" si="510"/>
        <v>3.1690029012062837</v>
      </c>
      <c r="T872" s="20">
        <f t="shared" si="481"/>
        <v>2892.5919248120299</v>
      </c>
      <c r="U872" s="2">
        <f t="shared" si="482"/>
        <v>4.271924812029738</v>
      </c>
      <c r="V872" s="24">
        <f t="shared" si="483"/>
        <v>1</v>
      </c>
      <c r="W872" s="32">
        <f t="shared" si="484"/>
        <v>2894.1211108542261</v>
      </c>
      <c r="X872" s="33">
        <f t="shared" si="485"/>
        <v>5.8011108542259535</v>
      </c>
      <c r="Y872" s="34">
        <f t="shared" si="486"/>
        <v>1</v>
      </c>
      <c r="Z872" s="39">
        <f t="shared" si="511"/>
        <v>2892.9750000000004</v>
      </c>
      <c r="AA872" s="33">
        <f t="shared" si="487"/>
        <v>4.6550000000002001</v>
      </c>
      <c r="AB872" s="34">
        <f t="shared" si="488"/>
        <v>1</v>
      </c>
      <c r="AC872" s="32">
        <f t="shared" si="489"/>
        <v>2893.2156832793876</v>
      </c>
      <c r="AD872" s="33">
        <f t="shared" si="490"/>
        <v>4.8956832793874128</v>
      </c>
      <c r="AE872" s="34">
        <f t="shared" si="491"/>
        <v>1</v>
      </c>
      <c r="AF872" s="36">
        <f t="shared" si="492"/>
        <v>1</v>
      </c>
      <c r="AG872" s="37">
        <f t="shared" si="493"/>
        <v>1</v>
      </c>
      <c r="AH872" s="37">
        <f>IF(COUNTIF(AF873:AF876, "&lt;0")&gt;=2,0,IF(AE872=1, 1, -1))</f>
        <v>1</v>
      </c>
      <c r="AI872" s="37">
        <f>IF(COUNTIF(AF873:AF875, "&lt;0")&gt;=1,0,IF(AE872=1, 1, -1))</f>
        <v>1</v>
      </c>
      <c r="AJ872" s="42">
        <f>IF(SUM(AE873:AE875)=0,0,IF(AE872=1, 1, -1))</f>
        <v>1</v>
      </c>
      <c r="AK872" s="37">
        <f>IF(COUNTIF(AF873:AF874, "&lt;0")&gt;=2,0,IF(AE872=1, 1, -1))</f>
        <v>1</v>
      </c>
      <c r="AL872" s="44">
        <f>IF(COUNTIF(AF873:AF876, "&lt;0")&gt;=3,0,IF(AE872=1, 1, -1))</f>
        <v>1</v>
      </c>
      <c r="AM872" s="49">
        <f>IF(COUNTIF(AF873:AF875, "&lt;0")&gt;=2,0,IF(AE872=1, 1, -1))</f>
        <v>1</v>
      </c>
      <c r="AN872" s="7">
        <v>7.5368977279644325</v>
      </c>
      <c r="AO872" s="4">
        <f t="shared" si="494"/>
        <v>1.5</v>
      </c>
      <c r="AP872" s="4">
        <f t="shared" si="495"/>
        <v>-9.930000000000291</v>
      </c>
      <c r="AQ872" s="4">
        <f t="shared" si="496"/>
        <v>3.5999999999999091</v>
      </c>
      <c r="AR872">
        <f t="shared" si="512"/>
        <v>9.930000000000291</v>
      </c>
      <c r="AS872" s="6">
        <f t="shared" si="497"/>
        <v>0</v>
      </c>
      <c r="AT872" s="4">
        <f t="shared" si="498"/>
        <v>1.3753465919463572</v>
      </c>
      <c r="AU872" s="4">
        <f t="shared" si="513"/>
        <v>10.936897727964524</v>
      </c>
      <c r="AV872">
        <f t="shared" si="514"/>
        <v>0</v>
      </c>
      <c r="AW872">
        <f t="shared" si="515"/>
        <v>0</v>
      </c>
      <c r="AX872">
        <f t="shared" si="516"/>
        <v>0</v>
      </c>
      <c r="AY872" s="4">
        <f t="shared" si="499"/>
        <v>6.94</v>
      </c>
      <c r="AZ872" s="4">
        <f t="shared" si="500"/>
        <v>257.50999999999993</v>
      </c>
      <c r="BA872" s="4">
        <f>(C872-$C$1240)*10/100*4</f>
        <v>125.53600000000006</v>
      </c>
      <c r="BC872"/>
      <c r="BE872" s="6"/>
      <c r="BK872">
        <f t="shared" si="517"/>
        <v>1</v>
      </c>
    </row>
    <row r="873" spans="1:63" x14ac:dyDescent="0.25">
      <c r="A873">
        <v>386</v>
      </c>
      <c r="B873" s="1">
        <v>43565</v>
      </c>
      <c r="C873" s="2">
        <v>2881.37</v>
      </c>
      <c r="D873" s="2">
        <v>2889.71</v>
      </c>
      <c r="E873" s="2">
        <v>2879.13</v>
      </c>
      <c r="F873" s="2">
        <v>2888.21</v>
      </c>
      <c r="G873" s="2">
        <v>3062380000</v>
      </c>
      <c r="H873" s="2">
        <f t="shared" si="501"/>
        <v>27.021745337988595</v>
      </c>
      <c r="I873" s="2">
        <f t="shared" si="502"/>
        <v>2842.6850000000004</v>
      </c>
      <c r="J873" s="2">
        <f t="shared" si="503"/>
        <v>27.266492696116362</v>
      </c>
      <c r="K873" s="2">
        <f t="shared" si="504"/>
        <v>3.1700000000000728</v>
      </c>
      <c r="L873" s="20">
        <f>VLOOKUP(B873,'IV Calls'!A:B,2, FALSE)</f>
        <v>8.5900000000000004E-2</v>
      </c>
      <c r="M873" s="2">
        <f t="shared" si="505"/>
        <v>8.1052220968820361</v>
      </c>
      <c r="N873" s="2">
        <f>VLOOKUP(B873,'IV Puts'!A:B,2, FALSE)</f>
        <v>0.08</v>
      </c>
      <c r="O873" s="21">
        <f t="shared" si="506"/>
        <v>7.8334681974206033</v>
      </c>
      <c r="P873" s="4">
        <f t="shared" si="507"/>
        <v>11.510000000000218</v>
      </c>
      <c r="Q873" s="4">
        <f t="shared" si="508"/>
        <v>18.787000000000035</v>
      </c>
      <c r="R873" s="4">
        <f t="shared" si="509"/>
        <v>4.3819248120300651</v>
      </c>
      <c r="S873" s="4">
        <f t="shared" si="510"/>
        <v>3.1001561327127996</v>
      </c>
      <c r="T873" s="20">
        <f t="shared" si="481"/>
        <v>2882.3721729323306</v>
      </c>
      <c r="U873" s="2">
        <f t="shared" si="482"/>
        <v>5.8378270676694228</v>
      </c>
      <c r="V873" s="24">
        <f t="shared" si="483"/>
        <v>1</v>
      </c>
      <c r="W873" s="32">
        <f t="shared" si="484"/>
        <v>2883.4670363233749</v>
      </c>
      <c r="X873" s="33">
        <f t="shared" si="485"/>
        <v>4.7429636766250951</v>
      </c>
      <c r="Y873" s="34">
        <f t="shared" si="486"/>
        <v>1</v>
      </c>
      <c r="Z873" s="39">
        <f t="shared" si="511"/>
        <v>2880.8489999999997</v>
      </c>
      <c r="AA873" s="33">
        <f t="shared" si="487"/>
        <v>7.3610000000003311</v>
      </c>
      <c r="AB873" s="34">
        <f t="shared" si="488"/>
        <v>1</v>
      </c>
      <c r="AC873" s="32">
        <f t="shared" si="489"/>
        <v>2881.3987876279084</v>
      </c>
      <c r="AD873" s="33">
        <f t="shared" si="490"/>
        <v>6.8112123720916316</v>
      </c>
      <c r="AE873" s="34">
        <f t="shared" si="491"/>
        <v>1</v>
      </c>
      <c r="AF873" s="36">
        <f t="shared" si="492"/>
        <v>1</v>
      </c>
      <c r="AG873" s="37">
        <f t="shared" si="493"/>
        <v>1</v>
      </c>
      <c r="AH873" s="37">
        <f>IF(COUNTIF(AF874:AF877, "&lt;0")&gt;=2,0,IF(AE873=1, 1, -1))</f>
        <v>1</v>
      </c>
      <c r="AI873" s="37">
        <f>IF(COUNTIF(AF874:AF876, "&lt;0")&gt;=1,0,IF(AE873=1, 1, -1))</f>
        <v>1</v>
      </c>
      <c r="AJ873" s="42">
        <f>IF(SUM(AE874:AE876)=0,0,IF(AE873=1, 1, -1))</f>
        <v>1</v>
      </c>
      <c r="AK873" s="37">
        <f>IF(COUNTIF(AF874:AF875, "&lt;0")&gt;=2,0,IF(AE873=1, 1, -1))</f>
        <v>1</v>
      </c>
      <c r="AL873" s="44">
        <f>IF(COUNTIF(AF874:AF877, "&lt;0")&gt;=3,0,IF(AE873=1, 1, -1))</f>
        <v>1</v>
      </c>
      <c r="AM873" s="49">
        <f>IF(COUNTIF(AF874:AF876, "&lt;0")&gt;=2,0,IF(AE873=1, 1, -1))</f>
        <v>1</v>
      </c>
      <c r="AN873" s="7">
        <v>7.5485188329518378</v>
      </c>
      <c r="AO873" s="4">
        <f t="shared" si="494"/>
        <v>8.3400000000001455</v>
      </c>
      <c r="AP873" s="4">
        <f t="shared" si="495"/>
        <v>-2.2399999999997817</v>
      </c>
      <c r="AQ873" s="4">
        <f t="shared" si="496"/>
        <v>6.8400000000001455</v>
      </c>
      <c r="AR873">
        <f t="shared" si="512"/>
        <v>8.3400000000001455</v>
      </c>
      <c r="AS873" s="6">
        <f t="shared" si="497"/>
        <v>0</v>
      </c>
      <c r="AT873" s="4">
        <f t="shared" si="498"/>
        <v>2.9827782494276107</v>
      </c>
      <c r="AU873" s="4">
        <f t="shared" si="513"/>
        <v>7.7085188329516923</v>
      </c>
      <c r="AV873">
        <f t="shared" si="514"/>
        <v>0</v>
      </c>
      <c r="AW873">
        <f t="shared" si="515"/>
        <v>0</v>
      </c>
      <c r="AX873">
        <f t="shared" si="516"/>
        <v>0</v>
      </c>
      <c r="AY873" s="4">
        <f t="shared" si="499"/>
        <v>6.94</v>
      </c>
      <c r="AZ873" s="4">
        <f t="shared" si="500"/>
        <v>250.56999999999994</v>
      </c>
      <c r="BA873" s="4">
        <f>(C873-$C$1240)*10/100*4</f>
        <v>121.31599999999999</v>
      </c>
      <c r="BC873"/>
      <c r="BE873" s="6"/>
      <c r="BK873">
        <f t="shared" si="517"/>
        <v>1</v>
      </c>
    </row>
    <row r="874" spans="1:63" x14ac:dyDescent="0.25">
      <c r="A874">
        <v>385</v>
      </c>
      <c r="B874" s="1">
        <v>43564</v>
      </c>
      <c r="C874" s="2">
        <v>2886.58</v>
      </c>
      <c r="D874" s="2">
        <v>2886.88</v>
      </c>
      <c r="E874" s="2">
        <v>2873.33</v>
      </c>
      <c r="F874" s="2">
        <v>2878.2</v>
      </c>
      <c r="G874" s="2">
        <v>3007980000</v>
      </c>
      <c r="H874" s="2">
        <f t="shared" si="501"/>
        <v>29.654481467581085</v>
      </c>
      <c r="I874" s="2">
        <f t="shared" si="502"/>
        <v>2838.6055000000006</v>
      </c>
      <c r="J874" s="2">
        <f t="shared" si="503"/>
        <v>32.199804097965696</v>
      </c>
      <c r="K874" s="2">
        <f t="shared" si="504"/>
        <v>-9.1900000000000546</v>
      </c>
      <c r="L874" s="20">
        <f>VLOOKUP(B874,'IV Calls'!A:B,2, FALSE)</f>
        <v>9.4500000000000001E-2</v>
      </c>
      <c r="M874" s="2">
        <f t="shared" si="505"/>
        <v>8.9711198795895051</v>
      </c>
      <c r="N874" s="2">
        <f>VLOOKUP(B874,'IV Puts'!A:B,2, FALSE)</f>
        <v>9.8500000000000004E-2</v>
      </c>
      <c r="O874" s="21">
        <f t="shared" si="506"/>
        <v>9.703835456628271</v>
      </c>
      <c r="P874" s="4">
        <f t="shared" si="507"/>
        <v>22.440000000000055</v>
      </c>
      <c r="Q874" s="4">
        <f t="shared" si="508"/>
        <v>21.420000000000027</v>
      </c>
      <c r="R874" s="4">
        <f t="shared" si="509"/>
        <v>4.1721729323308159</v>
      </c>
      <c r="S874" s="4">
        <f t="shared" si="510"/>
        <v>2.9535722864434697</v>
      </c>
      <c r="T874" s="20">
        <f t="shared" si="481"/>
        <v>2900.0513909774436</v>
      </c>
      <c r="U874" s="2">
        <f t="shared" si="482"/>
        <v>21.851390977443771</v>
      </c>
      <c r="V874" s="24">
        <f t="shared" si="483"/>
        <v>0</v>
      </c>
      <c r="W874" s="32">
        <f t="shared" si="484"/>
        <v>2888.749223461597</v>
      </c>
      <c r="X874" s="33">
        <f t="shared" si="485"/>
        <v>10.549223461597194</v>
      </c>
      <c r="Y874" s="34">
        <f t="shared" si="486"/>
        <v>0</v>
      </c>
      <c r="Z874" s="39">
        <f t="shared" si="511"/>
        <v>2886.3919999999998</v>
      </c>
      <c r="AA874" s="33">
        <f t="shared" si="487"/>
        <v>8.1920000000000073</v>
      </c>
      <c r="AB874" s="34">
        <f t="shared" si="488"/>
        <v>1</v>
      </c>
      <c r="AC874" s="32">
        <f t="shared" si="489"/>
        <v>2886.8870169269353</v>
      </c>
      <c r="AD874" s="33">
        <f t="shared" si="490"/>
        <v>8.6870169269354847</v>
      </c>
      <c r="AE874" s="34">
        <f t="shared" si="491"/>
        <v>1</v>
      </c>
      <c r="AF874" s="36">
        <f t="shared" si="492"/>
        <v>1</v>
      </c>
      <c r="AG874" s="37">
        <f t="shared" si="493"/>
        <v>1</v>
      </c>
      <c r="AH874" s="37">
        <f>IF(COUNTIF(AF875:AF878, "&lt;0")&gt;=2,0,IF(AE874=1, 1, -1))</f>
        <v>1</v>
      </c>
      <c r="AI874" s="37">
        <f>IF(COUNTIF(AF875:AF877, "&lt;0")&gt;=1,0,IF(AE874=1, 1, -1))</f>
        <v>1</v>
      </c>
      <c r="AJ874" s="42">
        <f>IF(SUM(AE875:AE877)=0,0,IF(AE874=1, 1, -1))</f>
        <v>1</v>
      </c>
      <c r="AK874" s="37">
        <f>IF(COUNTIF(AF875:AF876, "&lt;0")&gt;=2,0,IF(AE874=1, 1, -1))</f>
        <v>1</v>
      </c>
      <c r="AL874" s="44">
        <f>IF(COUNTIF(AF875:AF878, "&lt;0")&gt;=3,0,IF(AE874=1, 1, -1))</f>
        <v>1</v>
      </c>
      <c r="AM874" s="49">
        <f>IF(COUNTIF(AF875:AF877, "&lt;0")&gt;=2,0,IF(AE874=1, 1, -1))</f>
        <v>1</v>
      </c>
      <c r="AN874" s="7">
        <v>9.3508498215827114</v>
      </c>
      <c r="AO874" s="4">
        <f t="shared" si="494"/>
        <v>0.3000000000001819</v>
      </c>
      <c r="AP874" s="4">
        <f t="shared" si="495"/>
        <v>-13.25</v>
      </c>
      <c r="AQ874" s="4">
        <f t="shared" si="496"/>
        <v>8.3800000000001091</v>
      </c>
      <c r="AR874">
        <f t="shared" si="512"/>
        <v>13.25</v>
      </c>
      <c r="AS874" s="6">
        <f t="shared" si="497"/>
        <v>0</v>
      </c>
      <c r="AT874" s="4">
        <f t="shared" si="498"/>
        <v>0.77627473237406619</v>
      </c>
      <c r="AU874" s="4">
        <f t="shared" si="513"/>
        <v>7.9708498215826022</v>
      </c>
      <c r="AV874">
        <f t="shared" si="514"/>
        <v>0</v>
      </c>
      <c r="AW874">
        <f t="shared" si="515"/>
        <v>0</v>
      </c>
      <c r="AX874">
        <f t="shared" si="516"/>
        <v>0</v>
      </c>
      <c r="AY874" s="4">
        <f t="shared" si="499"/>
        <v>6.94</v>
      </c>
      <c r="AZ874" s="4">
        <f t="shared" si="500"/>
        <v>243.62999999999994</v>
      </c>
      <c r="BA874" s="4">
        <f>(C874-$C$1240)*10/100*4</f>
        <v>123.4</v>
      </c>
      <c r="BC874"/>
      <c r="BE874" s="6"/>
      <c r="BK874">
        <f t="shared" si="517"/>
        <v>1</v>
      </c>
    </row>
    <row r="875" spans="1:63" x14ac:dyDescent="0.25">
      <c r="A875">
        <v>384</v>
      </c>
      <c r="B875" s="1">
        <v>43563</v>
      </c>
      <c r="C875" s="2">
        <v>2888.46</v>
      </c>
      <c r="D875" s="2">
        <v>2895.95</v>
      </c>
      <c r="E875" s="2">
        <v>2880.78</v>
      </c>
      <c r="F875" s="2">
        <v>2895.77</v>
      </c>
      <c r="G875" s="2">
        <v>3054030000</v>
      </c>
      <c r="H875" s="2">
        <f t="shared" si="501"/>
        <v>31.018475426393504</v>
      </c>
      <c r="I875" s="2">
        <f t="shared" si="502"/>
        <v>2833.6435000000006</v>
      </c>
      <c r="J875" s="2">
        <f t="shared" si="503"/>
        <v>33.559192575444818</v>
      </c>
      <c r="K875" s="2">
        <f t="shared" si="504"/>
        <v>-4.2799999999997453</v>
      </c>
      <c r="L875" s="20">
        <f>VLOOKUP(B875,'IV Calls'!A:B,2, FALSE)</f>
        <v>9.01E-2</v>
      </c>
      <c r="M875" s="2">
        <f t="shared" si="505"/>
        <v>8.5444670429081633</v>
      </c>
      <c r="N875" s="2">
        <f>VLOOKUP(B875,'IV Puts'!A:B,2, FALSE)</f>
        <v>8.9599999999999999E-2</v>
      </c>
      <c r="O875" s="21">
        <f t="shared" si="506"/>
        <v>8.817805992848049</v>
      </c>
      <c r="P875" s="4">
        <f t="shared" si="507"/>
        <v>15.169999999999618</v>
      </c>
      <c r="Q875" s="4">
        <f t="shared" si="508"/>
        <v>22.326999999999998</v>
      </c>
      <c r="R875" s="4">
        <f t="shared" si="509"/>
        <v>4.2813909774436008</v>
      </c>
      <c r="S875" s="4">
        <f t="shared" si="510"/>
        <v>3.0552443121087105</v>
      </c>
      <c r="T875" s="20">
        <f t="shared" si="481"/>
        <v>2896.8402706766915</v>
      </c>
      <c r="U875" s="2">
        <f t="shared" si="482"/>
        <v>1.0702706766915071</v>
      </c>
      <c r="V875" s="24">
        <f t="shared" si="483"/>
        <v>1</v>
      </c>
      <c r="W875" s="32">
        <f t="shared" si="484"/>
        <v>2890.5609040316208</v>
      </c>
      <c r="X875" s="33">
        <f t="shared" si="485"/>
        <v>5.209095968379188</v>
      </c>
      <c r="Y875" s="34">
        <f t="shared" si="486"/>
        <v>1</v>
      </c>
      <c r="Z875" s="39">
        <f t="shared" si="511"/>
        <v>2888.8900000000003</v>
      </c>
      <c r="AA875" s="33">
        <f t="shared" si="487"/>
        <v>6.8799999999996544</v>
      </c>
      <c r="AB875" s="34">
        <f t="shared" si="488"/>
        <v>1</v>
      </c>
      <c r="AC875" s="32">
        <f t="shared" si="489"/>
        <v>2889.2408898466406</v>
      </c>
      <c r="AD875" s="33">
        <f t="shared" si="490"/>
        <v>6.5291101533593974</v>
      </c>
      <c r="AE875" s="34">
        <f t="shared" si="491"/>
        <v>1</v>
      </c>
      <c r="AF875" s="36">
        <f t="shared" si="492"/>
        <v>1</v>
      </c>
      <c r="AG875" s="37">
        <f t="shared" si="493"/>
        <v>1</v>
      </c>
      <c r="AH875" s="37">
        <f>IF(COUNTIF(AF876:AF879, "&lt;0")&gt;=2,0,IF(AE875=1, 1, -1))</f>
        <v>1</v>
      </c>
      <c r="AI875" s="37">
        <f>IF(COUNTIF(AF876:AF878, "&lt;0")&gt;=1,0,IF(AE875=1, 1, -1))</f>
        <v>1</v>
      </c>
      <c r="AJ875" s="42">
        <f>IF(SUM(AE876:AE878)=0,0,IF(AE875=1, 1, -1))</f>
        <v>1</v>
      </c>
      <c r="AK875" s="37">
        <f>IF(COUNTIF(AF876:AF877, "&lt;0")&gt;=2,0,IF(AE875=1, 1, -1))</f>
        <v>1</v>
      </c>
      <c r="AL875" s="44">
        <f>IF(COUNTIF(AF876:AF879, "&lt;0")&gt;=3,0,IF(AE875=1, 1, -1))</f>
        <v>1</v>
      </c>
      <c r="AM875" s="49">
        <f>IF(COUNTIF(AF876:AF878, "&lt;0")&gt;=2,0,IF(AE875=1, 1, -1))</f>
        <v>1</v>
      </c>
      <c r="AN875" s="7">
        <v>8.4970504666434135</v>
      </c>
      <c r="AO875" s="4">
        <f t="shared" si="494"/>
        <v>7.4899999999997817</v>
      </c>
      <c r="AP875" s="4">
        <f t="shared" si="495"/>
        <v>-7.6799999999998363</v>
      </c>
      <c r="AQ875" s="4">
        <f t="shared" si="496"/>
        <v>7.3099999999999454</v>
      </c>
      <c r="AR875">
        <f t="shared" si="512"/>
        <v>7.6799999999998363</v>
      </c>
      <c r="AS875" s="6">
        <f t="shared" si="497"/>
        <v>0</v>
      </c>
      <c r="AT875" s="4">
        <f t="shared" si="498"/>
        <v>5.065575699965283</v>
      </c>
      <c r="AU875" s="4">
        <f t="shared" si="513"/>
        <v>8.187050466643468</v>
      </c>
      <c r="AV875">
        <f t="shared" si="514"/>
        <v>0</v>
      </c>
      <c r="AW875">
        <f t="shared" si="515"/>
        <v>0</v>
      </c>
      <c r="AX875">
        <f t="shared" si="516"/>
        <v>0</v>
      </c>
      <c r="AY875" s="4">
        <f t="shared" si="499"/>
        <v>6.94</v>
      </c>
      <c r="AZ875" s="4">
        <f t="shared" si="500"/>
        <v>236.68999999999994</v>
      </c>
      <c r="BA875" s="4">
        <f>(C875-$C$1240)*10/100*4</f>
        <v>124.15200000000004</v>
      </c>
      <c r="BC875"/>
      <c r="BE875" s="6"/>
      <c r="BK875">
        <f t="shared" si="517"/>
        <v>1</v>
      </c>
    </row>
    <row r="876" spans="1:63" x14ac:dyDescent="0.25">
      <c r="A876">
        <v>383</v>
      </c>
      <c r="B876" s="1">
        <v>43560</v>
      </c>
      <c r="C876" s="2">
        <v>2884.16</v>
      </c>
      <c r="D876" s="2">
        <v>2893.24</v>
      </c>
      <c r="E876" s="2">
        <v>2882.99</v>
      </c>
      <c r="F876" s="2">
        <v>2892.74</v>
      </c>
      <c r="G876" s="2">
        <v>3146820000</v>
      </c>
      <c r="H876" s="2">
        <f t="shared" si="501"/>
        <v>32.349196126024466</v>
      </c>
      <c r="I876" s="2">
        <f t="shared" si="502"/>
        <v>2826.6010000000001</v>
      </c>
      <c r="J876" s="2">
        <f t="shared" si="503"/>
        <v>34.740111141233626</v>
      </c>
      <c r="K876" s="2">
        <f t="shared" si="504"/>
        <v>4.7699999999999818</v>
      </c>
      <c r="L876" s="20">
        <f>VLOOKUP(B876,'IV Calls'!A:B,2, FALSE)</f>
        <v>8.1900000000000001E-2</v>
      </c>
      <c r="M876" s="2">
        <f t="shared" si="505"/>
        <v>7.7309912345981875</v>
      </c>
      <c r="N876" s="2">
        <f>VLOOKUP(B876,'IV Puts'!A:B,2, FALSE)</f>
        <v>8.3900000000000002E-2</v>
      </c>
      <c r="O876" s="21">
        <f t="shared" si="506"/>
        <v>8.2187464318422077</v>
      </c>
      <c r="P876" s="4">
        <f t="shared" si="507"/>
        <v>13.849999999999909</v>
      </c>
      <c r="Q876" s="4">
        <f t="shared" si="508"/>
        <v>23.287000000000035</v>
      </c>
      <c r="R876" s="4">
        <f t="shared" si="509"/>
        <v>4.1002706766917196</v>
      </c>
      <c r="S876" s="4">
        <f t="shared" si="510"/>
        <v>2.9590197628458426</v>
      </c>
      <c r="T876" s="20">
        <f t="shared" si="481"/>
        <v>2883.7625789473682</v>
      </c>
      <c r="U876" s="2">
        <f t="shared" si="482"/>
        <v>8.9774210526315983</v>
      </c>
      <c r="V876" s="24">
        <f t="shared" si="483"/>
        <v>1</v>
      </c>
      <c r="W876" s="32">
        <f t="shared" si="484"/>
        <v>2886.3913747518704</v>
      </c>
      <c r="X876" s="33">
        <f t="shared" si="485"/>
        <v>6.3486252481293377</v>
      </c>
      <c r="Y876" s="34">
        <f t="shared" si="486"/>
        <v>1</v>
      </c>
      <c r="Z876" s="39">
        <f t="shared" si="511"/>
        <v>2885.1770000000001</v>
      </c>
      <c r="AA876" s="33">
        <f t="shared" si="487"/>
        <v>7.5629999999996471</v>
      </c>
      <c r="AB876" s="34">
        <f t="shared" si="488"/>
        <v>1</v>
      </c>
      <c r="AC876" s="32">
        <f t="shared" si="489"/>
        <v>2885.432018697893</v>
      </c>
      <c r="AD876" s="33">
        <f t="shared" si="490"/>
        <v>7.3079813021067821</v>
      </c>
      <c r="AE876" s="34">
        <f t="shared" si="491"/>
        <v>1</v>
      </c>
      <c r="AF876" s="36">
        <f t="shared" si="492"/>
        <v>1</v>
      </c>
      <c r="AG876" s="37">
        <f t="shared" si="493"/>
        <v>1</v>
      </c>
      <c r="AH876" s="37">
        <f>IF(COUNTIF(AF877:AF880, "&lt;0")&gt;=2,0,IF(AE876=1, 1, -1))</f>
        <v>1</v>
      </c>
      <c r="AI876" s="37">
        <f>IF(COUNTIF(AF877:AF879, "&lt;0")&gt;=1,0,IF(AE876=1, 1, -1))</f>
        <v>1</v>
      </c>
      <c r="AJ876" s="42">
        <f>IF(SUM(AE877:AE879)=0,0,IF(AE876=1, 1, -1))</f>
        <v>1</v>
      </c>
      <c r="AK876" s="37">
        <f>IF(COUNTIF(AF877:AF878, "&lt;0")&gt;=2,0,IF(AE876=1, 1, -1))</f>
        <v>1</v>
      </c>
      <c r="AL876" s="44">
        <f>IF(COUNTIF(AF877:AF880, "&lt;0")&gt;=3,0,IF(AE876=1, 1, -1))</f>
        <v>1</v>
      </c>
      <c r="AM876" s="49">
        <f>IF(COUNTIF(AF877:AF879, "&lt;0")&gt;=2,0,IF(AE876=1, 1, -1))</f>
        <v>1</v>
      </c>
      <c r="AN876" s="7">
        <v>7.91978222933807</v>
      </c>
      <c r="AO876" s="4">
        <f t="shared" si="494"/>
        <v>9.0799999999999272</v>
      </c>
      <c r="AP876" s="4">
        <f t="shared" si="495"/>
        <v>-1.1700000000000728</v>
      </c>
      <c r="AQ876" s="4">
        <f t="shared" si="496"/>
        <v>8.5799999999999272</v>
      </c>
      <c r="AR876">
        <f t="shared" si="512"/>
        <v>9.0799999999999272</v>
      </c>
      <c r="AS876" s="6">
        <f t="shared" si="497"/>
        <v>0</v>
      </c>
      <c r="AT876" s="4">
        <f t="shared" si="498"/>
        <v>2.7996733440071786</v>
      </c>
      <c r="AU876" s="4">
        <f t="shared" si="513"/>
        <v>6.3397822293381427</v>
      </c>
      <c r="AV876">
        <f t="shared" si="514"/>
        <v>0</v>
      </c>
      <c r="AW876">
        <f t="shared" si="515"/>
        <v>0</v>
      </c>
      <c r="AX876">
        <f t="shared" si="516"/>
        <v>0</v>
      </c>
      <c r="AY876" s="4">
        <f t="shared" si="499"/>
        <v>6.94</v>
      </c>
      <c r="AZ876" s="4">
        <f t="shared" si="500"/>
        <v>229.74999999999994</v>
      </c>
      <c r="BA876" s="4">
        <f>(C876-$C$1240)*10/100*4</f>
        <v>122.43199999999997</v>
      </c>
      <c r="BC876"/>
      <c r="BE876" s="6"/>
      <c r="BK876">
        <f t="shared" si="517"/>
        <v>1</v>
      </c>
    </row>
    <row r="877" spans="1:63" x14ac:dyDescent="0.25">
      <c r="A877">
        <v>382</v>
      </c>
      <c r="B877" s="1">
        <v>43559</v>
      </c>
      <c r="C877" s="2">
        <v>2873.99</v>
      </c>
      <c r="D877" s="2">
        <v>2881.28</v>
      </c>
      <c r="E877" s="2">
        <v>2867.14</v>
      </c>
      <c r="F877" s="2">
        <v>2879.39</v>
      </c>
      <c r="G877" s="2">
        <v>3015180000</v>
      </c>
      <c r="H877" s="2">
        <f t="shared" si="501"/>
        <v>28.804995727978962</v>
      </c>
      <c r="I877" s="2">
        <f t="shared" si="502"/>
        <v>2818.9324999999999</v>
      </c>
      <c r="J877" s="2">
        <f t="shared" si="503"/>
        <v>32.063140273693257</v>
      </c>
      <c r="K877" s="2">
        <f t="shared" si="504"/>
        <v>0.58999999999969077</v>
      </c>
      <c r="L877" s="20">
        <f>VLOOKUP(B877,'IV Calls'!A:B,2, FALSE)</f>
        <v>9.0399999999999994E-2</v>
      </c>
      <c r="M877" s="2">
        <f t="shared" si="505"/>
        <v>8.5156010133077285</v>
      </c>
      <c r="N877" s="2">
        <f>VLOOKUP(B877,'IV Puts'!A:B,2, FALSE)</f>
        <v>9.3299999999999994E-2</v>
      </c>
      <c r="O877" s="21">
        <f t="shared" si="506"/>
        <v>9.1205464590416661</v>
      </c>
      <c r="P877" s="4">
        <f t="shared" si="507"/>
        <v>14.140000000000327</v>
      </c>
      <c r="Q877" s="4">
        <f t="shared" si="508"/>
        <v>27.343000000000075</v>
      </c>
      <c r="R877" s="4">
        <f t="shared" si="509"/>
        <v>4.3725789473684129</v>
      </c>
      <c r="S877" s="4">
        <f t="shared" si="510"/>
        <v>3.1427813406626894</v>
      </c>
      <c r="T877" s="20">
        <f t="shared" si="481"/>
        <v>2877.9468947368423</v>
      </c>
      <c r="U877" s="2">
        <f t="shared" si="482"/>
        <v>1.4431052631575767</v>
      </c>
      <c r="V877" s="24">
        <f t="shared" si="483"/>
        <v>1</v>
      </c>
      <c r="W877" s="32">
        <f t="shared" si="484"/>
        <v>2876.298159262873</v>
      </c>
      <c r="X877" s="33">
        <f t="shared" si="485"/>
        <v>3.0918407371268586</v>
      </c>
      <c r="Y877" s="34">
        <f t="shared" si="486"/>
        <v>1</v>
      </c>
      <c r="Z877" s="39">
        <f t="shared" si="511"/>
        <v>2873.7799999999997</v>
      </c>
      <c r="AA877" s="33">
        <f t="shared" si="487"/>
        <v>5.6100000000001273</v>
      </c>
      <c r="AB877" s="34">
        <f t="shared" si="488"/>
        <v>1</v>
      </c>
      <c r="AC877" s="32">
        <f t="shared" si="489"/>
        <v>2874.3088134452032</v>
      </c>
      <c r="AD877" s="33">
        <f t="shared" si="490"/>
        <v>5.081186554796659</v>
      </c>
      <c r="AE877" s="34">
        <f t="shared" si="491"/>
        <v>1</v>
      </c>
      <c r="AF877" s="36">
        <f t="shared" si="492"/>
        <v>1</v>
      </c>
      <c r="AG877" s="37">
        <f t="shared" si="493"/>
        <v>1</v>
      </c>
      <c r="AH877" s="37">
        <f>IF(COUNTIF(AF878:AF881, "&lt;0")&gt;=2,0,IF(AE877=1, 1, -1))</f>
        <v>1</v>
      </c>
      <c r="AI877" s="37">
        <f>IF(COUNTIF(AF878:AF880, "&lt;0")&gt;=1,0,IF(AE877=1, 1, -1))</f>
        <v>0</v>
      </c>
      <c r="AJ877" s="42">
        <f>IF(SUM(AE878:AE880)=0,0,IF(AE877=1, 1, -1))</f>
        <v>1</v>
      </c>
      <c r="AK877" s="37">
        <f>IF(COUNTIF(AF878:AF879, "&lt;0")&gt;=2,0,IF(AE877=1, 1, -1))</f>
        <v>1</v>
      </c>
      <c r="AL877" s="44">
        <f>IF(COUNTIF(AF878:AF881, "&lt;0")&gt;=3,0,IF(AE877=1, 1, -1))</f>
        <v>1</v>
      </c>
      <c r="AM877" s="49">
        <f>IF(COUNTIF(AF878:AF880, "&lt;0")&gt;=2,0,IF(AE877=1, 1, -1))</f>
        <v>1</v>
      </c>
      <c r="AN877" s="7">
        <v>8.7887784794426</v>
      </c>
      <c r="AO877" s="4">
        <f t="shared" si="494"/>
        <v>7.2900000000004184</v>
      </c>
      <c r="AP877" s="4">
        <f t="shared" si="495"/>
        <v>-6.8499999999999091</v>
      </c>
      <c r="AQ877" s="4">
        <f t="shared" si="496"/>
        <v>5.4000000000000909</v>
      </c>
      <c r="AR877">
        <f t="shared" si="512"/>
        <v>7.2900000000004184</v>
      </c>
      <c r="AS877" s="6">
        <f t="shared" si="497"/>
        <v>0</v>
      </c>
      <c r="AT877" s="4">
        <f t="shared" si="498"/>
        <v>5.8931677191634826</v>
      </c>
      <c r="AU877" s="4">
        <f t="shared" si="513"/>
        <v>10.388778479442509</v>
      </c>
      <c r="AV877">
        <f t="shared" si="514"/>
        <v>0</v>
      </c>
      <c r="AW877">
        <f t="shared" si="515"/>
        <v>0</v>
      </c>
      <c r="AX877">
        <f t="shared" si="516"/>
        <v>0</v>
      </c>
      <c r="AY877" s="4">
        <f t="shared" si="499"/>
        <v>6.94</v>
      </c>
      <c r="AZ877" s="4">
        <f t="shared" si="500"/>
        <v>222.80999999999995</v>
      </c>
      <c r="BA877" s="4">
        <f>(C877-$C$1240)*10/100*4</f>
        <v>118.36399999999995</v>
      </c>
      <c r="BC877"/>
      <c r="BE877" s="6"/>
      <c r="BK877">
        <f t="shared" si="517"/>
        <v>1</v>
      </c>
    </row>
    <row r="878" spans="1:63" x14ac:dyDescent="0.25">
      <c r="A878">
        <v>381</v>
      </c>
      <c r="B878" s="1">
        <v>43558</v>
      </c>
      <c r="C878" s="2">
        <v>2876.09</v>
      </c>
      <c r="D878" s="2">
        <v>2885.25</v>
      </c>
      <c r="E878" s="2">
        <v>2865.17</v>
      </c>
      <c r="F878" s="2">
        <v>2873.4</v>
      </c>
      <c r="G878" s="2">
        <v>3550240000</v>
      </c>
      <c r="H878" s="2">
        <f t="shared" si="501"/>
        <v>26.215126337458081</v>
      </c>
      <c r="I878" s="2">
        <f t="shared" si="502"/>
        <v>2813.5594999999998</v>
      </c>
      <c r="J878" s="2">
        <f t="shared" si="503"/>
        <v>30.031239432332931</v>
      </c>
      <c r="K878" s="2">
        <f t="shared" si="504"/>
        <v>8.8500000000003638</v>
      </c>
      <c r="L878" s="20">
        <f>VLOOKUP(B878,'IV Calls'!A:B,2, FALSE)</f>
        <v>0.1113</v>
      </c>
      <c r="M878" s="2">
        <f t="shared" si="505"/>
        <v>10.461886356600399</v>
      </c>
      <c r="N878" s="2">
        <f>VLOOKUP(B878,'IV Puts'!A:B,2, FALSE)</f>
        <v>9.1999999999999998E-2</v>
      </c>
      <c r="O878" s="21">
        <f t="shared" si="506"/>
        <v>8.9741846840136503</v>
      </c>
      <c r="P878" s="4">
        <f t="shared" si="507"/>
        <v>20.079999999999927</v>
      </c>
      <c r="Q878" s="4">
        <f t="shared" si="508"/>
        <v>30.222000000000026</v>
      </c>
      <c r="R878" s="4">
        <f t="shared" si="509"/>
        <v>4.5468947368421029</v>
      </c>
      <c r="S878" s="4">
        <f t="shared" si="510"/>
        <v>3.2509285392583687</v>
      </c>
      <c r="T878" s="20">
        <f t="shared" si="481"/>
        <v>2871.5378947368417</v>
      </c>
      <c r="U878" s="2">
        <f t="shared" si="482"/>
        <v>1.8621052631583552</v>
      </c>
      <c r="V878" s="24">
        <f t="shared" si="483"/>
        <v>1</v>
      </c>
      <c r="W878" s="32">
        <f t="shared" si="484"/>
        <v>2878.2746106290347</v>
      </c>
      <c r="X878" s="33">
        <f t="shared" si="485"/>
        <v>4.8746106290345779</v>
      </c>
      <c r="Y878" s="34">
        <f t="shared" si="486"/>
        <v>1</v>
      </c>
      <c r="Z878" s="39">
        <f t="shared" si="511"/>
        <v>2876.8750000000005</v>
      </c>
      <c r="AA878" s="33">
        <f t="shared" si="487"/>
        <v>3.4750000000003638</v>
      </c>
      <c r="AB878" s="34">
        <f t="shared" si="488"/>
        <v>1</v>
      </c>
      <c r="AC878" s="32">
        <f t="shared" si="489"/>
        <v>2877.1689182320974</v>
      </c>
      <c r="AD878" s="33">
        <f t="shared" si="490"/>
        <v>3.7689182320973487</v>
      </c>
      <c r="AE878" s="34">
        <f t="shared" si="491"/>
        <v>1</v>
      </c>
      <c r="AF878" s="36">
        <f t="shared" si="492"/>
        <v>1</v>
      </c>
      <c r="AG878" s="37">
        <f t="shared" si="493"/>
        <v>1</v>
      </c>
      <c r="AH878" s="37">
        <f>IF(COUNTIF(AF879:AF882, "&lt;0")&gt;=2,0,IF(AE878=1, 1, -1))</f>
        <v>1</v>
      </c>
      <c r="AI878" s="37">
        <f>IF(COUNTIF(AF879:AF881, "&lt;0")&gt;=1,0,IF(AE878=1, 1, -1))</f>
        <v>0</v>
      </c>
      <c r="AJ878" s="42">
        <f>IF(SUM(AE879:AE881)=0,0,IF(AE878=1, 1, -1))</f>
        <v>1</v>
      </c>
      <c r="AK878" s="37">
        <f>IF(COUNTIF(AF879:AF880, "&lt;0")&gt;=2,0,IF(AE878=1, 1, -1))</f>
        <v>1</v>
      </c>
      <c r="AL878" s="44">
        <f>IF(COUNTIF(AF879:AF882, "&lt;0")&gt;=3,0,IF(AE878=1, 1, -1))</f>
        <v>1</v>
      </c>
      <c r="AM878" s="49">
        <f>IF(COUNTIF(AF879:AF881, "&lt;0")&gt;=2,0,IF(AE878=1, 1, -1))</f>
        <v>1</v>
      </c>
      <c r="AN878" s="7">
        <v>8.6477407440003287</v>
      </c>
      <c r="AO878" s="4">
        <f t="shared" si="494"/>
        <v>9.1599999999998545</v>
      </c>
      <c r="AP878" s="4">
        <f t="shared" si="495"/>
        <v>-10.920000000000073</v>
      </c>
      <c r="AQ878" s="4">
        <f t="shared" si="496"/>
        <v>2.6900000000000546</v>
      </c>
      <c r="AR878">
        <f t="shared" si="512"/>
        <v>10.920000000000073</v>
      </c>
      <c r="AS878" s="6">
        <f t="shared" si="497"/>
        <v>0</v>
      </c>
      <c r="AT878" s="4">
        <f t="shared" si="498"/>
        <v>2.0516111160004193</v>
      </c>
      <c r="AU878" s="4">
        <f t="shared" si="513"/>
        <v>12.957740744000274</v>
      </c>
      <c r="AV878">
        <f t="shared" si="514"/>
        <v>0</v>
      </c>
      <c r="AW878">
        <f t="shared" si="515"/>
        <v>0</v>
      </c>
      <c r="AX878">
        <f t="shared" si="516"/>
        <v>0</v>
      </c>
      <c r="AY878" s="4">
        <f t="shared" si="499"/>
        <v>6.94</v>
      </c>
      <c r="AZ878" s="4">
        <f t="shared" si="500"/>
        <v>215.86999999999995</v>
      </c>
      <c r="BA878" s="4">
        <f>(C878-$C$1240)*10/100*4</f>
        <v>119.20400000000009</v>
      </c>
      <c r="BC878"/>
      <c r="BE878" s="6"/>
      <c r="BK878">
        <f t="shared" si="517"/>
        <v>1</v>
      </c>
    </row>
    <row r="879" spans="1:63" x14ac:dyDescent="0.25">
      <c r="A879">
        <v>380</v>
      </c>
      <c r="B879" s="1">
        <v>43557</v>
      </c>
      <c r="C879" s="2">
        <v>2868.24</v>
      </c>
      <c r="D879" s="2">
        <v>2872.9</v>
      </c>
      <c r="E879" s="2">
        <v>2858.75</v>
      </c>
      <c r="F879" s="2">
        <v>2867.24</v>
      </c>
      <c r="G879" s="2">
        <v>3246900000</v>
      </c>
      <c r="H879" s="2">
        <f t="shared" si="501"/>
        <v>21.266885813917849</v>
      </c>
      <c r="I879" s="2">
        <f t="shared" si="502"/>
        <v>2809.2684999999997</v>
      </c>
      <c r="J879" s="2">
        <f t="shared" si="503"/>
        <v>26.428628237695552</v>
      </c>
      <c r="K879" s="2">
        <f t="shared" si="504"/>
        <v>1.0499999999997272</v>
      </c>
      <c r="L879" s="20">
        <f>VLOOKUP(B879,'IV Calls'!A:B,2, FALSE)</f>
        <v>8.5900000000000004E-2</v>
      </c>
      <c r="M879" s="2">
        <f t="shared" si="505"/>
        <v>8.0742171301366152</v>
      </c>
      <c r="N879" s="2">
        <f>VLOOKUP(B879,'IV Puts'!A:B,2, FALSE)</f>
        <v>0.1056</v>
      </c>
      <c r="O879" s="21">
        <f t="shared" si="506"/>
        <v>10.300623660228734</v>
      </c>
      <c r="P879" s="4">
        <f t="shared" si="507"/>
        <v>14.150000000000091</v>
      </c>
      <c r="Q879" s="4">
        <f t="shared" si="508"/>
        <v>31.325000000000045</v>
      </c>
      <c r="R879" s="4">
        <f t="shared" si="509"/>
        <v>4.2978947368421041</v>
      </c>
      <c r="S879" s="4">
        <f t="shared" si="510"/>
        <v>3.0769163789220841</v>
      </c>
      <c r="T879" s="20">
        <f t="shared" si="481"/>
        <v>2870.9228496240603</v>
      </c>
      <c r="U879" s="2">
        <f t="shared" si="482"/>
        <v>3.6828496240605091</v>
      </c>
      <c r="V879" s="24">
        <f t="shared" si="483"/>
        <v>1</v>
      </c>
      <c r="W879" s="32">
        <f t="shared" si="484"/>
        <v>2870.1599895022136</v>
      </c>
      <c r="X879" s="33">
        <f t="shared" si="485"/>
        <v>2.9199895022138662</v>
      </c>
      <c r="Y879" s="34">
        <f t="shared" si="486"/>
        <v>1</v>
      </c>
      <c r="Z879" s="39">
        <f t="shared" si="511"/>
        <v>2870.201</v>
      </c>
      <c r="AA879" s="33">
        <f t="shared" si="487"/>
        <v>2.9610000000002401</v>
      </c>
      <c r="AB879" s="34">
        <f t="shared" si="488"/>
        <v>1</v>
      </c>
      <c r="AC879" s="32">
        <f t="shared" si="489"/>
        <v>2870.192387795465</v>
      </c>
      <c r="AD879" s="33">
        <f t="shared" si="490"/>
        <v>2.9523877954652562</v>
      </c>
      <c r="AE879" s="34">
        <f t="shared" si="491"/>
        <v>1</v>
      </c>
      <c r="AF879" s="36">
        <f t="shared" si="492"/>
        <v>1</v>
      </c>
      <c r="AG879" s="37">
        <f t="shared" si="493"/>
        <v>0</v>
      </c>
      <c r="AH879" s="37">
        <f>IF(COUNTIF(AF880:AF883, "&lt;0")&gt;=2,0,IF(AE879=1, 1, -1))</f>
        <v>0</v>
      </c>
      <c r="AI879" s="37">
        <f>IF(COUNTIF(AF880:AF882, "&lt;0")&gt;=1,0,IF(AE879=1, 1, -1))</f>
        <v>0</v>
      </c>
      <c r="AJ879" s="42">
        <f>IF(SUM(AE880:AE882)=0,0,IF(AE879=1, 1, -1))</f>
        <v>1</v>
      </c>
      <c r="AK879" s="37">
        <f>IF(COUNTIF(AF880:AF881, "&lt;0")&gt;=2,0,IF(AE879=1, 1, -1))</f>
        <v>1</v>
      </c>
      <c r="AL879" s="44">
        <f>IF(COUNTIF(AF880:AF883, "&lt;0")&gt;=3,0,IF(AE879=1, 1, -1))</f>
        <v>1</v>
      </c>
      <c r="AM879" s="49">
        <f>IF(COUNTIF(AF880:AF882, "&lt;0")&gt;=2,0,IF(AE879=1, 1, -1))</f>
        <v>1</v>
      </c>
      <c r="AN879" s="7">
        <v>9.9259293241260362</v>
      </c>
      <c r="AO879" s="4">
        <f t="shared" si="494"/>
        <v>4.6600000000003092</v>
      </c>
      <c r="AP879" s="4">
        <f t="shared" si="495"/>
        <v>-9.4899999999997817</v>
      </c>
      <c r="AQ879" s="4">
        <f t="shared" si="496"/>
        <v>1</v>
      </c>
      <c r="AR879">
        <f t="shared" si="512"/>
        <v>9.4899999999997817</v>
      </c>
      <c r="AS879" s="6">
        <f t="shared" si="497"/>
        <v>0</v>
      </c>
      <c r="AT879" s="4">
        <f t="shared" si="498"/>
        <v>5.3988939861892717</v>
      </c>
      <c r="AU879" s="4">
        <f t="shared" si="513"/>
        <v>15.925929324126036</v>
      </c>
      <c r="AV879">
        <f t="shared" si="514"/>
        <v>0</v>
      </c>
      <c r="AW879">
        <f t="shared" si="515"/>
        <v>0</v>
      </c>
      <c r="AX879">
        <f t="shared" si="516"/>
        <v>0</v>
      </c>
      <c r="AY879" s="4">
        <f t="shared" si="499"/>
        <v>6.94</v>
      </c>
      <c r="AZ879" s="4">
        <f t="shared" si="500"/>
        <v>208.92999999999995</v>
      </c>
      <c r="BA879" s="4">
        <f>(C879-$C$1240)*10/100*4</f>
        <v>116.06399999999994</v>
      </c>
      <c r="BC879"/>
      <c r="BE879" s="6"/>
      <c r="BK879">
        <f t="shared" si="517"/>
        <v>1</v>
      </c>
    </row>
    <row r="880" spans="1:63" x14ac:dyDescent="0.25">
      <c r="A880">
        <v>379</v>
      </c>
      <c r="B880" s="1">
        <v>43556</v>
      </c>
      <c r="C880" s="2">
        <v>2848.63</v>
      </c>
      <c r="D880" s="2">
        <v>2869.4</v>
      </c>
      <c r="E880" s="2">
        <v>2848.63</v>
      </c>
      <c r="F880" s="2">
        <v>2867.19</v>
      </c>
      <c r="G880" s="2">
        <v>3500760000</v>
      </c>
      <c r="H880" s="2">
        <f t="shared" si="501"/>
        <v>16.767626910872714</v>
      </c>
      <c r="I880" s="2">
        <f t="shared" si="502"/>
        <v>2805.5769999999998</v>
      </c>
      <c r="J880" s="2">
        <f t="shared" si="503"/>
        <v>23.72128679832575</v>
      </c>
      <c r="K880" s="2">
        <f t="shared" si="504"/>
        <v>14.230000000000018</v>
      </c>
      <c r="L880" s="20">
        <f>VLOOKUP(B880,'IV Calls'!A:B,2, FALSE)</f>
        <v>0.10390000000000001</v>
      </c>
      <c r="M880" s="2">
        <f t="shared" si="505"/>
        <v>9.6544485831176257</v>
      </c>
      <c r="N880" s="2">
        <f>VLOOKUP(B880,'IV Puts'!A:B,2, FALSE)</f>
        <v>0.1002</v>
      </c>
      <c r="O880" s="21">
        <f t="shared" si="506"/>
        <v>9.6621102699979584</v>
      </c>
      <c r="P880" s="4">
        <f t="shared" si="507"/>
        <v>35</v>
      </c>
      <c r="Q880" s="4">
        <f t="shared" si="508"/>
        <v>32.825000000000045</v>
      </c>
      <c r="R880" s="4">
        <f t="shared" si="509"/>
        <v>3.7328496240601536</v>
      </c>
      <c r="S880" s="4">
        <f t="shared" si="510"/>
        <v>2.7042105664987028</v>
      </c>
      <c r="T880" s="20">
        <f t="shared" si="481"/>
        <v>2837.4067744360905</v>
      </c>
      <c r="U880" s="2">
        <f t="shared" si="482"/>
        <v>29.783225563909582</v>
      </c>
      <c r="V880" s="24">
        <f t="shared" si="483"/>
        <v>0</v>
      </c>
      <c r="W880" s="32">
        <f t="shared" si="484"/>
        <v>2850.2051869169964</v>
      </c>
      <c r="X880" s="33">
        <f t="shared" si="485"/>
        <v>16.984813083003701</v>
      </c>
      <c r="Y880" s="34">
        <f t="shared" si="486"/>
        <v>0</v>
      </c>
      <c r="Z880" s="39">
        <f t="shared" si="511"/>
        <v>2850.6660000000002</v>
      </c>
      <c r="AA880" s="33">
        <f t="shared" si="487"/>
        <v>16.523999999999887</v>
      </c>
      <c r="AB880" s="34">
        <f t="shared" si="488"/>
        <v>0</v>
      </c>
      <c r="AC880" s="32">
        <f t="shared" si="489"/>
        <v>2850.5692292525696</v>
      </c>
      <c r="AD880" s="33">
        <f t="shared" si="490"/>
        <v>16.62077074743047</v>
      </c>
      <c r="AE880" s="34">
        <f t="shared" si="491"/>
        <v>0</v>
      </c>
      <c r="AF880" s="36">
        <f t="shared" si="492"/>
        <v>-1</v>
      </c>
      <c r="AG880" s="37">
        <f t="shared" si="493"/>
        <v>-1</v>
      </c>
      <c r="AH880" s="37">
        <f>IF(COUNTIF(AF881:AF884, "&lt;0")&gt;=2,0,IF(AE880=1, 1, -1))</f>
        <v>-1</v>
      </c>
      <c r="AI880" s="37">
        <f>IF(COUNTIF(AF881:AF883, "&lt;0")&gt;=1,0,IF(AE880=1, 1, -1))</f>
        <v>0</v>
      </c>
      <c r="AJ880" s="42">
        <f>IF(SUM(AE881:AE883)=0,0,IF(AE880=1, 1, -1))</f>
        <v>-1</v>
      </c>
      <c r="AK880" s="37">
        <f>IF(COUNTIF(AF881:AF882, "&lt;0")&gt;=2,0,IF(AE880=1, 1, -1))</f>
        <v>-1</v>
      </c>
      <c r="AL880" s="44">
        <f>IF(COUNTIF(AF881:AF884, "&lt;0")&gt;=3,0,IF(AE880=1, 1, -1))</f>
        <v>-1</v>
      </c>
      <c r="AM880" s="49">
        <f>IF(COUNTIF(AF881:AF883, "&lt;0")&gt;=2,0,IF(AE880=1, 1, -1))</f>
        <v>-1</v>
      </c>
      <c r="AN880" s="7">
        <v>9.3106424256822518</v>
      </c>
      <c r="AO880" s="4">
        <f t="shared" si="494"/>
        <v>20.769999999999982</v>
      </c>
      <c r="AP880" s="4">
        <f t="shared" si="495"/>
        <v>0</v>
      </c>
      <c r="AQ880" s="4">
        <f t="shared" si="496"/>
        <v>18.559999999999945</v>
      </c>
      <c r="AR880">
        <f t="shared" si="512"/>
        <v>20.769999999999982</v>
      </c>
      <c r="AS880" s="6">
        <f t="shared" si="497"/>
        <v>1</v>
      </c>
      <c r="AT880" s="4">
        <f t="shared" si="498"/>
        <v>-6.8040363614766051</v>
      </c>
      <c r="AU880" s="4">
        <f t="shared" si="513"/>
        <v>-2.2493575743176937</v>
      </c>
      <c r="AV880">
        <f t="shared" si="514"/>
        <v>1</v>
      </c>
      <c r="AW880">
        <f t="shared" si="515"/>
        <v>0</v>
      </c>
      <c r="AX880">
        <f t="shared" si="516"/>
        <v>0</v>
      </c>
      <c r="AY880" s="4">
        <f t="shared" si="499"/>
        <v>-3.9100000000000006</v>
      </c>
      <c r="AZ880" s="4">
        <f t="shared" si="500"/>
        <v>201.98999999999995</v>
      </c>
      <c r="BA880" s="4">
        <f>(C880-$C$1240)*10/100*4</f>
        <v>108.22000000000007</v>
      </c>
      <c r="BC880"/>
      <c r="BE880" s="6"/>
      <c r="BK880">
        <f t="shared" si="517"/>
        <v>1</v>
      </c>
    </row>
    <row r="881" spans="1:63" x14ac:dyDescent="0.25">
      <c r="A881">
        <v>378</v>
      </c>
      <c r="B881" s="1">
        <v>43553</v>
      </c>
      <c r="C881" s="2">
        <v>2828.27</v>
      </c>
      <c r="D881" s="2">
        <v>2836.03</v>
      </c>
      <c r="E881" s="2">
        <v>2819.23</v>
      </c>
      <c r="F881" s="2">
        <v>2834.4</v>
      </c>
      <c r="G881" s="2">
        <v>3740700000</v>
      </c>
      <c r="H881" s="2">
        <f t="shared" si="501"/>
        <v>14.58831758634285</v>
      </c>
      <c r="I881" s="2">
        <f t="shared" si="502"/>
        <v>2803.8640000000005</v>
      </c>
      <c r="J881" s="2">
        <f t="shared" si="503"/>
        <v>20.561502165838728</v>
      </c>
      <c r="K881" s="2">
        <f t="shared" si="504"/>
        <v>12.829999999999927</v>
      </c>
      <c r="L881" s="20">
        <f>VLOOKUP(B881,'IV Calls'!A:B,2, FALSE)</f>
        <v>0.1114</v>
      </c>
      <c r="M881" s="2">
        <f t="shared" si="505"/>
        <v>10.282110205785369</v>
      </c>
      <c r="N881" s="2">
        <f>VLOOKUP(B881,'IV Puts'!A:B,2, FALSE)</f>
        <v>9.9000000000000005E-2</v>
      </c>
      <c r="O881" s="21">
        <f t="shared" si="506"/>
        <v>9.4825381769545238</v>
      </c>
      <c r="P881" s="4">
        <f t="shared" si="507"/>
        <v>20.590000000000146</v>
      </c>
      <c r="Q881" s="4">
        <f t="shared" si="508"/>
        <v>30.667000000000051</v>
      </c>
      <c r="R881" s="4">
        <f t="shared" si="509"/>
        <v>3.0067744360902293</v>
      </c>
      <c r="S881" s="4">
        <f t="shared" si="510"/>
        <v>2.2185731225296479</v>
      </c>
      <c r="T881" s="20">
        <f t="shared" si="481"/>
        <v>2817.9711578947367</v>
      </c>
      <c r="U881" s="2">
        <f t="shared" si="482"/>
        <v>16.428842105263357</v>
      </c>
      <c r="V881" s="24">
        <f t="shared" si="483"/>
        <v>0</v>
      </c>
      <c r="W881" s="32">
        <f t="shared" si="484"/>
        <v>2829.5646002748513</v>
      </c>
      <c r="X881" s="33">
        <f t="shared" si="485"/>
        <v>4.8353997251488181</v>
      </c>
      <c r="Y881" s="34">
        <f t="shared" si="486"/>
        <v>1</v>
      </c>
      <c r="Z881" s="39">
        <f t="shared" si="511"/>
        <v>2830.1570000000002</v>
      </c>
      <c r="AA881" s="33">
        <f t="shared" si="487"/>
        <v>4.2429999999999382</v>
      </c>
      <c r="AB881" s="34">
        <f t="shared" si="488"/>
        <v>1</v>
      </c>
      <c r="AC881" s="32">
        <f t="shared" si="489"/>
        <v>2830.0325960577188</v>
      </c>
      <c r="AD881" s="33">
        <f t="shared" si="490"/>
        <v>4.3674039422812712</v>
      </c>
      <c r="AE881" s="34">
        <f t="shared" si="491"/>
        <v>1</v>
      </c>
      <c r="AF881" s="36">
        <f t="shared" si="492"/>
        <v>1</v>
      </c>
      <c r="AG881" s="37">
        <f t="shared" si="493"/>
        <v>1</v>
      </c>
      <c r="AH881" s="37">
        <f>IF(COUNTIF(AF882:AF885, "&lt;0")&gt;=2,0,IF(AE881=1, 1, -1))</f>
        <v>1</v>
      </c>
      <c r="AI881" s="37">
        <f>IF(COUNTIF(AF882:AF884, "&lt;0")&gt;=1,0,IF(AE881=1, 1, -1))</f>
        <v>0</v>
      </c>
      <c r="AJ881" s="42">
        <f>IF(SUM(AE882:AE884)=0,0,IF(AE881=1, 1, -1))</f>
        <v>1</v>
      </c>
      <c r="AK881" s="37">
        <f>IF(COUNTIF(AF882:AF883, "&lt;0")&gt;=2,0,IF(AE881=1, 1, -1))</f>
        <v>1</v>
      </c>
      <c r="AL881" s="44">
        <f>IF(COUNTIF(AF882:AF885, "&lt;0")&gt;=3,0,IF(AE881=1, 1, -1))</f>
        <v>1</v>
      </c>
      <c r="AM881" s="49">
        <f>IF(COUNTIF(AF882:AF884, "&lt;0")&gt;=2,0,IF(AE881=1, 1, -1))</f>
        <v>1</v>
      </c>
      <c r="AN881" s="7">
        <v>9.1376024270444471</v>
      </c>
      <c r="AO881" s="4">
        <f t="shared" si="494"/>
        <v>7.7600000000002183</v>
      </c>
      <c r="AP881" s="4">
        <f t="shared" si="495"/>
        <v>-9.0399999999999636</v>
      </c>
      <c r="AQ881" s="4">
        <f t="shared" si="496"/>
        <v>6.1300000000001091</v>
      </c>
      <c r="AR881">
        <f t="shared" si="512"/>
        <v>9.0399999999999636</v>
      </c>
      <c r="AS881" s="6">
        <f t="shared" si="497"/>
        <v>0</v>
      </c>
      <c r="AT881" s="4">
        <f t="shared" si="498"/>
        <v>4.6664036405667062</v>
      </c>
      <c r="AU881" s="4">
        <f t="shared" si="513"/>
        <v>10.007602427044338</v>
      </c>
      <c r="AV881">
        <f t="shared" si="514"/>
        <v>0</v>
      </c>
      <c r="AW881">
        <f t="shared" si="515"/>
        <v>0</v>
      </c>
      <c r="AX881">
        <f t="shared" si="516"/>
        <v>0</v>
      </c>
      <c r="AY881" s="4">
        <f t="shared" si="499"/>
        <v>6.94</v>
      </c>
      <c r="AZ881" s="4">
        <f t="shared" si="500"/>
        <v>205.89999999999995</v>
      </c>
      <c r="BA881" s="4">
        <f>(C881-$C$1240)*10/100*4</f>
        <v>100.07600000000002</v>
      </c>
      <c r="BC881"/>
      <c r="BE881" s="6"/>
      <c r="BK881">
        <f t="shared" si="517"/>
        <v>1</v>
      </c>
    </row>
    <row r="882" spans="1:63" x14ac:dyDescent="0.25">
      <c r="A882">
        <v>377</v>
      </c>
      <c r="B882" s="1">
        <v>43552</v>
      </c>
      <c r="C882" s="2">
        <v>2809.4</v>
      </c>
      <c r="D882" s="2">
        <v>2819.71</v>
      </c>
      <c r="E882" s="2">
        <v>2798.77</v>
      </c>
      <c r="F882" s="2">
        <v>2815.44</v>
      </c>
      <c r="G882" s="2">
        <v>3158170000</v>
      </c>
      <c r="H882" s="2">
        <f t="shared" si="501"/>
        <v>14.864881096059944</v>
      </c>
      <c r="I882" s="2">
        <f t="shared" si="502"/>
        <v>2802.3615</v>
      </c>
      <c r="J882" s="2">
        <f t="shared" si="503"/>
        <v>20.526796421161059</v>
      </c>
      <c r="K882" s="2">
        <f t="shared" si="504"/>
        <v>4.0300000000002001</v>
      </c>
      <c r="L882" s="20">
        <f>VLOOKUP(B882,'IV Calls'!A:B,2, FALSE)</f>
        <v>0.1179</v>
      </c>
      <c r="M882" s="2">
        <f t="shared" si="505"/>
        <v>10.843131896772009</v>
      </c>
      <c r="N882" s="2">
        <f>VLOOKUP(B882,'IV Puts'!A:B,2, FALSE)</f>
        <v>0.10970000000000001</v>
      </c>
      <c r="O882" s="21">
        <f t="shared" si="506"/>
        <v>10.469836623005104</v>
      </c>
      <c r="P882" s="4">
        <f t="shared" si="507"/>
        <v>20.940000000000055</v>
      </c>
      <c r="Q882" s="4">
        <f t="shared" si="508"/>
        <v>30.833000000000037</v>
      </c>
      <c r="R882" s="4">
        <f t="shared" si="509"/>
        <v>2.5311578947368449</v>
      </c>
      <c r="S882" s="4">
        <f t="shared" si="510"/>
        <v>1.8233806688043985</v>
      </c>
      <c r="T882" s="20">
        <f t="shared" si="481"/>
        <v>2807.953015037594</v>
      </c>
      <c r="U882" s="2">
        <f t="shared" si="482"/>
        <v>7.4869849624060407</v>
      </c>
      <c r="V882" s="24">
        <f t="shared" si="483"/>
        <v>1</v>
      </c>
      <c r="W882" s="32">
        <f t="shared" si="484"/>
        <v>2810.7051608842517</v>
      </c>
      <c r="X882" s="33">
        <f t="shared" si="485"/>
        <v>4.7348391157484002</v>
      </c>
      <c r="Y882" s="34">
        <f t="shared" si="486"/>
        <v>1</v>
      </c>
      <c r="Z882" s="39">
        <f t="shared" si="511"/>
        <v>2808.3679999999995</v>
      </c>
      <c r="AA882" s="33">
        <f t="shared" si="487"/>
        <v>7.0720000000005712</v>
      </c>
      <c r="AB882" s="34">
        <f t="shared" si="488"/>
        <v>1</v>
      </c>
      <c r="AC882" s="32">
        <f t="shared" si="489"/>
        <v>2808.8588037856925</v>
      </c>
      <c r="AD882" s="33">
        <f t="shared" si="490"/>
        <v>6.5811962143075107</v>
      </c>
      <c r="AE882" s="34">
        <f t="shared" si="491"/>
        <v>1</v>
      </c>
      <c r="AF882" s="36">
        <f t="shared" si="492"/>
        <v>1</v>
      </c>
      <c r="AG882" s="37">
        <f t="shared" si="493"/>
        <v>0</v>
      </c>
      <c r="AH882" s="37">
        <f>IF(COUNTIF(AF883:AF886, "&lt;0")&gt;=2,0,IF(AE882=1, 1, -1))</f>
        <v>0</v>
      </c>
      <c r="AI882" s="37">
        <f>IF(COUNTIF(AF883:AF885, "&lt;0")&gt;=1,0,IF(AE882=1, 1, -1))</f>
        <v>0</v>
      </c>
      <c r="AJ882" s="42">
        <f>IF(SUM(AE883:AE885)=0,0,IF(AE882=1, 1, -1))</f>
        <v>1</v>
      </c>
      <c r="AK882" s="37">
        <f>IF(COUNTIF(AF883:AF884, "&lt;0")&gt;=2,0,IF(AE882=1, 1, -1))</f>
        <v>1</v>
      </c>
      <c r="AL882" s="44">
        <f>IF(COUNTIF(AF883:AF886, "&lt;0")&gt;=3,0,IF(AE882=1, 1, -1))</f>
        <v>1</v>
      </c>
      <c r="AM882" s="49">
        <f>IF(COUNTIF(AF883:AF885, "&lt;0")&gt;=2,0,IF(AE882=1, 1, -1))</f>
        <v>1</v>
      </c>
      <c r="AN882" s="7">
        <v>10.088987015062676</v>
      </c>
      <c r="AO882" s="4">
        <f t="shared" si="494"/>
        <v>10.309999999999945</v>
      </c>
      <c r="AP882" s="4">
        <f t="shared" si="495"/>
        <v>-10.630000000000109</v>
      </c>
      <c r="AQ882" s="4">
        <f t="shared" si="496"/>
        <v>6.0399999999999636</v>
      </c>
      <c r="AR882">
        <f t="shared" si="512"/>
        <v>10.630000000000109</v>
      </c>
      <c r="AS882" s="6">
        <f t="shared" si="497"/>
        <v>0</v>
      </c>
      <c r="AT882" s="4">
        <f t="shared" si="498"/>
        <v>4.5034805225939039</v>
      </c>
      <c r="AU882" s="4">
        <f t="shared" si="513"/>
        <v>11.048987015062712</v>
      </c>
      <c r="AV882">
        <f t="shared" si="514"/>
        <v>0</v>
      </c>
      <c r="AW882">
        <f t="shared" si="515"/>
        <v>0</v>
      </c>
      <c r="AX882">
        <f t="shared" si="516"/>
        <v>0</v>
      </c>
      <c r="AY882" s="4">
        <f t="shared" si="499"/>
        <v>6.94</v>
      </c>
      <c r="AZ882" s="4">
        <f t="shared" si="500"/>
        <v>198.95999999999995</v>
      </c>
      <c r="BA882" s="4">
        <f>(C882-$C$1240)*10/100*4</f>
        <v>92.528000000000063</v>
      </c>
      <c r="BC882"/>
      <c r="BE882" s="6"/>
      <c r="BK882">
        <f t="shared" si="517"/>
        <v>1</v>
      </c>
    </row>
    <row r="883" spans="1:63" x14ac:dyDescent="0.25">
      <c r="A883">
        <v>376</v>
      </c>
      <c r="B883" s="1">
        <v>43551</v>
      </c>
      <c r="C883" s="2">
        <v>2819.72</v>
      </c>
      <c r="D883" s="2">
        <v>2825.56</v>
      </c>
      <c r="E883" s="2">
        <v>2787.72</v>
      </c>
      <c r="F883" s="2">
        <v>2805.37</v>
      </c>
      <c r="G883" s="2">
        <v>3372930000</v>
      </c>
      <c r="H883" s="2">
        <f t="shared" si="501"/>
        <v>14.784731951878232</v>
      </c>
      <c r="I883" s="2">
        <f t="shared" si="502"/>
        <v>2801.2970000000005</v>
      </c>
      <c r="J883" s="2">
        <f t="shared" si="503"/>
        <v>20.330743242426593</v>
      </c>
      <c r="K883" s="2">
        <f t="shared" si="504"/>
        <v>1.2599999999997635</v>
      </c>
      <c r="L883" s="20">
        <f>VLOOKUP(B883,'IV Calls'!A:B,2, FALSE)</f>
        <v>0.1318</v>
      </c>
      <c r="M883" s="2">
        <f t="shared" si="505"/>
        <v>12.178058976928485</v>
      </c>
      <c r="N883" s="2">
        <f>VLOOKUP(B883,'IV Puts'!A:B,2, FALSE)</f>
        <v>0.12540000000000001</v>
      </c>
      <c r="O883" s="21">
        <f t="shared" si="506"/>
        <v>12.024098931941145</v>
      </c>
      <c r="P883" s="4">
        <f t="shared" si="507"/>
        <v>37.840000000000146</v>
      </c>
      <c r="Q883" s="4">
        <f t="shared" si="508"/>
        <v>29.893000000000029</v>
      </c>
      <c r="R883" s="4">
        <f t="shared" si="509"/>
        <v>2.5830150375939911</v>
      </c>
      <c r="S883" s="4">
        <f t="shared" si="510"/>
        <v>1.8382547665515734</v>
      </c>
      <c r="T883" s="20">
        <f t="shared" si="481"/>
        <v>2821.0946165413534</v>
      </c>
      <c r="U883" s="2">
        <f t="shared" si="482"/>
        <v>15.724616541353498</v>
      </c>
      <c r="V883" s="24">
        <f t="shared" si="483"/>
        <v>0</v>
      </c>
      <c r="W883" s="32">
        <f t="shared" si="484"/>
        <v>2821.0507644798076</v>
      </c>
      <c r="X883" s="33">
        <f t="shared" si="485"/>
        <v>15.680764479807749</v>
      </c>
      <c r="Y883" s="34">
        <f t="shared" si="486"/>
        <v>0</v>
      </c>
      <c r="Z883" s="39">
        <f t="shared" si="511"/>
        <v>2820.4259999999995</v>
      </c>
      <c r="AA883" s="33">
        <f t="shared" si="487"/>
        <v>15.055999999999585</v>
      </c>
      <c r="AB883" s="34">
        <f t="shared" si="488"/>
        <v>0</v>
      </c>
      <c r="AC883" s="32">
        <f t="shared" si="489"/>
        <v>2820.5572005407589</v>
      </c>
      <c r="AD883" s="33">
        <f t="shared" si="490"/>
        <v>15.187200540759022</v>
      </c>
      <c r="AE883" s="34">
        <f t="shared" si="491"/>
        <v>0</v>
      </c>
      <c r="AF883" s="36">
        <f t="shared" si="492"/>
        <v>-1</v>
      </c>
      <c r="AG883" s="37">
        <f t="shared" si="493"/>
        <v>-1</v>
      </c>
      <c r="AH883" s="37">
        <f>IF(COUNTIF(AF884:AF887, "&lt;0")&gt;=2,0,IF(AE883=1, 1, -1))</f>
        <v>0</v>
      </c>
      <c r="AI883" s="37">
        <f>IF(COUNTIF(AF884:AF886, "&lt;0")&gt;=1,0,IF(AE883=1, 1, -1))</f>
        <v>0</v>
      </c>
      <c r="AJ883" s="42">
        <f>IF(SUM(AE884:AE886)=0,0,IF(AE883=1, 1, -1))</f>
        <v>-1</v>
      </c>
      <c r="AK883" s="37">
        <f>IF(COUNTIF(AF884:AF885, "&lt;0")&gt;=2,0,IF(AE883=1, 1, -1))</f>
        <v>-1</v>
      </c>
      <c r="AL883" s="44">
        <f>IF(COUNTIF(AF884:AF887, "&lt;0")&gt;=3,0,IF(AE883=1, 1, -1))</f>
        <v>-1</v>
      </c>
      <c r="AM883" s="49">
        <f>IF(COUNTIF(AF884:AF886, "&lt;0")&gt;=2,0,IF(AE883=1, 1, -1))</f>
        <v>-1</v>
      </c>
      <c r="AN883" s="7">
        <v>11.586711651796906</v>
      </c>
      <c r="AO883" s="4">
        <f t="shared" si="494"/>
        <v>5.8400000000001455</v>
      </c>
      <c r="AP883" s="4">
        <f t="shared" si="495"/>
        <v>-32</v>
      </c>
      <c r="AQ883" s="4">
        <f t="shared" si="496"/>
        <v>14.349999999999909</v>
      </c>
      <c r="AR883">
        <f t="shared" si="512"/>
        <v>32</v>
      </c>
      <c r="AS883" s="6">
        <f t="shared" si="497"/>
        <v>1</v>
      </c>
      <c r="AT883" s="4">
        <f t="shared" si="498"/>
        <v>-14.619932522304641</v>
      </c>
      <c r="AU883" s="4">
        <f t="shared" si="513"/>
        <v>4.2367116517969965</v>
      </c>
      <c r="AV883">
        <f t="shared" si="514"/>
        <v>0</v>
      </c>
      <c r="AW883">
        <f t="shared" si="515"/>
        <v>1</v>
      </c>
      <c r="AX883">
        <f t="shared" si="516"/>
        <v>0</v>
      </c>
      <c r="AY883" s="4">
        <f t="shared" si="499"/>
        <v>-3.9100000000000006</v>
      </c>
      <c r="AZ883" s="4">
        <f t="shared" si="500"/>
        <v>192.01999999999995</v>
      </c>
      <c r="BA883" s="4">
        <f>(C883-$C$1240)*10/100*4</f>
        <v>96.655999999999949</v>
      </c>
      <c r="BC883"/>
      <c r="BE883" s="6"/>
      <c r="BK883">
        <f t="shared" si="517"/>
        <v>1</v>
      </c>
    </row>
    <row r="884" spans="1:63" x14ac:dyDescent="0.25">
      <c r="A884">
        <v>375</v>
      </c>
      <c r="B884" s="1">
        <v>43550</v>
      </c>
      <c r="C884" s="2">
        <v>2812.66</v>
      </c>
      <c r="D884" s="2">
        <v>2829.87</v>
      </c>
      <c r="E884" s="2">
        <v>2803.99</v>
      </c>
      <c r="F884" s="2">
        <v>2818.46</v>
      </c>
      <c r="G884" s="2">
        <v>3266050000</v>
      </c>
      <c r="H884" s="2">
        <f t="shared" si="501"/>
        <v>16.22837778570474</v>
      </c>
      <c r="I884" s="2">
        <f t="shared" si="502"/>
        <v>2799.6860000000006</v>
      </c>
      <c r="J884" s="2">
        <f t="shared" si="503"/>
        <v>19.434196630790023</v>
      </c>
      <c r="K884" s="2">
        <f t="shared" si="504"/>
        <v>14.299999999999727</v>
      </c>
      <c r="L884" s="20">
        <f>VLOOKUP(B884,'IV Calls'!A:B,2, FALSE)</f>
        <v>0.11990000000000001</v>
      </c>
      <c r="M884" s="2">
        <f t="shared" si="505"/>
        <v>10.999515461266393</v>
      </c>
      <c r="N884" s="2">
        <f>VLOOKUP(B884,'IV Puts'!A:B,2, FALSE)</f>
        <v>0.126</v>
      </c>
      <c r="O884" s="21">
        <f t="shared" si="506"/>
        <v>11.995469704075786</v>
      </c>
      <c r="P884" s="4">
        <f t="shared" si="507"/>
        <v>31.509999999999764</v>
      </c>
      <c r="Q884" s="4">
        <f t="shared" si="508"/>
        <v>29.080999999999996</v>
      </c>
      <c r="R884" s="4">
        <f t="shared" si="509"/>
        <v>2.6346165413533904</v>
      </c>
      <c r="S884" s="4">
        <f t="shared" si="510"/>
        <v>1.8743161687434373</v>
      </c>
      <c r="T884" s="20">
        <f t="shared" si="481"/>
        <v>2800.7982857142861</v>
      </c>
      <c r="U884" s="2">
        <f t="shared" si="482"/>
        <v>17.66171428571397</v>
      </c>
      <c r="V884" s="24">
        <f t="shared" si="483"/>
        <v>0</v>
      </c>
      <c r="W884" s="32">
        <f t="shared" si="484"/>
        <v>2813.9091164757979</v>
      </c>
      <c r="X884" s="33">
        <f t="shared" si="485"/>
        <v>4.5508835242021632</v>
      </c>
      <c r="Y884" s="34">
        <f t="shared" si="486"/>
        <v>1</v>
      </c>
      <c r="Z884" s="39">
        <f t="shared" si="511"/>
        <v>2814.3249999999998</v>
      </c>
      <c r="AA884" s="33">
        <f t="shared" si="487"/>
        <v>4.1350000000002183</v>
      </c>
      <c r="AB884" s="34">
        <f t="shared" si="488"/>
        <v>1</v>
      </c>
      <c r="AC884" s="32">
        <f t="shared" si="489"/>
        <v>2814.2376644599171</v>
      </c>
      <c r="AD884" s="33">
        <f t="shared" si="490"/>
        <v>4.222335540082895</v>
      </c>
      <c r="AE884" s="34">
        <f t="shared" si="491"/>
        <v>1</v>
      </c>
      <c r="AF884" s="36">
        <f t="shared" si="492"/>
        <v>1</v>
      </c>
      <c r="AG884" s="37">
        <f t="shared" si="493"/>
        <v>1</v>
      </c>
      <c r="AH884" s="37">
        <f>IF(COUNTIF(AF885:AF888, "&lt;0")&gt;=2,0,IF(AE884=1, 1, -1))</f>
        <v>0</v>
      </c>
      <c r="AI884" s="37">
        <f>IF(COUNTIF(AF885:AF887, "&lt;0")&gt;=1,0,IF(AE884=1, 1, -1))</f>
        <v>0</v>
      </c>
      <c r="AJ884" s="42">
        <f>IF(SUM(AE885:AE887)=0,0,IF(AE884=1, 1, -1))</f>
        <v>1</v>
      </c>
      <c r="AK884" s="37">
        <f>IF(COUNTIF(AF885:AF886, "&lt;0")&gt;=2,0,IF(AE884=1, 1, -1))</f>
        <v>1</v>
      </c>
      <c r="AL884" s="44">
        <f>IF(COUNTIF(AF885:AF888, "&lt;0")&gt;=3,0,IF(AE884=1, 1, -1))</f>
        <v>1</v>
      </c>
      <c r="AM884" s="49">
        <f>IF(COUNTIF(AF885:AF887, "&lt;0")&gt;=2,0,IF(AE884=1, 1, -1))</f>
        <v>0</v>
      </c>
      <c r="AN884" s="7">
        <v>11.559123837527652</v>
      </c>
      <c r="AO884" s="4">
        <f t="shared" si="494"/>
        <v>17.210000000000036</v>
      </c>
      <c r="AP884" s="4">
        <f t="shared" si="495"/>
        <v>-8.6700000000000728</v>
      </c>
      <c r="AQ884" s="4">
        <f t="shared" si="496"/>
        <v>5.8000000000001819</v>
      </c>
      <c r="AR884">
        <f t="shared" si="512"/>
        <v>17.210000000000036</v>
      </c>
      <c r="AS884" s="6">
        <f t="shared" si="497"/>
        <v>0</v>
      </c>
      <c r="AT884" s="4">
        <f t="shared" si="498"/>
        <v>0.12868575629144274</v>
      </c>
      <c r="AU884" s="4">
        <f t="shared" si="513"/>
        <v>12.75912383752747</v>
      </c>
      <c r="AV884">
        <f t="shared" si="514"/>
        <v>0</v>
      </c>
      <c r="AW884">
        <f t="shared" si="515"/>
        <v>0</v>
      </c>
      <c r="AX884">
        <f t="shared" si="516"/>
        <v>0</v>
      </c>
      <c r="AY884" s="4">
        <f t="shared" si="499"/>
        <v>6.94</v>
      </c>
      <c r="AZ884" s="4">
        <f t="shared" si="500"/>
        <v>195.92999999999995</v>
      </c>
      <c r="BA884" s="4">
        <f>(C884-$C$1240)*10/100*4</f>
        <v>93.831999999999965</v>
      </c>
      <c r="BC884"/>
      <c r="BE884" s="6"/>
      <c r="BK884">
        <f t="shared" si="517"/>
        <v>1</v>
      </c>
    </row>
    <row r="885" spans="1:63" x14ac:dyDescent="0.25">
      <c r="A885">
        <v>374</v>
      </c>
      <c r="B885" s="1">
        <v>43549</v>
      </c>
      <c r="C885" s="2">
        <v>2796.01</v>
      </c>
      <c r="D885" s="2">
        <v>2809.79</v>
      </c>
      <c r="E885" s="2">
        <v>2785.02</v>
      </c>
      <c r="F885" s="2">
        <v>2798.36</v>
      </c>
      <c r="G885" s="2">
        <v>3376580000</v>
      </c>
      <c r="H885" s="2">
        <f t="shared" si="501"/>
        <v>19.035202622743149</v>
      </c>
      <c r="I885" s="2">
        <f t="shared" si="502"/>
        <v>2798.6710000000003</v>
      </c>
      <c r="J885" s="2">
        <f t="shared" si="503"/>
        <v>21.017081423902468</v>
      </c>
      <c r="K885" s="2">
        <f t="shared" si="504"/>
        <v>-4.6999999999998181</v>
      </c>
      <c r="L885" s="20">
        <f>VLOOKUP(B885,'IV Calls'!A:B,2, FALSE)</f>
        <v>0.15759999999999999</v>
      </c>
      <c r="M885" s="2">
        <f t="shared" si="505"/>
        <v>14.47022027512125</v>
      </c>
      <c r="N885" s="2">
        <f>VLOOKUP(B885,'IV Puts'!A:B,2, FALSE)</f>
        <v>0.13800000000000001</v>
      </c>
      <c r="O885" s="21">
        <f t="shared" si="506"/>
        <v>13.148928300228029</v>
      </c>
      <c r="P885" s="4">
        <f t="shared" si="507"/>
        <v>24.769999999999982</v>
      </c>
      <c r="Q885" s="4">
        <f t="shared" si="508"/>
        <v>27.432000000000016</v>
      </c>
      <c r="R885" s="4">
        <f t="shared" si="509"/>
        <v>2.4382857142857199</v>
      </c>
      <c r="S885" s="4">
        <f t="shared" si="510"/>
        <v>1.7593189799969495</v>
      </c>
      <c r="T885" s="20">
        <f t="shared" si="481"/>
        <v>2803.200819548872</v>
      </c>
      <c r="U885" s="2">
        <f t="shared" si="482"/>
        <v>4.8408195488718775</v>
      </c>
      <c r="V885" s="24">
        <f t="shared" si="483"/>
        <v>1</v>
      </c>
      <c r="W885" s="32">
        <f t="shared" si="484"/>
        <v>2797.3297945849804</v>
      </c>
      <c r="X885" s="33">
        <f t="shared" si="485"/>
        <v>1.0302054150197364</v>
      </c>
      <c r="Y885" s="34">
        <f t="shared" si="486"/>
        <v>1</v>
      </c>
      <c r="Z885" s="39">
        <f t="shared" si="511"/>
        <v>2791.1589999999997</v>
      </c>
      <c r="AA885" s="33">
        <f t="shared" si="487"/>
        <v>7.2010000000004766</v>
      </c>
      <c r="AB885" s="34">
        <f t="shared" si="488"/>
        <v>1</v>
      </c>
      <c r="AC885" s="32">
        <f t="shared" si="489"/>
        <v>2792.4548668628458</v>
      </c>
      <c r="AD885" s="33">
        <f t="shared" si="490"/>
        <v>5.9051331371542801</v>
      </c>
      <c r="AE885" s="34">
        <f t="shared" si="491"/>
        <v>1</v>
      </c>
      <c r="AF885" s="36">
        <f t="shared" si="492"/>
        <v>1</v>
      </c>
      <c r="AG885" s="37">
        <f t="shared" si="493"/>
        <v>0</v>
      </c>
      <c r="AH885" s="37">
        <f>IF(COUNTIF(AF886:AF889, "&lt;0")&gt;=2,0,IF(AE885=1, 1, -1))</f>
        <v>0</v>
      </c>
      <c r="AI885" s="37">
        <f>IF(COUNTIF(AF886:AF888, "&lt;0")&gt;=1,0,IF(AE885=1, 1, -1))</f>
        <v>0</v>
      </c>
      <c r="AJ885" s="42">
        <f>IF(SUM(AE886:AE888)=0,0,IF(AE885=1, 1, -1))</f>
        <v>1</v>
      </c>
      <c r="AK885" s="37">
        <f>IF(COUNTIF(AF886:AF887, "&lt;0")&gt;=2,0,IF(AE885=1, 1, -1))</f>
        <v>0</v>
      </c>
      <c r="AL885" s="44">
        <f>IF(COUNTIF(AF886:AF889, "&lt;0")&gt;=3,0,IF(AE885=1, 1, -1))</f>
        <v>1</v>
      </c>
      <c r="AM885" s="49">
        <f>IF(COUNTIF(AF886:AF888, "&lt;0")&gt;=2,0,IF(AE885=1, 1, -1))</f>
        <v>0</v>
      </c>
      <c r="AN885" s="7">
        <v>12.670624352580793</v>
      </c>
      <c r="AO885" s="4">
        <f t="shared" si="494"/>
        <v>13.779999999999745</v>
      </c>
      <c r="AP885" s="4">
        <f t="shared" si="495"/>
        <v>-10.990000000000236</v>
      </c>
      <c r="AQ885" s="4">
        <f t="shared" si="496"/>
        <v>2.3499999999999091</v>
      </c>
      <c r="AR885">
        <f t="shared" si="512"/>
        <v>13.779999999999745</v>
      </c>
      <c r="AS885" s="6">
        <f t="shared" si="497"/>
        <v>0</v>
      </c>
      <c r="AT885" s="4">
        <f t="shared" si="498"/>
        <v>5.2259365288714434</v>
      </c>
      <c r="AU885" s="4">
        <f t="shared" si="513"/>
        <v>17.320624352580886</v>
      </c>
      <c r="AV885">
        <f t="shared" si="514"/>
        <v>0</v>
      </c>
      <c r="AW885">
        <f t="shared" si="515"/>
        <v>0</v>
      </c>
      <c r="AX885">
        <f t="shared" si="516"/>
        <v>0</v>
      </c>
      <c r="AY885" s="4">
        <f t="shared" si="499"/>
        <v>6.94</v>
      </c>
      <c r="AZ885" s="4">
        <f t="shared" si="500"/>
        <v>188.98999999999995</v>
      </c>
      <c r="BA885" s="4">
        <f>(C885-$C$1240)*10/100*4</f>
        <v>87.172000000000111</v>
      </c>
      <c r="BC885"/>
      <c r="BE885" s="6"/>
      <c r="BK885">
        <f t="shared" si="517"/>
        <v>1</v>
      </c>
    </row>
    <row r="886" spans="1:63" x14ac:dyDescent="0.25">
      <c r="A886">
        <v>373</v>
      </c>
      <c r="B886" s="1">
        <v>43546</v>
      </c>
      <c r="C886" s="2">
        <v>2844.52</v>
      </c>
      <c r="D886" s="2">
        <v>2846.16</v>
      </c>
      <c r="E886" s="2">
        <v>2800.47</v>
      </c>
      <c r="F886" s="2">
        <v>2800.71</v>
      </c>
      <c r="G886" s="2">
        <v>4237200000</v>
      </c>
      <c r="H886" s="2">
        <f t="shared" si="501"/>
        <v>28.54985201362695</v>
      </c>
      <c r="I886" s="2">
        <f t="shared" si="502"/>
        <v>2799.0880000000006</v>
      </c>
      <c r="J886" s="2">
        <f t="shared" si="503"/>
        <v>26.396360315292231</v>
      </c>
      <c r="K886" s="2">
        <f t="shared" si="504"/>
        <v>-10.360000000000127</v>
      </c>
      <c r="L886" s="20">
        <f>VLOOKUP(B886,'IV Calls'!A:B,2, FALSE)</f>
        <v>0.15379999999999999</v>
      </c>
      <c r="M886" s="2">
        <f t="shared" si="505"/>
        <v>14.394446857266423</v>
      </c>
      <c r="N886" s="2">
        <f>VLOOKUP(B886,'IV Puts'!A:B,2, FALSE)</f>
        <v>0.13250000000000001</v>
      </c>
      <c r="O886" s="21">
        <f t="shared" si="506"/>
        <v>12.869061169252518</v>
      </c>
      <c r="P886" s="4">
        <f t="shared" si="507"/>
        <v>54.410000000000309</v>
      </c>
      <c r="Q886" s="4">
        <f t="shared" si="508"/>
        <v>29.048000000000002</v>
      </c>
      <c r="R886" s="4">
        <f t="shared" si="509"/>
        <v>2.4908195488721834</v>
      </c>
      <c r="S886" s="4">
        <f t="shared" si="510"/>
        <v>1.8588656126482239</v>
      </c>
      <c r="T886" s="20">
        <f t="shared" si="481"/>
        <v>2857.432007518797</v>
      </c>
      <c r="U886" s="2">
        <f t="shared" si="482"/>
        <v>56.722007518797</v>
      </c>
      <c r="V886" s="24">
        <f t="shared" si="483"/>
        <v>0</v>
      </c>
      <c r="W886" s="32">
        <f t="shared" si="484"/>
        <v>2845.82901872805</v>
      </c>
      <c r="X886" s="33">
        <f t="shared" si="485"/>
        <v>45.119018728049923</v>
      </c>
      <c r="Y886" s="34">
        <f t="shared" si="486"/>
        <v>0</v>
      </c>
      <c r="Z886" s="39">
        <f t="shared" si="511"/>
        <v>2847.0000000000009</v>
      </c>
      <c r="AA886" s="33">
        <f t="shared" si="487"/>
        <v>46.290000000000873</v>
      </c>
      <c r="AB886" s="34">
        <f t="shared" si="488"/>
        <v>0</v>
      </c>
      <c r="AC886" s="32">
        <f t="shared" si="489"/>
        <v>2846.7540939328915</v>
      </c>
      <c r="AD886" s="33">
        <f t="shared" si="490"/>
        <v>46.044093932891428</v>
      </c>
      <c r="AE886" s="34">
        <f t="shared" si="491"/>
        <v>0</v>
      </c>
      <c r="AF886" s="36">
        <f t="shared" si="492"/>
        <v>-1</v>
      </c>
      <c r="AG886" s="37">
        <f t="shared" si="493"/>
        <v>0</v>
      </c>
      <c r="AH886" s="37">
        <f>IF(COUNTIF(AF887:AF890, "&lt;0")&gt;=2,0,IF(AE886=1, 1, -1))</f>
        <v>0</v>
      </c>
      <c r="AI886" s="37">
        <f>IF(COUNTIF(AF887:AF889, "&lt;0")&gt;=1,0,IF(AE886=1, 1, -1))</f>
        <v>0</v>
      </c>
      <c r="AJ886" s="42">
        <f>IF(SUM(AE887:AE889)=0,0,IF(AE886=1, 1, -1))</f>
        <v>-1</v>
      </c>
      <c r="AK886" s="37">
        <f>IF(COUNTIF(AF887:AF888, "&lt;0")&gt;=2,0,IF(AE886=1, 1, -1))</f>
        <v>-1</v>
      </c>
      <c r="AL886" s="44">
        <f>IF(COUNTIF(AF887:AF890, "&lt;0")&gt;=3,0,IF(AE886=1, 1, -1))</f>
        <v>-1</v>
      </c>
      <c r="AM886" s="49">
        <f>IF(COUNTIF(AF887:AF889, "&lt;0")&gt;=2,0,IF(AE886=1, 1, -1))</f>
        <v>-1</v>
      </c>
      <c r="AN886" s="7">
        <v>12.400937637111843</v>
      </c>
      <c r="AO886" s="4">
        <f t="shared" si="494"/>
        <v>1.6399999999998727</v>
      </c>
      <c r="AP886" s="4">
        <f t="shared" si="495"/>
        <v>-44.050000000000182</v>
      </c>
      <c r="AQ886" s="4">
        <f t="shared" si="496"/>
        <v>43.809999999999945</v>
      </c>
      <c r="AR886">
        <f t="shared" si="512"/>
        <v>44.050000000000182</v>
      </c>
      <c r="AS886" s="6">
        <f t="shared" si="497"/>
        <v>1</v>
      </c>
      <c r="AT886" s="4">
        <f t="shared" si="498"/>
        <v>-25.448593544332418</v>
      </c>
      <c r="AU886" s="4">
        <f t="shared" si="513"/>
        <v>-24.4090623628881</v>
      </c>
      <c r="AV886">
        <f t="shared" si="514"/>
        <v>1</v>
      </c>
      <c r="AW886">
        <f t="shared" si="515"/>
        <v>0</v>
      </c>
      <c r="AX886">
        <f t="shared" si="516"/>
        <v>0</v>
      </c>
      <c r="AY886" s="4">
        <f t="shared" si="499"/>
        <v>-3.9100000000000006</v>
      </c>
      <c r="AZ886" s="4">
        <f t="shared" si="500"/>
        <v>182.04999999999995</v>
      </c>
      <c r="BA886" s="4">
        <f>(C886-$C$1240)*10/100*4</f>
        <v>106.57600000000002</v>
      </c>
      <c r="BC886"/>
      <c r="BE886" s="6"/>
      <c r="BK886">
        <f t="shared" si="517"/>
        <v>1</v>
      </c>
    </row>
    <row r="887" spans="1:63" x14ac:dyDescent="0.25">
      <c r="A887">
        <v>372</v>
      </c>
      <c r="B887" s="1">
        <v>43545</v>
      </c>
      <c r="C887" s="2">
        <v>2819.72</v>
      </c>
      <c r="D887" s="2">
        <v>2860.31</v>
      </c>
      <c r="E887" s="2">
        <v>2817.38</v>
      </c>
      <c r="F887" s="2">
        <v>2854.88</v>
      </c>
      <c r="G887" s="2">
        <v>3546800000</v>
      </c>
      <c r="H887" s="2">
        <f t="shared" si="501"/>
        <v>35.688104087123136</v>
      </c>
      <c r="I887" s="2">
        <f t="shared" si="502"/>
        <v>2795.8955000000001</v>
      </c>
      <c r="J887" s="2">
        <f t="shared" si="503"/>
        <v>35.727597688326938</v>
      </c>
      <c r="K887" s="2">
        <f t="shared" si="504"/>
        <v>-4.5100000000002183</v>
      </c>
      <c r="L887" s="20">
        <f>VLOOKUP(B887,'IV Calls'!A:B,2, FALSE)</f>
        <v>0.1086</v>
      </c>
      <c r="M887" s="2">
        <f t="shared" si="505"/>
        <v>10.054967571371039</v>
      </c>
      <c r="N887" s="2">
        <f>VLOOKUP(B887,'IV Puts'!A:B,2, FALSE)</f>
        <v>0.1038</v>
      </c>
      <c r="O887" s="21">
        <f t="shared" si="506"/>
        <v>9.9733381501089386</v>
      </c>
      <c r="P887" s="4">
        <f t="shared" si="507"/>
        <v>42.929999999999836</v>
      </c>
      <c r="Q887" s="4">
        <f t="shared" si="508"/>
        <v>26.272999999999957</v>
      </c>
      <c r="R887" s="4">
        <f t="shared" si="509"/>
        <v>2.5520075187969948</v>
      </c>
      <c r="S887" s="4">
        <f t="shared" si="510"/>
        <v>1.843688349366317</v>
      </c>
      <c r="T887" s="20">
        <f t="shared" si="481"/>
        <v>2826.2299323308271</v>
      </c>
      <c r="U887" s="2">
        <f t="shared" si="482"/>
        <v>28.65006766917304</v>
      </c>
      <c r="V887" s="24">
        <f t="shared" si="483"/>
        <v>0</v>
      </c>
      <c r="W887" s="32">
        <f t="shared" si="484"/>
        <v>2820.7501347470347</v>
      </c>
      <c r="X887" s="33">
        <f t="shared" si="485"/>
        <v>34.129865252965374</v>
      </c>
      <c r="Y887" s="34">
        <f t="shared" si="486"/>
        <v>0</v>
      </c>
      <c r="Z887" s="39">
        <f t="shared" si="511"/>
        <v>2818.5579999999991</v>
      </c>
      <c r="AA887" s="33">
        <f t="shared" si="487"/>
        <v>36.322000000001026</v>
      </c>
      <c r="AB887" s="34">
        <f t="shared" si="488"/>
        <v>0</v>
      </c>
      <c r="AC887" s="32">
        <f t="shared" si="489"/>
        <v>2819.0183482968764</v>
      </c>
      <c r="AD887" s="33">
        <f t="shared" si="490"/>
        <v>35.861651703123698</v>
      </c>
      <c r="AE887" s="34">
        <f t="shared" si="491"/>
        <v>0</v>
      </c>
      <c r="AF887" s="36">
        <f t="shared" si="492"/>
        <v>-1</v>
      </c>
      <c r="AG887" s="37">
        <f t="shared" si="493"/>
        <v>-1</v>
      </c>
      <c r="AH887" s="37">
        <f>IF(COUNTIF(AF888:AF891, "&lt;0")&gt;=2,0,IF(AE887=1, 1, -1))</f>
        <v>0</v>
      </c>
      <c r="AI887" s="37">
        <f>IF(COUNTIF(AF888:AF890, "&lt;0")&gt;=1,0,IF(AE887=1, 1, -1))</f>
        <v>0</v>
      </c>
      <c r="AJ887" s="42">
        <f>IF(SUM(AE888:AE890)=0,0,IF(AE887=1, 1, -1))</f>
        <v>-1</v>
      </c>
      <c r="AK887" s="37">
        <f>IF(COUNTIF(AF888:AF889, "&lt;0")&gt;=2,0,IF(AE887=1, 1, -1))</f>
        <v>-1</v>
      </c>
      <c r="AL887" s="44">
        <f>IF(COUNTIF(AF888:AF891, "&lt;0")&gt;=3,0,IF(AE887=1, 1, -1))</f>
        <v>-1</v>
      </c>
      <c r="AM887" s="49">
        <f>IF(COUNTIF(AF888:AF890, "&lt;0")&gt;=2,0,IF(AE887=1, 1, -1))</f>
        <v>-1</v>
      </c>
      <c r="AN887" s="7">
        <v>9.6105491151778448</v>
      </c>
      <c r="AO887" s="4">
        <f t="shared" si="494"/>
        <v>40.590000000000146</v>
      </c>
      <c r="AP887" s="4">
        <f t="shared" si="495"/>
        <v>-2.3399999999996908</v>
      </c>
      <c r="AQ887" s="4">
        <f t="shared" si="496"/>
        <v>35.160000000000309</v>
      </c>
      <c r="AR887">
        <f t="shared" si="512"/>
        <v>40.590000000000146</v>
      </c>
      <c r="AS887" s="6">
        <f t="shared" si="497"/>
        <v>1</v>
      </c>
      <c r="AT887" s="4">
        <f t="shared" si="498"/>
        <v>-26.174176327233379</v>
      </c>
      <c r="AU887" s="4">
        <f t="shared" si="513"/>
        <v>-18.549450884822463</v>
      </c>
      <c r="AV887">
        <f t="shared" si="514"/>
        <v>1</v>
      </c>
      <c r="AW887">
        <f t="shared" si="515"/>
        <v>0</v>
      </c>
      <c r="AX887">
        <f t="shared" si="516"/>
        <v>0</v>
      </c>
      <c r="AY887" s="4">
        <f t="shared" si="499"/>
        <v>-3.9100000000000006</v>
      </c>
      <c r="AZ887" s="4">
        <f t="shared" si="500"/>
        <v>185.95999999999995</v>
      </c>
      <c r="BA887" s="4">
        <f>(C887-$C$1240)*10/100*4</f>
        <v>96.655999999999949</v>
      </c>
      <c r="BC887"/>
      <c r="BE887" s="6"/>
      <c r="BK887">
        <f t="shared" si="517"/>
        <v>1</v>
      </c>
    </row>
    <row r="888" spans="1:63" x14ac:dyDescent="0.25">
      <c r="A888">
        <v>371</v>
      </c>
      <c r="B888" s="1">
        <v>43544</v>
      </c>
      <c r="C888" s="2">
        <v>2831.34</v>
      </c>
      <c r="D888" s="2">
        <v>2843.54</v>
      </c>
      <c r="E888" s="2">
        <v>2812.43</v>
      </c>
      <c r="F888" s="2">
        <v>2824.23</v>
      </c>
      <c r="G888" s="2">
        <v>3771200000</v>
      </c>
      <c r="H888" s="2">
        <f t="shared" si="501"/>
        <v>36.397689807642131</v>
      </c>
      <c r="I888" s="2">
        <f t="shared" si="502"/>
        <v>2793.9214999999999</v>
      </c>
      <c r="J888" s="2">
        <f t="shared" si="503"/>
        <v>36.899138358218387</v>
      </c>
      <c r="K888" s="2">
        <f t="shared" si="504"/>
        <v>-1.2300000000000182</v>
      </c>
      <c r="L888" s="20">
        <f>VLOOKUP(B888,'IV Calls'!A:B,2, FALSE)</f>
        <v>0.1028</v>
      </c>
      <c r="M888" s="2">
        <f t="shared" si="505"/>
        <v>9.5460686428986481</v>
      </c>
      <c r="N888" s="2">
        <f>VLOOKUP(B888,'IV Puts'!A:B,2, FALSE)</f>
        <v>0.1187</v>
      </c>
      <c r="O888" s="21">
        <f t="shared" si="506"/>
        <v>11.438642816345997</v>
      </c>
      <c r="P888" s="4">
        <f t="shared" si="507"/>
        <v>31.110000000000127</v>
      </c>
      <c r="Q888" s="4">
        <f t="shared" si="508"/>
        <v>25.215999999999941</v>
      </c>
      <c r="R888" s="4">
        <f t="shared" si="509"/>
        <v>1.999932330827068</v>
      </c>
      <c r="S888" s="4">
        <f t="shared" si="510"/>
        <v>1.4508940099084227</v>
      </c>
      <c r="T888" s="20">
        <f t="shared" si="481"/>
        <v>2834.2412180451129</v>
      </c>
      <c r="U888" s="2">
        <f t="shared" si="482"/>
        <v>10.011218045112855</v>
      </c>
      <c r="V888" s="24">
        <f t="shared" si="483"/>
        <v>1</v>
      </c>
      <c r="W888" s="32">
        <f t="shared" si="484"/>
        <v>2832.2070335385079</v>
      </c>
      <c r="X888" s="33">
        <f t="shared" si="485"/>
        <v>7.9770335385078397</v>
      </c>
      <c r="Y888" s="34">
        <f t="shared" si="486"/>
        <v>1</v>
      </c>
      <c r="Z888" s="39">
        <f t="shared" si="511"/>
        <v>2830.3980000000001</v>
      </c>
      <c r="AA888" s="33">
        <f t="shared" si="487"/>
        <v>6.1680000000001201</v>
      </c>
      <c r="AB888" s="34">
        <f t="shared" si="488"/>
        <v>1</v>
      </c>
      <c r="AC888" s="32">
        <f t="shared" si="489"/>
        <v>2830.7778970430873</v>
      </c>
      <c r="AD888" s="33">
        <f t="shared" si="490"/>
        <v>6.5478970430872323</v>
      </c>
      <c r="AE888" s="34">
        <f t="shared" si="491"/>
        <v>1</v>
      </c>
      <c r="AF888" s="36">
        <f t="shared" si="492"/>
        <v>1</v>
      </c>
      <c r="AG888" s="37">
        <f t="shared" si="493"/>
        <v>1</v>
      </c>
      <c r="AH888" s="37">
        <f>IF(COUNTIF(AF889:AF892, "&lt;0")&gt;=2,0,IF(AE888=1, 1, -1))</f>
        <v>0</v>
      </c>
      <c r="AI888" s="37">
        <f>IF(COUNTIF(AF889:AF891, "&lt;0")&gt;=1,0,IF(AE888=1, 1, -1))</f>
        <v>0</v>
      </c>
      <c r="AJ888" s="42">
        <f>IF(SUM(AE889:AE891)=0,0,IF(AE888=1, 1, -1))</f>
        <v>1</v>
      </c>
      <c r="AK888" s="37">
        <f>IF(COUNTIF(AF889:AF890, "&lt;0")&gt;=2,0,IF(AE888=1, 1, -1))</f>
        <v>1</v>
      </c>
      <c r="AL888" s="44">
        <f>IF(COUNTIF(AF889:AF892, "&lt;0")&gt;=3,0,IF(AE888=1, 1, -1))</f>
        <v>1</v>
      </c>
      <c r="AM888" s="49">
        <f>IF(COUNTIF(AF889:AF891, "&lt;0")&gt;=2,0,IF(AE888=1, 1, -1))</f>
        <v>0</v>
      </c>
      <c r="AN888" s="7">
        <v>11.022552022490949</v>
      </c>
      <c r="AO888" s="4">
        <f t="shared" si="494"/>
        <v>12.199999999999818</v>
      </c>
      <c r="AP888" s="4">
        <f t="shared" si="495"/>
        <v>-18.910000000000309</v>
      </c>
      <c r="AQ888" s="4">
        <f t="shared" si="496"/>
        <v>7.1100000000001273</v>
      </c>
      <c r="AR888">
        <f t="shared" si="512"/>
        <v>18.910000000000309</v>
      </c>
      <c r="AS888" s="6">
        <f t="shared" si="497"/>
        <v>1</v>
      </c>
      <c r="AT888" s="4">
        <f t="shared" si="498"/>
        <v>-2.376171966263886</v>
      </c>
      <c r="AU888" s="4">
        <f t="shared" si="513"/>
        <v>10.912552022490821</v>
      </c>
      <c r="AV888">
        <f t="shared" si="514"/>
        <v>0</v>
      </c>
      <c r="AW888">
        <f t="shared" si="515"/>
        <v>1</v>
      </c>
      <c r="AX888">
        <f t="shared" si="516"/>
        <v>0</v>
      </c>
      <c r="AY888" s="4">
        <f t="shared" si="499"/>
        <v>-3.9100000000000006</v>
      </c>
      <c r="AZ888" s="4">
        <f t="shared" si="500"/>
        <v>189.86999999999995</v>
      </c>
      <c r="BA888" s="4">
        <f>(C888-$C$1240)*10/100*4</f>
        <v>101.30400000000009</v>
      </c>
      <c r="BC888"/>
      <c r="BE888" s="6"/>
      <c r="BK888">
        <f t="shared" si="517"/>
        <v>1</v>
      </c>
    </row>
    <row r="889" spans="1:63" x14ac:dyDescent="0.25">
      <c r="A889">
        <v>370</v>
      </c>
      <c r="B889" s="1">
        <v>43543</v>
      </c>
      <c r="C889" s="2">
        <v>2840.76</v>
      </c>
      <c r="D889" s="2">
        <v>2852.42</v>
      </c>
      <c r="E889" s="2">
        <v>2823.27</v>
      </c>
      <c r="F889" s="2">
        <v>2832.57</v>
      </c>
      <c r="G889" s="2">
        <v>3620220000</v>
      </c>
      <c r="H889" s="2">
        <f t="shared" si="501"/>
        <v>34.057510576474442</v>
      </c>
      <c r="I889" s="2">
        <f t="shared" si="502"/>
        <v>2791.3070000000002</v>
      </c>
      <c r="J889" s="2">
        <f t="shared" si="503"/>
        <v>35.563367295871316</v>
      </c>
      <c r="K889" s="2">
        <f t="shared" si="504"/>
        <v>7.8200000000001637</v>
      </c>
      <c r="L889" s="20">
        <f>VLOOKUP(B889,'IV Calls'!A:B,2, FALSE)</f>
        <v>0.1057</v>
      </c>
      <c r="M889" s="2">
        <f t="shared" si="505"/>
        <v>9.8166464701688838</v>
      </c>
      <c r="N889" s="2">
        <f>VLOOKUP(B889,'IV Puts'!A:B,2, FALSE)</f>
        <v>0.11990000000000001</v>
      </c>
      <c r="O889" s="21">
        <f t="shared" si="506"/>
        <v>11.555791262267073</v>
      </c>
      <c r="P889" s="4">
        <f t="shared" si="507"/>
        <v>29.150000000000091</v>
      </c>
      <c r="Q889" s="4">
        <f t="shared" si="508"/>
        <v>24.26299999999992</v>
      </c>
      <c r="R889" s="4">
        <f t="shared" si="509"/>
        <v>1.6712180451127856</v>
      </c>
      <c r="S889" s="4">
        <f t="shared" si="510"/>
        <v>1.2211739978982168</v>
      </c>
      <c r="T889" s="20">
        <f t="shared" si="481"/>
        <v>2834.1619473684209</v>
      </c>
      <c r="U889" s="2">
        <f t="shared" si="482"/>
        <v>1.5919473684207333</v>
      </c>
      <c r="V889" s="24">
        <f t="shared" si="483"/>
        <v>1</v>
      </c>
      <c r="W889" s="32">
        <f t="shared" si="484"/>
        <v>2841.4036796686519</v>
      </c>
      <c r="X889" s="33">
        <f t="shared" si="485"/>
        <v>8.8336796686517118</v>
      </c>
      <c r="Y889" s="34">
        <f t="shared" si="486"/>
        <v>1</v>
      </c>
      <c r="Z889" s="39">
        <f t="shared" si="511"/>
        <v>2842.5750000000007</v>
      </c>
      <c r="AA889" s="33">
        <f t="shared" si="487"/>
        <v>10.005000000000564</v>
      </c>
      <c r="AB889" s="34">
        <f t="shared" si="488"/>
        <v>0</v>
      </c>
      <c r="AC889" s="32">
        <f t="shared" si="489"/>
        <v>2842.3290227304174</v>
      </c>
      <c r="AD889" s="33">
        <f t="shared" si="490"/>
        <v>9.7590227304172004</v>
      </c>
      <c r="AE889" s="34">
        <f t="shared" si="491"/>
        <v>1</v>
      </c>
      <c r="AF889" s="36">
        <f t="shared" si="492"/>
        <v>1</v>
      </c>
      <c r="AG889" s="37">
        <f t="shared" si="493"/>
        <v>0</v>
      </c>
      <c r="AH889" s="37">
        <f>IF(COUNTIF(AF890:AF893, "&lt;0")&gt;=2,0,IF(AE889=1, 1, -1))</f>
        <v>0</v>
      </c>
      <c r="AI889" s="37">
        <f>IF(COUNTIF(AF890:AF892, "&lt;0")&gt;=1,0,IF(AE889=1, 1, -1))</f>
        <v>0</v>
      </c>
      <c r="AJ889" s="42">
        <f>IF(SUM(AE890:AE892)=0,0,IF(AE889=1, 1, -1))</f>
        <v>1</v>
      </c>
      <c r="AK889" s="37">
        <f>IF(COUNTIF(AF890:AF891, "&lt;0")&gt;=2,0,IF(AE889=1, 1, -1))</f>
        <v>0</v>
      </c>
      <c r="AL889" s="44">
        <f>IF(COUNTIF(AF890:AF893, "&lt;0")&gt;=3,0,IF(AE889=1, 1, -1))</f>
        <v>1</v>
      </c>
      <c r="AM889" s="49">
        <f>IF(COUNTIF(AF890:AF892, "&lt;0")&gt;=2,0,IF(AE889=1, 1, -1))</f>
        <v>0</v>
      </c>
      <c r="AN889" s="7">
        <v>11.135439089623928</v>
      </c>
      <c r="AO889" s="4">
        <f t="shared" si="494"/>
        <v>11.659999999999854</v>
      </c>
      <c r="AP889" s="4">
        <f t="shared" si="495"/>
        <v>-17.490000000000236</v>
      </c>
      <c r="AQ889" s="4">
        <f t="shared" si="496"/>
        <v>8.1900000000000546</v>
      </c>
      <c r="AR889">
        <f t="shared" si="512"/>
        <v>17.490000000000236</v>
      </c>
      <c r="AS889" s="6">
        <f t="shared" si="497"/>
        <v>1</v>
      </c>
      <c r="AT889" s="4">
        <f t="shared" si="498"/>
        <v>-0.78684136556434581</v>
      </c>
      <c r="AU889" s="4">
        <f t="shared" si="513"/>
        <v>9.9454390896238731</v>
      </c>
      <c r="AV889">
        <f t="shared" si="514"/>
        <v>0</v>
      </c>
      <c r="AW889">
        <f t="shared" si="515"/>
        <v>1</v>
      </c>
      <c r="AX889">
        <f t="shared" si="516"/>
        <v>0</v>
      </c>
      <c r="AY889" s="4">
        <f t="shared" si="499"/>
        <v>-3.9100000000000006</v>
      </c>
      <c r="AZ889" s="4">
        <f t="shared" si="500"/>
        <v>193.77999999999994</v>
      </c>
      <c r="BA889" s="4">
        <f>(C889-$C$1240)*10/100*4</f>
        <v>105.07200000000012</v>
      </c>
      <c r="BC889"/>
      <c r="BE889" s="6"/>
      <c r="BK889">
        <f t="shared" si="517"/>
        <v>1</v>
      </c>
    </row>
    <row r="890" spans="1:63" x14ac:dyDescent="0.25">
      <c r="A890">
        <v>369</v>
      </c>
      <c r="B890" s="1">
        <v>43542</v>
      </c>
      <c r="C890" s="2">
        <v>2822.61</v>
      </c>
      <c r="D890" s="2">
        <v>2835.41</v>
      </c>
      <c r="E890" s="2">
        <v>2821.99</v>
      </c>
      <c r="F890" s="2">
        <v>2832.94</v>
      </c>
      <c r="G890" s="2">
        <v>3552190000</v>
      </c>
      <c r="H890" s="2">
        <f t="shared" si="501"/>
        <v>29.308430129685672</v>
      </c>
      <c r="I890" s="2">
        <f t="shared" si="502"/>
        <v>2787.7329999999997</v>
      </c>
      <c r="J890" s="2">
        <f t="shared" si="503"/>
        <v>31.834961462451719</v>
      </c>
      <c r="K890" s="2">
        <f t="shared" si="504"/>
        <v>0.13000000000010914</v>
      </c>
      <c r="L890" s="20">
        <f>VLOOKUP(B890,'IV Calls'!A:B,2, FALSE)</f>
        <v>0.11559999999999999</v>
      </c>
      <c r="M890" s="2">
        <f t="shared" si="505"/>
        <v>10.696445787118758</v>
      </c>
      <c r="N890" s="2">
        <f>VLOOKUP(B890,'IV Puts'!A:B,2, FALSE)</f>
        <v>0.10340000000000001</v>
      </c>
      <c r="O890" s="21">
        <f t="shared" si="506"/>
        <v>9.9287492037830951</v>
      </c>
      <c r="P890" s="4">
        <f t="shared" si="507"/>
        <v>13.420000000000073</v>
      </c>
      <c r="Q890" s="4">
        <f t="shared" si="508"/>
        <v>22.694999999999936</v>
      </c>
      <c r="R890" s="4">
        <f t="shared" si="509"/>
        <v>1.2219473684210513</v>
      </c>
      <c r="S890" s="4">
        <f t="shared" si="510"/>
        <v>0.90659108260803023</v>
      </c>
      <c r="T890" s="20">
        <f t="shared" si="481"/>
        <v>2823.2268496240604</v>
      </c>
      <c r="U890" s="2">
        <f t="shared" si="482"/>
        <v>9.7131503759396765</v>
      </c>
      <c r="V890" s="24">
        <f t="shared" si="483"/>
        <v>0</v>
      </c>
      <c r="W890" s="32">
        <f t="shared" si="484"/>
        <v>2822.9962254161878</v>
      </c>
      <c r="X890" s="33">
        <f t="shared" si="485"/>
        <v>9.9437745838122282</v>
      </c>
      <c r="Y890" s="34">
        <f t="shared" si="486"/>
        <v>0</v>
      </c>
      <c r="Z890" s="39">
        <f t="shared" si="511"/>
        <v>2823.7920000000004</v>
      </c>
      <c r="AA890" s="33">
        <f t="shared" si="487"/>
        <v>9.1479999999996835</v>
      </c>
      <c r="AB890" s="34">
        <f t="shared" si="488"/>
        <v>0</v>
      </c>
      <c r="AC890" s="32">
        <f t="shared" si="489"/>
        <v>2823.6248873373997</v>
      </c>
      <c r="AD890" s="33">
        <f t="shared" si="490"/>
        <v>9.3151126626003133</v>
      </c>
      <c r="AE890" s="34">
        <f t="shared" si="491"/>
        <v>0</v>
      </c>
      <c r="AF890" s="36">
        <f t="shared" si="492"/>
        <v>-1</v>
      </c>
      <c r="AG890" s="37">
        <f t="shared" si="493"/>
        <v>0</v>
      </c>
      <c r="AH890" s="37">
        <f>IF(COUNTIF(AF891:AF894, "&lt;0")&gt;=2,0,IF(AE890=1, 1, -1))</f>
        <v>-1</v>
      </c>
      <c r="AI890" s="37">
        <f>IF(COUNTIF(AF891:AF893, "&lt;0")&gt;=1,0,IF(AE890=1, 1, -1))</f>
        <v>0</v>
      </c>
      <c r="AJ890" s="42">
        <f>IF(SUM(AE891:AE893)=0,0,IF(AE890=1, 1, -1))</f>
        <v>-1</v>
      </c>
      <c r="AK890" s="37">
        <f>IF(COUNTIF(AF891:AF892, "&lt;0")&gt;=2,0,IF(AE890=1, 1, -1))</f>
        <v>-1</v>
      </c>
      <c r="AL890" s="44">
        <f>IF(COUNTIF(AF891:AF894, "&lt;0")&gt;=3,0,IF(AE890=1, 1, -1))</f>
        <v>-1</v>
      </c>
      <c r="AM890" s="49">
        <f>IF(COUNTIF(AF891:AF893, "&lt;0")&gt;=2,0,IF(AE890=1, 1, -1))</f>
        <v>-1</v>
      </c>
      <c r="AN890" s="7">
        <v>9.5675821313847731</v>
      </c>
      <c r="AO890" s="4">
        <f t="shared" si="494"/>
        <v>12.799999999999727</v>
      </c>
      <c r="AP890" s="4">
        <f t="shared" si="495"/>
        <v>-0.62000000000034561</v>
      </c>
      <c r="AQ890" s="4">
        <f t="shared" si="496"/>
        <v>10.329999999999927</v>
      </c>
      <c r="AR890">
        <f t="shared" si="512"/>
        <v>12.799999999999727</v>
      </c>
      <c r="AS890" s="6">
        <f t="shared" si="497"/>
        <v>0</v>
      </c>
      <c r="AT890" s="4">
        <f t="shared" si="498"/>
        <v>1.5513731970774316</v>
      </c>
      <c r="AU890" s="4">
        <f t="shared" si="513"/>
        <v>6.2375821313848459</v>
      </c>
      <c r="AV890">
        <f t="shared" si="514"/>
        <v>0</v>
      </c>
      <c r="AW890">
        <f t="shared" si="515"/>
        <v>0</v>
      </c>
      <c r="AX890">
        <f t="shared" si="516"/>
        <v>0</v>
      </c>
      <c r="AY890" s="4">
        <f t="shared" si="499"/>
        <v>6.94</v>
      </c>
      <c r="AZ890" s="4">
        <f t="shared" si="500"/>
        <v>197.68999999999994</v>
      </c>
      <c r="BA890" s="4">
        <f>(C890-$C$1240)*10/100*4</f>
        <v>97.812000000000083</v>
      </c>
      <c r="BC890"/>
      <c r="BE890" s="6"/>
      <c r="BK890">
        <f t="shared" si="517"/>
        <v>1</v>
      </c>
    </row>
    <row r="891" spans="1:63" x14ac:dyDescent="0.25">
      <c r="A891">
        <v>368</v>
      </c>
      <c r="B891" s="1">
        <v>43539</v>
      </c>
      <c r="C891" s="2">
        <v>2810.79</v>
      </c>
      <c r="D891" s="2">
        <v>2830.73</v>
      </c>
      <c r="E891" s="2">
        <v>2810.79</v>
      </c>
      <c r="F891" s="2">
        <v>2822.48</v>
      </c>
      <c r="G891" s="2">
        <v>5962730000</v>
      </c>
      <c r="H891" s="2">
        <f t="shared" si="501"/>
        <v>28.263585150429066</v>
      </c>
      <c r="I891" s="2">
        <f t="shared" si="502"/>
        <v>2784.6144999999997</v>
      </c>
      <c r="J891" s="2">
        <f t="shared" si="503"/>
        <v>29.806479421869245</v>
      </c>
      <c r="K891" s="2">
        <f t="shared" si="504"/>
        <v>2.3099999999999454</v>
      </c>
      <c r="L891" s="20">
        <f>VLOOKUP(B891,'IV Calls'!A:B,2, FALSE)</f>
        <v>9.6799999999999997E-2</v>
      </c>
      <c r="M891" s="2">
        <f t="shared" si="505"/>
        <v>8.9124576638461459</v>
      </c>
      <c r="N891" s="2">
        <f>VLOOKUP(B891,'IV Puts'!A:B,2, FALSE)</f>
        <v>8.72E-2</v>
      </c>
      <c r="O891" s="21">
        <f t="shared" si="506"/>
        <v>8.3316486872941713</v>
      </c>
      <c r="P891" s="4">
        <f t="shared" si="507"/>
        <v>22.25</v>
      </c>
      <c r="Q891" s="4">
        <f t="shared" si="508"/>
        <v>26.274999999999956</v>
      </c>
      <c r="R891" s="4">
        <f t="shared" si="509"/>
        <v>0.74684962406015032</v>
      </c>
      <c r="S891" s="4">
        <f t="shared" si="510"/>
        <v>0.54397945941937631</v>
      </c>
      <c r="T891" s="20">
        <f t="shared" si="481"/>
        <v>2809.2573984962405</v>
      </c>
      <c r="U891" s="2">
        <f t="shared" si="482"/>
        <v>13.222601503759506</v>
      </c>
      <c r="V891" s="24">
        <f t="shared" si="483"/>
        <v>0</v>
      </c>
      <c r="W891" s="32">
        <f t="shared" si="484"/>
        <v>2811.2165544207101</v>
      </c>
      <c r="X891" s="33">
        <f t="shared" si="485"/>
        <v>11.263445579289964</v>
      </c>
      <c r="Y891" s="34">
        <f t="shared" si="486"/>
        <v>0</v>
      </c>
      <c r="Z891" s="39">
        <f t="shared" si="511"/>
        <v>2810.8310000000001</v>
      </c>
      <c r="AA891" s="33">
        <f t="shared" si="487"/>
        <v>11.648999999999887</v>
      </c>
      <c r="AB891" s="34">
        <f t="shared" si="488"/>
        <v>0</v>
      </c>
      <c r="AC891" s="32">
        <f t="shared" si="489"/>
        <v>2810.9119664283494</v>
      </c>
      <c r="AD891" s="33">
        <f t="shared" si="490"/>
        <v>11.568033571650631</v>
      </c>
      <c r="AE891" s="34">
        <f t="shared" si="491"/>
        <v>0</v>
      </c>
      <c r="AF891" s="36">
        <f t="shared" si="492"/>
        <v>-1</v>
      </c>
      <c r="AG891" s="37">
        <f t="shared" si="493"/>
        <v>-1</v>
      </c>
      <c r="AH891" s="37">
        <f>IF(COUNTIF(AF892:AF895, "&lt;0")&gt;=2,0,IF(AE891=1, 1, -1))</f>
        <v>-1</v>
      </c>
      <c r="AI891" s="37">
        <f>IF(COUNTIF(AF892:AF894, "&lt;0")&gt;=1,0,IF(AE891=1, 1, -1))</f>
        <v>-1</v>
      </c>
      <c r="AJ891" s="42">
        <f>IF(SUM(AE892:AE894)=0,0,IF(AE891=1, 1, -1))</f>
        <v>-1</v>
      </c>
      <c r="AK891" s="37">
        <f>IF(COUNTIF(AF892:AF893, "&lt;0")&gt;=2,0,IF(AE891=1, 1, -1))</f>
        <v>-1</v>
      </c>
      <c r="AL891" s="44">
        <f>IF(COUNTIF(AF892:AF895, "&lt;0")&gt;=3,0,IF(AE891=1, 1, -1))</f>
        <v>-1</v>
      </c>
      <c r="AM891" s="49">
        <f>IF(COUNTIF(AF892:AF894, "&lt;0")&gt;=2,0,IF(AE891=1, 1, -1))</f>
        <v>-1</v>
      </c>
      <c r="AN891" s="7">
        <v>8.0285775649523146</v>
      </c>
      <c r="AO891" s="4">
        <f t="shared" si="494"/>
        <v>19.940000000000055</v>
      </c>
      <c r="AP891" s="4">
        <f t="shared" si="495"/>
        <v>0</v>
      </c>
      <c r="AQ891" s="4">
        <f t="shared" si="496"/>
        <v>11.690000000000055</v>
      </c>
      <c r="AR891">
        <f t="shared" si="512"/>
        <v>19.940000000000055</v>
      </c>
      <c r="AS891" s="6">
        <f t="shared" si="497"/>
        <v>1</v>
      </c>
      <c r="AT891" s="4">
        <f t="shared" si="498"/>
        <v>-7.8971336525715827</v>
      </c>
      <c r="AU891" s="4">
        <f t="shared" si="513"/>
        <v>3.33857756495226</v>
      </c>
      <c r="AV891">
        <f t="shared" si="514"/>
        <v>0</v>
      </c>
      <c r="AW891">
        <f t="shared" si="515"/>
        <v>1</v>
      </c>
      <c r="AX891">
        <f t="shared" si="516"/>
        <v>0</v>
      </c>
      <c r="AY891" s="4">
        <f t="shared" si="499"/>
        <v>-3.9100000000000006</v>
      </c>
      <c r="AZ891" s="4">
        <f t="shared" si="500"/>
        <v>190.74999999999994</v>
      </c>
      <c r="BA891" s="4">
        <f>(C891-$C$1240)*10/100*4</f>
        <v>93.084000000000017</v>
      </c>
      <c r="BC891"/>
      <c r="BE891" s="6"/>
      <c r="BK891">
        <f t="shared" si="517"/>
        <v>1</v>
      </c>
    </row>
    <row r="892" spans="1:63" x14ac:dyDescent="0.25">
      <c r="A892">
        <v>367</v>
      </c>
      <c r="B892" s="1">
        <v>43538</v>
      </c>
      <c r="C892" s="2">
        <v>2810.38</v>
      </c>
      <c r="D892" s="2">
        <v>2815</v>
      </c>
      <c r="E892" s="2">
        <v>2803.46</v>
      </c>
      <c r="F892" s="2">
        <v>2808.48</v>
      </c>
      <c r="G892" s="2">
        <v>3469730000</v>
      </c>
      <c r="H892" s="2">
        <f t="shared" si="501"/>
        <v>27.262148769962245</v>
      </c>
      <c r="I892" s="2">
        <f t="shared" si="502"/>
        <v>2781.2499999999995</v>
      </c>
      <c r="J892" s="2">
        <f t="shared" si="503"/>
        <v>27.646374936061004</v>
      </c>
      <c r="K892" s="2">
        <f t="shared" si="504"/>
        <v>-0.53999999999996362</v>
      </c>
      <c r="L892" s="20">
        <f>VLOOKUP(B892,'IV Calls'!A:B,2, FALSE)</f>
        <v>6.4500000000000002E-2</v>
      </c>
      <c r="M892" s="2">
        <f t="shared" si="505"/>
        <v>5.9437288278520564</v>
      </c>
      <c r="N892" s="2">
        <f>VLOOKUP(B892,'IV Puts'!A:B,2, FALSE)</f>
        <v>9.4799999999999995E-2</v>
      </c>
      <c r="O892" s="21">
        <f t="shared" si="506"/>
        <v>9.0656709485823868</v>
      </c>
      <c r="P892" s="4">
        <f t="shared" si="507"/>
        <v>11.539999999999964</v>
      </c>
      <c r="Q892" s="4">
        <f t="shared" si="508"/>
        <v>26.402999999999974</v>
      </c>
      <c r="R892" s="4">
        <f t="shared" si="509"/>
        <v>0.77739849624060153</v>
      </c>
      <c r="S892" s="4">
        <f t="shared" si="510"/>
        <v>0.60078087423963777</v>
      </c>
      <c r="T892" s="20">
        <f t="shared" si="481"/>
        <v>2811.7293007518797</v>
      </c>
      <c r="U892" s="2">
        <f t="shared" si="482"/>
        <v>3.249300751879673</v>
      </c>
      <c r="V892" s="24">
        <f t="shared" si="483"/>
        <v>1</v>
      </c>
      <c r="W892" s="32">
        <f t="shared" si="484"/>
        <v>2810.8283828727763</v>
      </c>
      <c r="X892" s="33">
        <f t="shared" si="485"/>
        <v>2.3483828727762557</v>
      </c>
      <c r="Y892" s="34">
        <f t="shared" si="486"/>
        <v>1</v>
      </c>
      <c r="Z892" s="39">
        <f t="shared" si="511"/>
        <v>2811.44</v>
      </c>
      <c r="AA892" s="33">
        <f t="shared" si="487"/>
        <v>2.9600000000000364</v>
      </c>
      <c r="AB892" s="34">
        <f t="shared" si="488"/>
        <v>1</v>
      </c>
      <c r="AC892" s="32">
        <f t="shared" si="489"/>
        <v>2811.3115604032828</v>
      </c>
      <c r="AD892" s="33">
        <f t="shared" si="490"/>
        <v>2.831560403282765</v>
      </c>
      <c r="AE892" s="34">
        <f t="shared" si="491"/>
        <v>1</v>
      </c>
      <c r="AF892" s="36">
        <f t="shared" si="492"/>
        <v>1</v>
      </c>
      <c r="AG892" s="37">
        <f t="shared" si="493"/>
        <v>1</v>
      </c>
      <c r="AH892" s="37">
        <f>IF(COUNTIF(AF893:AF896, "&lt;0")&gt;=2,0,IF(AE892=1, 1, -1))</f>
        <v>1</v>
      </c>
      <c r="AI892" s="37">
        <f>IF(COUNTIF(AF893:AF895, "&lt;0")&gt;=1,0,IF(AE892=1, 1, -1))</f>
        <v>0</v>
      </c>
      <c r="AJ892" s="42">
        <f>IF(SUM(AE893:AE895)=0,0,IF(AE892=1, 1, -1))</f>
        <v>1</v>
      </c>
      <c r="AK892" s="37">
        <f>IF(COUNTIF(AF893:AF894, "&lt;0")&gt;=2,0,IF(AE892=1, 1, -1))</f>
        <v>1</v>
      </c>
      <c r="AL892" s="44">
        <f>IF(COUNTIF(AF893:AF896, "&lt;0")&gt;=3,0,IF(AE892=1, 1, -1))</f>
        <v>1</v>
      </c>
      <c r="AM892" s="49">
        <f>IF(COUNTIF(AF893:AF895, "&lt;0")&gt;=2,0,IF(AE892=1, 1, -1))</f>
        <v>1</v>
      </c>
      <c r="AN892" s="7">
        <v>8.7358991144244182</v>
      </c>
      <c r="AO892" s="4">
        <f t="shared" si="494"/>
        <v>4.6199999999998909</v>
      </c>
      <c r="AP892" s="4">
        <f t="shared" si="495"/>
        <v>-6.9200000000000728</v>
      </c>
      <c r="AQ892" s="4">
        <f t="shared" si="496"/>
        <v>1.9000000000000909</v>
      </c>
      <c r="AR892">
        <f t="shared" si="512"/>
        <v>6.9200000000000728</v>
      </c>
      <c r="AS892" s="6">
        <f t="shared" si="497"/>
        <v>0</v>
      </c>
      <c r="AT892" s="4">
        <f t="shared" si="498"/>
        <v>6.1838486716365537</v>
      </c>
      <c r="AU892" s="4">
        <f t="shared" si="513"/>
        <v>13.835899114424327</v>
      </c>
      <c r="AV892">
        <f t="shared" si="514"/>
        <v>0</v>
      </c>
      <c r="AW892">
        <f t="shared" si="515"/>
        <v>0</v>
      </c>
      <c r="AX892">
        <f t="shared" si="516"/>
        <v>0</v>
      </c>
      <c r="AY892" s="4">
        <f t="shared" si="499"/>
        <v>6.94</v>
      </c>
      <c r="AZ892" s="4">
        <f t="shared" si="500"/>
        <v>194.65999999999994</v>
      </c>
      <c r="BA892" s="4">
        <f>(C892-$C$1240)*10/100*4</f>
        <v>92.920000000000073</v>
      </c>
      <c r="BC892"/>
      <c r="BE892" s="6"/>
      <c r="BK892">
        <f t="shared" si="517"/>
        <v>1</v>
      </c>
    </row>
    <row r="893" spans="1:63" x14ac:dyDescent="0.25">
      <c r="A893">
        <v>366</v>
      </c>
      <c r="B893" s="1">
        <v>43537</v>
      </c>
      <c r="C893" s="2">
        <v>2799.78</v>
      </c>
      <c r="D893" s="2">
        <v>2821.24</v>
      </c>
      <c r="E893" s="2">
        <v>2799.78</v>
      </c>
      <c r="F893" s="2">
        <v>2810.92</v>
      </c>
      <c r="G893" s="2">
        <v>3766150000</v>
      </c>
      <c r="H893" s="2">
        <f t="shared" si="501"/>
        <v>25.731690383649457</v>
      </c>
      <c r="I893" s="2">
        <f t="shared" si="502"/>
        <v>2778.2460000000001</v>
      </c>
      <c r="J893" s="2">
        <f t="shared" si="503"/>
        <v>26.209349532079884</v>
      </c>
      <c r="K893" s="2">
        <f t="shared" si="504"/>
        <v>8.2600000000002183</v>
      </c>
      <c r="L893" s="20">
        <f>VLOOKUP(B893,'IV Calls'!A:B,2, FALSE)</f>
        <v>8.1100000000000005E-2</v>
      </c>
      <c r="M893" s="2">
        <f t="shared" si="505"/>
        <v>7.4218536273832392</v>
      </c>
      <c r="N893" s="2">
        <f>VLOOKUP(B893,'IV Puts'!A:B,2, FALSE)</f>
        <v>0.12529999999999999</v>
      </c>
      <c r="O893" s="21">
        <f t="shared" si="506"/>
        <v>11.899670704566589</v>
      </c>
      <c r="P893" s="4">
        <f t="shared" si="507"/>
        <v>29.7199999999998</v>
      </c>
      <c r="Q893" s="4">
        <f t="shared" si="508"/>
        <v>26.37099999999996</v>
      </c>
      <c r="R893" s="4">
        <f t="shared" si="509"/>
        <v>0.80930075187969674</v>
      </c>
      <c r="S893" s="4">
        <f t="shared" si="510"/>
        <v>0.63152517292404975</v>
      </c>
      <c r="T893" s="20">
        <f t="shared" si="481"/>
        <v>2792.3578646616543</v>
      </c>
      <c r="U893" s="2">
        <f t="shared" si="482"/>
        <v>18.562135338345797</v>
      </c>
      <c r="V893" s="24">
        <f t="shared" si="483"/>
        <v>0</v>
      </c>
      <c r="W893" s="32">
        <f t="shared" si="484"/>
        <v>2800.2449434515693</v>
      </c>
      <c r="X893" s="33">
        <f t="shared" si="485"/>
        <v>10.675056548430803</v>
      </c>
      <c r="Y893" s="34">
        <f t="shared" si="486"/>
        <v>1</v>
      </c>
      <c r="Z893" s="39">
        <f t="shared" si="511"/>
        <v>2801.0240000000013</v>
      </c>
      <c r="AA893" s="33">
        <f t="shared" si="487"/>
        <v>9.8959999999988213</v>
      </c>
      <c r="AB893" s="34">
        <f t="shared" si="488"/>
        <v>1</v>
      </c>
      <c r="AC893" s="32">
        <f t="shared" si="489"/>
        <v>2800.8603981248307</v>
      </c>
      <c r="AD893" s="33">
        <f t="shared" si="490"/>
        <v>10.059601875169392</v>
      </c>
      <c r="AE893" s="34">
        <f t="shared" si="491"/>
        <v>1</v>
      </c>
      <c r="AF893" s="36">
        <f t="shared" si="492"/>
        <v>1</v>
      </c>
      <c r="AG893" s="37">
        <f t="shared" si="493"/>
        <v>1</v>
      </c>
      <c r="AH893" s="37">
        <f>IF(COUNTIF(AF894:AF897, "&lt;0")&gt;=2,0,IF(AE893=1, 1, -1))</f>
        <v>0</v>
      </c>
      <c r="AI893" s="37">
        <f>IF(COUNTIF(AF894:AF896, "&lt;0")&gt;=1,0,IF(AE893=1, 1, -1))</f>
        <v>0</v>
      </c>
      <c r="AJ893" s="42">
        <f>IF(SUM(AE894:AE896)=0,0,IF(AE893=1, 1, -1))</f>
        <v>1</v>
      </c>
      <c r="AK893" s="37">
        <f>IF(COUNTIF(AF894:AF895, "&lt;0")&gt;=2,0,IF(AE893=1, 1, -1))</f>
        <v>1</v>
      </c>
      <c r="AL893" s="44">
        <f>IF(COUNTIF(AF894:AF897, "&lt;0")&gt;=3,0,IF(AE893=1, 1, -1))</f>
        <v>1</v>
      </c>
      <c r="AM893" s="49">
        <f>IF(COUNTIF(AF894:AF896, "&lt;0")&gt;=2,0,IF(AE893=1, 1, -1))</f>
        <v>1</v>
      </c>
      <c r="AN893" s="7">
        <v>11.46680961172774</v>
      </c>
      <c r="AO893" s="4">
        <f t="shared" si="494"/>
        <v>21.459999999999582</v>
      </c>
      <c r="AP893" s="4">
        <f t="shared" si="495"/>
        <v>0</v>
      </c>
      <c r="AQ893" s="4">
        <f t="shared" si="496"/>
        <v>11.139999999999873</v>
      </c>
      <c r="AR893">
        <f t="shared" si="512"/>
        <v>21.459999999999582</v>
      </c>
      <c r="AS893" s="6">
        <f t="shared" si="497"/>
        <v>1</v>
      </c>
      <c r="AT893" s="4">
        <f t="shared" si="498"/>
        <v>-4.2597855824079716</v>
      </c>
      <c r="AU893" s="4">
        <f t="shared" si="513"/>
        <v>7.3268096117278674</v>
      </c>
      <c r="AV893">
        <f t="shared" si="514"/>
        <v>0</v>
      </c>
      <c r="AW893">
        <f t="shared" si="515"/>
        <v>1</v>
      </c>
      <c r="AX893">
        <f t="shared" si="516"/>
        <v>0</v>
      </c>
      <c r="AY893" s="4">
        <f t="shared" si="499"/>
        <v>-3.9100000000000006</v>
      </c>
      <c r="AZ893" s="4">
        <f t="shared" si="500"/>
        <v>187.71999999999994</v>
      </c>
      <c r="BA893" s="4">
        <f>(C893-$C$1240)*10/100*4</f>
        <v>88.680000000000106</v>
      </c>
      <c r="BC893"/>
      <c r="BE893" s="6"/>
      <c r="BK893">
        <f t="shared" si="517"/>
        <v>1</v>
      </c>
    </row>
    <row r="894" spans="1:63" x14ac:dyDescent="0.25">
      <c r="A894">
        <v>365</v>
      </c>
      <c r="B894" s="1">
        <v>43536</v>
      </c>
      <c r="C894" s="2">
        <v>2787.34</v>
      </c>
      <c r="D894" s="2">
        <v>2798.32</v>
      </c>
      <c r="E894" s="2">
        <v>2786.73</v>
      </c>
      <c r="F894" s="2">
        <v>2791.52</v>
      </c>
      <c r="G894" s="2">
        <v>3414230000</v>
      </c>
      <c r="H894" s="2">
        <f t="shared" si="501"/>
        <v>25.059504406733751</v>
      </c>
      <c r="I894" s="2">
        <f t="shared" si="502"/>
        <v>2774.3875000000003</v>
      </c>
      <c r="J894" s="2">
        <f t="shared" si="503"/>
        <v>24.204221380403443</v>
      </c>
      <c r="K894" s="2">
        <f t="shared" si="504"/>
        <v>4.0399999999999636</v>
      </c>
      <c r="L894" s="20">
        <f>VLOOKUP(B894,'IV Calls'!A:B,2, FALSE)</f>
        <v>7.8899999999999998E-2</v>
      </c>
      <c r="M894" s="2">
        <f t="shared" si="505"/>
        <v>7.1992591971799111</v>
      </c>
      <c r="N894" s="2">
        <f>VLOOKUP(B894,'IV Puts'!A:B,2, FALSE)</f>
        <v>0.14019999999999999</v>
      </c>
      <c r="O894" s="21">
        <f t="shared" si="506"/>
        <v>13.275508404341616</v>
      </c>
      <c r="P894" s="4">
        <f t="shared" si="507"/>
        <v>15.019999999999982</v>
      </c>
      <c r="Q894" s="4">
        <f t="shared" si="508"/>
        <v>25.461999999999989</v>
      </c>
      <c r="R894" s="4">
        <f t="shared" si="509"/>
        <v>0.83786466165413231</v>
      </c>
      <c r="S894" s="4">
        <f t="shared" si="510"/>
        <v>0.65484993178717432</v>
      </c>
      <c r="T894" s="20">
        <f t="shared" si="481"/>
        <v>2784.8722105263159</v>
      </c>
      <c r="U894" s="2">
        <f t="shared" si="482"/>
        <v>6.6477894736840426</v>
      </c>
      <c r="V894" s="24">
        <f t="shared" si="483"/>
        <v>1</v>
      </c>
      <c r="W894" s="32">
        <f t="shared" si="484"/>
        <v>2788.1461518703331</v>
      </c>
      <c r="X894" s="33">
        <f t="shared" si="485"/>
        <v>3.3738481296668397</v>
      </c>
      <c r="Y894" s="34">
        <f t="shared" si="486"/>
        <v>1</v>
      </c>
      <c r="Z894" s="39">
        <f t="shared" si="511"/>
        <v>2791.3130000000019</v>
      </c>
      <c r="AA894" s="33">
        <f t="shared" si="487"/>
        <v>0.20699999999806096</v>
      </c>
      <c r="AB894" s="34">
        <f t="shared" si="488"/>
        <v>1</v>
      </c>
      <c r="AC894" s="32">
        <f t="shared" si="489"/>
        <v>2790.6479618927715</v>
      </c>
      <c r="AD894" s="33">
        <f t="shared" si="490"/>
        <v>0.87203810722849084</v>
      </c>
      <c r="AE894" s="34">
        <f t="shared" si="491"/>
        <v>1</v>
      </c>
      <c r="AF894" s="36">
        <f t="shared" si="492"/>
        <v>1</v>
      </c>
      <c r="AG894" s="37">
        <f t="shared" si="493"/>
        <v>0</v>
      </c>
      <c r="AH894" s="37">
        <f>IF(COUNTIF(AF895:AF898, "&lt;0")&gt;=2,0,IF(AE894=1, 1, -1))</f>
        <v>0</v>
      </c>
      <c r="AI894" s="37">
        <f>IF(COUNTIF(AF895:AF897, "&lt;0")&gt;=1,0,IF(AE894=1, 1, -1))</f>
        <v>0</v>
      </c>
      <c r="AJ894" s="42">
        <f>IF(SUM(AE895:AE897)=0,0,IF(AE894=1, 1, -1))</f>
        <v>1</v>
      </c>
      <c r="AK894" s="37">
        <f>IF(COUNTIF(AF895:AF896, "&lt;0")&gt;=2,0,IF(AE894=1, 1, -1))</f>
        <v>1</v>
      </c>
      <c r="AL894" s="44">
        <f>IF(COUNTIF(AF895:AF898, "&lt;0")&gt;=3,0,IF(AE894=1, 1, -1))</f>
        <v>0</v>
      </c>
      <c r="AM894" s="49">
        <f>IF(COUNTIF(AF895:AF897, "&lt;0")&gt;=2,0,IF(AE894=1, 1, -1))</f>
        <v>0</v>
      </c>
      <c r="AN894" s="7">
        <v>12.792599992961009</v>
      </c>
      <c r="AO894" s="4">
        <f t="shared" si="494"/>
        <v>10.980000000000018</v>
      </c>
      <c r="AP894" s="4">
        <f t="shared" si="495"/>
        <v>-0.61000000000012733</v>
      </c>
      <c r="AQ894" s="4">
        <f t="shared" si="496"/>
        <v>4.1799999999998363</v>
      </c>
      <c r="AR894">
        <f t="shared" si="512"/>
        <v>10.980000000000018</v>
      </c>
      <c r="AS894" s="6">
        <f t="shared" si="497"/>
        <v>0</v>
      </c>
      <c r="AT894" s="4">
        <f t="shared" si="498"/>
        <v>8.2088999894414947</v>
      </c>
      <c r="AU894" s="4">
        <f t="shared" si="513"/>
        <v>15.612599992961172</v>
      </c>
      <c r="AV894">
        <f t="shared" si="514"/>
        <v>0</v>
      </c>
      <c r="AW894">
        <f t="shared" si="515"/>
        <v>0</v>
      </c>
      <c r="AX894">
        <f t="shared" si="516"/>
        <v>0</v>
      </c>
      <c r="AY894" s="4">
        <f t="shared" si="499"/>
        <v>6.94</v>
      </c>
      <c r="AZ894" s="4">
        <f t="shared" si="500"/>
        <v>191.62999999999994</v>
      </c>
      <c r="BA894" s="4">
        <f>(C894-$C$1240)*10/100*4</f>
        <v>83.704000000000093</v>
      </c>
      <c r="BC894"/>
      <c r="BE894" s="6"/>
      <c r="BK894">
        <f t="shared" si="517"/>
        <v>1</v>
      </c>
    </row>
    <row r="895" spans="1:63" x14ac:dyDescent="0.25">
      <c r="A895">
        <v>364</v>
      </c>
      <c r="B895" s="1">
        <v>43535</v>
      </c>
      <c r="C895" s="2">
        <v>2747.61</v>
      </c>
      <c r="D895" s="2">
        <v>2784</v>
      </c>
      <c r="E895" s="2">
        <v>2747.61</v>
      </c>
      <c r="F895" s="2">
        <v>2783.3</v>
      </c>
      <c r="G895" s="2">
        <v>3749030000</v>
      </c>
      <c r="H895" s="2">
        <f t="shared" si="501"/>
        <v>25.260888103504495</v>
      </c>
      <c r="I895" s="2">
        <f t="shared" si="502"/>
        <v>2770.6405000000004</v>
      </c>
      <c r="J895" s="2">
        <f t="shared" si="503"/>
        <v>24.500859684165313</v>
      </c>
      <c r="K895" s="2">
        <f t="shared" si="504"/>
        <v>4.5399999999999636</v>
      </c>
      <c r="L895" s="20">
        <f>VLOOKUP(B895,'IV Calls'!A:B,2, FALSE)</f>
        <v>9.4200000000000006E-2</v>
      </c>
      <c r="M895" s="2">
        <f t="shared" si="505"/>
        <v>8.4710760427129355</v>
      </c>
      <c r="N895" s="2">
        <f>VLOOKUP(B895,'IV Puts'!A:B,2, FALSE)</f>
        <v>0.14119999999999999</v>
      </c>
      <c r="O895" s="21">
        <f t="shared" si="506"/>
        <v>13.176944475243873</v>
      </c>
      <c r="P895" s="4">
        <f t="shared" si="507"/>
        <v>40.929999999999836</v>
      </c>
      <c r="Q895" s="4">
        <f t="shared" si="508"/>
        <v>25.324999999999999</v>
      </c>
      <c r="R895" s="4">
        <f t="shared" si="509"/>
        <v>1.5722105263157851</v>
      </c>
      <c r="S895" s="4">
        <f t="shared" si="510"/>
        <v>1.1354251694827739</v>
      </c>
      <c r="T895" s="20">
        <f t="shared" si="481"/>
        <v>2745.4108872180454</v>
      </c>
      <c r="U895" s="2">
        <f t="shared" si="482"/>
        <v>37.889112781954736</v>
      </c>
      <c r="V895" s="24">
        <f t="shared" si="483"/>
        <v>0</v>
      </c>
      <c r="W895" s="32">
        <f t="shared" si="484"/>
        <v>2748.7995011564626</v>
      </c>
      <c r="X895" s="33">
        <f t="shared" si="485"/>
        <v>34.500498843537571</v>
      </c>
      <c r="Y895" s="34">
        <f t="shared" si="486"/>
        <v>0</v>
      </c>
      <c r="Z895" s="39">
        <f t="shared" si="511"/>
        <v>2749.2920000000004</v>
      </c>
      <c r="AA895" s="33">
        <f t="shared" si="487"/>
        <v>34.007999999999811</v>
      </c>
      <c r="AB895" s="34">
        <f t="shared" si="488"/>
        <v>0</v>
      </c>
      <c r="AC895" s="32">
        <f t="shared" si="489"/>
        <v>2749.1885752428575</v>
      </c>
      <c r="AD895" s="33">
        <f t="shared" si="490"/>
        <v>34.111424757142686</v>
      </c>
      <c r="AE895" s="34">
        <f t="shared" si="491"/>
        <v>0</v>
      </c>
      <c r="AF895" s="36">
        <f t="shared" si="492"/>
        <v>-1</v>
      </c>
      <c r="AG895" s="37">
        <f t="shared" si="493"/>
        <v>-1</v>
      </c>
      <c r="AH895" s="37">
        <f>IF(COUNTIF(AF896:AF899, "&lt;0")&gt;=2,0,IF(AE895=1, 1, -1))</f>
        <v>0</v>
      </c>
      <c r="AI895" s="37">
        <f>IF(COUNTIF(AF896:AF898, "&lt;0")&gt;=1,0,IF(AE895=1, 1, -1))</f>
        <v>0</v>
      </c>
      <c r="AJ895" s="42">
        <f>IF(SUM(AE896:AE898)=0,0,IF(AE895=1, 1, -1))</f>
        <v>-1</v>
      </c>
      <c r="AK895" s="37">
        <f>IF(COUNTIF(AF896:AF897, "&lt;0")&gt;=2,0,IF(AE895=1, 1, -1))</f>
        <v>-1</v>
      </c>
      <c r="AL895" s="44">
        <f>IF(COUNTIF(AF896:AF899, "&lt;0")&gt;=3,0,IF(AE895=1, 1, -1))</f>
        <v>-1</v>
      </c>
      <c r="AM895" s="49">
        <f>IF(COUNTIF(AF896:AF898, "&lt;0")&gt;=2,0,IF(AE895=1, 1, -1))</f>
        <v>0</v>
      </c>
      <c r="AN895" s="7">
        <v>12.697621414342532</v>
      </c>
      <c r="AO895" s="4">
        <f t="shared" si="494"/>
        <v>36.389999999999873</v>
      </c>
      <c r="AP895" s="4">
        <f t="shared" si="495"/>
        <v>0</v>
      </c>
      <c r="AQ895" s="4">
        <f t="shared" si="496"/>
        <v>35.690000000000055</v>
      </c>
      <c r="AR895">
        <f t="shared" si="512"/>
        <v>36.389999999999873</v>
      </c>
      <c r="AS895" s="6">
        <f t="shared" si="497"/>
        <v>1</v>
      </c>
      <c r="AT895" s="4">
        <f t="shared" si="498"/>
        <v>-17.343567878486077</v>
      </c>
      <c r="AU895" s="4">
        <f t="shared" si="513"/>
        <v>-15.992378585657523</v>
      </c>
      <c r="AV895">
        <f t="shared" si="514"/>
        <v>1</v>
      </c>
      <c r="AW895">
        <f t="shared" si="515"/>
        <v>0</v>
      </c>
      <c r="AX895">
        <f t="shared" si="516"/>
        <v>0</v>
      </c>
      <c r="AY895" s="4">
        <f t="shared" si="499"/>
        <v>-3.9100000000000006</v>
      </c>
      <c r="AZ895" s="4">
        <f t="shared" si="500"/>
        <v>184.68999999999994</v>
      </c>
      <c r="BA895" s="4">
        <f>(C895-$C$1240)*10/100*4</f>
        <v>67.812000000000083</v>
      </c>
      <c r="BC895"/>
      <c r="BE895" s="6"/>
      <c r="BK895">
        <f t="shared" si="517"/>
        <v>1</v>
      </c>
    </row>
    <row r="896" spans="1:63" x14ac:dyDescent="0.25">
      <c r="A896">
        <v>363</v>
      </c>
      <c r="B896" s="1">
        <v>43532</v>
      </c>
      <c r="C896" s="2">
        <v>2730.79</v>
      </c>
      <c r="D896" s="2">
        <v>2744.13</v>
      </c>
      <c r="E896" s="2">
        <v>2722.27</v>
      </c>
      <c r="F896" s="2">
        <v>2743.07</v>
      </c>
      <c r="G896" s="2">
        <v>3423130000</v>
      </c>
      <c r="H896" s="2">
        <f t="shared" si="501"/>
        <v>23.212713685966676</v>
      </c>
      <c r="I896" s="2">
        <f t="shared" si="502"/>
        <v>2767.8780000000002</v>
      </c>
      <c r="J896" s="2">
        <f t="shared" si="503"/>
        <v>24.794368604053677</v>
      </c>
      <c r="K896" s="2">
        <f t="shared" si="504"/>
        <v>-18.139999999999873</v>
      </c>
      <c r="L896" s="20">
        <f>VLOOKUP(B896,'IV Calls'!A:B,2, FALSE)</f>
        <v>0.1186</v>
      </c>
      <c r="M896" s="2">
        <f t="shared" si="505"/>
        <v>10.688066739760536</v>
      </c>
      <c r="N896" s="2">
        <f>VLOOKUP(B896,'IV Puts'!A:B,2, FALSE)</f>
        <v>0.14510000000000001</v>
      </c>
      <c r="O896" s="21">
        <f t="shared" si="506"/>
        <v>13.569824224792532</v>
      </c>
      <c r="P896" s="4">
        <f t="shared" si="507"/>
        <v>26.659999999999854</v>
      </c>
      <c r="Q896" s="4">
        <f t="shared" si="508"/>
        <v>23.313999999999986</v>
      </c>
      <c r="R896" s="4">
        <f t="shared" si="509"/>
        <v>2.340887218045105</v>
      </c>
      <c r="S896" s="4">
        <f t="shared" si="510"/>
        <v>1.6753537414965938</v>
      </c>
      <c r="T896" s="20">
        <f t="shared" si="481"/>
        <v>2752.5875037593983</v>
      </c>
      <c r="U896" s="2">
        <f t="shared" si="482"/>
        <v>9.517503759398096</v>
      </c>
      <c r="V896" s="24">
        <f t="shared" si="483"/>
        <v>1</v>
      </c>
      <c r="W896" s="32">
        <f t="shared" si="484"/>
        <v>2732.5526427802897</v>
      </c>
      <c r="X896" s="33">
        <f t="shared" si="485"/>
        <v>10.517357219710448</v>
      </c>
      <c r="Y896" s="34">
        <f t="shared" si="486"/>
        <v>1</v>
      </c>
      <c r="Z896" s="39">
        <f t="shared" si="511"/>
        <v>2727.2159999999985</v>
      </c>
      <c r="AA896" s="33">
        <f t="shared" si="487"/>
        <v>15.854000000001633</v>
      </c>
      <c r="AB896" s="34">
        <f t="shared" si="488"/>
        <v>0</v>
      </c>
      <c r="AC896" s="32">
        <f t="shared" si="489"/>
        <v>2728.3366949838596</v>
      </c>
      <c r="AD896" s="33">
        <f t="shared" si="490"/>
        <v>14.733305016140548</v>
      </c>
      <c r="AE896" s="34">
        <f t="shared" si="491"/>
        <v>1</v>
      </c>
      <c r="AF896" s="36">
        <f t="shared" si="492"/>
        <v>1</v>
      </c>
      <c r="AG896" s="37">
        <f t="shared" si="493"/>
        <v>0</v>
      </c>
      <c r="AH896" s="37">
        <f>IF(COUNTIF(AF897:AF900, "&lt;0")&gt;=2,0,IF(AE896=1, 1, -1))</f>
        <v>0</v>
      </c>
      <c r="AI896" s="37">
        <f>IF(COUNTIF(AF897:AF899, "&lt;0")&gt;=1,0,IF(AE896=1, 1, -1))</f>
        <v>0</v>
      </c>
      <c r="AJ896" s="42">
        <f>IF(SUM(AE897:AE899)=0,0,IF(AE896=1, 1, -1))</f>
        <v>1</v>
      </c>
      <c r="AK896" s="37">
        <f>IF(COUNTIF(AF897:AF898, "&lt;0")&gt;=2,0,IF(AE896=1, 1, -1))</f>
        <v>0</v>
      </c>
      <c r="AL896" s="44">
        <f>IF(COUNTIF(AF897:AF900, "&lt;0")&gt;=3,0,IF(AE896=1, 1, -1))</f>
        <v>0</v>
      </c>
      <c r="AM896" s="49">
        <f>IF(COUNTIF(AF897:AF899, "&lt;0")&gt;=2,0,IF(AE896=1, 1, -1))</f>
        <v>0</v>
      </c>
      <c r="AN896" s="7">
        <v>13.076209813990337</v>
      </c>
      <c r="AO896" s="4">
        <f t="shared" si="494"/>
        <v>13.340000000000146</v>
      </c>
      <c r="AP896" s="4">
        <f t="shared" si="495"/>
        <v>-8.5199999999999818</v>
      </c>
      <c r="AQ896" s="4">
        <f t="shared" si="496"/>
        <v>12.2800000000002</v>
      </c>
      <c r="AR896">
        <f t="shared" si="512"/>
        <v>13.340000000000146</v>
      </c>
      <c r="AS896" s="6">
        <f t="shared" si="497"/>
        <v>0</v>
      </c>
      <c r="AT896" s="4">
        <f t="shared" si="498"/>
        <v>6.2743147209853589</v>
      </c>
      <c r="AU896" s="4">
        <f t="shared" si="513"/>
        <v>7.7962098139901368</v>
      </c>
      <c r="AV896">
        <f t="shared" si="514"/>
        <v>0</v>
      </c>
      <c r="AW896">
        <f t="shared" si="515"/>
        <v>0</v>
      </c>
      <c r="AX896">
        <f t="shared" si="516"/>
        <v>0</v>
      </c>
      <c r="AY896" s="4">
        <f t="shared" si="499"/>
        <v>6.94</v>
      </c>
      <c r="AZ896" s="4">
        <f t="shared" si="500"/>
        <v>188.59999999999994</v>
      </c>
      <c r="BA896" s="4">
        <f>(C896-$C$1240)*10/100*4</f>
        <v>61.084000000000017</v>
      </c>
      <c r="BC896"/>
      <c r="BE896" s="6"/>
      <c r="BK896">
        <f t="shared" si="517"/>
        <v>0</v>
      </c>
    </row>
    <row r="897" spans="1:63" x14ac:dyDescent="0.25">
      <c r="A897">
        <v>362</v>
      </c>
      <c r="B897" s="1">
        <v>43531</v>
      </c>
      <c r="C897" s="2">
        <v>2766.53</v>
      </c>
      <c r="D897" s="2">
        <v>2767.25</v>
      </c>
      <c r="E897" s="2">
        <v>2739.09</v>
      </c>
      <c r="F897" s="2">
        <v>2748.93</v>
      </c>
      <c r="G897" s="2">
        <v>3904860000</v>
      </c>
      <c r="H897" s="2">
        <f t="shared" si="501"/>
        <v>12.961480925333154</v>
      </c>
      <c r="I897" s="2">
        <f t="shared" si="502"/>
        <v>2767.2149999999997</v>
      </c>
      <c r="J897" s="2">
        <f t="shared" si="503"/>
        <v>18.169330318163208</v>
      </c>
      <c r="K897" s="2">
        <f t="shared" si="504"/>
        <v>-4.919999999999618</v>
      </c>
      <c r="L897" s="20">
        <f>VLOOKUP(B897,'IV Calls'!A:B,2, FALSE)</f>
        <v>0.1221</v>
      </c>
      <c r="M897" s="2">
        <f t="shared" si="505"/>
        <v>11.093625450113143</v>
      </c>
      <c r="N897" s="2">
        <f>VLOOKUP(B897,'IV Puts'!A:B,2, FALSE)</f>
        <v>0.1575</v>
      </c>
      <c r="O897" s="21">
        <f t="shared" si="506"/>
        <v>14.850146385454709</v>
      </c>
      <c r="P897" s="4">
        <f t="shared" si="507"/>
        <v>32.359999999999673</v>
      </c>
      <c r="Q897" s="4">
        <f t="shared" si="508"/>
        <v>22.579999999999973</v>
      </c>
      <c r="R897" s="4">
        <f t="shared" si="509"/>
        <v>3.6575037593984843</v>
      </c>
      <c r="S897" s="4">
        <f t="shared" si="510"/>
        <v>2.482595465196864</v>
      </c>
      <c r="T897" s="20">
        <f t="shared" si="481"/>
        <v>2775.9107819548872</v>
      </c>
      <c r="U897" s="2">
        <f t="shared" si="482"/>
        <v>26.980781954887334</v>
      </c>
      <c r="V897" s="24">
        <f t="shared" si="483"/>
        <v>0</v>
      </c>
      <c r="W897" s="32">
        <f t="shared" si="484"/>
        <v>2768.6321323379843</v>
      </c>
      <c r="X897" s="33">
        <f t="shared" si="485"/>
        <v>19.702132337984494</v>
      </c>
      <c r="Y897" s="34">
        <f t="shared" si="486"/>
        <v>0</v>
      </c>
      <c r="Z897" s="39">
        <f t="shared" si="511"/>
        <v>2764.1560000000009</v>
      </c>
      <c r="AA897" s="33">
        <f t="shared" si="487"/>
        <v>15.226000000001022</v>
      </c>
      <c r="AB897" s="34">
        <f t="shared" si="488"/>
        <v>0</v>
      </c>
      <c r="AC897" s="32">
        <f t="shared" si="489"/>
        <v>2765.0959877909772</v>
      </c>
      <c r="AD897" s="33">
        <f t="shared" si="490"/>
        <v>16.165987790977397</v>
      </c>
      <c r="AE897" s="34">
        <f t="shared" si="491"/>
        <v>0</v>
      </c>
      <c r="AF897" s="36">
        <f t="shared" si="492"/>
        <v>-1</v>
      </c>
      <c r="AG897" s="37">
        <f t="shared" si="493"/>
        <v>0</v>
      </c>
      <c r="AH897" s="37">
        <f>IF(COUNTIF(AF898:AF901, "&lt;0")&gt;=2,0,IF(AE897=1, 1, -1))</f>
        <v>0</v>
      </c>
      <c r="AI897" s="37">
        <f>IF(COUNTIF(AF898:AF900, "&lt;0")&gt;=1,0,IF(AE897=1, 1, -1))</f>
        <v>0</v>
      </c>
      <c r="AJ897" s="42">
        <f>IF(SUM(AE898:AE900)=0,0,IF(AE897=1, 1, -1))</f>
        <v>-1</v>
      </c>
      <c r="AK897" s="37">
        <f>IF(COUNTIF(AF898:AF899, "&lt;0")&gt;=2,0,IF(AE897=1, 1, -1))</f>
        <v>-1</v>
      </c>
      <c r="AL897" s="44">
        <f>IF(COUNTIF(AF898:AF901, "&lt;0")&gt;=3,0,IF(AE897=1, 1, -1))</f>
        <v>-1</v>
      </c>
      <c r="AM897" s="49">
        <f>IF(COUNTIF(AF898:AF900, "&lt;0")&gt;=2,0,IF(AE897=1, 1, -1))</f>
        <v>0</v>
      </c>
      <c r="AN897" s="7">
        <v>14.309959118696311</v>
      </c>
      <c r="AO897" s="4">
        <f t="shared" si="494"/>
        <v>0.71999999999979991</v>
      </c>
      <c r="AP897" s="4">
        <f t="shared" si="495"/>
        <v>-27.440000000000055</v>
      </c>
      <c r="AQ897" s="4">
        <f t="shared" si="496"/>
        <v>17.600000000000364</v>
      </c>
      <c r="AR897">
        <f t="shared" si="512"/>
        <v>27.440000000000055</v>
      </c>
      <c r="AS897" s="6">
        <f t="shared" si="497"/>
        <v>1</v>
      </c>
      <c r="AT897" s="4">
        <f t="shared" si="498"/>
        <v>-5.9750613219555895</v>
      </c>
      <c r="AU897" s="4">
        <f t="shared" si="513"/>
        <v>3.7099591186959469</v>
      </c>
      <c r="AV897">
        <f t="shared" si="514"/>
        <v>0</v>
      </c>
      <c r="AW897">
        <f t="shared" si="515"/>
        <v>1</v>
      </c>
      <c r="AX897">
        <f t="shared" si="516"/>
        <v>0</v>
      </c>
      <c r="AY897" s="4">
        <f t="shared" si="499"/>
        <v>-3.9100000000000006</v>
      </c>
      <c r="AZ897" s="4">
        <f t="shared" si="500"/>
        <v>181.65999999999994</v>
      </c>
      <c r="BA897" s="4">
        <f>(C897-$C$1240)*10/100*4</f>
        <v>75.380000000000109</v>
      </c>
      <c r="BC897"/>
      <c r="BE897" s="6"/>
      <c r="BK897">
        <f t="shared" si="517"/>
        <v>1</v>
      </c>
    </row>
    <row r="898" spans="1:63" x14ac:dyDescent="0.25">
      <c r="A898">
        <v>361</v>
      </c>
      <c r="B898" s="1">
        <v>43530</v>
      </c>
      <c r="C898" s="2">
        <v>2790.27</v>
      </c>
      <c r="D898" s="2">
        <v>2790.27</v>
      </c>
      <c r="E898" s="2">
        <v>2768.69</v>
      </c>
      <c r="F898" s="2">
        <v>2771.45</v>
      </c>
      <c r="G898" s="2">
        <v>3786600000</v>
      </c>
      <c r="H898" s="2">
        <f t="shared" si="501"/>
        <v>10.496465013411754</v>
      </c>
      <c r="I898" s="2">
        <f t="shared" si="502"/>
        <v>2765.6410000000001</v>
      </c>
      <c r="J898" s="2">
        <f t="shared" si="503"/>
        <v>14.539677428912963</v>
      </c>
      <c r="K898" s="2">
        <f t="shared" si="504"/>
        <v>0.61999999999989086</v>
      </c>
      <c r="L898" s="20">
        <f>VLOOKUP(B898,'IV Calls'!A:B,2, FALSE)</f>
        <v>0.10879999999999999</v>
      </c>
      <c r="M898" s="2">
        <f t="shared" si="505"/>
        <v>9.9501448004961315</v>
      </c>
      <c r="N898" s="2">
        <f>VLOOKUP(B898,'IV Puts'!A:B,2, FALSE)</f>
        <v>0.1552</v>
      </c>
      <c r="O898" s="21">
        <f t="shared" si="506"/>
        <v>14.729383309169867</v>
      </c>
      <c r="P898" s="4">
        <f t="shared" si="507"/>
        <v>21.579999999999927</v>
      </c>
      <c r="Q898" s="4">
        <f t="shared" si="508"/>
        <v>21.35899999999997</v>
      </c>
      <c r="R898" s="4">
        <f t="shared" si="509"/>
        <v>4.4607819548872083</v>
      </c>
      <c r="S898" s="4">
        <f t="shared" si="510"/>
        <v>2.960749771808572</v>
      </c>
      <c r="T898" s="20">
        <f t="shared" ref="T898:T961" si="518">F899+R899</f>
        <v>2794.4454360902255</v>
      </c>
      <c r="U898" s="2">
        <f t="shared" ref="U898:U961" si="519">ABS(T898-F898)</f>
        <v>22.995436090225667</v>
      </c>
      <c r="V898" s="24">
        <f t="shared" ref="V898:V961" si="520">IF(U898&gt;O899, 0, 1)</f>
        <v>0</v>
      </c>
      <c r="W898" s="32">
        <f t="shared" ref="W898:W961" si="521">C898+S899*$BI$6</f>
        <v>2792.5302373620257</v>
      </c>
      <c r="X898" s="33">
        <f t="shared" ref="X898:X961" si="522">ABS(W898-F898)</f>
        <v>21.080237362025855</v>
      </c>
      <c r="Y898" s="34">
        <f t="shared" ref="Y898:Y961" si="523">IF(X898&gt;O899, 0, 1)</f>
        <v>0</v>
      </c>
      <c r="Z898" s="39">
        <f t="shared" si="511"/>
        <v>2789.8559999999998</v>
      </c>
      <c r="AA898" s="33">
        <f t="shared" ref="AA898:AA961" si="524">ABS(Z898-F898)</f>
        <v>18.405999999999949</v>
      </c>
      <c r="AB898" s="34">
        <f t="shared" ref="AB898:AB961" si="525">IF(AA898&gt;O899, 0, 1)</f>
        <v>0</v>
      </c>
      <c r="AC898" s="32">
        <f t="shared" ref="AC898:AC961" si="526">$BI$8*Z898+(1-$BI$8)*W898</f>
        <v>2790.4175898460253</v>
      </c>
      <c r="AD898" s="33">
        <f t="shared" ref="AD898:AD961" si="527">ABS(AC898-F898)</f>
        <v>18.967589846025476</v>
      </c>
      <c r="AE898" s="34">
        <f t="shared" ref="AE898:AE961" si="528">IF(AD898&gt;O899, 0, 1)</f>
        <v>0</v>
      </c>
      <c r="AF898" s="36">
        <f t="shared" ref="AF898:AF961" si="529">IF(AE898=1, 1, -1)</f>
        <v>-1</v>
      </c>
      <c r="AG898" s="37">
        <f t="shared" ref="AG898:AG961" si="530">IF(AE899=0,0,IF(0=AE898,-1,AE898))</f>
        <v>-1</v>
      </c>
      <c r="AH898" s="37">
        <f>IF(COUNTIF(AF899:AF902, "&lt;0")&gt;=2,0,IF(AE898=1, 1, -1))</f>
        <v>-1</v>
      </c>
      <c r="AI898" s="37">
        <f>IF(COUNTIF(AF899:AF901, "&lt;0")&gt;=1,0,IF(AE898=1, 1, -1))</f>
        <v>0</v>
      </c>
      <c r="AJ898" s="42">
        <f>IF(SUM(AE899:AE901)=0,0,IF(AE898=1, 1, -1))</f>
        <v>-1</v>
      </c>
      <c r="AK898" s="37">
        <f>IF(COUNTIF(AF899:AF900, "&lt;0")&gt;=2,0,IF(AE898=1, 1, -1))</f>
        <v>-1</v>
      </c>
      <c r="AL898" s="44">
        <f>IF(COUNTIF(AF899:AF902, "&lt;0")&gt;=3,0,IF(AE898=1, 1, -1))</f>
        <v>-1</v>
      </c>
      <c r="AM898" s="49">
        <f>IF(COUNTIF(AF899:AF901, "&lt;0")&gt;=2,0,IF(AE898=1, 1, -1))</f>
        <v>-1</v>
      </c>
      <c r="AN898" s="7">
        <v>14.193588906590071</v>
      </c>
      <c r="AO898" s="4">
        <f t="shared" ref="AO898:AO961" si="531">D898-C898</f>
        <v>0</v>
      </c>
      <c r="AP898" s="4">
        <f t="shared" ref="AP898:AP961" si="532">E898-C898</f>
        <v>-21.579999999999927</v>
      </c>
      <c r="AQ898" s="4">
        <f t="shared" ref="AQ898:AQ961" si="533">ABS(C898-F898)</f>
        <v>18.820000000000164</v>
      </c>
      <c r="AR898">
        <f t="shared" si="512"/>
        <v>21.579999999999927</v>
      </c>
      <c r="AS898" s="6">
        <f t="shared" ref="AS898:AS961" si="534">IF(AO898&gt;AN898*$BI$4,1,0)+IF(-AP898&gt;AN898*$BI$4,1,0)</f>
        <v>1</v>
      </c>
      <c r="AT898" s="4">
        <f t="shared" ref="AT898:AT961" si="535">$BI$4*AN898-AR898</f>
        <v>-0.28961664011482213</v>
      </c>
      <c r="AU898" s="4">
        <f t="shared" si="513"/>
        <v>2.373588906589907</v>
      </c>
      <c r="AV898">
        <f t="shared" si="514"/>
        <v>0</v>
      </c>
      <c r="AW898">
        <f t="shared" si="515"/>
        <v>1</v>
      </c>
      <c r="AX898">
        <f t="shared" si="516"/>
        <v>0</v>
      </c>
      <c r="AY898" s="4">
        <f t="shared" ref="AY898:AY961" si="536">IF(OR(AS898=1,AX898=1),$BF$25,IF(AS898=0,$BF$24,$BF$26))</f>
        <v>-3.9100000000000006</v>
      </c>
      <c r="AZ898" s="4">
        <f t="shared" ref="AZ898:AZ961" si="537">AY898+AZ899</f>
        <v>185.56999999999994</v>
      </c>
      <c r="BA898" s="4">
        <f>(C898-$C$1240)*10/100*4</f>
        <v>84.876000000000019</v>
      </c>
      <c r="BC898"/>
      <c r="BE898" s="6"/>
      <c r="BK898">
        <f t="shared" si="517"/>
        <v>1</v>
      </c>
    </row>
    <row r="899" spans="1:63" x14ac:dyDescent="0.25">
      <c r="A899">
        <v>360</v>
      </c>
      <c r="B899" s="1">
        <v>43529</v>
      </c>
      <c r="C899" s="2">
        <v>2794.41</v>
      </c>
      <c r="D899" s="2">
        <v>2796.44</v>
      </c>
      <c r="E899" s="2">
        <v>2782.97</v>
      </c>
      <c r="F899" s="2">
        <v>2789.65</v>
      </c>
      <c r="G899" s="2">
        <v>3585690000</v>
      </c>
      <c r="H899" s="2">
        <f t="shared" ref="H899:H962" si="538">_xlfn.STDEV.S(C899:C908)</f>
        <v>11.388418873770101</v>
      </c>
      <c r="I899" s="2">
        <f t="shared" ref="I899:I962" si="539">AVERAGE(C899:C918)</f>
        <v>2762.5445</v>
      </c>
      <c r="J899" s="2">
        <f t="shared" ref="J899:J962" si="540">_xlfn.STDEV.S(D899:E908)</f>
        <v>14.183585870924668</v>
      </c>
      <c r="K899" s="2">
        <f t="shared" ref="K899:K962" si="541">C899-F900</f>
        <v>1.5999999999999091</v>
      </c>
      <c r="L899" s="20">
        <f>VLOOKUP(B899,'IV Calls'!A:B,2, FALSE)</f>
        <v>0.11070000000000001</v>
      </c>
      <c r="M899" s="2">
        <f t="shared" ref="M899:M962" si="542">L899*F900*SQRT((6.5/24)/252)</f>
        <v>10.135374462430875</v>
      </c>
      <c r="N899" s="2">
        <f>VLOOKUP(B899,'IV Puts'!A:B,2, FALSE)</f>
        <v>0.13550000000000001</v>
      </c>
      <c r="O899" s="21">
        <f t="shared" ref="O899:O962" si="543">N899*F900*SQRT((7/24)/252)</f>
        <v>12.87430562885389</v>
      </c>
      <c r="P899" s="4">
        <f t="shared" ref="P899:P962" si="544">MAX(D899-E899, ABS(D899-F900), ABS(E899-F900))</f>
        <v>13.470000000000255</v>
      </c>
      <c r="Q899" s="4">
        <f t="shared" ref="Q899:Q962" si="545">AVERAGE(P899:P908)</f>
        <v>20.782999999999994</v>
      </c>
      <c r="R899" s="4">
        <f t="shared" ref="R899:R962" si="546">SLOPE(F899:F918,A899:A918)</f>
        <v>4.7954360902255617</v>
      </c>
      <c r="S899" s="4">
        <f t="shared" ref="S899:S962" si="547">SLOPE(F899:F918,B899:B918)*1</f>
        <v>3.1834329042612386</v>
      </c>
      <c r="T899" s="20">
        <f t="shared" si="518"/>
        <v>2797.7852556390976</v>
      </c>
      <c r="U899" s="2">
        <f t="shared" si="519"/>
        <v>8.1352556390975224</v>
      </c>
      <c r="V899" s="24">
        <f t="shared" si="520"/>
        <v>1</v>
      </c>
      <c r="W899" s="32">
        <f t="shared" si="521"/>
        <v>2796.785453067238</v>
      </c>
      <c r="X899" s="33">
        <f t="shared" si="522"/>
        <v>7.1354530672379042</v>
      </c>
      <c r="Y899" s="34">
        <f t="shared" si="523"/>
        <v>1</v>
      </c>
      <c r="Z899" s="39">
        <f t="shared" ref="Z899:Z962" si="548">_xlfn.FORECAST.LINEAR(A899+$BI$7,C899:C900,A899:A900)</f>
        <v>2792.4139999999998</v>
      </c>
      <c r="AA899" s="33">
        <f t="shared" si="524"/>
        <v>2.7639999999996689</v>
      </c>
      <c r="AB899" s="34">
        <f t="shared" si="525"/>
        <v>1</v>
      </c>
      <c r="AC899" s="32">
        <f t="shared" si="526"/>
        <v>2793.3320051441196</v>
      </c>
      <c r="AD899" s="33">
        <f t="shared" si="527"/>
        <v>3.6820051441195574</v>
      </c>
      <c r="AE899" s="34">
        <f t="shared" si="528"/>
        <v>1</v>
      </c>
      <c r="AF899" s="36">
        <f t="shared" si="529"/>
        <v>1</v>
      </c>
      <c r="AG899" s="37">
        <f t="shared" si="530"/>
        <v>0</v>
      </c>
      <c r="AH899" s="37">
        <f>IF(COUNTIF(AF900:AF903, "&lt;0")&gt;=2,0,IF(AE899=1, 1, -1))</f>
        <v>1</v>
      </c>
      <c r="AI899" s="37">
        <f>IF(COUNTIF(AF900:AF902, "&lt;0")&gt;=1,0,IF(AE899=1, 1, -1))</f>
        <v>0</v>
      </c>
      <c r="AJ899" s="42">
        <f>IF(SUM(AE900:AE902)=0,0,IF(AE899=1, 1, -1))</f>
        <v>1</v>
      </c>
      <c r="AK899" s="37">
        <f>IF(COUNTIF(AF900:AF901, "&lt;0")&gt;=2,0,IF(AE899=1, 1, -1))</f>
        <v>1</v>
      </c>
      <c r="AL899" s="44">
        <f>IF(COUNTIF(AF900:AF903, "&lt;0")&gt;=3,0,IF(AE899=1, 1, -1))</f>
        <v>1</v>
      </c>
      <c r="AM899" s="49">
        <f>IF(COUNTIF(AF900:AF902, "&lt;0")&gt;=2,0,IF(AE899=1, 1, -1))</f>
        <v>1</v>
      </c>
      <c r="AN899" s="7">
        <v>12.405991324836348</v>
      </c>
      <c r="AO899" s="4">
        <f t="shared" si="531"/>
        <v>2.0300000000002001</v>
      </c>
      <c r="AP899" s="4">
        <f t="shared" si="532"/>
        <v>-11.440000000000055</v>
      </c>
      <c r="AQ899" s="4">
        <f t="shared" si="533"/>
        <v>4.7599999999997635</v>
      </c>
      <c r="AR899">
        <f t="shared" ref="AR899:AR962" si="549">IF(AO899&gt;(-AP899), AO899, -AP899)</f>
        <v>11.440000000000055</v>
      </c>
      <c r="AS899" s="6">
        <f t="shared" si="534"/>
        <v>0</v>
      </c>
      <c r="AT899" s="4">
        <f t="shared" si="535"/>
        <v>7.1689869872544669</v>
      </c>
      <c r="AU899" s="4">
        <f t="shared" ref="AU899:AU962" si="550">AN899-AQ899+7</f>
        <v>14.645991324836585</v>
      </c>
      <c r="AV899">
        <f t="shared" ref="AV899:AV962" si="551">IF(AND(AT899&lt;0,AU899&lt;0), 1, 0)</f>
        <v>0</v>
      </c>
      <c r="AW899">
        <f t="shared" ref="AW899:AW962" si="552">IF(AND(AT899&lt;0,AU899&gt;0), 1, 0)</f>
        <v>0</v>
      </c>
      <c r="AX899">
        <f t="shared" ref="AX899:AX962" si="553">IF(AND(AT899&gt;0,AU899&lt;0), 1, 0)</f>
        <v>0</v>
      </c>
      <c r="AY899" s="4">
        <f t="shared" si="536"/>
        <v>6.94</v>
      </c>
      <c r="AZ899" s="4">
        <f t="shared" si="537"/>
        <v>189.47999999999993</v>
      </c>
      <c r="BA899" s="4">
        <f>(C899-$C$1240)*10/100*4</f>
        <v>86.531999999999968</v>
      </c>
      <c r="BC899"/>
      <c r="BE899" s="6"/>
      <c r="BK899">
        <f t="shared" ref="BK899:BK962" si="554">IF(AND(AM899=0,AL899=0,AK899=0),0,1)</f>
        <v>1</v>
      </c>
    </row>
    <row r="900" spans="1:63" x14ac:dyDescent="0.25">
      <c r="A900">
        <v>359</v>
      </c>
      <c r="B900" s="1">
        <v>43528</v>
      </c>
      <c r="C900" s="2">
        <v>2814.37</v>
      </c>
      <c r="D900" s="2">
        <v>2816.88</v>
      </c>
      <c r="E900" s="2">
        <v>2767.66</v>
      </c>
      <c r="F900" s="2">
        <v>2792.81</v>
      </c>
      <c r="G900" s="2">
        <v>3919810000</v>
      </c>
      <c r="H900" s="2">
        <f t="shared" si="538"/>
        <v>13.378609170363378</v>
      </c>
      <c r="I900" s="2">
        <f t="shared" si="539"/>
        <v>2758.1485000000002</v>
      </c>
      <c r="J900" s="2">
        <f t="shared" si="540"/>
        <v>14.869741122582825</v>
      </c>
      <c r="K900" s="2">
        <f t="shared" si="541"/>
        <v>10.679999999999836</v>
      </c>
      <c r="L900" s="20">
        <f>VLOOKUP(B900,'IV Calls'!A:B,2, FALSE)</f>
        <v>0.1041</v>
      </c>
      <c r="M900" s="2">
        <f t="shared" si="542"/>
        <v>9.5682278612482818</v>
      </c>
      <c r="N900" s="2">
        <f>VLOOKUP(B900,'IV Puts'!A:B,2, FALSE)</f>
        <v>0.1467</v>
      </c>
      <c r="O900" s="21">
        <f t="shared" si="543"/>
        <v>13.992755165022929</v>
      </c>
      <c r="P900" s="4">
        <f t="shared" si="544"/>
        <v>49.220000000000255</v>
      </c>
      <c r="Q900" s="4">
        <f t="shared" si="545"/>
        <v>21.439999999999962</v>
      </c>
      <c r="R900" s="4">
        <f t="shared" si="546"/>
        <v>4.9752556390977434</v>
      </c>
      <c r="S900" s="4">
        <f t="shared" si="547"/>
        <v>3.3457085454058397</v>
      </c>
      <c r="T900" s="20">
        <f t="shared" si="518"/>
        <v>2808.9597669172931</v>
      </c>
      <c r="U900" s="2">
        <f t="shared" si="519"/>
        <v>16.149766917293164</v>
      </c>
      <c r="V900" s="24">
        <f t="shared" si="520"/>
        <v>0</v>
      </c>
      <c r="W900" s="32">
        <f t="shared" si="521"/>
        <v>2816.894580991569</v>
      </c>
      <c r="X900" s="33">
        <f t="shared" si="522"/>
        <v>24.084580991569055</v>
      </c>
      <c r="Y900" s="34">
        <f t="shared" si="523"/>
        <v>0</v>
      </c>
      <c r="Z900" s="39">
        <f t="shared" si="548"/>
        <v>2815.9850000000006</v>
      </c>
      <c r="AA900" s="33">
        <f t="shared" si="524"/>
        <v>23.175000000000637</v>
      </c>
      <c r="AB900" s="34">
        <f t="shared" si="525"/>
        <v>0</v>
      </c>
      <c r="AC900" s="32">
        <f t="shared" si="526"/>
        <v>2816.1760120082299</v>
      </c>
      <c r="AD900" s="33">
        <f t="shared" si="527"/>
        <v>23.366012008229973</v>
      </c>
      <c r="AE900" s="34">
        <f t="shared" si="528"/>
        <v>0</v>
      </c>
      <c r="AF900" s="36">
        <f t="shared" si="529"/>
        <v>-1</v>
      </c>
      <c r="AG900" s="37">
        <f t="shared" si="530"/>
        <v>-1</v>
      </c>
      <c r="AH900" s="37">
        <f>IF(COUNTIF(AF901:AF904, "&lt;0")&gt;=2,0,IF(AE900=1, 1, -1))</f>
        <v>-1</v>
      </c>
      <c r="AI900" s="37">
        <f>IF(COUNTIF(AF901:AF903, "&lt;0")&gt;=1,0,IF(AE900=1, 1, -1))</f>
        <v>-1</v>
      </c>
      <c r="AJ900" s="42">
        <f>IF(SUM(AE901:AE903)=0,0,IF(AE900=1, 1, -1))</f>
        <v>-1</v>
      </c>
      <c r="AK900" s="37">
        <f>IF(COUNTIF(AF901:AF902, "&lt;0")&gt;=2,0,IF(AE900=1, 1, -1))</f>
        <v>-1</v>
      </c>
      <c r="AL900" s="44">
        <f>IF(COUNTIF(AF901:AF904, "&lt;0")&gt;=3,0,IF(AE900=1, 1, -1))</f>
        <v>-1</v>
      </c>
      <c r="AM900" s="49">
        <f>IF(COUNTIF(AF901:AF903, "&lt;0")&gt;=2,0,IF(AE900=1, 1, -1))</f>
        <v>-1</v>
      </c>
      <c r="AN900" s="7">
        <v>13.483756265563143</v>
      </c>
      <c r="AO900" s="4">
        <f t="shared" si="531"/>
        <v>2.5100000000002183</v>
      </c>
      <c r="AP900" s="4">
        <f t="shared" si="532"/>
        <v>-46.710000000000036</v>
      </c>
      <c r="AQ900" s="4">
        <f t="shared" si="533"/>
        <v>21.559999999999945</v>
      </c>
      <c r="AR900">
        <f t="shared" si="549"/>
        <v>46.710000000000036</v>
      </c>
      <c r="AS900" s="6">
        <f t="shared" si="534"/>
        <v>1</v>
      </c>
      <c r="AT900" s="4">
        <f t="shared" si="535"/>
        <v>-26.484365601655323</v>
      </c>
      <c r="AU900" s="4">
        <f t="shared" si="550"/>
        <v>-1.0762437344368028</v>
      </c>
      <c r="AV900">
        <f t="shared" si="551"/>
        <v>1</v>
      </c>
      <c r="AW900">
        <f t="shared" si="552"/>
        <v>0</v>
      </c>
      <c r="AX900">
        <f t="shared" si="553"/>
        <v>0</v>
      </c>
      <c r="AY900" s="4">
        <f t="shared" si="536"/>
        <v>-3.9100000000000006</v>
      </c>
      <c r="AZ900" s="4">
        <f t="shared" si="537"/>
        <v>182.53999999999994</v>
      </c>
      <c r="BA900" s="4">
        <f>(C900-$C$1240)*10/100*4</f>
        <v>94.515999999999991</v>
      </c>
      <c r="BC900"/>
      <c r="BE900" s="6"/>
      <c r="BK900">
        <f t="shared" si="554"/>
        <v>1</v>
      </c>
    </row>
    <row r="901" spans="1:63" x14ac:dyDescent="0.25">
      <c r="A901">
        <v>358</v>
      </c>
      <c r="B901" s="1">
        <v>43525</v>
      </c>
      <c r="C901" s="2">
        <v>2798.22</v>
      </c>
      <c r="D901" s="2">
        <v>2808.02</v>
      </c>
      <c r="E901" s="2">
        <v>2787.38</v>
      </c>
      <c r="F901" s="2">
        <v>2803.69</v>
      </c>
      <c r="G901" s="2">
        <v>3972280000</v>
      </c>
      <c r="H901" s="2">
        <f t="shared" si="538"/>
        <v>13.107705791293565</v>
      </c>
      <c r="I901" s="2">
        <f t="shared" si="539"/>
        <v>2752.5459999999998</v>
      </c>
      <c r="J901" s="2">
        <f t="shared" si="540"/>
        <v>14.119360541655642</v>
      </c>
      <c r="K901" s="2">
        <f t="shared" si="541"/>
        <v>13.730000000000018</v>
      </c>
      <c r="L901" s="20">
        <f>VLOOKUP(B901,'IV Calls'!A:B,2, FALSE)</f>
        <v>9.1200000000000003E-2</v>
      </c>
      <c r="M901" s="2">
        <f t="shared" si="542"/>
        <v>8.3251350614583099</v>
      </c>
      <c r="N901" s="2">
        <f>VLOOKUP(B901,'IV Puts'!A:B,2, FALSE)</f>
        <v>8.7999999999999995E-2</v>
      </c>
      <c r="O901" s="21">
        <f t="shared" si="543"/>
        <v>8.3362640703006274</v>
      </c>
      <c r="P901" s="4">
        <f t="shared" si="544"/>
        <v>23.5300000000002</v>
      </c>
      <c r="Q901" s="4">
        <f t="shared" si="545"/>
        <v>19.510999999999921</v>
      </c>
      <c r="R901" s="4">
        <f t="shared" si="546"/>
        <v>5.2697669172932313</v>
      </c>
      <c r="S901" s="4">
        <f t="shared" si="547"/>
        <v>3.5557478754492595</v>
      </c>
      <c r="T901" s="20">
        <f t="shared" si="518"/>
        <v>2789.7874586466164</v>
      </c>
      <c r="U901" s="2">
        <f t="shared" si="519"/>
        <v>13.90254135338364</v>
      </c>
      <c r="V901" s="24">
        <f t="shared" si="520"/>
        <v>0</v>
      </c>
      <c r="W901" s="32">
        <f t="shared" si="521"/>
        <v>2800.7358436161776</v>
      </c>
      <c r="X901" s="33">
        <f t="shared" si="522"/>
        <v>2.9541563838224647</v>
      </c>
      <c r="Y901" s="34">
        <f t="shared" si="523"/>
        <v>1</v>
      </c>
      <c r="Z901" s="39">
        <f t="shared" si="548"/>
        <v>2799.2310000000002</v>
      </c>
      <c r="AA901" s="33">
        <f t="shared" si="524"/>
        <v>4.4589999999998327</v>
      </c>
      <c r="AB901" s="34">
        <f t="shared" si="525"/>
        <v>1</v>
      </c>
      <c r="AC901" s="32">
        <f t="shared" si="526"/>
        <v>2799.5470171593975</v>
      </c>
      <c r="AD901" s="33">
        <f t="shared" si="527"/>
        <v>4.142982840602599</v>
      </c>
      <c r="AE901" s="34">
        <f t="shared" si="528"/>
        <v>1</v>
      </c>
      <c r="AF901" s="36">
        <f t="shared" si="529"/>
        <v>1</v>
      </c>
      <c r="AG901" s="37">
        <f t="shared" si="530"/>
        <v>1</v>
      </c>
      <c r="AH901" s="37">
        <f>IF(COUNTIF(AF902:AF905, "&lt;0")&gt;=2,0,IF(AE901=1, 1, -1))</f>
        <v>1</v>
      </c>
      <c r="AI901" s="37">
        <f>IF(COUNTIF(AF902:AF904, "&lt;0")&gt;=1,0,IF(AE901=1, 1, -1))</f>
        <v>1</v>
      </c>
      <c r="AJ901" s="42">
        <f>IF(SUM(AE902:AE904)=0,0,IF(AE901=1, 1, -1))</f>
        <v>1</v>
      </c>
      <c r="AK901" s="37">
        <f>IF(COUNTIF(AF902:AF903, "&lt;0")&gt;=2,0,IF(AE901=1, 1, -1))</f>
        <v>1</v>
      </c>
      <c r="AL901" s="44">
        <f>IF(COUNTIF(AF902:AF905, "&lt;0")&gt;=3,0,IF(AE901=1, 1, -1))</f>
        <v>1</v>
      </c>
      <c r="AM901" s="49">
        <f>IF(COUNTIF(AF902:AF904, "&lt;0")&gt;=2,0,IF(AE901=1, 1, -1))</f>
        <v>1</v>
      </c>
      <c r="AN901" s="7">
        <v>8.0330250593018775</v>
      </c>
      <c r="AO901" s="4">
        <f t="shared" si="531"/>
        <v>9.8000000000001819</v>
      </c>
      <c r="AP901" s="4">
        <f t="shared" si="532"/>
        <v>-10.839999999999691</v>
      </c>
      <c r="AQ901" s="4">
        <f t="shared" si="533"/>
        <v>5.4700000000002547</v>
      </c>
      <c r="AR901">
        <f t="shared" si="549"/>
        <v>10.839999999999691</v>
      </c>
      <c r="AS901" s="6">
        <f t="shared" si="534"/>
        <v>0</v>
      </c>
      <c r="AT901" s="4">
        <f t="shared" si="535"/>
        <v>1.2095375889531255</v>
      </c>
      <c r="AU901" s="4">
        <f t="shared" si="550"/>
        <v>9.5630250593016228</v>
      </c>
      <c r="AV901">
        <f t="shared" si="551"/>
        <v>0</v>
      </c>
      <c r="AW901">
        <f t="shared" si="552"/>
        <v>0</v>
      </c>
      <c r="AX901">
        <f t="shared" si="553"/>
        <v>0</v>
      </c>
      <c r="AY901" s="4">
        <f t="shared" si="536"/>
        <v>6.94</v>
      </c>
      <c r="AZ901" s="4">
        <f t="shared" si="537"/>
        <v>186.44999999999993</v>
      </c>
      <c r="BA901" s="4">
        <f>(C901-$C$1240)*10/100*4</f>
        <v>88.055999999999955</v>
      </c>
      <c r="BC901"/>
      <c r="BE901" s="6"/>
      <c r="BK901">
        <f t="shared" si="554"/>
        <v>1</v>
      </c>
    </row>
    <row r="902" spans="1:63" x14ac:dyDescent="0.25">
      <c r="A902">
        <v>357</v>
      </c>
      <c r="B902" s="1">
        <v>43524</v>
      </c>
      <c r="C902" s="2">
        <v>2788.11</v>
      </c>
      <c r="D902" s="2">
        <v>2793.73</v>
      </c>
      <c r="E902" s="2">
        <v>2782.51</v>
      </c>
      <c r="F902" s="2">
        <v>2784.49</v>
      </c>
      <c r="G902" s="2">
        <v>4396930000</v>
      </c>
      <c r="H902" s="2">
        <f t="shared" si="538"/>
        <v>17.272779484237958</v>
      </c>
      <c r="I902" s="2">
        <f t="shared" si="539"/>
        <v>2746.9094999999998</v>
      </c>
      <c r="J902" s="2">
        <f t="shared" si="540"/>
        <v>18.494829227594757</v>
      </c>
      <c r="K902" s="2">
        <f t="shared" si="541"/>
        <v>-4.2699999999999818</v>
      </c>
      <c r="L902" s="20">
        <f>VLOOKUP(B902,'IV Calls'!A:B,2, FALSE)</f>
        <v>0.10680000000000001</v>
      </c>
      <c r="M902" s="2">
        <f t="shared" si="542"/>
        <v>9.7767961156424175</v>
      </c>
      <c r="N902" s="2">
        <f>VLOOKUP(B902,'IV Puts'!A:B,2, FALSE)</f>
        <v>9.5699999999999993E-2</v>
      </c>
      <c r="O902" s="21">
        <f t="shared" si="543"/>
        <v>9.0913752815707181</v>
      </c>
      <c r="P902" s="4">
        <f t="shared" si="544"/>
        <v>11.2199999999998</v>
      </c>
      <c r="Q902" s="4">
        <f t="shared" si="545"/>
        <v>19.82499999999991</v>
      </c>
      <c r="R902" s="4">
        <f t="shared" si="546"/>
        <v>5.2974586466165405</v>
      </c>
      <c r="S902" s="4">
        <f t="shared" si="547"/>
        <v>3.5434417129262492</v>
      </c>
      <c r="T902" s="20">
        <f t="shared" si="518"/>
        <v>2798.1878345864661</v>
      </c>
      <c r="U902" s="2">
        <f t="shared" si="519"/>
        <v>13.697834586466342</v>
      </c>
      <c r="V902" s="24">
        <f t="shared" si="520"/>
        <v>0</v>
      </c>
      <c r="W902" s="32">
        <f t="shared" si="521"/>
        <v>2790.8581731767822</v>
      </c>
      <c r="X902" s="33">
        <f t="shared" si="522"/>
        <v>6.3681731767824203</v>
      </c>
      <c r="Y902" s="34">
        <f t="shared" si="523"/>
        <v>1</v>
      </c>
      <c r="Z902" s="39">
        <f t="shared" si="548"/>
        <v>2788.1710000000003</v>
      </c>
      <c r="AA902" s="33">
        <f t="shared" si="524"/>
        <v>3.6810000000004948</v>
      </c>
      <c r="AB902" s="34">
        <f t="shared" si="525"/>
        <v>1</v>
      </c>
      <c r="AC902" s="32">
        <f t="shared" si="526"/>
        <v>2788.7353063671244</v>
      </c>
      <c r="AD902" s="33">
        <f t="shared" si="527"/>
        <v>4.2453063671246127</v>
      </c>
      <c r="AE902" s="34">
        <f t="shared" si="528"/>
        <v>1</v>
      </c>
      <c r="AF902" s="36">
        <f t="shared" si="529"/>
        <v>1</v>
      </c>
      <c r="AG902" s="37">
        <f t="shared" si="530"/>
        <v>1</v>
      </c>
      <c r="AH902" s="37">
        <f>IF(COUNTIF(AF903:AF906, "&lt;0")&gt;=2,0,IF(AE902=1, 1, -1))</f>
        <v>0</v>
      </c>
      <c r="AI902" s="37">
        <f>IF(COUNTIF(AF903:AF905, "&lt;0")&gt;=1,0,IF(AE902=1, 1, -1))</f>
        <v>0</v>
      </c>
      <c r="AJ902" s="42">
        <f>IF(SUM(AE903:AE905)=0,0,IF(AE902=1, 1, -1))</f>
        <v>1</v>
      </c>
      <c r="AK902" s="37">
        <f>IF(COUNTIF(AF903:AF904, "&lt;0")&gt;=2,0,IF(AE902=1, 1, -1))</f>
        <v>1</v>
      </c>
      <c r="AL902" s="44">
        <f>IF(COUNTIF(AF903:AF906, "&lt;0")&gt;=3,0,IF(AE902=1, 1, -1))</f>
        <v>1</v>
      </c>
      <c r="AM902" s="49">
        <f>IF(COUNTIF(AF903:AF905, "&lt;0")&gt;=2,0,IF(AE902=1, 1, -1))</f>
        <v>1</v>
      </c>
      <c r="AN902" s="7">
        <v>8.7606684294660973</v>
      </c>
      <c r="AO902" s="4">
        <f t="shared" si="531"/>
        <v>5.6199999999998909</v>
      </c>
      <c r="AP902" s="4">
        <f t="shared" si="532"/>
        <v>-5.5999999999999091</v>
      </c>
      <c r="AQ902" s="4">
        <f t="shared" si="533"/>
        <v>3.6200000000003456</v>
      </c>
      <c r="AR902">
        <f t="shared" si="549"/>
        <v>5.6199999999998909</v>
      </c>
      <c r="AS902" s="6">
        <f t="shared" si="534"/>
        <v>0</v>
      </c>
      <c r="AT902" s="4">
        <f t="shared" si="535"/>
        <v>7.521002644199255</v>
      </c>
      <c r="AU902" s="4">
        <f t="shared" si="550"/>
        <v>12.140668429465752</v>
      </c>
      <c r="AV902">
        <f t="shared" si="551"/>
        <v>0</v>
      </c>
      <c r="AW902">
        <f t="shared" si="552"/>
        <v>0</v>
      </c>
      <c r="AX902">
        <f t="shared" si="553"/>
        <v>0</v>
      </c>
      <c r="AY902" s="4">
        <f t="shared" si="536"/>
        <v>6.94</v>
      </c>
      <c r="AZ902" s="4">
        <f t="shared" si="537"/>
        <v>179.50999999999993</v>
      </c>
      <c r="BA902" s="4">
        <f>(C902-$C$1240)*10/100*4</f>
        <v>84.012000000000086</v>
      </c>
      <c r="BC902"/>
      <c r="BE902" s="6"/>
      <c r="BK902">
        <f t="shared" si="554"/>
        <v>1</v>
      </c>
    </row>
    <row r="903" spans="1:63" x14ac:dyDescent="0.25">
      <c r="A903">
        <v>356</v>
      </c>
      <c r="B903" s="1">
        <v>43523</v>
      </c>
      <c r="C903" s="2">
        <v>2787.5</v>
      </c>
      <c r="D903" s="2">
        <v>2795.76</v>
      </c>
      <c r="E903" s="2">
        <v>2775.13</v>
      </c>
      <c r="F903" s="2">
        <v>2792.38</v>
      </c>
      <c r="G903" s="2">
        <v>3767130000</v>
      </c>
      <c r="H903" s="2">
        <f t="shared" si="538"/>
        <v>18.995137067739773</v>
      </c>
      <c r="I903" s="2">
        <f t="shared" si="539"/>
        <v>2740.1849999999999</v>
      </c>
      <c r="J903" s="2">
        <f t="shared" si="540"/>
        <v>19.835416829234315</v>
      </c>
      <c r="K903" s="2">
        <f t="shared" si="541"/>
        <v>-6.4000000000000909</v>
      </c>
      <c r="L903" s="20">
        <f>VLOOKUP(B903,'IV Calls'!A:B,2, FALSE)</f>
        <v>0.11269999999999999</v>
      </c>
      <c r="M903" s="2">
        <f t="shared" si="542"/>
        <v>10.322515907008688</v>
      </c>
      <c r="N903" s="2">
        <f>VLOOKUP(B903,'IV Puts'!A:B,2, FALSE)</f>
        <v>9.8799999999999999E-2</v>
      </c>
      <c r="O903" s="21">
        <f t="shared" si="543"/>
        <v>9.3909803328521928</v>
      </c>
      <c r="P903" s="4">
        <f t="shared" si="544"/>
        <v>20.630000000000109</v>
      </c>
      <c r="Q903" s="4">
        <f t="shared" si="545"/>
        <v>20.414999999999917</v>
      </c>
      <c r="R903" s="4">
        <f t="shared" si="546"/>
        <v>5.8078345864661678</v>
      </c>
      <c r="S903" s="4">
        <f t="shared" si="547"/>
        <v>3.8706664461716573</v>
      </c>
      <c r="T903" s="20">
        <f t="shared" si="518"/>
        <v>2800.5245112781954</v>
      </c>
      <c r="U903" s="2">
        <f t="shared" si="519"/>
        <v>8.1445112781952957</v>
      </c>
      <c r="V903" s="24">
        <f t="shared" si="520"/>
        <v>1</v>
      </c>
      <c r="W903" s="32">
        <f t="shared" si="521"/>
        <v>2790.6412692359522</v>
      </c>
      <c r="X903" s="33">
        <f t="shared" si="522"/>
        <v>1.7387307640478866</v>
      </c>
      <c r="Y903" s="34">
        <f t="shared" si="523"/>
        <v>1</v>
      </c>
      <c r="Z903" s="39">
        <f t="shared" si="548"/>
        <v>2787.0140000000001</v>
      </c>
      <c r="AA903" s="33">
        <f t="shared" si="524"/>
        <v>5.3659999999999854</v>
      </c>
      <c r="AB903" s="34">
        <f t="shared" si="525"/>
        <v>1</v>
      </c>
      <c r="AC903" s="32">
        <f t="shared" si="526"/>
        <v>2787.7757265395503</v>
      </c>
      <c r="AD903" s="33">
        <f t="shared" si="527"/>
        <v>4.6042734604498037</v>
      </c>
      <c r="AE903" s="34">
        <f t="shared" si="528"/>
        <v>1</v>
      </c>
      <c r="AF903" s="36">
        <f t="shared" si="529"/>
        <v>1</v>
      </c>
      <c r="AG903" s="37">
        <f t="shared" si="530"/>
        <v>1</v>
      </c>
      <c r="AH903" s="37">
        <f>IF(COUNTIF(AF904:AF907, "&lt;0")&gt;=2,0,IF(AE903=1, 1, -1))</f>
        <v>0</v>
      </c>
      <c r="AI903" s="37">
        <f>IF(COUNTIF(AF904:AF906, "&lt;0")&gt;=1,0,IF(AE903=1, 1, -1))</f>
        <v>0</v>
      </c>
      <c r="AJ903" s="42">
        <f>IF(SUM(AE904:AE906)=0,0,IF(AE903=1, 1, -1))</f>
        <v>1</v>
      </c>
      <c r="AK903" s="37">
        <f>IF(COUNTIF(AF904:AF905, "&lt;0")&gt;=2,0,IF(AE903=1, 1, -1))</f>
        <v>1</v>
      </c>
      <c r="AL903" s="44">
        <f>IF(COUNTIF(AF904:AF907, "&lt;0")&gt;=3,0,IF(AE903=1, 1, -1))</f>
        <v>1</v>
      </c>
      <c r="AM903" s="49">
        <f>IF(COUNTIF(AF904:AF906, "&lt;0")&gt;=2,0,IF(AE903=1, 1, -1))</f>
        <v>0</v>
      </c>
      <c r="AN903" s="7">
        <v>9.0493750808558868</v>
      </c>
      <c r="AO903" s="4">
        <f t="shared" si="531"/>
        <v>8.2600000000002183</v>
      </c>
      <c r="AP903" s="4">
        <f t="shared" si="532"/>
        <v>-12.369999999999891</v>
      </c>
      <c r="AQ903" s="4">
        <f t="shared" si="533"/>
        <v>4.8800000000001091</v>
      </c>
      <c r="AR903">
        <f t="shared" si="549"/>
        <v>12.369999999999891</v>
      </c>
      <c r="AS903" s="6">
        <f t="shared" si="534"/>
        <v>0</v>
      </c>
      <c r="AT903" s="4">
        <f t="shared" si="535"/>
        <v>1.2040626212839385</v>
      </c>
      <c r="AU903" s="4">
        <f t="shared" si="550"/>
        <v>11.169375080855778</v>
      </c>
      <c r="AV903">
        <f t="shared" si="551"/>
        <v>0</v>
      </c>
      <c r="AW903">
        <f t="shared" si="552"/>
        <v>0</v>
      </c>
      <c r="AX903">
        <f t="shared" si="553"/>
        <v>0</v>
      </c>
      <c r="AY903" s="4">
        <f t="shared" si="536"/>
        <v>6.94</v>
      </c>
      <c r="AZ903" s="4">
        <f t="shared" si="537"/>
        <v>172.56999999999994</v>
      </c>
      <c r="BA903" s="4">
        <f>(C903-$C$1240)*10/100*4</f>
        <v>83.768000000000029</v>
      </c>
      <c r="BC903"/>
      <c r="BE903" s="6"/>
      <c r="BK903">
        <f t="shared" si="554"/>
        <v>1</v>
      </c>
    </row>
    <row r="904" spans="1:63" x14ac:dyDescent="0.25">
      <c r="A904">
        <v>355</v>
      </c>
      <c r="B904" s="1">
        <v>43522</v>
      </c>
      <c r="C904" s="2">
        <v>2792.36</v>
      </c>
      <c r="D904" s="2">
        <v>2803.12</v>
      </c>
      <c r="E904" s="2">
        <v>2789.47</v>
      </c>
      <c r="F904" s="2">
        <v>2793.9</v>
      </c>
      <c r="G904" s="2">
        <v>3645680000</v>
      </c>
      <c r="H904" s="2">
        <f t="shared" si="538"/>
        <v>24.454386564013841</v>
      </c>
      <c r="I904" s="2">
        <f t="shared" si="539"/>
        <v>2733.0544999999997</v>
      </c>
      <c r="J904" s="2">
        <f t="shared" si="540"/>
        <v>23.465690497539427</v>
      </c>
      <c r="K904" s="2">
        <f t="shared" si="541"/>
        <v>-3.75</v>
      </c>
      <c r="L904" s="20">
        <f>VLOOKUP(B904,'IV Calls'!A:B,2, FALSE)</f>
        <v>0.1089</v>
      </c>
      <c r="M904" s="2">
        <f t="shared" si="542"/>
        <v>9.9823529091408716</v>
      </c>
      <c r="N904" s="2">
        <f>VLOOKUP(B904,'IV Puts'!A:B,2, FALSE)</f>
        <v>0.121</v>
      </c>
      <c r="O904" s="21">
        <f t="shared" si="543"/>
        <v>11.510196868443197</v>
      </c>
      <c r="P904" s="4">
        <f t="shared" si="544"/>
        <v>13.650000000000091</v>
      </c>
      <c r="Q904" s="4">
        <f t="shared" si="545"/>
        <v>22.190999999999896</v>
      </c>
      <c r="R904" s="4">
        <f t="shared" si="546"/>
        <v>6.6245112781954907</v>
      </c>
      <c r="S904" s="4">
        <f t="shared" si="547"/>
        <v>4.424322867538069</v>
      </c>
      <c r="T904" s="20">
        <f t="shared" si="518"/>
        <v>2803.2430451127821</v>
      </c>
      <c r="U904" s="2">
        <f t="shared" si="519"/>
        <v>9.3430451127819651</v>
      </c>
      <c r="V904" s="24">
        <f t="shared" si="520"/>
        <v>1</v>
      </c>
      <c r="W904" s="32">
        <f t="shared" si="521"/>
        <v>2795.793558858481</v>
      </c>
      <c r="X904" s="33">
        <f t="shared" si="522"/>
        <v>1.8935588584809011</v>
      </c>
      <c r="Y904" s="34">
        <f t="shared" si="523"/>
        <v>1</v>
      </c>
      <c r="Z904" s="39">
        <f t="shared" si="548"/>
        <v>2791.1610000000001</v>
      </c>
      <c r="AA904" s="33">
        <f t="shared" si="524"/>
        <v>2.7390000000000327</v>
      </c>
      <c r="AB904" s="34">
        <f t="shared" si="525"/>
        <v>1</v>
      </c>
      <c r="AC904" s="32">
        <f t="shared" si="526"/>
        <v>2792.1338373602812</v>
      </c>
      <c r="AD904" s="33">
        <f t="shared" si="527"/>
        <v>1.7661626397189139</v>
      </c>
      <c r="AE904" s="34">
        <f t="shared" si="528"/>
        <v>1</v>
      </c>
      <c r="AF904" s="36">
        <f t="shared" si="529"/>
        <v>1</v>
      </c>
      <c r="AG904" s="37">
        <f t="shared" si="530"/>
        <v>0</v>
      </c>
      <c r="AH904" s="37">
        <f>IF(COUNTIF(AF905:AF908, "&lt;0")&gt;=2,0,IF(AE904=1, 1, -1))</f>
        <v>0</v>
      </c>
      <c r="AI904" s="37">
        <f>IF(COUNTIF(AF905:AF907, "&lt;0")&gt;=1,0,IF(AE904=1, 1, -1))</f>
        <v>0</v>
      </c>
      <c r="AJ904" s="42">
        <f>IF(SUM(AE905:AE907)=0,0,IF(AE904=1, 1, -1))</f>
        <v>1</v>
      </c>
      <c r="AK904" s="37">
        <f>IF(COUNTIF(AF905:AF906, "&lt;0")&gt;=2,0,IF(AE904=1, 1, -1))</f>
        <v>0</v>
      </c>
      <c r="AL904" s="44">
        <f>IF(COUNTIF(AF905:AF908, "&lt;0")&gt;=3,0,IF(AE904=1, 1, -1))</f>
        <v>1</v>
      </c>
      <c r="AM904" s="49">
        <f>IF(COUNTIF(AF905:AF907, "&lt;0")&gt;=2,0,IF(AE904=1, 1, -1))</f>
        <v>0</v>
      </c>
      <c r="AN904" s="7">
        <v>11.091503232378747</v>
      </c>
      <c r="AO904" s="4">
        <f t="shared" si="531"/>
        <v>10.759999999999764</v>
      </c>
      <c r="AP904" s="4">
        <f t="shared" si="532"/>
        <v>-2.8900000000003274</v>
      </c>
      <c r="AQ904" s="4">
        <f t="shared" si="533"/>
        <v>1.5399999999999636</v>
      </c>
      <c r="AR904">
        <f t="shared" si="549"/>
        <v>10.759999999999764</v>
      </c>
      <c r="AS904" s="6">
        <f t="shared" si="534"/>
        <v>0</v>
      </c>
      <c r="AT904" s="4">
        <f t="shared" si="535"/>
        <v>5.8772548485683558</v>
      </c>
      <c r="AU904" s="4">
        <f t="shared" si="550"/>
        <v>16.551503232378785</v>
      </c>
      <c r="AV904">
        <f t="shared" si="551"/>
        <v>0</v>
      </c>
      <c r="AW904">
        <f t="shared" si="552"/>
        <v>0</v>
      </c>
      <c r="AX904">
        <f t="shared" si="553"/>
        <v>0</v>
      </c>
      <c r="AY904" s="4">
        <f t="shared" si="536"/>
        <v>6.94</v>
      </c>
      <c r="AZ904" s="4">
        <f t="shared" si="537"/>
        <v>165.62999999999994</v>
      </c>
      <c r="BA904" s="4">
        <f>(C904-$C$1240)*10/100*4</f>
        <v>85.712000000000074</v>
      </c>
      <c r="BC904"/>
      <c r="BE904" s="6"/>
      <c r="BK904">
        <f t="shared" si="554"/>
        <v>1</v>
      </c>
    </row>
    <row r="905" spans="1:63" x14ac:dyDescent="0.25">
      <c r="A905">
        <v>354</v>
      </c>
      <c r="B905" s="1">
        <v>43521</v>
      </c>
      <c r="C905" s="2">
        <v>2804.35</v>
      </c>
      <c r="D905" s="2">
        <v>2813.49</v>
      </c>
      <c r="E905" s="2">
        <v>2794.99</v>
      </c>
      <c r="F905" s="2">
        <v>2796.11</v>
      </c>
      <c r="G905" s="2">
        <v>3804380000</v>
      </c>
      <c r="H905" s="2">
        <f t="shared" si="538"/>
        <v>28.445508608565909</v>
      </c>
      <c r="I905" s="2">
        <f t="shared" si="539"/>
        <v>2725.6850000000004</v>
      </c>
      <c r="J905" s="2">
        <f t="shared" si="540"/>
        <v>28.456588040289244</v>
      </c>
      <c r="K905" s="2">
        <f t="shared" si="541"/>
        <v>11.679999999999836</v>
      </c>
      <c r="L905" s="20">
        <f>VLOOKUP(B905,'IV Calls'!A:B,2, FALSE)</f>
        <v>0.11849999999999999</v>
      </c>
      <c r="M905" s="2">
        <f t="shared" si="542"/>
        <v>10.848976215918471</v>
      </c>
      <c r="N905" s="2">
        <f>VLOOKUP(B905,'IV Puts'!A:B,2, FALSE)</f>
        <v>0.1132</v>
      </c>
      <c r="O905" s="21">
        <f t="shared" si="543"/>
        <v>10.754969306410324</v>
      </c>
      <c r="P905" s="4">
        <f t="shared" si="544"/>
        <v>20.819999999999709</v>
      </c>
      <c r="Q905" s="4">
        <f t="shared" si="545"/>
        <v>22.251999999999907</v>
      </c>
      <c r="R905" s="4">
        <f t="shared" si="546"/>
        <v>7.1330451127819581</v>
      </c>
      <c r="S905" s="4">
        <f t="shared" si="547"/>
        <v>4.8359983922267658</v>
      </c>
      <c r="T905" s="20">
        <f t="shared" si="518"/>
        <v>2799.7523308270679</v>
      </c>
      <c r="U905" s="2">
        <f t="shared" si="519"/>
        <v>3.6423308270677808</v>
      </c>
      <c r="V905" s="24">
        <f t="shared" si="520"/>
        <v>1</v>
      </c>
      <c r="W905" s="32">
        <f t="shared" si="521"/>
        <v>2807.7933331434269</v>
      </c>
      <c r="X905" s="33">
        <f t="shared" si="522"/>
        <v>11.683333143426808</v>
      </c>
      <c r="Y905" s="34">
        <f t="shared" si="523"/>
        <v>0</v>
      </c>
      <c r="Z905" s="39">
        <f t="shared" si="548"/>
        <v>2806.7180000000008</v>
      </c>
      <c r="AA905" s="33">
        <f t="shared" si="524"/>
        <v>10.608000000000629</v>
      </c>
      <c r="AB905" s="34">
        <f t="shared" si="525"/>
        <v>0</v>
      </c>
      <c r="AC905" s="32">
        <f t="shared" si="526"/>
        <v>2806.94381996012</v>
      </c>
      <c r="AD905" s="33">
        <f t="shared" si="527"/>
        <v>10.833819960119854</v>
      </c>
      <c r="AE905" s="34">
        <f t="shared" si="528"/>
        <v>0</v>
      </c>
      <c r="AF905" s="36">
        <f t="shared" si="529"/>
        <v>-1</v>
      </c>
      <c r="AG905" s="37">
        <f t="shared" si="530"/>
        <v>0</v>
      </c>
      <c r="AH905" s="37">
        <f>IF(COUNTIF(AF906:AF909, "&lt;0")&gt;=2,0,IF(AE905=1, 1, -1))</f>
        <v>-1</v>
      </c>
      <c r="AI905" s="37">
        <f>IF(COUNTIF(AF906:AF908, "&lt;0")&gt;=1,0,IF(AE905=1, 1, -1))</f>
        <v>0</v>
      </c>
      <c r="AJ905" s="42">
        <f>IF(SUM(AE906:AE908)=0,0,IF(AE905=1, 1, -1))</f>
        <v>-1</v>
      </c>
      <c r="AK905" s="37">
        <f>IF(COUNTIF(AF906:AF907, "&lt;0")&gt;=2,0,IF(AE905=1, 1, -1))</f>
        <v>-1</v>
      </c>
      <c r="AL905" s="44">
        <f>IF(COUNTIF(AF906:AF909, "&lt;0")&gt;=3,0,IF(AE905=1, 1, -1))</f>
        <v>-1</v>
      </c>
      <c r="AM905" s="49">
        <f>IF(COUNTIF(AF906:AF908, "&lt;0")&gt;=2,0,IF(AE905=1, 1, -1))</f>
        <v>-1</v>
      </c>
      <c r="AN905" s="7">
        <v>10.363747743814102</v>
      </c>
      <c r="AO905" s="4">
        <f t="shared" si="531"/>
        <v>9.1399999999998727</v>
      </c>
      <c r="AP905" s="4">
        <f t="shared" si="532"/>
        <v>-9.3600000000001273</v>
      </c>
      <c r="AQ905" s="4">
        <f t="shared" si="533"/>
        <v>8.2399999999997817</v>
      </c>
      <c r="AR905">
        <f t="shared" si="549"/>
        <v>9.3600000000001273</v>
      </c>
      <c r="AS905" s="6">
        <f t="shared" si="534"/>
        <v>0</v>
      </c>
      <c r="AT905" s="4">
        <f t="shared" si="535"/>
        <v>6.1856216157210255</v>
      </c>
      <c r="AU905" s="4">
        <f t="shared" si="550"/>
        <v>9.1237477438143202</v>
      </c>
      <c r="AV905">
        <f t="shared" si="551"/>
        <v>0</v>
      </c>
      <c r="AW905">
        <f t="shared" si="552"/>
        <v>0</v>
      </c>
      <c r="AX905">
        <f t="shared" si="553"/>
        <v>0</v>
      </c>
      <c r="AY905" s="4">
        <f t="shared" si="536"/>
        <v>6.94</v>
      </c>
      <c r="AZ905" s="4">
        <f t="shared" si="537"/>
        <v>158.68999999999994</v>
      </c>
      <c r="BA905" s="4">
        <f>(C905-$C$1240)*10/100*4</f>
        <v>90.507999999999996</v>
      </c>
      <c r="BC905"/>
      <c r="BE905" s="6"/>
      <c r="BK905">
        <f t="shared" si="554"/>
        <v>1</v>
      </c>
    </row>
    <row r="906" spans="1:63" x14ac:dyDescent="0.25">
      <c r="A906">
        <v>353</v>
      </c>
      <c r="B906" s="1">
        <v>43518</v>
      </c>
      <c r="C906" s="2">
        <v>2780.67</v>
      </c>
      <c r="D906" s="2">
        <v>2794.2</v>
      </c>
      <c r="E906" s="2">
        <v>2779.11</v>
      </c>
      <c r="F906" s="2">
        <v>2792.67</v>
      </c>
      <c r="G906" s="2">
        <v>3427810000</v>
      </c>
      <c r="H906" s="2">
        <f t="shared" si="538"/>
        <v>31.083265326109654</v>
      </c>
      <c r="I906" s="2">
        <f t="shared" si="539"/>
        <v>2718.3395000000005</v>
      </c>
      <c r="J906" s="2">
        <f t="shared" si="540"/>
        <v>31.912681834062504</v>
      </c>
      <c r="K906" s="2">
        <f t="shared" si="541"/>
        <v>5.7899999999999636</v>
      </c>
      <c r="L906" s="20">
        <f>VLOOKUP(B906,'IV Calls'!A:B,2, FALSE)</f>
        <v>8.9800000000000005E-2</v>
      </c>
      <c r="M906" s="2">
        <f t="shared" si="542"/>
        <v>8.1690457913734686</v>
      </c>
      <c r="N906" s="2">
        <f>VLOOKUP(B906,'IV Puts'!A:B,2, FALSE)</f>
        <v>9.7500000000000003E-2</v>
      </c>
      <c r="O906" s="21">
        <f t="shared" si="543"/>
        <v>9.2043251319692097</v>
      </c>
      <c r="P906" s="4">
        <f t="shared" si="544"/>
        <v>19.319999999999709</v>
      </c>
      <c r="Q906" s="4">
        <f t="shared" si="545"/>
        <v>22.793999999999961</v>
      </c>
      <c r="R906" s="4">
        <f t="shared" si="546"/>
        <v>7.0823308270676675</v>
      </c>
      <c r="S906" s="4">
        <f t="shared" si="547"/>
        <v>4.8497649907420604</v>
      </c>
      <c r="T906" s="20">
        <f t="shared" si="518"/>
        <v>2782.0888421052632</v>
      </c>
      <c r="U906" s="2">
        <f t="shared" si="519"/>
        <v>10.581157894736862</v>
      </c>
      <c r="V906" s="24">
        <f t="shared" si="520"/>
        <v>0</v>
      </c>
      <c r="W906" s="32">
        <f t="shared" si="521"/>
        <v>2784.1698728053675</v>
      </c>
      <c r="X906" s="33">
        <f t="shared" si="522"/>
        <v>8.5001271946325687</v>
      </c>
      <c r="Y906" s="34">
        <f t="shared" si="523"/>
        <v>1</v>
      </c>
      <c r="Z906" s="39">
        <f t="shared" si="548"/>
        <v>2780.7130000000002</v>
      </c>
      <c r="AA906" s="33">
        <f t="shared" si="524"/>
        <v>11.95699999999988</v>
      </c>
      <c r="AB906" s="34">
        <f t="shared" si="525"/>
        <v>0</v>
      </c>
      <c r="AC906" s="32">
        <f t="shared" si="526"/>
        <v>2781.4389432891276</v>
      </c>
      <c r="AD906" s="33">
        <f t="shared" si="527"/>
        <v>11.231056710872508</v>
      </c>
      <c r="AE906" s="34">
        <f t="shared" si="528"/>
        <v>0</v>
      </c>
      <c r="AF906" s="36">
        <f t="shared" si="529"/>
        <v>-1</v>
      </c>
      <c r="AG906" s="37">
        <f t="shared" si="530"/>
        <v>-1</v>
      </c>
      <c r="AH906" s="37">
        <f>IF(COUNTIF(AF907:AF910, "&lt;0")&gt;=2,0,IF(AE906=1, 1, -1))</f>
        <v>-1</v>
      </c>
      <c r="AI906" s="37">
        <f>IF(COUNTIF(AF907:AF909, "&lt;0")&gt;=1,0,IF(AE906=1, 1, -1))</f>
        <v>-1</v>
      </c>
      <c r="AJ906" s="42">
        <f>IF(SUM(AE907:AE909)=0,0,IF(AE906=1, 1, -1))</f>
        <v>-1</v>
      </c>
      <c r="AK906" s="37">
        <f>IF(COUNTIF(AF907:AF908, "&lt;0")&gt;=2,0,IF(AE906=1, 1, -1))</f>
        <v>-1</v>
      </c>
      <c r="AL906" s="44">
        <f>IF(COUNTIF(AF907:AF910, "&lt;0")&gt;=3,0,IF(AE906=1, 1, -1))</f>
        <v>-1</v>
      </c>
      <c r="AM906" s="49">
        <f>IF(COUNTIF(AF907:AF909, "&lt;0")&gt;=2,0,IF(AE906=1, 1, -1))</f>
        <v>-1</v>
      </c>
      <c r="AN906" s="7">
        <v>8.8695096287184096</v>
      </c>
      <c r="AO906" s="4">
        <f t="shared" si="531"/>
        <v>13.529999999999745</v>
      </c>
      <c r="AP906" s="4">
        <f t="shared" si="532"/>
        <v>-1.5599999999999454</v>
      </c>
      <c r="AQ906" s="4">
        <f t="shared" si="533"/>
        <v>12</v>
      </c>
      <c r="AR906">
        <f t="shared" si="549"/>
        <v>13.529999999999745</v>
      </c>
      <c r="AS906" s="6">
        <f t="shared" si="534"/>
        <v>1</v>
      </c>
      <c r="AT906" s="4">
        <f t="shared" si="535"/>
        <v>-0.22573555692213176</v>
      </c>
      <c r="AU906" s="4">
        <f t="shared" si="550"/>
        <v>3.8695096287184096</v>
      </c>
      <c r="AV906">
        <f t="shared" si="551"/>
        <v>0</v>
      </c>
      <c r="AW906">
        <f t="shared" si="552"/>
        <v>1</v>
      </c>
      <c r="AX906">
        <f t="shared" si="553"/>
        <v>0</v>
      </c>
      <c r="AY906" s="4">
        <f t="shared" si="536"/>
        <v>-3.9100000000000006</v>
      </c>
      <c r="AZ906" s="4">
        <f t="shared" si="537"/>
        <v>151.74999999999994</v>
      </c>
      <c r="BA906" s="4">
        <f>(C906-$C$1240)*10/100*4</f>
        <v>81.036000000000058</v>
      </c>
      <c r="BC906"/>
      <c r="BE906" s="6"/>
      <c r="BK906">
        <f t="shared" si="554"/>
        <v>1</v>
      </c>
    </row>
    <row r="907" spans="1:63" x14ac:dyDescent="0.25">
      <c r="A907">
        <v>352</v>
      </c>
      <c r="B907" s="1">
        <v>43517</v>
      </c>
      <c r="C907" s="2">
        <v>2780.24</v>
      </c>
      <c r="D907" s="2">
        <v>2781.58</v>
      </c>
      <c r="E907" s="2">
        <v>2764.55</v>
      </c>
      <c r="F907" s="2">
        <v>2774.88</v>
      </c>
      <c r="G907" s="2">
        <v>3559710000</v>
      </c>
      <c r="H907" s="2">
        <f t="shared" si="538"/>
        <v>30.354276085366678</v>
      </c>
      <c r="I907" s="2">
        <f t="shared" si="539"/>
        <v>2711.2480000000005</v>
      </c>
      <c r="J907" s="2">
        <f t="shared" si="540"/>
        <v>33.22259922022004</v>
      </c>
      <c r="K907" s="2">
        <f t="shared" si="541"/>
        <v>-4.4600000000000364</v>
      </c>
      <c r="L907" s="20">
        <f>VLOOKUP(B907,'IV Calls'!A:B,2, FALSE)</f>
        <v>0.10340000000000001</v>
      </c>
      <c r="M907" s="2">
        <f t="shared" si="542"/>
        <v>9.4395162981729435</v>
      </c>
      <c r="N907" s="2">
        <f>VLOOKUP(B907,'IV Puts'!A:B,2, FALSE)</f>
        <v>0.109</v>
      </c>
      <c r="O907" s="21">
        <f t="shared" si="543"/>
        <v>10.326378547963699</v>
      </c>
      <c r="P907" s="4">
        <f t="shared" si="544"/>
        <v>20.149999999999636</v>
      </c>
      <c r="Q907" s="4">
        <f t="shared" si="545"/>
        <v>25.296999999999979</v>
      </c>
      <c r="R907" s="4">
        <f t="shared" si="546"/>
        <v>7.2088421052631597</v>
      </c>
      <c r="S907" s="4">
        <f t="shared" si="547"/>
        <v>4.9293983174186193</v>
      </c>
      <c r="T907" s="20">
        <f t="shared" si="518"/>
        <v>2792.1420300751879</v>
      </c>
      <c r="U907" s="2">
        <f t="shared" si="519"/>
        <v>17.262030075187795</v>
      </c>
      <c r="V907" s="24">
        <f t="shared" si="520"/>
        <v>0</v>
      </c>
      <c r="W907" s="32">
        <f t="shared" si="521"/>
        <v>2783.883735563888</v>
      </c>
      <c r="X907" s="33">
        <f t="shared" si="522"/>
        <v>9.003735563887858</v>
      </c>
      <c r="Y907" s="34">
        <f t="shared" si="523"/>
        <v>1</v>
      </c>
      <c r="Z907" s="39">
        <f t="shared" si="548"/>
        <v>2780.3589999999999</v>
      </c>
      <c r="AA907" s="33">
        <f t="shared" si="524"/>
        <v>5.4789999999998145</v>
      </c>
      <c r="AB907" s="34">
        <f t="shared" si="525"/>
        <v>1</v>
      </c>
      <c r="AC907" s="32">
        <f t="shared" si="526"/>
        <v>2781.0991944684165</v>
      </c>
      <c r="AD907" s="33">
        <f t="shared" si="527"/>
        <v>6.21919446841639</v>
      </c>
      <c r="AE907" s="34">
        <f t="shared" si="528"/>
        <v>1</v>
      </c>
      <c r="AF907" s="36">
        <f t="shared" si="529"/>
        <v>1</v>
      </c>
      <c r="AG907" s="37">
        <f t="shared" si="530"/>
        <v>1</v>
      </c>
      <c r="AH907" s="37">
        <f>IF(COUNTIF(AF908:AF911, "&lt;0")&gt;=2,0,IF(AE907=1, 1, -1))</f>
        <v>1</v>
      </c>
      <c r="AI907" s="37">
        <f>IF(COUNTIF(AF908:AF910, "&lt;0")&gt;=1,0,IF(AE907=1, 1, -1))</f>
        <v>0</v>
      </c>
      <c r="AJ907" s="42">
        <f>IF(SUM(AE908:AE910)=0,0,IF(AE907=1, 1, -1))</f>
        <v>1</v>
      </c>
      <c r="AK907" s="37">
        <f>IF(COUNTIF(AF908:AF909, "&lt;0")&gt;=2,0,IF(AE907=1, 1, -1))</f>
        <v>1</v>
      </c>
      <c r="AL907" s="44">
        <f>IF(COUNTIF(AF908:AF911, "&lt;0")&gt;=3,0,IF(AE907=1, 1, -1))</f>
        <v>1</v>
      </c>
      <c r="AM907" s="49">
        <f>IF(COUNTIF(AF908:AF910, "&lt;0")&gt;=2,0,IF(AE907=1, 1, -1))</f>
        <v>1</v>
      </c>
      <c r="AN907" s="7">
        <v>9.9507473549405301</v>
      </c>
      <c r="AO907" s="4">
        <f t="shared" si="531"/>
        <v>1.3400000000001455</v>
      </c>
      <c r="AP907" s="4">
        <f t="shared" si="532"/>
        <v>-15.6899999999996</v>
      </c>
      <c r="AQ907" s="4">
        <f t="shared" si="533"/>
        <v>5.3599999999996726</v>
      </c>
      <c r="AR907">
        <f t="shared" si="549"/>
        <v>15.6899999999996</v>
      </c>
      <c r="AS907" s="6">
        <f t="shared" si="534"/>
        <v>1</v>
      </c>
      <c r="AT907" s="4">
        <f t="shared" si="535"/>
        <v>-0.76387896758880558</v>
      </c>
      <c r="AU907" s="4">
        <f t="shared" si="550"/>
        <v>11.590747354940858</v>
      </c>
      <c r="AV907">
        <f t="shared" si="551"/>
        <v>0</v>
      </c>
      <c r="AW907">
        <f t="shared" si="552"/>
        <v>1</v>
      </c>
      <c r="AX907">
        <f t="shared" si="553"/>
        <v>0</v>
      </c>
      <c r="AY907" s="4">
        <f t="shared" si="536"/>
        <v>-3.9100000000000006</v>
      </c>
      <c r="AZ907" s="4">
        <f t="shared" si="537"/>
        <v>155.65999999999994</v>
      </c>
      <c r="BA907" s="4">
        <f>(C907-$C$1240)*10/100*4</f>
        <v>80.863999999999947</v>
      </c>
      <c r="BC907"/>
      <c r="BE907" s="6"/>
      <c r="BK907">
        <f t="shared" si="554"/>
        <v>1</v>
      </c>
    </row>
    <row r="908" spans="1:63" x14ac:dyDescent="0.25">
      <c r="A908">
        <v>351</v>
      </c>
      <c r="B908" s="1">
        <v>43516</v>
      </c>
      <c r="C908" s="2">
        <v>2779.05</v>
      </c>
      <c r="D908" s="2">
        <v>2789.88</v>
      </c>
      <c r="E908" s="2">
        <v>2774.06</v>
      </c>
      <c r="F908" s="2">
        <v>2784.7</v>
      </c>
      <c r="G908" s="2">
        <v>3835450000</v>
      </c>
      <c r="H908" s="2">
        <f t="shared" si="538"/>
        <v>27.370108106797403</v>
      </c>
      <c r="I908" s="2">
        <f t="shared" si="539"/>
        <v>2704.4100000000003</v>
      </c>
      <c r="J908" s="2">
        <f t="shared" si="540"/>
        <v>31.864701787401003</v>
      </c>
      <c r="K908" s="2">
        <f t="shared" si="541"/>
        <v>-0.71000000000003638</v>
      </c>
      <c r="L908" s="20">
        <f>VLOOKUP(B908,'IV Calls'!A:B,2, FALSE)</f>
        <v>0.1076</v>
      </c>
      <c r="M908" s="2">
        <f t="shared" si="542"/>
        <v>9.8055138998022873</v>
      </c>
      <c r="N908" s="2">
        <f>VLOOKUP(B908,'IV Puts'!A:B,2, FALSE)</f>
        <v>0.1008</v>
      </c>
      <c r="O908" s="21">
        <f t="shared" si="543"/>
        <v>9.5325910503585547</v>
      </c>
      <c r="P908" s="4">
        <f t="shared" si="544"/>
        <v>15.820000000000164</v>
      </c>
      <c r="Q908" s="4">
        <f t="shared" si="545"/>
        <v>24.675000000000001</v>
      </c>
      <c r="R908" s="4">
        <f t="shared" si="546"/>
        <v>7.442030075187974</v>
      </c>
      <c r="S908" s="4">
        <f t="shared" si="547"/>
        <v>5.1320219209691365</v>
      </c>
      <c r="T908" s="20">
        <f t="shared" si="518"/>
        <v>2787.1582406015041</v>
      </c>
      <c r="U908" s="2">
        <f t="shared" si="519"/>
        <v>2.4582406015042579</v>
      </c>
      <c r="V908" s="24">
        <f t="shared" si="520"/>
        <v>1</v>
      </c>
      <c r="W908" s="32">
        <f t="shared" si="521"/>
        <v>2782.7351537324025</v>
      </c>
      <c r="X908" s="33">
        <f t="shared" si="522"/>
        <v>1.9648462675972951</v>
      </c>
      <c r="Y908" s="34">
        <f t="shared" si="523"/>
        <v>1</v>
      </c>
      <c r="Z908" s="39">
        <f t="shared" si="548"/>
        <v>2780.027</v>
      </c>
      <c r="AA908" s="33">
        <f t="shared" si="524"/>
        <v>4.6729999999997744</v>
      </c>
      <c r="AB908" s="34">
        <f t="shared" si="525"/>
        <v>1</v>
      </c>
      <c r="AC908" s="32">
        <f t="shared" si="526"/>
        <v>2780.5957122838045</v>
      </c>
      <c r="AD908" s="33">
        <f t="shared" si="527"/>
        <v>4.1042877161953584</v>
      </c>
      <c r="AE908" s="34">
        <f t="shared" si="528"/>
        <v>1</v>
      </c>
      <c r="AF908" s="36">
        <f t="shared" si="529"/>
        <v>1</v>
      </c>
      <c r="AG908" s="37">
        <f t="shared" si="530"/>
        <v>1</v>
      </c>
      <c r="AH908" s="37">
        <f>IF(COUNTIF(AF909:AF912, "&lt;0")&gt;=2,0,IF(AE908=1, 1, -1))</f>
        <v>1</v>
      </c>
      <c r="AI908" s="37">
        <f>IF(COUNTIF(AF909:AF911, "&lt;0")&gt;=1,0,IF(AE908=1, 1, -1))</f>
        <v>0</v>
      </c>
      <c r="AJ908" s="42">
        <f>IF(SUM(AE909:AE911)=0,0,IF(AE908=1, 1, -1))</f>
        <v>1</v>
      </c>
      <c r="AK908" s="37">
        <f>IF(COUNTIF(AF909:AF910, "&lt;0")&gt;=2,0,IF(AE908=1, 1, -1))</f>
        <v>1</v>
      </c>
      <c r="AL908" s="44">
        <f>IF(COUNTIF(AF909:AF912, "&lt;0")&gt;=3,0,IF(AE908=1, 1, -1))</f>
        <v>1</v>
      </c>
      <c r="AM908" s="49">
        <f>IF(COUNTIF(AF909:AF911, "&lt;0")&gt;=2,0,IF(AE908=1, 1, -1))</f>
        <v>1</v>
      </c>
      <c r="AN908" s="7">
        <v>9.1858345827144099</v>
      </c>
      <c r="AO908" s="4">
        <f t="shared" si="531"/>
        <v>10.829999999999927</v>
      </c>
      <c r="AP908" s="4">
        <f t="shared" si="532"/>
        <v>-4.9900000000002365</v>
      </c>
      <c r="AQ908" s="4">
        <f t="shared" si="533"/>
        <v>5.6499999999996362</v>
      </c>
      <c r="AR908">
        <f t="shared" si="549"/>
        <v>10.829999999999927</v>
      </c>
      <c r="AS908" s="6">
        <f t="shared" si="534"/>
        <v>0</v>
      </c>
      <c r="AT908" s="4">
        <f t="shared" si="535"/>
        <v>2.9487518740716876</v>
      </c>
      <c r="AU908" s="4">
        <f t="shared" si="550"/>
        <v>10.535834582714774</v>
      </c>
      <c r="AV908">
        <f t="shared" si="551"/>
        <v>0</v>
      </c>
      <c r="AW908">
        <f t="shared" si="552"/>
        <v>0</v>
      </c>
      <c r="AX908">
        <f t="shared" si="553"/>
        <v>0</v>
      </c>
      <c r="AY908" s="4">
        <f t="shared" si="536"/>
        <v>6.94</v>
      </c>
      <c r="AZ908" s="4">
        <f t="shared" si="537"/>
        <v>159.56999999999994</v>
      </c>
      <c r="BA908" s="4">
        <f>(C908-$C$1240)*10/100*4</f>
        <v>80.388000000000105</v>
      </c>
      <c r="BC908"/>
      <c r="BE908" s="6"/>
      <c r="BK908">
        <f t="shared" si="554"/>
        <v>1</v>
      </c>
    </row>
    <row r="909" spans="1:63" x14ac:dyDescent="0.25">
      <c r="A909">
        <v>350</v>
      </c>
      <c r="B909" s="1">
        <v>43515</v>
      </c>
      <c r="C909" s="2">
        <v>2769.28</v>
      </c>
      <c r="D909" s="2">
        <v>2787.33</v>
      </c>
      <c r="E909" s="2">
        <v>2767.29</v>
      </c>
      <c r="F909" s="2">
        <v>2779.76</v>
      </c>
      <c r="G909" s="2">
        <v>3533710000</v>
      </c>
      <c r="H909" s="2">
        <f t="shared" si="538"/>
        <v>23.373055450905632</v>
      </c>
      <c r="I909" s="2">
        <f t="shared" si="539"/>
        <v>2698.3514999999998</v>
      </c>
      <c r="J909" s="2">
        <f t="shared" si="540"/>
        <v>28.51146518692541</v>
      </c>
      <c r="K909" s="2">
        <f t="shared" si="541"/>
        <v>-6.319999999999709</v>
      </c>
      <c r="L909" s="20">
        <f>VLOOKUP(B909,'IV Calls'!A:B,2, FALSE)</f>
        <v>0.1079</v>
      </c>
      <c r="M909" s="2">
        <f t="shared" si="542"/>
        <v>9.8181375137619291</v>
      </c>
      <c r="N909" s="2">
        <f>VLOOKUP(B909,'IV Puts'!A:B,2, FALSE)</f>
        <v>0.1154</v>
      </c>
      <c r="O909" s="21">
        <f t="shared" si="543"/>
        <v>10.896971534027241</v>
      </c>
      <c r="P909" s="4">
        <f t="shared" si="544"/>
        <v>20.039999999999964</v>
      </c>
      <c r="Q909" s="4">
        <f t="shared" si="545"/>
        <v>24.587999999999965</v>
      </c>
      <c r="R909" s="4">
        <f t="shared" si="546"/>
        <v>7.3982406015037663</v>
      </c>
      <c r="S909" s="4">
        <f t="shared" si="547"/>
        <v>5.1903573695806466</v>
      </c>
      <c r="T909" s="20">
        <f t="shared" si="518"/>
        <v>2782.264037593985</v>
      </c>
      <c r="U909" s="2">
        <f t="shared" si="519"/>
        <v>2.5040375939847763</v>
      </c>
      <c r="V909" s="24">
        <f t="shared" si="520"/>
        <v>1</v>
      </c>
      <c r="W909" s="32">
        <f t="shared" si="521"/>
        <v>2772.5362412183458</v>
      </c>
      <c r="X909" s="33">
        <f t="shared" si="522"/>
        <v>7.2237587816543964</v>
      </c>
      <c r="Y909" s="34">
        <f t="shared" si="523"/>
        <v>1</v>
      </c>
      <c r="Z909" s="39">
        <f t="shared" si="548"/>
        <v>2770.1840000000011</v>
      </c>
      <c r="AA909" s="33">
        <f t="shared" si="524"/>
        <v>9.5759999999991123</v>
      </c>
      <c r="AB909" s="34">
        <f t="shared" si="525"/>
        <v>0</v>
      </c>
      <c r="AC909" s="32">
        <f t="shared" si="526"/>
        <v>2770.6779706558536</v>
      </c>
      <c r="AD909" s="33">
        <f t="shared" si="527"/>
        <v>9.0820293441465765</v>
      </c>
      <c r="AE909" s="34">
        <f t="shared" si="528"/>
        <v>1</v>
      </c>
      <c r="AF909" s="36">
        <f t="shared" si="529"/>
        <v>1</v>
      </c>
      <c r="AG909" s="37">
        <f t="shared" si="530"/>
        <v>0</v>
      </c>
      <c r="AH909" s="37">
        <f>IF(COUNTIF(AF910:AF913, "&lt;0")&gt;=2,0,IF(AE909=1, 1, -1))</f>
        <v>0</v>
      </c>
      <c r="AI909" s="37">
        <f>IF(COUNTIF(AF910:AF912, "&lt;0")&gt;=1,0,IF(AE909=1, 1, -1))</f>
        <v>0</v>
      </c>
      <c r="AJ909" s="42">
        <f>IF(SUM(AE910:AE912)=0,0,IF(AE909=1, 1, -1))</f>
        <v>1</v>
      </c>
      <c r="AK909" s="37">
        <f>IF(COUNTIF(AF910:AF911, "&lt;0")&gt;=2,0,IF(AE909=1, 1, -1))</f>
        <v>1</v>
      </c>
      <c r="AL909" s="44">
        <f>IF(COUNTIF(AF910:AF913, "&lt;0")&gt;=3,0,IF(AE909=1, 1, -1))</f>
        <v>1</v>
      </c>
      <c r="AM909" s="49">
        <f>IF(COUNTIF(AF910:AF912, "&lt;0")&gt;=2,0,IF(AE909=1, 1, -1))</f>
        <v>1</v>
      </c>
      <c r="AN909" s="7">
        <v>10.500584514255113</v>
      </c>
      <c r="AO909" s="4">
        <f t="shared" si="531"/>
        <v>18.049999999999727</v>
      </c>
      <c r="AP909" s="4">
        <f t="shared" si="532"/>
        <v>-1.9900000000002365</v>
      </c>
      <c r="AQ909" s="4">
        <f t="shared" si="533"/>
        <v>10.480000000000018</v>
      </c>
      <c r="AR909">
        <f t="shared" si="549"/>
        <v>18.049999999999727</v>
      </c>
      <c r="AS909" s="6">
        <f t="shared" si="534"/>
        <v>1</v>
      </c>
      <c r="AT909" s="4">
        <f t="shared" si="535"/>
        <v>-2.2991232286170575</v>
      </c>
      <c r="AU909" s="4">
        <f t="shared" si="550"/>
        <v>7.0205845142550949</v>
      </c>
      <c r="AV909">
        <f t="shared" si="551"/>
        <v>0</v>
      </c>
      <c r="AW909">
        <f t="shared" si="552"/>
        <v>1</v>
      </c>
      <c r="AX909">
        <f t="shared" si="553"/>
        <v>0</v>
      </c>
      <c r="AY909" s="4">
        <f t="shared" si="536"/>
        <v>-3.9100000000000006</v>
      </c>
      <c r="AZ909" s="4">
        <f t="shared" si="537"/>
        <v>152.62999999999994</v>
      </c>
      <c r="BA909" s="4">
        <f>(C909-$C$1240)*10/100*4</f>
        <v>76.480000000000103</v>
      </c>
      <c r="BC909"/>
      <c r="BE909" s="6"/>
      <c r="BK909">
        <f t="shared" si="554"/>
        <v>1</v>
      </c>
    </row>
    <row r="910" spans="1:63" x14ac:dyDescent="0.25">
      <c r="A910">
        <v>349</v>
      </c>
      <c r="B910" s="1">
        <v>43511</v>
      </c>
      <c r="C910" s="2">
        <v>2760.24</v>
      </c>
      <c r="D910" s="2">
        <v>2775.66</v>
      </c>
      <c r="E910" s="2">
        <v>2760.24</v>
      </c>
      <c r="F910" s="2">
        <v>2775.6</v>
      </c>
      <c r="G910" s="2">
        <v>3641370000</v>
      </c>
      <c r="H910" s="2">
        <f t="shared" si="538"/>
        <v>20.894441472421398</v>
      </c>
      <c r="I910" s="2">
        <f t="shared" si="539"/>
        <v>2692.451</v>
      </c>
      <c r="J910" s="2">
        <f t="shared" si="540"/>
        <v>25.423409534687089</v>
      </c>
      <c r="K910" s="2">
        <f t="shared" si="541"/>
        <v>14.509999999999764</v>
      </c>
      <c r="L910" s="20">
        <f>VLOOKUP(B910,'IV Calls'!A:B,2, FALSE)</f>
        <v>0.1008</v>
      </c>
      <c r="M910" s="2">
        <f t="shared" si="542"/>
        <v>9.0733810072799219</v>
      </c>
      <c r="N910" s="2">
        <f>VLOOKUP(B910,'IV Puts'!A:B,2, FALSE)</f>
        <v>9.8299999999999998E-2</v>
      </c>
      <c r="O910" s="21">
        <f t="shared" si="543"/>
        <v>9.1823633811630145</v>
      </c>
      <c r="P910" s="4">
        <f t="shared" si="544"/>
        <v>29.929999999999836</v>
      </c>
      <c r="Q910" s="4">
        <f t="shared" si="545"/>
        <v>25.207999999999949</v>
      </c>
      <c r="R910" s="4">
        <f t="shared" si="546"/>
        <v>6.6640375939849648</v>
      </c>
      <c r="S910" s="4">
        <f t="shared" si="547"/>
        <v>4.5862552371065215</v>
      </c>
      <c r="T910" s="20">
        <f t="shared" si="518"/>
        <v>2752.0579624060151</v>
      </c>
      <c r="U910" s="2">
        <f t="shared" si="519"/>
        <v>23.542037593984787</v>
      </c>
      <c r="V910" s="24">
        <f t="shared" si="520"/>
        <v>0</v>
      </c>
      <c r="W910" s="32">
        <f t="shared" si="521"/>
        <v>2763.2621096265384</v>
      </c>
      <c r="X910" s="33">
        <f t="shared" si="522"/>
        <v>12.337890373461505</v>
      </c>
      <c r="Y910" s="34">
        <f t="shared" si="523"/>
        <v>0</v>
      </c>
      <c r="Z910" s="39">
        <f t="shared" si="548"/>
        <v>2761.9139999999998</v>
      </c>
      <c r="AA910" s="33">
        <f t="shared" si="524"/>
        <v>13.686000000000149</v>
      </c>
      <c r="AB910" s="34">
        <f t="shared" si="525"/>
        <v>0</v>
      </c>
      <c r="AC910" s="32">
        <f t="shared" si="526"/>
        <v>2762.1971030215732</v>
      </c>
      <c r="AD910" s="33">
        <f t="shared" si="527"/>
        <v>13.402896978426725</v>
      </c>
      <c r="AE910" s="34">
        <f t="shared" si="528"/>
        <v>0</v>
      </c>
      <c r="AF910" s="36">
        <f t="shared" si="529"/>
        <v>-1</v>
      </c>
      <c r="AG910" s="37">
        <f t="shared" si="530"/>
        <v>-1</v>
      </c>
      <c r="AH910" s="37">
        <f>IF(COUNTIF(AF911:AF914, "&lt;0")&gt;=2,0,IF(AE910=1, 1, -1))</f>
        <v>-1</v>
      </c>
      <c r="AI910" s="37">
        <f>IF(COUNTIF(AF911:AF913, "&lt;0")&gt;=1,0,IF(AE910=1, 1, -1))</f>
        <v>0</v>
      </c>
      <c r="AJ910" s="42">
        <f>IF(SUM(AE911:AE913)=0,0,IF(AE910=1, 1, -1))</f>
        <v>-1</v>
      </c>
      <c r="AK910" s="37">
        <f>IF(COUNTIF(AF911:AF912, "&lt;0")&gt;=2,0,IF(AE910=1, 1, -1))</f>
        <v>-1</v>
      </c>
      <c r="AL910" s="44">
        <f>IF(COUNTIF(AF911:AF914, "&lt;0")&gt;=3,0,IF(AE910=1, 1, -1))</f>
        <v>-1</v>
      </c>
      <c r="AM910" s="49">
        <f>IF(COUNTIF(AF911:AF913, "&lt;0")&gt;=2,0,IF(AE910=1, 1, -1))</f>
        <v>-1</v>
      </c>
      <c r="AN910" s="7">
        <v>8.8483467561073041</v>
      </c>
      <c r="AO910" s="4">
        <f t="shared" si="531"/>
        <v>15.420000000000073</v>
      </c>
      <c r="AP910" s="4">
        <f t="shared" si="532"/>
        <v>0</v>
      </c>
      <c r="AQ910" s="4">
        <f t="shared" si="533"/>
        <v>15.360000000000127</v>
      </c>
      <c r="AR910">
        <f t="shared" si="549"/>
        <v>15.420000000000073</v>
      </c>
      <c r="AS910" s="6">
        <f t="shared" si="534"/>
        <v>1</v>
      </c>
      <c r="AT910" s="4">
        <f t="shared" si="535"/>
        <v>-2.1474798658391165</v>
      </c>
      <c r="AU910" s="4">
        <f t="shared" si="550"/>
        <v>0.48834675610717682</v>
      </c>
      <c r="AV910">
        <f t="shared" si="551"/>
        <v>0</v>
      </c>
      <c r="AW910">
        <f t="shared" si="552"/>
        <v>1</v>
      </c>
      <c r="AX910">
        <f t="shared" si="553"/>
        <v>0</v>
      </c>
      <c r="AY910" s="4">
        <f t="shared" si="536"/>
        <v>-3.9100000000000006</v>
      </c>
      <c r="AZ910" s="4">
        <f t="shared" si="537"/>
        <v>156.53999999999994</v>
      </c>
      <c r="BA910" s="4">
        <f>(C910-$C$1240)*10/100*4</f>
        <v>72.863999999999947</v>
      </c>
      <c r="BC910"/>
      <c r="BE910" s="6"/>
      <c r="BK910">
        <f t="shared" si="554"/>
        <v>1</v>
      </c>
    </row>
    <row r="911" spans="1:63" x14ac:dyDescent="0.25">
      <c r="A911">
        <v>348</v>
      </c>
      <c r="B911" s="1">
        <v>43510</v>
      </c>
      <c r="C911" s="2">
        <v>2743.5</v>
      </c>
      <c r="D911" s="2">
        <v>2757.9</v>
      </c>
      <c r="E911" s="2">
        <v>2731.23</v>
      </c>
      <c r="F911" s="2">
        <v>2745.73</v>
      </c>
      <c r="G911" s="2">
        <v>3836700000</v>
      </c>
      <c r="H911" s="2">
        <f t="shared" si="538"/>
        <v>18.512044727690157</v>
      </c>
      <c r="I911" s="2">
        <f t="shared" si="539"/>
        <v>2684.9030000000002</v>
      </c>
      <c r="J911" s="2">
        <f t="shared" si="540"/>
        <v>22.342708188814658</v>
      </c>
      <c r="K911" s="2">
        <f t="shared" si="541"/>
        <v>-9.5300000000002001</v>
      </c>
      <c r="L911" s="20">
        <f>VLOOKUP(B911,'IV Calls'!A:B,2, FALSE)</f>
        <v>0.1052</v>
      </c>
      <c r="M911" s="2">
        <f t="shared" si="542"/>
        <v>9.4946174433764288</v>
      </c>
      <c r="N911" s="2">
        <f>VLOOKUP(B911,'IV Puts'!A:B,2, FALSE)</f>
        <v>0.1177</v>
      </c>
      <c r="O911" s="21">
        <f t="shared" si="543"/>
        <v>11.023779950997273</v>
      </c>
      <c r="P911" s="4">
        <f t="shared" si="544"/>
        <v>26.670000000000073</v>
      </c>
      <c r="Q911" s="4">
        <f t="shared" si="545"/>
        <v>24.192999999999937</v>
      </c>
      <c r="R911" s="4">
        <f t="shared" si="546"/>
        <v>6.327962406015045</v>
      </c>
      <c r="S911" s="4">
        <f t="shared" si="547"/>
        <v>4.2564924317442365</v>
      </c>
      <c r="T911" s="20">
        <f t="shared" si="518"/>
        <v>2759.567248120301</v>
      </c>
      <c r="U911" s="2">
        <f t="shared" si="519"/>
        <v>13.837248120300956</v>
      </c>
      <c r="V911" s="24">
        <f t="shared" si="520"/>
        <v>0</v>
      </c>
      <c r="W911" s="32">
        <f t="shared" si="521"/>
        <v>2746.58204991913</v>
      </c>
      <c r="X911" s="33">
        <f t="shared" si="522"/>
        <v>0.85204991912996775</v>
      </c>
      <c r="Y911" s="34">
        <f t="shared" si="523"/>
        <v>1</v>
      </c>
      <c r="Z911" s="39">
        <f t="shared" si="548"/>
        <v>2742.8199999999997</v>
      </c>
      <c r="AA911" s="33">
        <f t="shared" si="524"/>
        <v>2.9100000000003092</v>
      </c>
      <c r="AB911" s="34">
        <f t="shared" si="525"/>
        <v>1</v>
      </c>
      <c r="AC911" s="32">
        <f t="shared" si="526"/>
        <v>2743.610030483017</v>
      </c>
      <c r="AD911" s="33">
        <f t="shared" si="527"/>
        <v>2.1199695169830193</v>
      </c>
      <c r="AE911" s="34">
        <f t="shared" si="528"/>
        <v>1</v>
      </c>
      <c r="AF911" s="36">
        <f t="shared" si="529"/>
        <v>1</v>
      </c>
      <c r="AG911" s="37">
        <f t="shared" si="530"/>
        <v>1</v>
      </c>
      <c r="AH911" s="37">
        <f>IF(COUNTIF(AF912:AF915, "&lt;0")&gt;=2,0,IF(AE911=1, 1, -1))</f>
        <v>0</v>
      </c>
      <c r="AI911" s="37">
        <f>IF(COUNTIF(AF912:AF914, "&lt;0")&gt;=1,0,IF(AE911=1, 1, -1))</f>
        <v>0</v>
      </c>
      <c r="AJ911" s="42">
        <f>IF(SUM(AE912:AE914)=0,0,IF(AE911=1, 1, -1))</f>
        <v>1</v>
      </c>
      <c r="AK911" s="37">
        <f>IF(COUNTIF(AF912:AF913, "&lt;0")&gt;=2,0,IF(AE911=1, 1, -1))</f>
        <v>1</v>
      </c>
      <c r="AL911" s="44">
        <f>IF(COUNTIF(AF912:AF915, "&lt;0")&gt;=3,0,IF(AE911=1, 1, -1))</f>
        <v>1</v>
      </c>
      <c r="AM911" s="49">
        <f>IF(COUNTIF(AF912:AF914, "&lt;0")&gt;=2,0,IF(AE911=1, 1, -1))</f>
        <v>1</v>
      </c>
      <c r="AN911" s="7">
        <v>10.6227801624088</v>
      </c>
      <c r="AO911" s="4">
        <f t="shared" si="531"/>
        <v>14.400000000000091</v>
      </c>
      <c r="AP911" s="4">
        <f t="shared" si="532"/>
        <v>-12.269999999999982</v>
      </c>
      <c r="AQ911" s="4">
        <f t="shared" si="533"/>
        <v>2.2300000000000182</v>
      </c>
      <c r="AR911">
        <f t="shared" si="549"/>
        <v>14.400000000000091</v>
      </c>
      <c r="AS911" s="6">
        <f t="shared" si="534"/>
        <v>0</v>
      </c>
      <c r="AT911" s="4">
        <f t="shared" si="535"/>
        <v>1.5341702436131079</v>
      </c>
      <c r="AU911" s="4">
        <f t="shared" si="550"/>
        <v>15.392780162408782</v>
      </c>
      <c r="AV911">
        <f t="shared" si="551"/>
        <v>0</v>
      </c>
      <c r="AW911">
        <f t="shared" si="552"/>
        <v>0</v>
      </c>
      <c r="AX911">
        <f t="shared" si="553"/>
        <v>0</v>
      </c>
      <c r="AY911" s="4">
        <f t="shared" si="536"/>
        <v>6.94</v>
      </c>
      <c r="AZ911" s="4">
        <f t="shared" si="537"/>
        <v>160.44999999999993</v>
      </c>
      <c r="BA911" s="4">
        <f>(C911-$C$1240)*10/100*4</f>
        <v>66.168000000000035</v>
      </c>
      <c r="BC911"/>
      <c r="BE911" s="6"/>
      <c r="BK911">
        <f t="shared" si="554"/>
        <v>1</v>
      </c>
    </row>
    <row r="912" spans="1:63" x14ac:dyDescent="0.25">
      <c r="A912">
        <v>347</v>
      </c>
      <c r="B912" s="1">
        <v>43509</v>
      </c>
      <c r="C912" s="2">
        <v>2750.3</v>
      </c>
      <c r="D912" s="2">
        <v>2761.85</v>
      </c>
      <c r="E912" s="2">
        <v>2748.63</v>
      </c>
      <c r="F912" s="2">
        <v>2753.03</v>
      </c>
      <c r="G912" s="2">
        <v>3670770000</v>
      </c>
      <c r="H912" s="2">
        <f t="shared" si="538"/>
        <v>19.756568781040997</v>
      </c>
      <c r="I912" s="2">
        <f t="shared" si="539"/>
        <v>2678.4654999999993</v>
      </c>
      <c r="J912" s="2">
        <f t="shared" si="540"/>
        <v>22.663513315227032</v>
      </c>
      <c r="K912" s="2">
        <f t="shared" si="541"/>
        <v>5.5700000000001637</v>
      </c>
      <c r="L912" s="20">
        <f>VLOOKUP(B912,'IV Calls'!A:B,2, FALSE)</f>
        <v>0.10299999999999999</v>
      </c>
      <c r="M912" s="2">
        <f t="shared" si="542"/>
        <v>9.2680344830358088</v>
      </c>
      <c r="N912" s="2">
        <f>VLOOKUP(B912,'IV Puts'!A:B,2, FALSE)</f>
        <v>0.1171</v>
      </c>
      <c r="O912" s="21">
        <f t="shared" si="543"/>
        <v>10.934518231363274</v>
      </c>
      <c r="P912" s="4">
        <f t="shared" si="544"/>
        <v>17.119999999999891</v>
      </c>
      <c r="Q912" s="4">
        <f t="shared" si="545"/>
        <v>24.555999999999905</v>
      </c>
      <c r="R912" s="4">
        <f t="shared" si="546"/>
        <v>6.5372481203007604</v>
      </c>
      <c r="S912" s="4">
        <f t="shared" si="547"/>
        <v>4.3409153790564083</v>
      </c>
      <c r="T912" s="20">
        <f t="shared" si="518"/>
        <v>2751.2491954887219</v>
      </c>
      <c r="U912" s="2">
        <f t="shared" si="519"/>
        <v>1.7808045112783475</v>
      </c>
      <c r="V912" s="24">
        <f t="shared" si="520"/>
        <v>1</v>
      </c>
      <c r="W912" s="32">
        <f t="shared" si="521"/>
        <v>2753.3617369713506</v>
      </c>
      <c r="X912" s="33">
        <f t="shared" si="522"/>
        <v>0.33173697135043767</v>
      </c>
      <c r="Y912" s="34">
        <f t="shared" si="523"/>
        <v>1</v>
      </c>
      <c r="Z912" s="39">
        <f t="shared" si="548"/>
        <v>2753.0689999999995</v>
      </c>
      <c r="AA912" s="33">
        <f t="shared" si="524"/>
        <v>3.8999999999305146E-2</v>
      </c>
      <c r="AB912" s="34">
        <f t="shared" si="525"/>
        <v>1</v>
      </c>
      <c r="AC912" s="32">
        <f t="shared" si="526"/>
        <v>2753.1304747639833</v>
      </c>
      <c r="AD912" s="33">
        <f t="shared" si="527"/>
        <v>0.10047476398312938</v>
      </c>
      <c r="AE912" s="34">
        <f t="shared" si="528"/>
        <v>1</v>
      </c>
      <c r="AF912" s="36">
        <f t="shared" si="529"/>
        <v>1</v>
      </c>
      <c r="AG912" s="37">
        <f t="shared" si="530"/>
        <v>0</v>
      </c>
      <c r="AH912" s="37">
        <f>IF(COUNTIF(AF913:AF916, "&lt;0")&gt;=2,0,IF(AE912=1, 1, -1))</f>
        <v>0</v>
      </c>
      <c r="AI912" s="37">
        <f>IF(COUNTIF(AF913:AF915, "&lt;0")&gt;=1,0,IF(AE912=1, 1, -1))</f>
        <v>0</v>
      </c>
      <c r="AJ912" s="42">
        <f>IF(SUM(AE913:AE915)=0,0,IF(AE912=1, 1, -1))</f>
        <v>1</v>
      </c>
      <c r="AK912" s="37">
        <f>IF(COUNTIF(AF913:AF914, "&lt;0")&gt;=2,0,IF(AE912=1, 1, -1))</f>
        <v>1</v>
      </c>
      <c r="AL912" s="44">
        <f>IF(COUNTIF(AF913:AF916, "&lt;0")&gt;=3,0,IF(AE912=1, 1, -1))</f>
        <v>0</v>
      </c>
      <c r="AM912" s="49">
        <f>IF(COUNTIF(AF913:AF915, "&lt;0")&gt;=2,0,IF(AE912=1, 1, -1))</f>
        <v>0</v>
      </c>
      <c r="AN912" s="7">
        <v>10.536765417121293</v>
      </c>
      <c r="AO912" s="4">
        <f t="shared" si="531"/>
        <v>11.549999999999727</v>
      </c>
      <c r="AP912" s="4">
        <f t="shared" si="532"/>
        <v>-1.6700000000000728</v>
      </c>
      <c r="AQ912" s="4">
        <f t="shared" si="533"/>
        <v>2.7300000000000182</v>
      </c>
      <c r="AR912">
        <f t="shared" si="549"/>
        <v>11.549999999999727</v>
      </c>
      <c r="AS912" s="6">
        <f t="shared" si="534"/>
        <v>0</v>
      </c>
      <c r="AT912" s="4">
        <f t="shared" si="535"/>
        <v>4.2551481256822115</v>
      </c>
      <c r="AU912" s="4">
        <f t="shared" si="550"/>
        <v>14.806765417121275</v>
      </c>
      <c r="AV912">
        <f t="shared" si="551"/>
        <v>0</v>
      </c>
      <c r="AW912">
        <f t="shared" si="552"/>
        <v>0</v>
      </c>
      <c r="AX912">
        <f t="shared" si="553"/>
        <v>0</v>
      </c>
      <c r="AY912" s="4">
        <f t="shared" si="536"/>
        <v>6.94</v>
      </c>
      <c r="AZ912" s="4">
        <f t="shared" si="537"/>
        <v>153.50999999999993</v>
      </c>
      <c r="BA912" s="4">
        <f>(C912-$C$1240)*10/100*4</f>
        <v>68.888000000000105</v>
      </c>
      <c r="BC912"/>
      <c r="BE912" s="6"/>
      <c r="BK912">
        <f t="shared" si="554"/>
        <v>1</v>
      </c>
    </row>
    <row r="913" spans="1:63" x14ac:dyDescent="0.25">
      <c r="A913">
        <v>346</v>
      </c>
      <c r="B913" s="1">
        <v>43508</v>
      </c>
      <c r="C913" s="2">
        <v>2722.61</v>
      </c>
      <c r="D913" s="2">
        <v>2748.19</v>
      </c>
      <c r="E913" s="2">
        <v>2722.61</v>
      </c>
      <c r="F913" s="2">
        <v>2744.73</v>
      </c>
      <c r="G913" s="2">
        <v>3827770000</v>
      </c>
      <c r="H913" s="2">
        <f t="shared" si="538"/>
        <v>23.933916636346012</v>
      </c>
      <c r="I913" s="2">
        <f t="shared" si="539"/>
        <v>2670.2054999999991</v>
      </c>
      <c r="J913" s="2">
        <f t="shared" si="540"/>
        <v>23.907232532612802</v>
      </c>
      <c r="K913" s="2">
        <f t="shared" si="541"/>
        <v>12.809999999999945</v>
      </c>
      <c r="L913" s="20">
        <f>VLOOKUP(B913,'IV Calls'!A:B,2, FALSE)</f>
        <v>0.1162</v>
      </c>
      <c r="M913" s="2">
        <f t="shared" si="542"/>
        <v>10.322720146083149</v>
      </c>
      <c r="N913" s="2">
        <f>VLOOKUP(B913,'IV Puts'!A:B,2, FALSE)</f>
        <v>0.1095</v>
      </c>
      <c r="O913" s="21">
        <f t="shared" si="543"/>
        <v>10.094724859678157</v>
      </c>
      <c r="P913" s="4">
        <f t="shared" si="544"/>
        <v>38.389999999999873</v>
      </c>
      <c r="Q913" s="4">
        <f t="shared" si="545"/>
        <v>27.88799999999992</v>
      </c>
      <c r="R913" s="4">
        <f t="shared" si="546"/>
        <v>6.5191954887218095</v>
      </c>
      <c r="S913" s="4">
        <f t="shared" si="547"/>
        <v>4.3123055934515708</v>
      </c>
      <c r="T913" s="20">
        <f t="shared" si="518"/>
        <v>2716.6131353383462</v>
      </c>
      <c r="U913" s="2">
        <f t="shared" si="519"/>
        <v>28.116864661653835</v>
      </c>
      <c r="V913" s="24">
        <f t="shared" si="520"/>
        <v>0</v>
      </c>
      <c r="W913" s="32">
        <f t="shared" si="521"/>
        <v>2725.8199136893909</v>
      </c>
      <c r="X913" s="33">
        <f t="shared" si="522"/>
        <v>18.910086310609131</v>
      </c>
      <c r="Y913" s="34">
        <f t="shared" si="523"/>
        <v>0</v>
      </c>
      <c r="Z913" s="39">
        <f t="shared" si="548"/>
        <v>2723.6310000000003</v>
      </c>
      <c r="AA913" s="33">
        <f t="shared" si="524"/>
        <v>21.098999999999705</v>
      </c>
      <c r="AB913" s="34">
        <f t="shared" si="525"/>
        <v>0</v>
      </c>
      <c r="AC913" s="32">
        <f t="shared" si="526"/>
        <v>2724.0906718747724</v>
      </c>
      <c r="AD913" s="33">
        <f t="shared" si="527"/>
        <v>20.639328125227621</v>
      </c>
      <c r="AE913" s="34">
        <f t="shared" si="528"/>
        <v>0</v>
      </c>
      <c r="AF913" s="36">
        <f t="shared" si="529"/>
        <v>-1</v>
      </c>
      <c r="AG913" s="37">
        <f t="shared" si="530"/>
        <v>-1</v>
      </c>
      <c r="AH913" s="37">
        <f>IF(COUNTIF(AF914:AF917, "&lt;0")&gt;=2,0,IF(AE913=1, 1, -1))</f>
        <v>0</v>
      </c>
      <c r="AI913" s="37">
        <f>IF(COUNTIF(AF914:AF916, "&lt;0")&gt;=1,0,IF(AE913=1, 1, -1))</f>
        <v>0</v>
      </c>
      <c r="AJ913" s="42">
        <f>IF(SUM(AE914:AE916)=0,0,IF(AE913=1, 1, -1))</f>
        <v>-1</v>
      </c>
      <c r="AK913" s="37">
        <f>IF(COUNTIF(AF914:AF915, "&lt;0")&gt;=2,0,IF(AE913=1, 1, -1))</f>
        <v>-1</v>
      </c>
      <c r="AL913" s="44">
        <f>IF(COUNTIF(AF914:AF917, "&lt;0")&gt;=3,0,IF(AE913=1, 1, -1))</f>
        <v>-1</v>
      </c>
      <c r="AM913" s="49">
        <f>IF(COUNTIF(AF914:AF916, "&lt;0")&gt;=2,0,IF(AE913=1, 1, -1))</f>
        <v>0</v>
      </c>
      <c r="AN913" s="7">
        <v>9.7275202753537435</v>
      </c>
      <c r="AO913" s="4">
        <f t="shared" si="531"/>
        <v>25.579999999999927</v>
      </c>
      <c r="AP913" s="4">
        <f t="shared" si="532"/>
        <v>0</v>
      </c>
      <c r="AQ913" s="4">
        <f t="shared" si="533"/>
        <v>22.119999999999891</v>
      </c>
      <c r="AR913">
        <f t="shared" si="549"/>
        <v>25.579999999999927</v>
      </c>
      <c r="AS913" s="6">
        <f t="shared" si="534"/>
        <v>1</v>
      </c>
      <c r="AT913" s="4">
        <f t="shared" si="535"/>
        <v>-10.988719586969312</v>
      </c>
      <c r="AU913" s="4">
        <f t="shared" si="550"/>
        <v>-5.3924797246461473</v>
      </c>
      <c r="AV913">
        <f t="shared" si="551"/>
        <v>1</v>
      </c>
      <c r="AW913">
        <f t="shared" si="552"/>
        <v>0</v>
      </c>
      <c r="AX913">
        <f t="shared" si="553"/>
        <v>0</v>
      </c>
      <c r="AY913" s="4">
        <f t="shared" si="536"/>
        <v>-3.9100000000000006</v>
      </c>
      <c r="AZ913" s="4">
        <f t="shared" si="537"/>
        <v>146.56999999999994</v>
      </c>
      <c r="BA913" s="4">
        <f>(C913-$C$1240)*10/100*4</f>
        <v>57.812000000000083</v>
      </c>
      <c r="BC913"/>
      <c r="BE913" s="6"/>
      <c r="BK913">
        <f t="shared" si="554"/>
        <v>1</v>
      </c>
    </row>
    <row r="914" spans="1:63" x14ac:dyDescent="0.25">
      <c r="A914">
        <v>345</v>
      </c>
      <c r="B914" s="1">
        <v>43507</v>
      </c>
      <c r="C914" s="2">
        <v>2712.4</v>
      </c>
      <c r="D914" s="2">
        <v>2718.05</v>
      </c>
      <c r="E914" s="2">
        <v>2703.79</v>
      </c>
      <c r="F914" s="2">
        <v>2709.8</v>
      </c>
      <c r="G914" s="2">
        <v>3361970000</v>
      </c>
      <c r="H914" s="2">
        <f t="shared" si="538"/>
        <v>29.722942298650302</v>
      </c>
      <c r="I914" s="2">
        <f t="shared" si="539"/>
        <v>2663.0904999999998</v>
      </c>
      <c r="J914" s="2">
        <f t="shared" si="540"/>
        <v>29.70624850094671</v>
      </c>
      <c r="K914" s="2">
        <f t="shared" si="541"/>
        <v>4.5199999999999818</v>
      </c>
      <c r="L914" s="20">
        <f>VLOOKUP(B914,'IV Calls'!A:B,2, FALSE)</f>
        <v>0.1263</v>
      </c>
      <c r="M914" s="2">
        <f t="shared" si="542"/>
        <v>11.212011957570219</v>
      </c>
      <c r="N914" s="2">
        <f>VLOOKUP(B914,'IV Puts'!A:B,2, FALSE)</f>
        <v>0.1273</v>
      </c>
      <c r="O914" s="21">
        <f t="shared" si="543"/>
        <v>11.72737863112147</v>
      </c>
      <c r="P914" s="4">
        <f t="shared" si="544"/>
        <v>14.260000000000218</v>
      </c>
      <c r="Q914" s="4">
        <f t="shared" si="545"/>
        <v>26.0369999999999</v>
      </c>
      <c r="R914" s="4">
        <f t="shared" si="546"/>
        <v>6.8131353383458659</v>
      </c>
      <c r="S914" s="4">
        <f t="shared" si="547"/>
        <v>4.5210051963247215</v>
      </c>
      <c r="T914" s="20">
        <f t="shared" si="518"/>
        <v>2715.0998120300751</v>
      </c>
      <c r="U914" s="2">
        <f t="shared" si="519"/>
        <v>5.2998120300749179</v>
      </c>
      <c r="V914" s="24">
        <f t="shared" si="520"/>
        <v>1</v>
      </c>
      <c r="W914" s="32">
        <f t="shared" si="521"/>
        <v>2715.7902258503404</v>
      </c>
      <c r="X914" s="33">
        <f t="shared" si="522"/>
        <v>5.9902258503402663</v>
      </c>
      <c r="Y914" s="34">
        <f t="shared" si="523"/>
        <v>1</v>
      </c>
      <c r="Z914" s="39">
        <f t="shared" si="548"/>
        <v>2714.4040000000005</v>
      </c>
      <c r="AA914" s="33">
        <f t="shared" si="524"/>
        <v>4.6040000000002692</v>
      </c>
      <c r="AB914" s="34">
        <f t="shared" si="525"/>
        <v>1</v>
      </c>
      <c r="AC914" s="32">
        <f t="shared" si="526"/>
        <v>2714.6951074285716</v>
      </c>
      <c r="AD914" s="33">
        <f t="shared" si="527"/>
        <v>4.895107428571464</v>
      </c>
      <c r="AE914" s="34">
        <f t="shared" si="528"/>
        <v>1</v>
      </c>
      <c r="AF914" s="36">
        <f t="shared" si="529"/>
        <v>1</v>
      </c>
      <c r="AG914" s="37">
        <f t="shared" si="530"/>
        <v>0</v>
      </c>
      <c r="AH914" s="37">
        <f>IF(COUNTIF(AF915:AF918, "&lt;0")&gt;=2,0,IF(AE914=1, 1, -1))</f>
        <v>0</v>
      </c>
      <c r="AI914" s="37">
        <f>IF(COUNTIF(AF915:AF917, "&lt;0")&gt;=1,0,IF(AE914=1, 1, -1))</f>
        <v>0</v>
      </c>
      <c r="AJ914" s="42">
        <f>IF(SUM(AE915:AE917)=0,0,IF(AE914=1, 1, -1))</f>
        <v>1</v>
      </c>
      <c r="AK914" s="37">
        <f>IF(COUNTIF(AF915:AF916, "&lt;0")&gt;=2,0,IF(AE914=1, 1, -1))</f>
        <v>0</v>
      </c>
      <c r="AL914" s="44">
        <f>IF(COUNTIF(AF915:AF918, "&lt;0")&gt;=3,0,IF(AE914=1, 1, -1))</f>
        <v>1</v>
      </c>
      <c r="AM914" s="49">
        <f>IF(COUNTIF(AF915:AF917, "&lt;0")&gt;=2,0,IF(AE914=1, 1, -1))</f>
        <v>0</v>
      </c>
      <c r="AN914" s="7">
        <v>11.300784815508226</v>
      </c>
      <c r="AO914" s="4">
        <f t="shared" si="531"/>
        <v>5.6500000000000909</v>
      </c>
      <c r="AP914" s="4">
        <f t="shared" si="532"/>
        <v>-8.6100000000001273</v>
      </c>
      <c r="AQ914" s="4">
        <f t="shared" si="533"/>
        <v>2.5999999999999091</v>
      </c>
      <c r="AR914">
        <f t="shared" si="549"/>
        <v>8.6100000000001273</v>
      </c>
      <c r="AS914" s="6">
        <f t="shared" si="534"/>
        <v>0</v>
      </c>
      <c r="AT914" s="4">
        <f t="shared" si="535"/>
        <v>8.3411772232622141</v>
      </c>
      <c r="AU914" s="4">
        <f t="shared" si="550"/>
        <v>15.700784815508317</v>
      </c>
      <c r="AV914">
        <f t="shared" si="551"/>
        <v>0</v>
      </c>
      <c r="AW914">
        <f t="shared" si="552"/>
        <v>0</v>
      </c>
      <c r="AX914">
        <f t="shared" si="553"/>
        <v>0</v>
      </c>
      <c r="AY914" s="4">
        <f t="shared" si="536"/>
        <v>6.94</v>
      </c>
      <c r="AZ914" s="4">
        <f t="shared" si="537"/>
        <v>150.47999999999993</v>
      </c>
      <c r="BA914" s="4">
        <f>(C914-$C$1240)*10/100*4</f>
        <v>53.728000000000065</v>
      </c>
      <c r="BC914"/>
      <c r="BE914" s="6"/>
      <c r="BK914">
        <f t="shared" si="554"/>
        <v>1</v>
      </c>
    </row>
    <row r="915" spans="1:63" x14ac:dyDescent="0.25">
      <c r="A915">
        <v>344</v>
      </c>
      <c r="B915" s="1">
        <v>43504</v>
      </c>
      <c r="C915" s="2">
        <v>2692.36</v>
      </c>
      <c r="D915" s="2">
        <v>2708.07</v>
      </c>
      <c r="E915" s="2">
        <v>2681.83</v>
      </c>
      <c r="F915" s="2">
        <v>2707.88</v>
      </c>
      <c r="G915" s="2">
        <v>3622330000</v>
      </c>
      <c r="H915" s="2">
        <f t="shared" si="538"/>
        <v>33.467822423602442</v>
      </c>
      <c r="I915" s="2">
        <f t="shared" si="539"/>
        <v>2656.8759999999993</v>
      </c>
      <c r="J915" s="2">
        <f t="shared" si="540"/>
        <v>35.458798251224657</v>
      </c>
      <c r="K915" s="2">
        <f t="shared" si="541"/>
        <v>-13.690000000000055</v>
      </c>
      <c r="L915" s="20">
        <f>VLOOKUP(B915,'IV Calls'!A:B,2, FALSE)</f>
        <v>0.105</v>
      </c>
      <c r="M915" s="2">
        <f t="shared" si="542"/>
        <v>9.3148507996772221</v>
      </c>
      <c r="N915" s="2">
        <f>VLOOKUP(B915,'IV Puts'!A:B,2, FALSE)</f>
        <v>0.1157</v>
      </c>
      <c r="O915" s="21">
        <f t="shared" si="543"/>
        <v>10.651537594800544</v>
      </c>
      <c r="P915" s="4">
        <f t="shared" si="544"/>
        <v>26.240000000000236</v>
      </c>
      <c r="Q915" s="4">
        <f t="shared" si="545"/>
        <v>28.680999999999905</v>
      </c>
      <c r="R915" s="4">
        <f t="shared" si="546"/>
        <v>7.2198120300751887</v>
      </c>
      <c r="S915" s="4">
        <f t="shared" si="547"/>
        <v>4.7749659863945562</v>
      </c>
      <c r="T915" s="20">
        <f t="shared" si="518"/>
        <v>2713.5306390977444</v>
      </c>
      <c r="U915" s="2">
        <f t="shared" si="519"/>
        <v>5.6506390977442607</v>
      </c>
      <c r="V915" s="24">
        <f t="shared" si="520"/>
        <v>1</v>
      </c>
      <c r="W915" s="32">
        <f t="shared" si="521"/>
        <v>2695.8079082378958</v>
      </c>
      <c r="X915" s="33">
        <f t="shared" si="522"/>
        <v>12.072091762104264</v>
      </c>
      <c r="Y915" s="34">
        <f t="shared" si="523"/>
        <v>0</v>
      </c>
      <c r="Z915" s="39">
        <f t="shared" si="548"/>
        <v>2689.8430000000008</v>
      </c>
      <c r="AA915" s="33">
        <f t="shared" si="524"/>
        <v>18.036999999999352</v>
      </c>
      <c r="AB915" s="34">
        <f t="shared" si="525"/>
        <v>0</v>
      </c>
      <c r="AC915" s="32">
        <f t="shared" si="526"/>
        <v>2691.0956307299589</v>
      </c>
      <c r="AD915" s="33">
        <f t="shared" si="527"/>
        <v>16.784369270041225</v>
      </c>
      <c r="AE915" s="34">
        <f t="shared" si="528"/>
        <v>0</v>
      </c>
      <c r="AF915" s="36">
        <f t="shared" si="529"/>
        <v>-1</v>
      </c>
      <c r="AG915" s="37">
        <f t="shared" si="530"/>
        <v>0</v>
      </c>
      <c r="AH915" s="37">
        <f>IF(COUNTIF(AF916:AF919, "&lt;0")&gt;=2,0,IF(AE915=1, 1, -1))</f>
        <v>0</v>
      </c>
      <c r="AI915" s="37">
        <f>IF(COUNTIF(AF916:AF918, "&lt;0")&gt;=1,0,IF(AE915=1, 1, -1))</f>
        <v>0</v>
      </c>
      <c r="AJ915" s="42">
        <f>IF(SUM(AE916:AE918)=0,0,IF(AE915=1, 1, -1))</f>
        <v>-1</v>
      </c>
      <c r="AK915" s="37">
        <f>IF(COUNTIF(AF916:AF917, "&lt;0")&gt;=2,0,IF(AE915=1, 1, -1))</f>
        <v>-1</v>
      </c>
      <c r="AL915" s="44">
        <f>IF(COUNTIF(AF916:AF919, "&lt;0")&gt;=3,0,IF(AE915=1, 1, -1))</f>
        <v>-1</v>
      </c>
      <c r="AM915" s="49">
        <f>IF(COUNTIF(AF916:AF918, "&lt;0")&gt;=2,0,IF(AE915=1, 1, -1))</f>
        <v>-1</v>
      </c>
      <c r="AN915" s="7">
        <v>10.264078452596712</v>
      </c>
      <c r="AO915" s="4">
        <f t="shared" si="531"/>
        <v>15.710000000000036</v>
      </c>
      <c r="AP915" s="4">
        <f t="shared" si="532"/>
        <v>-10.5300000000002</v>
      </c>
      <c r="AQ915" s="4">
        <f t="shared" si="533"/>
        <v>15.519999999999982</v>
      </c>
      <c r="AR915">
        <f t="shared" si="549"/>
        <v>15.710000000000036</v>
      </c>
      <c r="AS915" s="6">
        <f t="shared" si="534"/>
        <v>1</v>
      </c>
      <c r="AT915" s="4">
        <f t="shared" si="535"/>
        <v>-0.31388232110496972</v>
      </c>
      <c r="AU915" s="4">
        <f t="shared" si="550"/>
        <v>1.7440784525967299</v>
      </c>
      <c r="AV915">
        <f t="shared" si="551"/>
        <v>0</v>
      </c>
      <c r="AW915">
        <f t="shared" si="552"/>
        <v>1</v>
      </c>
      <c r="AX915">
        <f t="shared" si="553"/>
        <v>0</v>
      </c>
      <c r="AY915" s="4">
        <f t="shared" si="536"/>
        <v>-3.9100000000000006</v>
      </c>
      <c r="AZ915" s="4">
        <f t="shared" si="537"/>
        <v>143.53999999999994</v>
      </c>
      <c r="BA915" s="4">
        <f>(C915-$C$1240)*10/100*4</f>
        <v>45.712000000000081</v>
      </c>
      <c r="BC915"/>
      <c r="BE915" s="6"/>
      <c r="BK915">
        <f t="shared" si="554"/>
        <v>1</v>
      </c>
    </row>
    <row r="916" spans="1:63" x14ac:dyDescent="0.25">
      <c r="A916">
        <v>343</v>
      </c>
      <c r="B916" s="1">
        <v>43503</v>
      </c>
      <c r="C916" s="2">
        <v>2717.53</v>
      </c>
      <c r="D916" s="2">
        <v>2719.32</v>
      </c>
      <c r="E916" s="2">
        <v>2687.26</v>
      </c>
      <c r="F916" s="2">
        <v>2706.05</v>
      </c>
      <c r="G916" s="2">
        <v>4099490000</v>
      </c>
      <c r="H916" s="2">
        <f t="shared" si="538"/>
        <v>35.10419829276529</v>
      </c>
      <c r="I916" s="2">
        <f t="shared" si="539"/>
        <v>2650.9334999999996</v>
      </c>
      <c r="J916" s="2">
        <f t="shared" si="540"/>
        <v>36.209631024733852</v>
      </c>
      <c r="K916" s="2">
        <f t="shared" si="541"/>
        <v>-14.079999999999927</v>
      </c>
      <c r="L916" s="20">
        <f>VLOOKUP(B916,'IV Calls'!A:B,2, FALSE)</f>
        <v>0.1191</v>
      </c>
      <c r="M916" s="2">
        <f t="shared" si="542"/>
        <v>10.665500551287248</v>
      </c>
      <c r="N916" s="2">
        <f>VLOOKUP(B916,'IV Puts'!A:B,2, FALSE)</f>
        <v>0.1191</v>
      </c>
      <c r="O916" s="21">
        <f t="shared" si="543"/>
        <v>11.068112993686379</v>
      </c>
      <c r="P916" s="4">
        <f t="shared" si="544"/>
        <v>44.349999999999909</v>
      </c>
      <c r="Q916" s="4">
        <f t="shared" si="545"/>
        <v>29.061999999999898</v>
      </c>
      <c r="R916" s="4">
        <f t="shared" si="546"/>
        <v>7.4806390977443593</v>
      </c>
      <c r="S916" s="4">
        <f t="shared" si="547"/>
        <v>4.8562087857685077</v>
      </c>
      <c r="T916" s="20">
        <f t="shared" si="518"/>
        <v>2739.3799398496244</v>
      </c>
      <c r="U916" s="2">
        <f t="shared" si="519"/>
        <v>33.329939849624225</v>
      </c>
      <c r="V916" s="24">
        <f t="shared" si="520"/>
        <v>0</v>
      </c>
      <c r="W916" s="32">
        <f t="shared" si="521"/>
        <v>2721.082882031556</v>
      </c>
      <c r="X916" s="33">
        <f t="shared" si="522"/>
        <v>15.0328820315558</v>
      </c>
      <c r="Y916" s="34">
        <f t="shared" si="523"/>
        <v>0</v>
      </c>
      <c r="Z916" s="39">
        <f t="shared" si="548"/>
        <v>2715.7780000000002</v>
      </c>
      <c r="AA916" s="33">
        <f t="shared" si="524"/>
        <v>9.7280000000000655</v>
      </c>
      <c r="AB916" s="34">
        <f t="shared" si="525"/>
        <v>1</v>
      </c>
      <c r="AC916" s="32">
        <f t="shared" si="526"/>
        <v>2716.8920252266271</v>
      </c>
      <c r="AD916" s="33">
        <f t="shared" si="527"/>
        <v>10.842025226626902</v>
      </c>
      <c r="AE916" s="34">
        <f t="shared" si="528"/>
        <v>0</v>
      </c>
      <c r="AF916" s="36">
        <f t="shared" si="529"/>
        <v>-1</v>
      </c>
      <c r="AG916" s="37">
        <f t="shared" si="530"/>
        <v>-1</v>
      </c>
      <c r="AH916" s="37">
        <f>IF(COUNTIF(AF917:AF920, "&lt;0")&gt;=2,0,IF(AE916=1, 1, -1))</f>
        <v>-1</v>
      </c>
      <c r="AI916" s="37">
        <f>IF(COUNTIF(AF917:AF919, "&lt;0")&gt;=1,0,IF(AE916=1, 1, -1))</f>
        <v>0</v>
      </c>
      <c r="AJ916" s="42">
        <f>IF(SUM(AE917:AE919)=0,0,IF(AE916=1, 1, -1))</f>
        <v>-1</v>
      </c>
      <c r="AK916" s="37">
        <f>IF(COUNTIF(AF917:AF918, "&lt;0")&gt;=2,0,IF(AE916=1, 1, -1))</f>
        <v>-1</v>
      </c>
      <c r="AL916" s="44">
        <f>IF(COUNTIF(AF917:AF920, "&lt;0")&gt;=3,0,IF(AE916=1, 1, -1))</f>
        <v>-1</v>
      </c>
      <c r="AM916" s="49">
        <f>IF(COUNTIF(AF917:AF919, "&lt;0")&gt;=2,0,IF(AE916=1, 1, -1))</f>
        <v>-1</v>
      </c>
      <c r="AN916" s="7">
        <v>10.665500551287248</v>
      </c>
      <c r="AO916" s="4">
        <f t="shared" si="531"/>
        <v>1.7899999999999636</v>
      </c>
      <c r="AP916" s="4">
        <f t="shared" si="532"/>
        <v>-30.269999999999982</v>
      </c>
      <c r="AQ916" s="4">
        <f t="shared" si="533"/>
        <v>11.480000000000018</v>
      </c>
      <c r="AR916">
        <f t="shared" si="549"/>
        <v>30.269999999999982</v>
      </c>
      <c r="AS916" s="6">
        <f t="shared" si="534"/>
        <v>1</v>
      </c>
      <c r="AT916" s="4">
        <f t="shared" si="535"/>
        <v>-14.271749173069109</v>
      </c>
      <c r="AU916" s="4">
        <f t="shared" si="550"/>
        <v>6.1855005512872303</v>
      </c>
      <c r="AV916">
        <f t="shared" si="551"/>
        <v>0</v>
      </c>
      <c r="AW916">
        <f t="shared" si="552"/>
        <v>1</v>
      </c>
      <c r="AX916">
        <f t="shared" si="553"/>
        <v>0</v>
      </c>
      <c r="AY916" s="4">
        <f t="shared" si="536"/>
        <v>-3.9100000000000006</v>
      </c>
      <c r="AZ916" s="4">
        <f t="shared" si="537"/>
        <v>147.44999999999993</v>
      </c>
      <c r="BA916" s="4">
        <f>(C916-$C$1240)*10/100*4</f>
        <v>55.780000000000108</v>
      </c>
      <c r="BC916"/>
      <c r="BE916" s="6"/>
      <c r="BK916">
        <f t="shared" si="554"/>
        <v>1</v>
      </c>
    </row>
    <row r="917" spans="1:63" x14ac:dyDescent="0.25">
      <c r="A917">
        <v>342</v>
      </c>
      <c r="B917" s="1">
        <v>43502</v>
      </c>
      <c r="C917" s="2">
        <v>2735.05</v>
      </c>
      <c r="D917" s="2">
        <v>2738.08</v>
      </c>
      <c r="E917" s="2">
        <v>2724.15</v>
      </c>
      <c r="F917" s="2">
        <v>2731.61</v>
      </c>
      <c r="G917" s="2">
        <v>3472690000</v>
      </c>
      <c r="H917" s="2">
        <f t="shared" si="538"/>
        <v>36.447019463569063</v>
      </c>
      <c r="I917" s="2">
        <f t="shared" si="539"/>
        <v>2644.0569999999998</v>
      </c>
      <c r="J917" s="2">
        <f t="shared" si="540"/>
        <v>38.833578020085973</v>
      </c>
      <c r="K917" s="2">
        <f t="shared" si="541"/>
        <v>-2.6499999999996362</v>
      </c>
      <c r="L917" s="20">
        <f>VLOOKUP(B917,'IV Calls'!A:B,2, FALSE)</f>
        <v>0.1023</v>
      </c>
      <c r="M917" s="2">
        <f t="shared" si="542"/>
        <v>9.181471209948322</v>
      </c>
      <c r="N917" s="2">
        <f>VLOOKUP(B917,'IV Puts'!A:B,2, FALSE)</f>
        <v>0.1087</v>
      </c>
      <c r="O917" s="21">
        <f t="shared" si="543"/>
        <v>10.124149015006429</v>
      </c>
      <c r="P917" s="4">
        <f t="shared" si="544"/>
        <v>13.929999999999836</v>
      </c>
      <c r="Q917" s="4">
        <f t="shared" si="545"/>
        <v>26.645999999999866</v>
      </c>
      <c r="R917" s="4">
        <f t="shared" si="546"/>
        <v>7.769939849624059</v>
      </c>
      <c r="S917" s="4">
        <f t="shared" si="547"/>
        <v>5.0040591993740984</v>
      </c>
      <c r="T917" s="20">
        <f t="shared" si="518"/>
        <v>2745.3242857142855</v>
      </c>
      <c r="U917" s="2">
        <f t="shared" si="519"/>
        <v>13.714285714285325</v>
      </c>
      <c r="V917" s="24">
        <f t="shared" si="520"/>
        <v>0</v>
      </c>
      <c r="W917" s="32">
        <f t="shared" si="521"/>
        <v>2738.545294350005</v>
      </c>
      <c r="X917" s="33">
        <f t="shared" si="522"/>
        <v>6.9352943500048241</v>
      </c>
      <c r="Y917" s="34">
        <f t="shared" si="523"/>
        <v>1</v>
      </c>
      <c r="Z917" s="39">
        <f t="shared" si="548"/>
        <v>2735.7210000000005</v>
      </c>
      <c r="AA917" s="33">
        <f t="shared" si="524"/>
        <v>4.1110000000003311</v>
      </c>
      <c r="AB917" s="34">
        <f t="shared" si="525"/>
        <v>1</v>
      </c>
      <c r="AC917" s="32">
        <f t="shared" si="526"/>
        <v>2736.3141018135016</v>
      </c>
      <c r="AD917" s="33">
        <f t="shared" si="527"/>
        <v>4.7041018135014383</v>
      </c>
      <c r="AE917" s="34">
        <f t="shared" si="528"/>
        <v>1</v>
      </c>
      <c r="AF917" s="36">
        <f t="shared" si="529"/>
        <v>1</v>
      </c>
      <c r="AG917" s="37">
        <f t="shared" si="530"/>
        <v>1</v>
      </c>
      <c r="AH917" s="37">
        <f>IF(COUNTIF(AF918:AF921, "&lt;0")&gt;=2,0,IF(AE917=1, 1, -1))</f>
        <v>0</v>
      </c>
      <c r="AI917" s="37">
        <f>IF(COUNTIF(AF918:AF920, "&lt;0")&gt;=1,0,IF(AE917=1, 1, -1))</f>
        <v>0</v>
      </c>
      <c r="AJ917" s="42">
        <f>IF(SUM(AE918:AE920)=0,0,IF(AE917=1, 1, -1))</f>
        <v>1</v>
      </c>
      <c r="AK917" s="37">
        <f>IF(COUNTIF(AF918:AF919, "&lt;0")&gt;=2,0,IF(AE917=1, 1, -1))</f>
        <v>1</v>
      </c>
      <c r="AL917" s="44">
        <f>IF(COUNTIF(AF918:AF921, "&lt;0")&gt;=3,0,IF(AE917=1, 1, -1))</f>
        <v>1</v>
      </c>
      <c r="AM917" s="49">
        <f>IF(COUNTIF(AF918:AF920, "&lt;0")&gt;=2,0,IF(AE917=1, 1, -1))</f>
        <v>1</v>
      </c>
      <c r="AN917" s="7">
        <v>9.7558741008932799</v>
      </c>
      <c r="AO917" s="4">
        <f t="shared" si="531"/>
        <v>3.0299999999997453</v>
      </c>
      <c r="AP917" s="4">
        <f t="shared" si="532"/>
        <v>-10.900000000000091</v>
      </c>
      <c r="AQ917" s="4">
        <f t="shared" si="533"/>
        <v>3.4400000000000546</v>
      </c>
      <c r="AR917">
        <f t="shared" si="549"/>
        <v>10.900000000000091</v>
      </c>
      <c r="AS917" s="6">
        <f t="shared" si="534"/>
        <v>0</v>
      </c>
      <c r="AT917" s="4">
        <f t="shared" si="535"/>
        <v>3.7338111513398289</v>
      </c>
      <c r="AU917" s="4">
        <f t="shared" si="550"/>
        <v>13.315874100893225</v>
      </c>
      <c r="AV917">
        <f t="shared" si="551"/>
        <v>0</v>
      </c>
      <c r="AW917">
        <f t="shared" si="552"/>
        <v>0</v>
      </c>
      <c r="AX917">
        <f t="shared" si="553"/>
        <v>0</v>
      </c>
      <c r="AY917" s="4">
        <f t="shared" si="536"/>
        <v>6.94</v>
      </c>
      <c r="AZ917" s="4">
        <f t="shared" si="537"/>
        <v>151.35999999999993</v>
      </c>
      <c r="BA917" s="4">
        <f>(C917-$C$1240)*10/100*4</f>
        <v>62.788000000000103</v>
      </c>
      <c r="BC917"/>
      <c r="BE917" s="6"/>
      <c r="BK917">
        <f t="shared" si="554"/>
        <v>1</v>
      </c>
    </row>
    <row r="918" spans="1:63" x14ac:dyDescent="0.25">
      <c r="A918">
        <v>341</v>
      </c>
      <c r="B918" s="1">
        <v>43501</v>
      </c>
      <c r="C918" s="2">
        <v>2728.34</v>
      </c>
      <c r="D918" s="2">
        <v>2738.98</v>
      </c>
      <c r="E918" s="2">
        <v>2724.03</v>
      </c>
      <c r="F918" s="2">
        <v>2737.7</v>
      </c>
      <c r="G918" s="2">
        <v>3560430000</v>
      </c>
      <c r="H918" s="2">
        <f t="shared" si="538"/>
        <v>32.27222362617394</v>
      </c>
      <c r="I918" s="2">
        <f t="shared" si="539"/>
        <v>2635.71</v>
      </c>
      <c r="J918" s="2">
        <f t="shared" si="540"/>
        <v>38.039081686159484</v>
      </c>
      <c r="K918" s="2">
        <f t="shared" si="541"/>
        <v>3.4700000000002547</v>
      </c>
      <c r="L918" s="20">
        <f>VLOOKUP(B918,'IV Calls'!A:B,2, FALSE)</f>
        <v>0.10639999999999999</v>
      </c>
      <c r="M918" s="2">
        <f t="shared" si="542"/>
        <v>9.5046953795495366</v>
      </c>
      <c r="N918" s="2">
        <f>VLOOKUP(B918,'IV Puts'!A:B,2, FALSE)</f>
        <v>0.1222</v>
      </c>
      <c r="O918" s="21">
        <f t="shared" si="543"/>
        <v>11.328179504222646</v>
      </c>
      <c r="P918" s="4">
        <f t="shared" si="544"/>
        <v>14.949999999999818</v>
      </c>
      <c r="Q918" s="4">
        <f t="shared" si="545"/>
        <v>29.285999999999877</v>
      </c>
      <c r="R918" s="4">
        <f t="shared" si="546"/>
        <v>7.624285714285711</v>
      </c>
      <c r="S918" s="4">
        <f t="shared" si="547"/>
        <v>4.9229497887393103</v>
      </c>
      <c r="T918" s="20">
        <f t="shared" si="518"/>
        <v>2732.3692255639098</v>
      </c>
      <c r="U918" s="2">
        <f t="shared" si="519"/>
        <v>5.330774436089996</v>
      </c>
      <c r="V918" s="24">
        <f t="shared" si="520"/>
        <v>1</v>
      </c>
      <c r="W918" s="32">
        <f t="shared" si="521"/>
        <v>2731.8046183632468</v>
      </c>
      <c r="X918" s="33">
        <f t="shared" si="522"/>
        <v>5.8953816367529726</v>
      </c>
      <c r="Y918" s="34">
        <f t="shared" si="523"/>
        <v>1</v>
      </c>
      <c r="Z918" s="39">
        <f t="shared" si="548"/>
        <v>2730.5250000000005</v>
      </c>
      <c r="AA918" s="33">
        <f t="shared" si="524"/>
        <v>7.1749999999992724</v>
      </c>
      <c r="AB918" s="34">
        <f t="shared" si="525"/>
        <v>1</v>
      </c>
      <c r="AC918" s="32">
        <f t="shared" si="526"/>
        <v>2730.7937198562822</v>
      </c>
      <c r="AD918" s="33">
        <f t="shared" si="527"/>
        <v>6.9062801437175949</v>
      </c>
      <c r="AE918" s="34">
        <f t="shared" si="528"/>
        <v>1</v>
      </c>
      <c r="AF918" s="36">
        <f t="shared" si="529"/>
        <v>1</v>
      </c>
      <c r="AG918" s="37">
        <f t="shared" si="530"/>
        <v>0</v>
      </c>
      <c r="AH918" s="37">
        <f>IF(COUNTIF(AF919:AF922, "&lt;0")&gt;=2,0,IF(AE918=1, 1, -1))</f>
        <v>0</v>
      </c>
      <c r="AI918" s="37">
        <f>IF(COUNTIF(AF919:AF921, "&lt;0")&gt;=1,0,IF(AE918=1, 1, -1))</f>
        <v>0</v>
      </c>
      <c r="AJ918" s="42">
        <f>IF(SUM(AE919:AE921)=0,0,IF(AE918=1, 1, -1))</f>
        <v>1</v>
      </c>
      <c r="AK918" s="37">
        <f>IF(COUNTIF(AF919:AF920, "&lt;0")&gt;=2,0,IF(AE918=1, 1, -1))</f>
        <v>1</v>
      </c>
      <c r="AL918" s="44">
        <f>IF(COUNTIF(AF919:AF922, "&lt;0")&gt;=3,0,IF(AE918=1, 1, -1))</f>
        <v>0</v>
      </c>
      <c r="AM918" s="49">
        <f>IF(COUNTIF(AF919:AF921, "&lt;0")&gt;=2,0,IF(AE918=1, 1, -1))</f>
        <v>0</v>
      </c>
      <c r="AN918" s="7">
        <v>10.916106911475126</v>
      </c>
      <c r="AO918" s="4">
        <f t="shared" si="531"/>
        <v>10.639999999999873</v>
      </c>
      <c r="AP918" s="4">
        <f t="shared" si="532"/>
        <v>-4.3099999999999454</v>
      </c>
      <c r="AQ918" s="4">
        <f t="shared" si="533"/>
        <v>9.3599999999996726</v>
      </c>
      <c r="AR918">
        <f t="shared" si="549"/>
        <v>10.639999999999873</v>
      </c>
      <c r="AS918" s="6">
        <f t="shared" si="534"/>
        <v>0</v>
      </c>
      <c r="AT918" s="4">
        <f t="shared" si="535"/>
        <v>5.7341603672128159</v>
      </c>
      <c r="AU918" s="4">
        <f t="shared" si="550"/>
        <v>8.5561069114754531</v>
      </c>
      <c r="AV918">
        <f t="shared" si="551"/>
        <v>0</v>
      </c>
      <c r="AW918">
        <f t="shared" si="552"/>
        <v>0</v>
      </c>
      <c r="AX918">
        <f t="shared" si="553"/>
        <v>0</v>
      </c>
      <c r="AY918" s="4">
        <f t="shared" si="536"/>
        <v>6.94</v>
      </c>
      <c r="AZ918" s="4">
        <f t="shared" si="537"/>
        <v>144.41999999999993</v>
      </c>
      <c r="BA918" s="4">
        <f>(C918-$C$1240)*10/100*4</f>
        <v>60.104000000000084</v>
      </c>
      <c r="BC918"/>
      <c r="BE918" s="6"/>
      <c r="BK918">
        <f t="shared" si="554"/>
        <v>1</v>
      </c>
    </row>
    <row r="919" spans="1:63" x14ac:dyDescent="0.25">
      <c r="A919">
        <v>340</v>
      </c>
      <c r="B919" s="1">
        <v>43500</v>
      </c>
      <c r="C919" s="2">
        <v>2706.49</v>
      </c>
      <c r="D919" s="2">
        <v>2724.99</v>
      </c>
      <c r="E919" s="2">
        <v>2698.75</v>
      </c>
      <c r="F919" s="2">
        <v>2724.87</v>
      </c>
      <c r="G919" s="2">
        <v>3359840000</v>
      </c>
      <c r="H919" s="2">
        <f t="shared" si="538"/>
        <v>25.173192001721876</v>
      </c>
      <c r="I919" s="2">
        <f t="shared" si="539"/>
        <v>2626.0735</v>
      </c>
      <c r="J919" s="2">
        <f t="shared" si="540"/>
        <v>33.929425899093872</v>
      </c>
      <c r="K919" s="2">
        <f t="shared" si="541"/>
        <v>-4.0000000000418368E-2</v>
      </c>
      <c r="L919" s="20">
        <f>VLOOKUP(B919,'IV Calls'!A:B,2, FALSE)</f>
        <v>0.10979999999999999</v>
      </c>
      <c r="M919" s="2">
        <f t="shared" si="542"/>
        <v>9.7424003540798747</v>
      </c>
      <c r="N919" s="2">
        <f>VLOOKUP(B919,'IV Puts'!A:B,2, FALSE)</f>
        <v>0.11990000000000001</v>
      </c>
      <c r="O919" s="21">
        <f t="shared" si="543"/>
        <v>11.040154653845017</v>
      </c>
      <c r="P919" s="4">
        <f t="shared" si="544"/>
        <v>26.239999999999782</v>
      </c>
      <c r="Q919" s="4">
        <f t="shared" si="545"/>
        <v>33.134999999999899</v>
      </c>
      <c r="R919" s="4">
        <f t="shared" si="546"/>
        <v>7.4992255639097749</v>
      </c>
      <c r="S919" s="4">
        <f t="shared" si="547"/>
        <v>4.8797441735869276</v>
      </c>
      <c r="T919" s="20">
        <f t="shared" si="518"/>
        <v>2714.0775939849627</v>
      </c>
      <c r="U919" s="2">
        <f t="shared" si="519"/>
        <v>10.792406015037159</v>
      </c>
      <c r="V919" s="24">
        <f t="shared" si="520"/>
        <v>1</v>
      </c>
      <c r="W919" s="32">
        <f t="shared" si="521"/>
        <v>2709.9823195055587</v>
      </c>
      <c r="X919" s="33">
        <f t="shared" si="522"/>
        <v>14.887680494441156</v>
      </c>
      <c r="Y919" s="34">
        <f t="shared" si="523"/>
        <v>0</v>
      </c>
      <c r="Z919" s="39">
        <f t="shared" si="548"/>
        <v>2706.9069999999997</v>
      </c>
      <c r="AA919" s="33">
        <f t="shared" si="524"/>
        <v>17.963000000000193</v>
      </c>
      <c r="AB919" s="34">
        <f t="shared" si="525"/>
        <v>0</v>
      </c>
      <c r="AC919" s="32">
        <f t="shared" si="526"/>
        <v>2707.552817096167</v>
      </c>
      <c r="AD919" s="33">
        <f t="shared" si="527"/>
        <v>17.317182903832872</v>
      </c>
      <c r="AE919" s="34">
        <f t="shared" si="528"/>
        <v>0</v>
      </c>
      <c r="AF919" s="36">
        <f t="shared" si="529"/>
        <v>-1</v>
      </c>
      <c r="AG919" s="37">
        <f t="shared" si="530"/>
        <v>-1</v>
      </c>
      <c r="AH919" s="37">
        <f>IF(COUNTIF(AF920:AF923, "&lt;0")&gt;=2,0,IF(AE919=1, 1, -1))</f>
        <v>0</v>
      </c>
      <c r="AI919" s="37">
        <f>IF(COUNTIF(AF920:AF922, "&lt;0")&gt;=1,0,IF(AE919=1, 1, -1))</f>
        <v>0</v>
      </c>
      <c r="AJ919" s="42">
        <f>IF(SUM(AE920:AE922)=0,0,IF(AE919=1, 1, -1))</f>
        <v>-1</v>
      </c>
      <c r="AK919" s="37">
        <f>IF(COUNTIF(AF920:AF921, "&lt;0")&gt;=2,0,IF(AE919=1, 1, -1))</f>
        <v>-1</v>
      </c>
      <c r="AL919" s="44">
        <f>IF(COUNTIF(AF920:AF923, "&lt;0")&gt;=3,0,IF(AE919=1, 1, -1))</f>
        <v>-1</v>
      </c>
      <c r="AM919" s="49">
        <f>IF(COUNTIF(AF920:AF922, "&lt;0")&gt;=2,0,IF(AE919=1, 1, -1))</f>
        <v>0</v>
      </c>
      <c r="AN919" s="7">
        <v>10.638559220894143</v>
      </c>
      <c r="AO919" s="4">
        <f t="shared" si="531"/>
        <v>18.5</v>
      </c>
      <c r="AP919" s="4">
        <f t="shared" si="532"/>
        <v>-7.7399999999997817</v>
      </c>
      <c r="AQ919" s="4">
        <f t="shared" si="533"/>
        <v>18.380000000000109</v>
      </c>
      <c r="AR919">
        <f t="shared" si="549"/>
        <v>18.5</v>
      </c>
      <c r="AS919" s="6">
        <f t="shared" si="534"/>
        <v>1</v>
      </c>
      <c r="AT919" s="4">
        <f t="shared" si="535"/>
        <v>-2.5421611686587866</v>
      </c>
      <c r="AU919" s="4">
        <f t="shared" si="550"/>
        <v>-0.74144077910596629</v>
      </c>
      <c r="AV919">
        <f t="shared" si="551"/>
        <v>1</v>
      </c>
      <c r="AW919">
        <f t="shared" si="552"/>
        <v>0</v>
      </c>
      <c r="AX919">
        <f t="shared" si="553"/>
        <v>0</v>
      </c>
      <c r="AY919" s="4">
        <f t="shared" si="536"/>
        <v>-3.9100000000000006</v>
      </c>
      <c r="AZ919" s="4">
        <f t="shared" si="537"/>
        <v>137.47999999999993</v>
      </c>
      <c r="BA919" s="4">
        <f>(C919-$C$1240)*10/100*4</f>
        <v>51.36399999999994</v>
      </c>
      <c r="BC919"/>
      <c r="BE919" s="6"/>
      <c r="BK919">
        <f t="shared" si="554"/>
        <v>1</v>
      </c>
    </row>
    <row r="920" spans="1:63" x14ac:dyDescent="0.25">
      <c r="A920">
        <v>339</v>
      </c>
      <c r="B920" s="1">
        <v>43497</v>
      </c>
      <c r="C920" s="2">
        <v>2702.32</v>
      </c>
      <c r="D920" s="2">
        <v>2716.66</v>
      </c>
      <c r="E920" s="2">
        <v>2696.88</v>
      </c>
      <c r="F920" s="2">
        <v>2706.53</v>
      </c>
      <c r="G920" s="2">
        <v>3759270000</v>
      </c>
      <c r="H920" s="2">
        <f t="shared" si="538"/>
        <v>20.287798193878906</v>
      </c>
      <c r="I920" s="2">
        <f t="shared" si="539"/>
        <v>2614.4655000000002</v>
      </c>
      <c r="J920" s="2">
        <f t="shared" si="540"/>
        <v>29.590476152765202</v>
      </c>
      <c r="K920" s="2">
        <f t="shared" si="541"/>
        <v>-1.7799999999997453</v>
      </c>
      <c r="L920" s="20">
        <f>VLOOKUP(B920,'IV Calls'!A:B,2, FALSE)</f>
        <v>0.1152</v>
      </c>
      <c r="M920" s="2">
        <f t="shared" si="542"/>
        <v>10.212357611599781</v>
      </c>
      <c r="N920" s="2">
        <f>VLOOKUP(B920,'IV Puts'!A:B,2, FALSE)</f>
        <v>0.1176</v>
      </c>
      <c r="O920" s="21">
        <f t="shared" si="543"/>
        <v>10.818653181984654</v>
      </c>
      <c r="P920" s="4">
        <f t="shared" si="544"/>
        <v>19.779999999999745</v>
      </c>
      <c r="Q920" s="4">
        <f t="shared" si="545"/>
        <v>34.461999999999897</v>
      </c>
      <c r="R920" s="4">
        <f t="shared" si="546"/>
        <v>7.5475939849624085</v>
      </c>
      <c r="S920" s="4">
        <f t="shared" si="547"/>
        <v>4.9187598669846473</v>
      </c>
      <c r="T920" s="20">
        <f t="shared" si="518"/>
        <v>2712.8961353383456</v>
      </c>
      <c r="U920" s="2">
        <f t="shared" si="519"/>
        <v>6.3661353383454298</v>
      </c>
      <c r="V920" s="24">
        <f t="shared" si="520"/>
        <v>1</v>
      </c>
      <c r="W920" s="32">
        <f t="shared" si="521"/>
        <v>2706.371883478721</v>
      </c>
      <c r="X920" s="33">
        <f t="shared" si="522"/>
        <v>0.15811652127922571</v>
      </c>
      <c r="Y920" s="34">
        <f t="shared" si="523"/>
        <v>1</v>
      </c>
      <c r="Z920" s="39">
        <f t="shared" si="548"/>
        <v>2704.0030000000006</v>
      </c>
      <c r="AA920" s="33">
        <f t="shared" si="524"/>
        <v>2.5269999999995889</v>
      </c>
      <c r="AB920" s="34">
        <f t="shared" si="525"/>
        <v>1</v>
      </c>
      <c r="AC920" s="32">
        <f t="shared" si="526"/>
        <v>2704.500465530532</v>
      </c>
      <c r="AD920" s="33">
        <f t="shared" si="527"/>
        <v>2.0295344694682171</v>
      </c>
      <c r="AE920" s="34">
        <f t="shared" si="528"/>
        <v>1</v>
      </c>
      <c r="AF920" s="36">
        <f t="shared" si="529"/>
        <v>1</v>
      </c>
      <c r="AG920" s="37">
        <f t="shared" si="530"/>
        <v>0</v>
      </c>
      <c r="AH920" s="37">
        <f>IF(COUNTIF(AF921:AF924, "&lt;0")&gt;=2,0,IF(AE920=1, 1, -1))</f>
        <v>0</v>
      </c>
      <c r="AI920" s="37">
        <f>IF(COUNTIF(AF921:AF923, "&lt;0")&gt;=1,0,IF(AE920=1, 1, -1))</f>
        <v>0</v>
      </c>
      <c r="AJ920" s="42">
        <f>IF(SUM(AE921:AE923)=0,0,IF(AE920=1, 1, -1))</f>
        <v>1</v>
      </c>
      <c r="AK920" s="37">
        <f>IF(COUNTIF(AF921:AF922, "&lt;0")&gt;=2,0,IF(AE920=1, 1, -1))</f>
        <v>0</v>
      </c>
      <c r="AL920" s="44">
        <f>IF(COUNTIF(AF921:AF924, "&lt;0")&gt;=3,0,IF(AE920=1, 1, -1))</f>
        <v>1</v>
      </c>
      <c r="AM920" s="49">
        <f>IF(COUNTIF(AF921:AF923, "&lt;0")&gt;=2,0,IF(AE920=1, 1, -1))</f>
        <v>0</v>
      </c>
      <c r="AN920" s="7">
        <v>10.425115061841444</v>
      </c>
      <c r="AO920" s="4">
        <f t="shared" si="531"/>
        <v>14.339999999999691</v>
      </c>
      <c r="AP920" s="4">
        <f t="shared" si="532"/>
        <v>-5.4400000000000546</v>
      </c>
      <c r="AQ920" s="4">
        <f t="shared" si="533"/>
        <v>4.2100000000000364</v>
      </c>
      <c r="AR920">
        <f t="shared" si="549"/>
        <v>14.339999999999691</v>
      </c>
      <c r="AS920" s="6">
        <f t="shared" si="534"/>
        <v>0</v>
      </c>
      <c r="AT920" s="4">
        <f t="shared" si="535"/>
        <v>1.2976725927624742</v>
      </c>
      <c r="AU920" s="4">
        <f t="shared" si="550"/>
        <v>13.215115061841407</v>
      </c>
      <c r="AV920">
        <f t="shared" si="551"/>
        <v>0</v>
      </c>
      <c r="AW920">
        <f t="shared" si="552"/>
        <v>0</v>
      </c>
      <c r="AX920">
        <f t="shared" si="553"/>
        <v>0</v>
      </c>
      <c r="AY920" s="4">
        <f t="shared" si="536"/>
        <v>6.94</v>
      </c>
      <c r="AZ920" s="4">
        <f t="shared" si="537"/>
        <v>141.38999999999993</v>
      </c>
      <c r="BA920" s="4">
        <f>(C920-$C$1240)*10/100*4</f>
        <v>49.696000000000097</v>
      </c>
      <c r="BC920"/>
      <c r="BE920" s="6"/>
      <c r="BK920">
        <f t="shared" si="554"/>
        <v>1</v>
      </c>
    </row>
    <row r="921" spans="1:63" x14ac:dyDescent="0.25">
      <c r="A921">
        <v>338</v>
      </c>
      <c r="B921" s="1">
        <v>43496</v>
      </c>
      <c r="C921" s="2">
        <v>2685.49</v>
      </c>
      <c r="D921" s="2">
        <v>2708.95</v>
      </c>
      <c r="E921" s="2">
        <v>2678.65</v>
      </c>
      <c r="F921" s="2">
        <v>2704.1</v>
      </c>
      <c r="G921" s="2">
        <v>4917650000</v>
      </c>
      <c r="H921" s="2">
        <f t="shared" si="538"/>
        <v>19.008203609085236</v>
      </c>
      <c r="I921" s="2">
        <f t="shared" si="539"/>
        <v>2603.9455000000003</v>
      </c>
      <c r="J921" s="2">
        <f t="shared" si="540"/>
        <v>26.34695326438689</v>
      </c>
      <c r="K921" s="2">
        <f t="shared" si="541"/>
        <v>4.4399999999995998</v>
      </c>
      <c r="L921" s="20">
        <f>VLOOKUP(B921,'IV Calls'!A:B,2, FALSE)</f>
        <v>0.13370000000000001</v>
      </c>
      <c r="M921" s="2">
        <f t="shared" si="542"/>
        <v>11.751332312575286</v>
      </c>
      <c r="N921" s="2">
        <f>VLOOKUP(B921,'IV Puts'!A:B,2, FALSE)</f>
        <v>0.1182</v>
      </c>
      <c r="O921" s="21">
        <f t="shared" si="543"/>
        <v>10.781160679609179</v>
      </c>
      <c r="P921" s="4">
        <f t="shared" si="544"/>
        <v>30.299999999999727</v>
      </c>
      <c r="Q921" s="4">
        <f t="shared" si="545"/>
        <v>36.353999999999907</v>
      </c>
      <c r="R921" s="4">
        <f t="shared" si="546"/>
        <v>8.7961353383458665</v>
      </c>
      <c r="S921" s="4">
        <f t="shared" si="547"/>
        <v>5.7068781390430887</v>
      </c>
      <c r="T921" s="20">
        <f t="shared" si="518"/>
        <v>2689.8563984962407</v>
      </c>
      <c r="U921" s="2">
        <f t="shared" si="519"/>
        <v>14.243601503759237</v>
      </c>
      <c r="V921" s="24">
        <f t="shared" si="520"/>
        <v>0</v>
      </c>
      <c r="W921" s="32">
        <f t="shared" si="521"/>
        <v>2689.5481390276168</v>
      </c>
      <c r="X921" s="33">
        <f t="shared" si="522"/>
        <v>14.55186097238311</v>
      </c>
      <c r="Y921" s="34">
        <f t="shared" si="523"/>
        <v>0</v>
      </c>
      <c r="Z921" s="39">
        <f t="shared" si="548"/>
        <v>2688.6769999999997</v>
      </c>
      <c r="AA921" s="33">
        <f t="shared" si="524"/>
        <v>15.423000000000229</v>
      </c>
      <c r="AB921" s="34">
        <f t="shared" si="525"/>
        <v>0</v>
      </c>
      <c r="AC921" s="32">
        <f t="shared" si="526"/>
        <v>2688.8599391957996</v>
      </c>
      <c r="AD921" s="33">
        <f t="shared" si="527"/>
        <v>15.240060804200311</v>
      </c>
      <c r="AE921" s="34">
        <f t="shared" si="528"/>
        <v>0</v>
      </c>
      <c r="AF921" s="36">
        <f t="shared" si="529"/>
        <v>-1</v>
      </c>
      <c r="AG921" s="37">
        <f t="shared" si="530"/>
        <v>0</v>
      </c>
      <c r="AH921" s="37">
        <f>IF(COUNTIF(AF922:AF925, "&lt;0")&gt;=2,0,IF(AE921=1, 1, -1))</f>
        <v>-1</v>
      </c>
      <c r="AI921" s="37">
        <f>IF(COUNTIF(AF922:AF924, "&lt;0")&gt;=1,0,IF(AE921=1, 1, -1))</f>
        <v>0</v>
      </c>
      <c r="AJ921" s="42">
        <f>IF(SUM(AE922:AE924)=0,0,IF(AE921=1, 1, -1))</f>
        <v>-1</v>
      </c>
      <c r="AK921" s="37">
        <f>IF(COUNTIF(AF922:AF923, "&lt;0")&gt;=2,0,IF(AE921=1, 1, -1))</f>
        <v>-1</v>
      </c>
      <c r="AL921" s="44">
        <f>IF(COUNTIF(AF922:AF925, "&lt;0")&gt;=3,0,IF(AE921=1, 1, -1))</f>
        <v>-1</v>
      </c>
      <c r="AM921" s="49">
        <f>IF(COUNTIF(AF922:AF924, "&lt;0")&gt;=2,0,IF(AE921=1, 1, -1))</f>
        <v>-1</v>
      </c>
      <c r="AN921" s="7">
        <v>10.388986382545989</v>
      </c>
      <c r="AO921" s="4">
        <f t="shared" si="531"/>
        <v>23.460000000000036</v>
      </c>
      <c r="AP921" s="4">
        <f t="shared" si="532"/>
        <v>-6.8399999999996908</v>
      </c>
      <c r="AQ921" s="4">
        <f t="shared" si="533"/>
        <v>18.610000000000127</v>
      </c>
      <c r="AR921">
        <f t="shared" si="549"/>
        <v>23.460000000000036</v>
      </c>
      <c r="AS921" s="6">
        <f t="shared" si="534"/>
        <v>1</v>
      </c>
      <c r="AT921" s="4">
        <f t="shared" si="535"/>
        <v>-7.8765204261810524</v>
      </c>
      <c r="AU921" s="4">
        <f t="shared" si="550"/>
        <v>-1.2210136174541386</v>
      </c>
      <c r="AV921">
        <f t="shared" si="551"/>
        <v>1</v>
      </c>
      <c r="AW921">
        <f t="shared" si="552"/>
        <v>0</v>
      </c>
      <c r="AX921">
        <f t="shared" si="553"/>
        <v>0</v>
      </c>
      <c r="AY921" s="4">
        <f t="shared" si="536"/>
        <v>-3.9100000000000006</v>
      </c>
      <c r="AZ921" s="4">
        <f t="shared" si="537"/>
        <v>134.44999999999993</v>
      </c>
      <c r="BA921" s="4">
        <f>(C921-$C$1240)*10/100*4</f>
        <v>42.963999999999942</v>
      </c>
      <c r="BC921"/>
      <c r="BE921" s="6"/>
      <c r="BK921">
        <f t="shared" si="554"/>
        <v>1</v>
      </c>
    </row>
    <row r="922" spans="1:63" x14ac:dyDescent="0.25">
      <c r="A922">
        <v>337</v>
      </c>
      <c r="B922" s="1">
        <v>43495</v>
      </c>
      <c r="C922" s="2">
        <v>2653.62</v>
      </c>
      <c r="D922" s="2">
        <v>2690.44</v>
      </c>
      <c r="E922" s="2">
        <v>2648.34</v>
      </c>
      <c r="F922" s="2">
        <v>2681.05</v>
      </c>
      <c r="G922" s="2">
        <v>3867810000</v>
      </c>
      <c r="H922" s="2">
        <f t="shared" si="538"/>
        <v>16.84159388075971</v>
      </c>
      <c r="I922" s="2">
        <f t="shared" si="539"/>
        <v>2593.5189999999998</v>
      </c>
      <c r="J922" s="2">
        <f t="shared" si="540"/>
        <v>22.613491990402515</v>
      </c>
      <c r="K922" s="2">
        <f t="shared" si="541"/>
        <v>13.619999999999891</v>
      </c>
      <c r="L922" s="20">
        <f>VLOOKUP(B922,'IV Calls'!A:B,2, FALSE)</f>
        <v>0.1512</v>
      </c>
      <c r="M922" s="2">
        <f t="shared" si="542"/>
        <v>13.085987620351778</v>
      </c>
      <c r="N922" s="2">
        <f>VLOOKUP(B922,'IV Puts'!A:B,2, FALSE)</f>
        <v>0.1394</v>
      </c>
      <c r="O922" s="21">
        <f t="shared" si="543"/>
        <v>12.52015857194575</v>
      </c>
      <c r="P922" s="4">
        <f t="shared" si="544"/>
        <v>50.440000000000055</v>
      </c>
      <c r="Q922" s="4">
        <f t="shared" si="545"/>
        <v>34.869999999999933</v>
      </c>
      <c r="R922" s="4">
        <f t="shared" si="546"/>
        <v>8.8063984962406003</v>
      </c>
      <c r="S922" s="4">
        <f t="shared" si="547"/>
        <v>5.7156887712915498</v>
      </c>
      <c r="T922" s="20">
        <f t="shared" si="518"/>
        <v>2648.9342030075186</v>
      </c>
      <c r="U922" s="2">
        <f t="shared" si="519"/>
        <v>32.115796992481592</v>
      </c>
      <c r="V922" s="24">
        <f t="shared" si="520"/>
        <v>0</v>
      </c>
      <c r="W922" s="32">
        <f t="shared" si="521"/>
        <v>2657.7380129154953</v>
      </c>
      <c r="X922" s="33">
        <f t="shared" si="522"/>
        <v>23.311987084504835</v>
      </c>
      <c r="Y922" s="34">
        <f t="shared" si="523"/>
        <v>0</v>
      </c>
      <c r="Z922" s="39">
        <f t="shared" si="548"/>
        <v>2654.4930000000004</v>
      </c>
      <c r="AA922" s="33">
        <f t="shared" si="524"/>
        <v>26.556999999999789</v>
      </c>
      <c r="AB922" s="34">
        <f t="shared" si="525"/>
        <v>0</v>
      </c>
      <c r="AC922" s="32">
        <f t="shared" si="526"/>
        <v>2655.1744527122542</v>
      </c>
      <c r="AD922" s="33">
        <f t="shared" si="527"/>
        <v>25.875547287746031</v>
      </c>
      <c r="AE922" s="34">
        <f t="shared" si="528"/>
        <v>0</v>
      </c>
      <c r="AF922" s="36">
        <f t="shared" si="529"/>
        <v>-1</v>
      </c>
      <c r="AG922" s="37">
        <f t="shared" si="530"/>
        <v>-1</v>
      </c>
      <c r="AH922" s="37">
        <f>IF(COUNTIF(AF923:AF926, "&lt;0")&gt;=2,0,IF(AE922=1, 1, -1))</f>
        <v>-1</v>
      </c>
      <c r="AI922" s="37">
        <f>IF(COUNTIF(AF923:AF925, "&lt;0")&gt;=1,0,IF(AE922=1, 1, -1))</f>
        <v>-1</v>
      </c>
      <c r="AJ922" s="42">
        <f>IF(SUM(AE923:AE925)=0,0,IF(AE922=1, 1, -1))</f>
        <v>-1</v>
      </c>
      <c r="AK922" s="37">
        <f>IF(COUNTIF(AF923:AF924, "&lt;0")&gt;=2,0,IF(AE922=1, 1, -1))</f>
        <v>-1</v>
      </c>
      <c r="AL922" s="44">
        <f>IF(COUNTIF(AF923:AF926, "&lt;0")&gt;=3,0,IF(AE922=1, 1, -1))</f>
        <v>-1</v>
      </c>
      <c r="AM922" s="49">
        <f>IF(COUNTIF(AF923:AF925, "&lt;0")&gt;=2,0,IF(AE922=1, 1, -1))</f>
        <v>-1</v>
      </c>
      <c r="AN922" s="7">
        <v>12.064726681726439</v>
      </c>
      <c r="AO922" s="4">
        <f t="shared" si="531"/>
        <v>36.820000000000164</v>
      </c>
      <c r="AP922" s="4">
        <f t="shared" si="532"/>
        <v>-5.2799999999997453</v>
      </c>
      <c r="AQ922" s="4">
        <f t="shared" si="533"/>
        <v>27.430000000000291</v>
      </c>
      <c r="AR922">
        <f t="shared" si="549"/>
        <v>36.820000000000164</v>
      </c>
      <c r="AS922" s="6">
        <f t="shared" si="534"/>
        <v>1</v>
      </c>
      <c r="AT922" s="4">
        <f t="shared" si="535"/>
        <v>-18.722909977410506</v>
      </c>
      <c r="AU922" s="4">
        <f t="shared" si="550"/>
        <v>-8.3652733182738519</v>
      </c>
      <c r="AV922">
        <f t="shared" si="551"/>
        <v>1</v>
      </c>
      <c r="AW922">
        <f t="shared" si="552"/>
        <v>0</v>
      </c>
      <c r="AX922">
        <f t="shared" si="553"/>
        <v>0</v>
      </c>
      <c r="AY922" s="4">
        <f t="shared" si="536"/>
        <v>-3.9100000000000006</v>
      </c>
      <c r="AZ922" s="4">
        <f t="shared" si="537"/>
        <v>138.35999999999993</v>
      </c>
      <c r="BA922" s="4">
        <f>(C922-$C$1240)*10/100*4</f>
        <v>30.215999999999987</v>
      </c>
      <c r="BC922"/>
      <c r="BE922" s="6"/>
      <c r="BK922">
        <f t="shared" si="554"/>
        <v>1</v>
      </c>
    </row>
    <row r="923" spans="1:63" x14ac:dyDescent="0.25">
      <c r="A923">
        <v>336</v>
      </c>
      <c r="B923" s="1">
        <v>43494</v>
      </c>
      <c r="C923" s="2">
        <v>2644.89</v>
      </c>
      <c r="D923" s="2">
        <v>2650.93</v>
      </c>
      <c r="E923" s="2">
        <v>2631.05</v>
      </c>
      <c r="F923" s="2">
        <v>2640</v>
      </c>
      <c r="G923" s="2">
        <v>3504200000</v>
      </c>
      <c r="H923" s="2">
        <f t="shared" si="538"/>
        <v>23.890443928715747</v>
      </c>
      <c r="I923" s="2">
        <f t="shared" si="539"/>
        <v>2585.7850000000003</v>
      </c>
      <c r="J923" s="2">
        <f t="shared" si="540"/>
        <v>23.535984520907977</v>
      </c>
      <c r="K923" s="2">
        <f t="shared" si="541"/>
        <v>1.0399999999999636</v>
      </c>
      <c r="L923" s="20">
        <f>VLOOKUP(B923,'IV Calls'!A:B,2, FALSE)</f>
        <v>0.17430000000000001</v>
      </c>
      <c r="M923" s="2">
        <f t="shared" si="542"/>
        <v>15.10723503112145</v>
      </c>
      <c r="N923" s="2">
        <f>VLOOKUP(B923,'IV Puts'!A:B,2, FALSE)</f>
        <v>0.16250000000000001</v>
      </c>
      <c r="O923" s="21">
        <f t="shared" si="543"/>
        <v>14.616160578809891</v>
      </c>
      <c r="P923" s="4">
        <f t="shared" si="544"/>
        <v>19.879999999999654</v>
      </c>
      <c r="Q923" s="4">
        <f t="shared" si="545"/>
        <v>32.872999999999912</v>
      </c>
      <c r="R923" s="4">
        <f t="shared" si="546"/>
        <v>8.9342030075187946</v>
      </c>
      <c r="S923" s="4">
        <f t="shared" si="547"/>
        <v>5.8000181908384318</v>
      </c>
      <c r="T923" s="20">
        <f t="shared" si="518"/>
        <v>2653.599781954887</v>
      </c>
      <c r="U923" s="2">
        <f t="shared" si="519"/>
        <v>13.599781954887021</v>
      </c>
      <c r="V923" s="24">
        <f t="shared" si="520"/>
        <v>1</v>
      </c>
      <c r="W923" s="32">
        <f t="shared" si="521"/>
        <v>2649.3629564473727</v>
      </c>
      <c r="X923" s="33">
        <f t="shared" si="522"/>
        <v>9.3629564473726532</v>
      </c>
      <c r="Y923" s="34">
        <f t="shared" si="523"/>
        <v>1</v>
      </c>
      <c r="Z923" s="39">
        <f t="shared" si="548"/>
        <v>2644.8820000000001</v>
      </c>
      <c r="AA923" s="33">
        <f t="shared" si="524"/>
        <v>4.8820000000000618</v>
      </c>
      <c r="AB923" s="34">
        <f t="shared" si="525"/>
        <v>1</v>
      </c>
      <c r="AC923" s="32">
        <f t="shared" si="526"/>
        <v>2645.8230008539481</v>
      </c>
      <c r="AD923" s="33">
        <f t="shared" si="527"/>
        <v>5.8230008539480878</v>
      </c>
      <c r="AE923" s="34">
        <f t="shared" si="528"/>
        <v>1</v>
      </c>
      <c r="AF923" s="36">
        <f t="shared" si="529"/>
        <v>1</v>
      </c>
      <c r="AG923" s="37">
        <f t="shared" si="530"/>
        <v>1</v>
      </c>
      <c r="AH923" s="37">
        <f>IF(COUNTIF(AF924:AF927, "&lt;0")&gt;=2,0,IF(AE923=1, 1, -1))</f>
        <v>1</v>
      </c>
      <c r="AI923" s="37">
        <f>IF(COUNTIF(AF924:AF926, "&lt;0")&gt;=1,0,IF(AE923=1, 1, -1))</f>
        <v>1</v>
      </c>
      <c r="AJ923" s="42">
        <f>IF(SUM(AE924:AE926)=0,0,IF(AE923=1, 1, -1))</f>
        <v>1</v>
      </c>
      <c r="AK923" s="37">
        <f>IF(COUNTIF(AF924:AF925, "&lt;0")&gt;=2,0,IF(AE923=1, 1, -1))</f>
        <v>1</v>
      </c>
      <c r="AL923" s="44">
        <f>IF(COUNTIF(AF924:AF927, "&lt;0")&gt;=3,0,IF(AE923=1, 1, -1))</f>
        <v>1</v>
      </c>
      <c r="AM923" s="49">
        <f>IF(COUNTIF(AF924:AF926, "&lt;0")&gt;=2,0,IF(AE923=1, 1, -1))</f>
        <v>1</v>
      </c>
      <c r="AN923" s="7">
        <v>14.084484753627285</v>
      </c>
      <c r="AO923" s="4">
        <f t="shared" si="531"/>
        <v>6.0399999999999636</v>
      </c>
      <c r="AP923" s="4">
        <f t="shared" si="532"/>
        <v>-13.839999999999691</v>
      </c>
      <c r="AQ923" s="4">
        <f t="shared" si="533"/>
        <v>4.8899999999998727</v>
      </c>
      <c r="AR923">
        <f t="shared" si="549"/>
        <v>13.839999999999691</v>
      </c>
      <c r="AS923" s="6">
        <f t="shared" si="534"/>
        <v>0</v>
      </c>
      <c r="AT923" s="4">
        <f t="shared" si="535"/>
        <v>7.2867271304412355</v>
      </c>
      <c r="AU923" s="4">
        <f t="shared" si="550"/>
        <v>16.194484753627414</v>
      </c>
      <c r="AV923">
        <f t="shared" si="551"/>
        <v>0</v>
      </c>
      <c r="AW923">
        <f t="shared" si="552"/>
        <v>0</v>
      </c>
      <c r="AX923">
        <f t="shared" si="553"/>
        <v>0</v>
      </c>
      <c r="AY923" s="4">
        <f t="shared" si="536"/>
        <v>6.94</v>
      </c>
      <c r="AZ923" s="4">
        <f t="shared" si="537"/>
        <v>142.26999999999992</v>
      </c>
      <c r="BA923" s="4">
        <f>(C923-$C$1240)*10/100*4</f>
        <v>26.723999999999979</v>
      </c>
      <c r="BC923"/>
      <c r="BE923" s="6"/>
      <c r="BK923">
        <f t="shared" si="554"/>
        <v>1</v>
      </c>
    </row>
    <row r="924" spans="1:63" x14ac:dyDescent="0.25">
      <c r="A924">
        <v>335</v>
      </c>
      <c r="B924" s="1">
        <v>43493</v>
      </c>
      <c r="C924" s="2">
        <v>2644.97</v>
      </c>
      <c r="D924" s="2">
        <v>2644.97</v>
      </c>
      <c r="E924" s="2">
        <v>2624.06</v>
      </c>
      <c r="F924" s="2">
        <v>2643.85</v>
      </c>
      <c r="G924" s="2">
        <v>3612810000</v>
      </c>
      <c r="H924" s="2">
        <f t="shared" si="538"/>
        <v>29.032132696184931</v>
      </c>
      <c r="I924" s="2">
        <f t="shared" si="539"/>
        <v>2578.4790000000003</v>
      </c>
      <c r="J924" s="2">
        <f t="shared" si="540"/>
        <v>28.88733400735746</v>
      </c>
      <c r="K924" s="2">
        <f t="shared" si="541"/>
        <v>-19.790000000000418</v>
      </c>
      <c r="L924" s="20">
        <f>VLOOKUP(B924,'IV Calls'!A:B,2, FALSE)</f>
        <v>0.16520000000000001</v>
      </c>
      <c r="M924" s="2">
        <f t="shared" si="542"/>
        <v>14.431747796726349</v>
      </c>
      <c r="N924" s="2">
        <f>VLOOKUP(B924,'IV Puts'!A:B,2, FALSE)</f>
        <v>0.16669999999999999</v>
      </c>
      <c r="O924" s="21">
        <f t="shared" si="543"/>
        <v>15.112517933880317</v>
      </c>
      <c r="P924" s="4">
        <f t="shared" si="544"/>
        <v>40.700000000000273</v>
      </c>
      <c r="Q924" s="4">
        <f t="shared" si="545"/>
        <v>33.469999999999985</v>
      </c>
      <c r="R924" s="4">
        <f t="shared" si="546"/>
        <v>9.7497819548872222</v>
      </c>
      <c r="S924" s="4">
        <f t="shared" si="547"/>
        <v>6.2999386582713939</v>
      </c>
      <c r="T924" s="20">
        <f t="shared" si="518"/>
        <v>2674.9884586466169</v>
      </c>
      <c r="U924" s="2">
        <f t="shared" si="519"/>
        <v>31.138458646616982</v>
      </c>
      <c r="V924" s="24">
        <f t="shared" si="520"/>
        <v>0</v>
      </c>
      <c r="W924" s="32">
        <f t="shared" si="521"/>
        <v>2649.6964214670629</v>
      </c>
      <c r="X924" s="33">
        <f t="shared" si="522"/>
        <v>5.8464214670630099</v>
      </c>
      <c r="Y924" s="34">
        <f t="shared" si="523"/>
        <v>1</v>
      </c>
      <c r="Z924" s="39">
        <f t="shared" si="548"/>
        <v>2643.723</v>
      </c>
      <c r="AA924" s="33">
        <f t="shared" si="524"/>
        <v>0.12699999999995271</v>
      </c>
      <c r="AB924" s="34">
        <f t="shared" si="525"/>
        <v>1</v>
      </c>
      <c r="AC924" s="32">
        <f t="shared" si="526"/>
        <v>2644.9774185080832</v>
      </c>
      <c r="AD924" s="33">
        <f t="shared" si="527"/>
        <v>1.1274185080833377</v>
      </c>
      <c r="AE924" s="34">
        <f t="shared" si="528"/>
        <v>1</v>
      </c>
      <c r="AF924" s="36">
        <f t="shared" si="529"/>
        <v>1</v>
      </c>
      <c r="AG924" s="37">
        <f t="shared" si="530"/>
        <v>1</v>
      </c>
      <c r="AH924" s="37">
        <f>IF(COUNTIF(AF925:AF928, "&lt;0")&gt;=2,0,IF(AE924=1, 1, -1))</f>
        <v>1</v>
      </c>
      <c r="AI924" s="37">
        <f>IF(COUNTIF(AF925:AF927, "&lt;0")&gt;=1,0,IF(AE924=1, 1, -1))</f>
        <v>1</v>
      </c>
      <c r="AJ924" s="42">
        <f>IF(SUM(AE925:AE927)=0,0,IF(AE924=1, 1, -1))</f>
        <v>1</v>
      </c>
      <c r="AK924" s="37">
        <f>IF(COUNTIF(AF925:AF926, "&lt;0")&gt;=2,0,IF(AE924=1, 1, -1))</f>
        <v>1</v>
      </c>
      <c r="AL924" s="44">
        <f>IF(COUNTIF(AF925:AF928, "&lt;0")&gt;=3,0,IF(AE924=1, 1, -1))</f>
        <v>1</v>
      </c>
      <c r="AM924" s="49">
        <f>IF(COUNTIF(AF925:AF927, "&lt;0")&gt;=2,0,IF(AE924=1, 1, -1))</f>
        <v>1</v>
      </c>
      <c r="AN924" s="7">
        <v>14.562786668972649</v>
      </c>
      <c r="AO924" s="4">
        <f t="shared" si="531"/>
        <v>0</v>
      </c>
      <c r="AP924" s="4">
        <f t="shared" si="532"/>
        <v>-20.909999999999854</v>
      </c>
      <c r="AQ924" s="4">
        <f t="shared" si="533"/>
        <v>1.1199999999998909</v>
      </c>
      <c r="AR924">
        <f t="shared" si="549"/>
        <v>20.909999999999854</v>
      </c>
      <c r="AS924" s="6">
        <f t="shared" si="534"/>
        <v>0</v>
      </c>
      <c r="AT924" s="4">
        <f t="shared" si="535"/>
        <v>0.93418000345911878</v>
      </c>
      <c r="AU924" s="4">
        <f t="shared" si="550"/>
        <v>20.442786668972758</v>
      </c>
      <c r="AV924">
        <f t="shared" si="551"/>
        <v>0</v>
      </c>
      <c r="AW924">
        <f t="shared" si="552"/>
        <v>0</v>
      </c>
      <c r="AX924">
        <f t="shared" si="553"/>
        <v>0</v>
      </c>
      <c r="AY924" s="4">
        <f t="shared" si="536"/>
        <v>6.94</v>
      </c>
      <c r="AZ924" s="4">
        <f t="shared" si="537"/>
        <v>135.32999999999993</v>
      </c>
      <c r="BA924" s="4">
        <f>(C924-$C$1240)*10/100*4</f>
        <v>26.75599999999995</v>
      </c>
      <c r="BC924"/>
      <c r="BE924" s="6"/>
      <c r="BK924">
        <f t="shared" si="554"/>
        <v>1</v>
      </c>
    </row>
    <row r="925" spans="1:63" x14ac:dyDescent="0.25">
      <c r="A925">
        <v>334</v>
      </c>
      <c r="B925" s="1">
        <v>43490</v>
      </c>
      <c r="C925" s="2">
        <v>2657.44</v>
      </c>
      <c r="D925" s="2">
        <v>2672.38</v>
      </c>
      <c r="E925" s="2">
        <v>2657.33</v>
      </c>
      <c r="F925" s="2">
        <v>2664.76</v>
      </c>
      <c r="G925" s="2">
        <v>3814080000</v>
      </c>
      <c r="H925" s="2">
        <f t="shared" si="538"/>
        <v>30.918284485972976</v>
      </c>
      <c r="I925" s="2">
        <f t="shared" si="539"/>
        <v>2568.3555000000001</v>
      </c>
      <c r="J925" s="2">
        <f t="shared" si="540"/>
        <v>31.541258773232236</v>
      </c>
      <c r="K925" s="2">
        <f t="shared" si="541"/>
        <v>15.110000000000127</v>
      </c>
      <c r="L925" s="20">
        <f>VLOOKUP(B925,'IV Calls'!A:B,2, FALSE)</f>
        <v>0.13619999999999999</v>
      </c>
      <c r="M925" s="2">
        <f t="shared" si="542"/>
        <v>11.798178166842071</v>
      </c>
      <c r="N925" s="2">
        <f>VLOOKUP(B925,'IV Puts'!A:B,2, FALSE)</f>
        <v>0.13700000000000001</v>
      </c>
      <c r="O925" s="21">
        <f t="shared" si="543"/>
        <v>12.315463219314079</v>
      </c>
      <c r="P925" s="4">
        <f t="shared" si="544"/>
        <v>30.050000000000182</v>
      </c>
      <c r="Q925" s="4">
        <f t="shared" si="545"/>
        <v>31.323999999999934</v>
      </c>
      <c r="R925" s="4">
        <f t="shared" si="546"/>
        <v>10.228458646616549</v>
      </c>
      <c r="S925" s="4">
        <f t="shared" si="547"/>
        <v>6.6569316437506165</v>
      </c>
      <c r="T925" s="20">
        <f t="shared" si="518"/>
        <v>2652.7757218045112</v>
      </c>
      <c r="U925" s="2">
        <f t="shared" si="519"/>
        <v>11.984278195488969</v>
      </c>
      <c r="V925" s="24">
        <f t="shared" si="520"/>
        <v>1</v>
      </c>
      <c r="W925" s="32">
        <f t="shared" si="521"/>
        <v>2662.2379340359598</v>
      </c>
      <c r="X925" s="33">
        <f t="shared" si="522"/>
        <v>2.5220659640403937</v>
      </c>
      <c r="Y925" s="34">
        <f t="shared" si="523"/>
        <v>1</v>
      </c>
      <c r="Z925" s="39">
        <f t="shared" si="548"/>
        <v>2659.3000000000011</v>
      </c>
      <c r="AA925" s="33">
        <f t="shared" si="524"/>
        <v>5.4599999999991269</v>
      </c>
      <c r="AB925" s="34">
        <f t="shared" si="525"/>
        <v>1</v>
      </c>
      <c r="AC925" s="32">
        <f t="shared" si="526"/>
        <v>2659.9169661475526</v>
      </c>
      <c r="AD925" s="33">
        <f t="shared" si="527"/>
        <v>4.843033852447661</v>
      </c>
      <c r="AE925" s="34">
        <f t="shared" si="528"/>
        <v>1</v>
      </c>
      <c r="AF925" s="36">
        <f t="shared" si="529"/>
        <v>1</v>
      </c>
      <c r="AG925" s="37">
        <f t="shared" si="530"/>
        <v>1</v>
      </c>
      <c r="AH925" s="37">
        <f>IF(COUNTIF(AF926:AF929, "&lt;0")&gt;=2,0,IF(AE925=1, 1, -1))</f>
        <v>0</v>
      </c>
      <c r="AI925" s="37">
        <f>IF(COUNTIF(AF926:AF928, "&lt;0")&gt;=1,0,IF(AE925=1, 1, -1))</f>
        <v>0</v>
      </c>
      <c r="AJ925" s="42">
        <f>IF(SUM(AE926:AE928)=0,0,IF(AE925=1, 1, -1))</f>
        <v>1</v>
      </c>
      <c r="AK925" s="37">
        <f>IF(COUNTIF(AF926:AF927, "&lt;0")&gt;=2,0,IF(AE925=1, 1, -1))</f>
        <v>1</v>
      </c>
      <c r="AL925" s="44">
        <f>IF(COUNTIF(AF926:AF929, "&lt;0")&gt;=3,0,IF(AE925=1, 1, -1))</f>
        <v>1</v>
      </c>
      <c r="AM925" s="49">
        <f>IF(COUNTIF(AF926:AF928, "&lt;0")&gt;=2,0,IF(AE925=1, 1, -1))</f>
        <v>1</v>
      </c>
      <c r="AN925" s="7">
        <v>11.867477304385933</v>
      </c>
      <c r="AO925" s="4">
        <f t="shared" si="531"/>
        <v>14.940000000000055</v>
      </c>
      <c r="AP925" s="4">
        <f t="shared" si="532"/>
        <v>-0.11000000000012733</v>
      </c>
      <c r="AQ925" s="4">
        <f t="shared" si="533"/>
        <v>7.3200000000001637</v>
      </c>
      <c r="AR925">
        <f t="shared" si="549"/>
        <v>14.940000000000055</v>
      </c>
      <c r="AS925" s="6">
        <f t="shared" si="534"/>
        <v>0</v>
      </c>
      <c r="AT925" s="4">
        <f t="shared" si="535"/>
        <v>2.861215956578846</v>
      </c>
      <c r="AU925" s="4">
        <f t="shared" si="550"/>
        <v>11.547477304385769</v>
      </c>
      <c r="AV925">
        <f t="shared" si="551"/>
        <v>0</v>
      </c>
      <c r="AW925">
        <f t="shared" si="552"/>
        <v>0</v>
      </c>
      <c r="AX925">
        <f t="shared" si="553"/>
        <v>0</v>
      </c>
      <c r="AY925" s="4">
        <f t="shared" si="536"/>
        <v>6.94</v>
      </c>
      <c r="AZ925" s="4">
        <f t="shared" si="537"/>
        <v>128.38999999999993</v>
      </c>
      <c r="BA925" s="4">
        <f>(C925-$C$1240)*10/100*4</f>
        <v>31.74400000000005</v>
      </c>
      <c r="BC925"/>
      <c r="BE925" s="6"/>
      <c r="BK925">
        <f t="shared" si="554"/>
        <v>1</v>
      </c>
    </row>
    <row r="926" spans="1:63" x14ac:dyDescent="0.25">
      <c r="A926">
        <v>333</v>
      </c>
      <c r="B926" s="1">
        <v>43489</v>
      </c>
      <c r="C926" s="2">
        <v>2638.84</v>
      </c>
      <c r="D926" s="2">
        <v>2647.2</v>
      </c>
      <c r="E926" s="2">
        <v>2627.01</v>
      </c>
      <c r="F926" s="2">
        <v>2642.33</v>
      </c>
      <c r="G926" s="2">
        <v>3433250000</v>
      </c>
      <c r="H926" s="2">
        <f t="shared" si="538"/>
        <v>31.802799335208771</v>
      </c>
      <c r="I926" s="2">
        <f t="shared" si="539"/>
        <v>2553.6395000000002</v>
      </c>
      <c r="J926" s="2">
        <f t="shared" si="540"/>
        <v>31.370471214352602</v>
      </c>
      <c r="K926" s="2">
        <f t="shared" si="541"/>
        <v>0.14000000000032742</v>
      </c>
      <c r="L926" s="20">
        <f>VLOOKUP(B926,'IV Calls'!A:B,2, FALSE)</f>
        <v>0.12479999999999999</v>
      </c>
      <c r="M926" s="2">
        <f t="shared" si="542"/>
        <v>10.795813899463422</v>
      </c>
      <c r="N926" s="2">
        <f>VLOOKUP(B926,'IV Puts'!A:B,2, FALSE)</f>
        <v>0.16300000000000001</v>
      </c>
      <c r="O926" s="21">
        <f t="shared" si="543"/>
        <v>14.632574711638354</v>
      </c>
      <c r="P926" s="4">
        <f t="shared" si="544"/>
        <v>20.1899999999996</v>
      </c>
      <c r="Q926" s="4">
        <f t="shared" si="545"/>
        <v>31.898999999999933</v>
      </c>
      <c r="R926" s="4">
        <f t="shared" si="546"/>
        <v>10.445721804511285</v>
      </c>
      <c r="S926" s="4">
        <f t="shared" si="547"/>
        <v>6.7576535717744317</v>
      </c>
      <c r="T926" s="20">
        <f t="shared" si="518"/>
        <v>2651.0865263157893</v>
      </c>
      <c r="U926" s="2">
        <f t="shared" si="519"/>
        <v>8.7565263157894151</v>
      </c>
      <c r="V926" s="24">
        <f t="shared" si="520"/>
        <v>1</v>
      </c>
      <c r="W926" s="32">
        <f t="shared" si="521"/>
        <v>2644.5289951468712</v>
      </c>
      <c r="X926" s="33">
        <f t="shared" si="522"/>
        <v>2.1989951468713116</v>
      </c>
      <c r="Y926" s="34">
        <f t="shared" si="523"/>
        <v>1</v>
      </c>
      <c r="Z926" s="39">
        <f t="shared" si="548"/>
        <v>2638.3759999999993</v>
      </c>
      <c r="AA926" s="33">
        <f t="shared" si="524"/>
        <v>3.954000000000633</v>
      </c>
      <c r="AB926" s="34">
        <f t="shared" si="525"/>
        <v>1</v>
      </c>
      <c r="AC926" s="32">
        <f t="shared" si="526"/>
        <v>2639.6681289808421</v>
      </c>
      <c r="AD926" s="33">
        <f t="shared" si="527"/>
        <v>2.661871019157843</v>
      </c>
      <c r="AE926" s="34">
        <f t="shared" si="528"/>
        <v>1</v>
      </c>
      <c r="AF926" s="36">
        <f t="shared" si="529"/>
        <v>1</v>
      </c>
      <c r="AG926" s="37">
        <f t="shared" si="530"/>
        <v>1</v>
      </c>
      <c r="AH926" s="37">
        <f>IF(COUNTIF(AF927:AF930, "&lt;0")&gt;=2,0,IF(AE926=1, 1, -1))</f>
        <v>0</v>
      </c>
      <c r="AI926" s="37">
        <f>IF(COUNTIF(AF927:AF929, "&lt;0")&gt;=1,0,IF(AE926=1, 1, -1))</f>
        <v>0</v>
      </c>
      <c r="AJ926" s="42">
        <f>IF(SUM(AE927:AE929)=0,0,IF(AE926=1, 1, -1))</f>
        <v>1</v>
      </c>
      <c r="AK926" s="37">
        <f>IF(COUNTIF(AF927:AF928, "&lt;0")&gt;=2,0,IF(AE926=1, 1, -1))</f>
        <v>1</v>
      </c>
      <c r="AL926" s="44">
        <f>IF(COUNTIF(AF927:AF930, "&lt;0")&gt;=3,0,IF(AE926=1, 1, -1))</f>
        <v>0</v>
      </c>
      <c r="AM926" s="49">
        <f>IF(COUNTIF(AF927:AF929, "&lt;0")&gt;=2,0,IF(AE926=1, 1, -1))</f>
        <v>0</v>
      </c>
      <c r="AN926" s="7">
        <v>14.10030180779277</v>
      </c>
      <c r="AO926" s="4">
        <f t="shared" si="531"/>
        <v>8.3599999999996726</v>
      </c>
      <c r="AP926" s="4">
        <f t="shared" si="532"/>
        <v>-11.829999999999927</v>
      </c>
      <c r="AQ926" s="4">
        <f t="shared" si="533"/>
        <v>3.4899999999997817</v>
      </c>
      <c r="AR926">
        <f t="shared" si="549"/>
        <v>11.829999999999927</v>
      </c>
      <c r="AS926" s="6">
        <f t="shared" si="534"/>
        <v>0</v>
      </c>
      <c r="AT926" s="4">
        <f t="shared" si="535"/>
        <v>9.320452711689228</v>
      </c>
      <c r="AU926" s="4">
        <f t="shared" si="550"/>
        <v>17.610301807792986</v>
      </c>
      <c r="AV926">
        <f t="shared" si="551"/>
        <v>0</v>
      </c>
      <c r="AW926">
        <f t="shared" si="552"/>
        <v>0</v>
      </c>
      <c r="AX926">
        <f t="shared" si="553"/>
        <v>0</v>
      </c>
      <c r="AY926" s="4">
        <f t="shared" si="536"/>
        <v>6.94</v>
      </c>
      <c r="AZ926" s="4">
        <f t="shared" si="537"/>
        <v>121.44999999999993</v>
      </c>
      <c r="BA926" s="4">
        <f>(C926-$C$1240)*10/100*4</f>
        <v>24.304000000000087</v>
      </c>
      <c r="BC926"/>
      <c r="BE926" s="6"/>
      <c r="BK926">
        <f t="shared" si="554"/>
        <v>1</v>
      </c>
    </row>
    <row r="927" spans="1:63" x14ac:dyDescent="0.25">
      <c r="A927">
        <v>332</v>
      </c>
      <c r="B927" s="1">
        <v>43488</v>
      </c>
      <c r="C927" s="2">
        <v>2643.48</v>
      </c>
      <c r="D927" s="2">
        <v>2653.19</v>
      </c>
      <c r="E927" s="2">
        <v>2612.86</v>
      </c>
      <c r="F927" s="2">
        <v>2638.7</v>
      </c>
      <c r="G927" s="2">
        <v>3335610000</v>
      </c>
      <c r="H927" s="2">
        <f t="shared" si="538"/>
        <v>32.189189506899844</v>
      </c>
      <c r="I927" s="2">
        <f t="shared" si="539"/>
        <v>2541.7255</v>
      </c>
      <c r="J927" s="2">
        <f t="shared" si="540"/>
        <v>32.153020010404518</v>
      </c>
      <c r="K927" s="2">
        <f t="shared" si="541"/>
        <v>10.579999999999927</v>
      </c>
      <c r="L927" s="20">
        <f>VLOOKUP(B927,'IV Calls'!A:B,2, FALSE)</f>
        <v>0.1585</v>
      </c>
      <c r="M927" s="2">
        <f t="shared" si="542"/>
        <v>13.680892114827429</v>
      </c>
      <c r="N927" s="2">
        <f>VLOOKUP(B927,'IV Puts'!A:B,2, FALSE)</f>
        <v>0.1696</v>
      </c>
      <c r="O927" s="21">
        <f t="shared" si="543"/>
        <v>15.191593858667243</v>
      </c>
      <c r="P927" s="4">
        <f t="shared" si="544"/>
        <v>40.329999999999927</v>
      </c>
      <c r="Q927" s="4">
        <f t="shared" si="545"/>
        <v>32.523000000000003</v>
      </c>
      <c r="R927" s="4">
        <f t="shared" si="546"/>
        <v>12.386526315789483</v>
      </c>
      <c r="S927" s="4">
        <f t="shared" si="547"/>
        <v>8.0126692209450869</v>
      </c>
      <c r="T927" s="20">
        <f t="shared" si="518"/>
        <v>2645.9107067669174</v>
      </c>
      <c r="U927" s="2">
        <f t="shared" si="519"/>
        <v>7.2107067669176104</v>
      </c>
      <c r="V927" s="24">
        <f t="shared" si="520"/>
        <v>1</v>
      </c>
      <c r="W927" s="32">
        <f t="shared" si="521"/>
        <v>2649.3796395392878</v>
      </c>
      <c r="X927" s="33">
        <f t="shared" si="522"/>
        <v>10.679639539288019</v>
      </c>
      <c r="Y927" s="34">
        <f t="shared" si="523"/>
        <v>1</v>
      </c>
      <c r="Z927" s="39">
        <f t="shared" si="548"/>
        <v>2642.04</v>
      </c>
      <c r="AA927" s="33">
        <f t="shared" si="524"/>
        <v>3.3400000000001455</v>
      </c>
      <c r="AB927" s="34">
        <f t="shared" si="525"/>
        <v>1</v>
      </c>
      <c r="AC927" s="32">
        <f t="shared" si="526"/>
        <v>2643.5813243032503</v>
      </c>
      <c r="AD927" s="33">
        <f t="shared" si="527"/>
        <v>4.8813243032504943</v>
      </c>
      <c r="AE927" s="34">
        <f t="shared" si="528"/>
        <v>1</v>
      </c>
      <c r="AF927" s="36">
        <f t="shared" si="529"/>
        <v>1</v>
      </c>
      <c r="AG927" s="37">
        <f t="shared" si="530"/>
        <v>0</v>
      </c>
      <c r="AH927" s="37">
        <f>IF(COUNTIF(AF928:AF931, "&lt;0")&gt;=2,0,IF(AE927=1, 1, -1))</f>
        <v>0</v>
      </c>
      <c r="AI927" s="37">
        <f>IF(COUNTIF(AF928:AF930, "&lt;0")&gt;=1,0,IF(AE927=1, 1, -1))</f>
        <v>0</v>
      </c>
      <c r="AJ927" s="42">
        <f>IF(SUM(AE928:AE930)=0,0,IF(AE927=1, 1, -1))</f>
        <v>0</v>
      </c>
      <c r="AK927" s="37">
        <f>IF(COUNTIF(AF928:AF929, "&lt;0")&gt;=2,0,IF(AE927=1, 1, -1))</f>
        <v>0</v>
      </c>
      <c r="AL927" s="44">
        <f>IF(COUNTIF(AF928:AF931, "&lt;0")&gt;=3,0,IF(AE927=1, 1, -1))</f>
        <v>0</v>
      </c>
      <c r="AM927" s="49">
        <f>IF(COUNTIF(AF928:AF930, "&lt;0")&gt;=2,0,IF(AE927=1, 1, -1))</f>
        <v>0</v>
      </c>
      <c r="AN927" s="7">
        <v>14.638986136749098</v>
      </c>
      <c r="AO927" s="4">
        <f t="shared" si="531"/>
        <v>9.7100000000000364</v>
      </c>
      <c r="AP927" s="4">
        <f t="shared" si="532"/>
        <v>-30.619999999999891</v>
      </c>
      <c r="AQ927" s="4">
        <f t="shared" si="533"/>
        <v>4.7800000000002001</v>
      </c>
      <c r="AR927">
        <f t="shared" si="549"/>
        <v>30.619999999999891</v>
      </c>
      <c r="AS927" s="6">
        <f t="shared" si="534"/>
        <v>1</v>
      </c>
      <c r="AT927" s="4">
        <f t="shared" si="535"/>
        <v>-8.6615207948762425</v>
      </c>
      <c r="AU927" s="4">
        <f t="shared" si="550"/>
        <v>16.858986136748896</v>
      </c>
      <c r="AV927">
        <f t="shared" si="551"/>
        <v>0</v>
      </c>
      <c r="AW927">
        <f t="shared" si="552"/>
        <v>1</v>
      </c>
      <c r="AX927">
        <f t="shared" si="553"/>
        <v>0</v>
      </c>
      <c r="AY927" s="4">
        <f t="shared" si="536"/>
        <v>-3.9100000000000006</v>
      </c>
      <c r="AZ927" s="4">
        <f t="shared" si="537"/>
        <v>114.50999999999993</v>
      </c>
      <c r="BA927" s="4">
        <f>(C927-$C$1240)*10/100*4</f>
        <v>26.160000000000036</v>
      </c>
      <c r="BC927"/>
      <c r="BE927" s="6"/>
      <c r="BK927">
        <f t="shared" si="554"/>
        <v>0</v>
      </c>
    </row>
    <row r="928" spans="1:63" x14ac:dyDescent="0.25">
      <c r="A928">
        <v>331</v>
      </c>
      <c r="B928" s="1">
        <v>43487</v>
      </c>
      <c r="C928" s="2">
        <v>2657.88</v>
      </c>
      <c r="D928" s="2">
        <v>2657.88</v>
      </c>
      <c r="E928" s="2">
        <v>2617.27</v>
      </c>
      <c r="F928" s="2">
        <v>2632.9</v>
      </c>
      <c r="G928" s="2">
        <v>3908030000</v>
      </c>
      <c r="H928" s="2">
        <f t="shared" si="538"/>
        <v>31.876909720569412</v>
      </c>
      <c r="I928" s="2">
        <f t="shared" si="539"/>
        <v>2532.8204999999998</v>
      </c>
      <c r="J928" s="2">
        <f t="shared" si="540"/>
        <v>33.835627170966276</v>
      </c>
      <c r="K928" s="2">
        <f t="shared" si="541"/>
        <v>-12.829999999999927</v>
      </c>
      <c r="L928" s="20">
        <f>VLOOKUP(B928,'IV Calls'!A:B,2, FALSE)</f>
        <v>0.1734</v>
      </c>
      <c r="M928" s="2">
        <f t="shared" si="542"/>
        <v>15.18191699929633</v>
      </c>
      <c r="N928" s="2">
        <f>VLOOKUP(B928,'IV Puts'!A:B,2, FALSE)</f>
        <v>0.1867</v>
      </c>
      <c r="O928" s="21">
        <f t="shared" si="543"/>
        <v>16.963449852806637</v>
      </c>
      <c r="P928" s="4">
        <f t="shared" si="544"/>
        <v>53.440000000000055</v>
      </c>
      <c r="Q928" s="4">
        <f t="shared" si="545"/>
        <v>31.71600000000003</v>
      </c>
      <c r="R928" s="4">
        <f t="shared" si="546"/>
        <v>13.010706766917302</v>
      </c>
      <c r="S928" s="4">
        <f t="shared" si="547"/>
        <v>8.3093514637856654</v>
      </c>
      <c r="T928" s="20">
        <f t="shared" si="518"/>
        <v>2683.3767969924811</v>
      </c>
      <c r="U928" s="2">
        <f t="shared" si="519"/>
        <v>50.476796992481013</v>
      </c>
      <c r="V928" s="24">
        <f t="shared" si="520"/>
        <v>0</v>
      </c>
      <c r="W928" s="32">
        <f t="shared" si="521"/>
        <v>2663.6092393499566</v>
      </c>
      <c r="X928" s="33">
        <f t="shared" si="522"/>
        <v>30.709239349956533</v>
      </c>
      <c r="Y928" s="34">
        <f t="shared" si="523"/>
        <v>0</v>
      </c>
      <c r="Z928" s="39">
        <f t="shared" si="548"/>
        <v>2658.5409999999997</v>
      </c>
      <c r="AA928" s="33">
        <f t="shared" si="524"/>
        <v>25.640999999999622</v>
      </c>
      <c r="AB928" s="34">
        <f t="shared" si="525"/>
        <v>0</v>
      </c>
      <c r="AC928" s="32">
        <f t="shared" si="526"/>
        <v>2659.6053302634909</v>
      </c>
      <c r="AD928" s="33">
        <f t="shared" si="527"/>
        <v>26.70533026349085</v>
      </c>
      <c r="AE928" s="34">
        <f t="shared" si="528"/>
        <v>0</v>
      </c>
      <c r="AF928" s="36">
        <f t="shared" si="529"/>
        <v>-1</v>
      </c>
      <c r="AG928" s="37">
        <f t="shared" si="530"/>
        <v>0</v>
      </c>
      <c r="AH928" s="37">
        <f>IF(COUNTIF(AF929:AF932, "&lt;0")&gt;=2,0,IF(AE928=1, 1, -1))</f>
        <v>0</v>
      </c>
      <c r="AI928" s="37">
        <f>IF(COUNTIF(AF929:AF931, "&lt;0")&gt;=1,0,IF(AE928=1, 1, -1))</f>
        <v>0</v>
      </c>
      <c r="AJ928" s="42">
        <f>IF(SUM(AE929:AE931)=0,0,IF(AE928=1, 1, -1))</f>
        <v>-1</v>
      </c>
      <c r="AK928" s="37">
        <f>IF(COUNTIF(AF929:AF930, "&lt;0")&gt;=2,0,IF(AE928=1, 1, -1))</f>
        <v>0</v>
      </c>
      <c r="AL928" s="44">
        <f>IF(COUNTIF(AF929:AF932, "&lt;0")&gt;=3,0,IF(AE928=1, 1, -1))</f>
        <v>0</v>
      </c>
      <c r="AM928" s="49">
        <f>IF(COUNTIF(AF929:AF931, "&lt;0")&gt;=2,0,IF(AE928=1, 1, -1))</f>
        <v>0</v>
      </c>
      <c r="AN928" s="7">
        <v>16.346389295090109</v>
      </c>
      <c r="AO928" s="4">
        <f t="shared" si="531"/>
        <v>0</v>
      </c>
      <c r="AP928" s="4">
        <f t="shared" si="532"/>
        <v>-40.610000000000127</v>
      </c>
      <c r="AQ928" s="4">
        <f t="shared" si="533"/>
        <v>24.980000000000018</v>
      </c>
      <c r="AR928">
        <f t="shared" si="549"/>
        <v>40.610000000000127</v>
      </c>
      <c r="AS928" s="6">
        <f t="shared" si="534"/>
        <v>1</v>
      </c>
      <c r="AT928" s="4">
        <f t="shared" si="535"/>
        <v>-16.090416057364962</v>
      </c>
      <c r="AU928" s="4">
        <f t="shared" si="550"/>
        <v>-1.6336107049099091</v>
      </c>
      <c r="AV928">
        <f t="shared" si="551"/>
        <v>1</v>
      </c>
      <c r="AW928">
        <f t="shared" si="552"/>
        <v>0</v>
      </c>
      <c r="AX928">
        <f t="shared" si="553"/>
        <v>0</v>
      </c>
      <c r="AY928" s="4">
        <f t="shared" si="536"/>
        <v>-3.9100000000000006</v>
      </c>
      <c r="AZ928" s="4">
        <f t="shared" si="537"/>
        <v>118.41999999999993</v>
      </c>
      <c r="BA928" s="4">
        <f>(C928-$C$1240)*10/100*4</f>
        <v>31.920000000000073</v>
      </c>
      <c r="BC928"/>
      <c r="BE928" s="6"/>
      <c r="BK928">
        <f t="shared" si="554"/>
        <v>0</v>
      </c>
    </row>
    <row r="929" spans="1:63" x14ac:dyDescent="0.25">
      <c r="A929">
        <v>330</v>
      </c>
      <c r="B929" s="1">
        <v>43483</v>
      </c>
      <c r="C929" s="2">
        <v>2651.27</v>
      </c>
      <c r="D929" s="2">
        <v>2675.47</v>
      </c>
      <c r="E929" s="2">
        <v>2647.58</v>
      </c>
      <c r="F929" s="2">
        <v>2670.71</v>
      </c>
      <c r="G929" s="2">
        <v>3986730000</v>
      </c>
      <c r="H929" s="2">
        <f t="shared" si="538"/>
        <v>31.001211535465266</v>
      </c>
      <c r="I929" s="2">
        <f t="shared" si="539"/>
        <v>2524.7649999999999</v>
      </c>
      <c r="J929" s="2">
        <f t="shared" si="540"/>
        <v>35.945981636192286</v>
      </c>
      <c r="K929" s="2">
        <f t="shared" si="541"/>
        <v>15.309999999999945</v>
      </c>
      <c r="L929" s="20">
        <f>VLOOKUP(B929,'IV Calls'!A:B,2, FALSE)</f>
        <v>0.1212</v>
      </c>
      <c r="M929" s="2">
        <f t="shared" si="542"/>
        <v>10.473509297444656</v>
      </c>
      <c r="N929" s="2">
        <f>VLOOKUP(B929,'IV Puts'!A:B,2, FALSE)</f>
        <v>0.12280000000000001</v>
      </c>
      <c r="O929" s="21">
        <f t="shared" si="543"/>
        <v>11.012357742181839</v>
      </c>
      <c r="P929" s="4">
        <f t="shared" si="544"/>
        <v>39.509999999999764</v>
      </c>
      <c r="Q929" s="4">
        <f t="shared" si="545"/>
        <v>30.532000000000018</v>
      </c>
      <c r="R929" s="4">
        <f t="shared" si="546"/>
        <v>12.666796992481212</v>
      </c>
      <c r="S929" s="4">
        <f t="shared" si="547"/>
        <v>8.0693511971219518</v>
      </c>
      <c r="T929" s="20">
        <f t="shared" si="518"/>
        <v>2646.8721879699247</v>
      </c>
      <c r="U929" s="2">
        <f t="shared" si="519"/>
        <v>23.837812030075384</v>
      </c>
      <c r="V929" s="24">
        <f t="shared" si="520"/>
        <v>0</v>
      </c>
      <c r="W929" s="32">
        <f t="shared" si="521"/>
        <v>2656.125302588066</v>
      </c>
      <c r="X929" s="33">
        <f t="shared" si="522"/>
        <v>14.58469741193403</v>
      </c>
      <c r="Y929" s="34">
        <f t="shared" si="523"/>
        <v>0</v>
      </c>
      <c r="Z929" s="39">
        <f t="shared" si="548"/>
        <v>2655.4689999999991</v>
      </c>
      <c r="AA929" s="33">
        <f t="shared" si="524"/>
        <v>15.241000000000895</v>
      </c>
      <c r="AB929" s="34">
        <f t="shared" si="525"/>
        <v>0</v>
      </c>
      <c r="AC929" s="32">
        <f t="shared" si="526"/>
        <v>2655.6068235434932</v>
      </c>
      <c r="AD929" s="33">
        <f t="shared" si="527"/>
        <v>15.103176456506844</v>
      </c>
      <c r="AE929" s="34">
        <f t="shared" si="528"/>
        <v>0</v>
      </c>
      <c r="AF929" s="36">
        <f t="shared" si="529"/>
        <v>-1</v>
      </c>
      <c r="AG929" s="37">
        <f t="shared" si="530"/>
        <v>0</v>
      </c>
      <c r="AH929" s="37">
        <f>IF(COUNTIF(AF930:AF933, "&lt;0")&gt;=2,0,IF(AE929=1, 1, -1))</f>
        <v>0</v>
      </c>
      <c r="AI929" s="37">
        <f>IF(COUNTIF(AF930:AF932, "&lt;0")&gt;=1,0,IF(AE929=1, 1, -1))</f>
        <v>0</v>
      </c>
      <c r="AJ929" s="42">
        <f>IF(SUM(AE930:AE932)=0,0,IF(AE929=1, 1, -1))</f>
        <v>-1</v>
      </c>
      <c r="AK929" s="37">
        <f>IF(COUNTIF(AF930:AF931, "&lt;0")&gt;=2,0,IF(AE929=1, 1, -1))</f>
        <v>-1</v>
      </c>
      <c r="AL929" s="44">
        <f>IF(COUNTIF(AF930:AF933, "&lt;0")&gt;=3,0,IF(AE929=1, 1, -1))</f>
        <v>-1</v>
      </c>
      <c r="AM929" s="49">
        <f>IF(COUNTIF(AF930:AF932, "&lt;0")&gt;=2,0,IF(AE929=1, 1, -1))</f>
        <v>0</v>
      </c>
      <c r="AN929" s="7">
        <v>10.611773446585838</v>
      </c>
      <c r="AO929" s="4">
        <f t="shared" si="531"/>
        <v>24.199999999999818</v>
      </c>
      <c r="AP929" s="4">
        <f t="shared" si="532"/>
        <v>-3.6900000000000546</v>
      </c>
      <c r="AQ929" s="4">
        <f t="shared" si="533"/>
        <v>19.440000000000055</v>
      </c>
      <c r="AR929">
        <f t="shared" si="549"/>
        <v>24.199999999999818</v>
      </c>
      <c r="AS929" s="6">
        <f t="shared" si="534"/>
        <v>1</v>
      </c>
      <c r="AT929" s="4">
        <f t="shared" si="535"/>
        <v>-8.2823398301210602</v>
      </c>
      <c r="AU929" s="4">
        <f t="shared" si="550"/>
        <v>-1.8282265534142166</v>
      </c>
      <c r="AV929">
        <f t="shared" si="551"/>
        <v>1</v>
      </c>
      <c r="AW929">
        <f t="shared" si="552"/>
        <v>0</v>
      </c>
      <c r="AX929">
        <f t="shared" si="553"/>
        <v>0</v>
      </c>
      <c r="AY929" s="4">
        <f t="shared" si="536"/>
        <v>-3.9100000000000006</v>
      </c>
      <c r="AZ929" s="4">
        <f t="shared" si="537"/>
        <v>122.32999999999993</v>
      </c>
      <c r="BA929" s="4">
        <f>(C929-$C$1240)*10/100*4</f>
        <v>29.276000000000021</v>
      </c>
      <c r="BC929"/>
      <c r="BE929" s="6"/>
      <c r="BK929">
        <f t="shared" si="554"/>
        <v>1</v>
      </c>
    </row>
    <row r="930" spans="1:63" x14ac:dyDescent="0.25">
      <c r="A930">
        <v>329</v>
      </c>
      <c r="B930" s="1">
        <v>43482</v>
      </c>
      <c r="C930" s="2">
        <v>2609.2800000000002</v>
      </c>
      <c r="D930" s="2">
        <v>2645.06</v>
      </c>
      <c r="E930" s="2">
        <v>2606.36</v>
      </c>
      <c r="F930" s="2">
        <v>2635.96</v>
      </c>
      <c r="G930" s="2">
        <v>3772270000</v>
      </c>
      <c r="H930" s="2">
        <f t="shared" si="538"/>
        <v>40.346792644108262</v>
      </c>
      <c r="I930" s="2">
        <f t="shared" si="539"/>
        <v>2519.5539999999996</v>
      </c>
      <c r="J930" s="2">
        <f t="shared" si="540"/>
        <v>38.300855628067985</v>
      </c>
      <c r="K930" s="2">
        <f t="shared" si="541"/>
        <v>-6.819999999999709</v>
      </c>
      <c r="L930" s="20">
        <f>VLOOKUP(B930,'IV Calls'!A:B,2, FALSE)</f>
        <v>0.1174</v>
      </c>
      <c r="M930" s="2">
        <f t="shared" si="542"/>
        <v>10.068695912189625</v>
      </c>
      <c r="N930" s="2">
        <f>VLOOKUP(B930,'IV Puts'!A:B,2, FALSE)</f>
        <v>0.12379999999999999</v>
      </c>
      <c r="O930" s="21">
        <f t="shared" si="543"/>
        <v>11.018389338507916</v>
      </c>
      <c r="P930" s="4">
        <f t="shared" si="544"/>
        <v>38.699999999999818</v>
      </c>
      <c r="Q930" s="4">
        <f t="shared" si="545"/>
        <v>35.599000000000068</v>
      </c>
      <c r="R930" s="4">
        <f t="shared" si="546"/>
        <v>10.912187969924821</v>
      </c>
      <c r="S930" s="4">
        <f t="shared" si="547"/>
        <v>6.838454349388936</v>
      </c>
      <c r="T930" s="20">
        <f t="shared" si="518"/>
        <v>2625.0000225563908</v>
      </c>
      <c r="U930" s="2">
        <f t="shared" si="519"/>
        <v>10.959977443609205</v>
      </c>
      <c r="V930" s="24">
        <f t="shared" si="520"/>
        <v>1</v>
      </c>
      <c r="W930" s="32">
        <f t="shared" si="521"/>
        <v>2613.2347791121333</v>
      </c>
      <c r="X930" s="33">
        <f t="shared" si="522"/>
        <v>22.725220887866726</v>
      </c>
      <c r="Y930" s="34">
        <f t="shared" si="523"/>
        <v>0</v>
      </c>
      <c r="Z930" s="39">
        <f t="shared" si="548"/>
        <v>2608.7330000000002</v>
      </c>
      <c r="AA930" s="33">
        <f t="shared" si="524"/>
        <v>27.226999999999862</v>
      </c>
      <c r="AB930" s="34">
        <f t="shared" si="525"/>
        <v>0</v>
      </c>
      <c r="AC930" s="32">
        <f t="shared" si="526"/>
        <v>2609.6783736135485</v>
      </c>
      <c r="AD930" s="33">
        <f t="shared" si="527"/>
        <v>26.281626386451535</v>
      </c>
      <c r="AE930" s="34">
        <f t="shared" si="528"/>
        <v>0</v>
      </c>
      <c r="AF930" s="36">
        <f t="shared" si="529"/>
        <v>-1</v>
      </c>
      <c r="AG930" s="37">
        <f t="shared" si="530"/>
        <v>-1</v>
      </c>
      <c r="AH930" s="37">
        <f>IF(COUNTIF(AF931:AF934, "&lt;0")&gt;=2,0,IF(AE930=1, 1, -1))</f>
        <v>-1</v>
      </c>
      <c r="AI930" s="37">
        <f>IF(COUNTIF(AF931:AF933, "&lt;0")&gt;=1,0,IF(AE930=1, 1, -1))</f>
        <v>0</v>
      </c>
      <c r="AJ930" s="42">
        <f>IF(SUM(AE931:AE933)=0,0,IF(AE930=1, 1, -1))</f>
        <v>-1</v>
      </c>
      <c r="AK930" s="37">
        <f>IF(COUNTIF(AF931:AF932, "&lt;0")&gt;=2,0,IF(AE930=1, 1, -1))</f>
        <v>-1</v>
      </c>
      <c r="AL930" s="44">
        <f>IF(COUNTIF(AF931:AF934, "&lt;0")&gt;=3,0,IF(AE930=1, 1, -1))</f>
        <v>-1</v>
      </c>
      <c r="AM930" s="49">
        <f>IF(COUNTIF(AF931:AF933, "&lt;0")&gt;=2,0,IF(AE930=1, 1, -1))</f>
        <v>-1</v>
      </c>
      <c r="AN930" s="7">
        <v>10.617585638237442</v>
      </c>
      <c r="AO930" s="4">
        <f t="shared" si="531"/>
        <v>35.779999999999745</v>
      </c>
      <c r="AP930" s="4">
        <f t="shared" si="532"/>
        <v>-2.9200000000000728</v>
      </c>
      <c r="AQ930" s="4">
        <f t="shared" si="533"/>
        <v>26.679999999999836</v>
      </c>
      <c r="AR930">
        <f t="shared" si="549"/>
        <v>35.779999999999745</v>
      </c>
      <c r="AS930" s="6">
        <f t="shared" si="534"/>
        <v>1</v>
      </c>
      <c r="AT930" s="4">
        <f t="shared" si="535"/>
        <v>-19.853621542643584</v>
      </c>
      <c r="AU930" s="4">
        <f t="shared" si="550"/>
        <v>-9.0624143617623929</v>
      </c>
      <c r="AV930">
        <f t="shared" si="551"/>
        <v>1</v>
      </c>
      <c r="AW930">
        <f t="shared" si="552"/>
        <v>0</v>
      </c>
      <c r="AX930">
        <f t="shared" si="553"/>
        <v>0</v>
      </c>
      <c r="AY930" s="4">
        <f t="shared" si="536"/>
        <v>-3.9100000000000006</v>
      </c>
      <c r="AZ930" s="4">
        <f t="shared" si="537"/>
        <v>126.23999999999992</v>
      </c>
      <c r="BA930" s="4">
        <f>(C930-$C$1240)*10/100*4</f>
        <v>12.480000000000109</v>
      </c>
      <c r="BC930"/>
      <c r="BE930" s="6"/>
      <c r="BK930">
        <f t="shared" si="554"/>
        <v>1</v>
      </c>
    </row>
    <row r="931" spans="1:63" x14ac:dyDescent="0.25">
      <c r="A931">
        <v>328</v>
      </c>
      <c r="B931" s="1">
        <v>43481</v>
      </c>
      <c r="C931" s="2">
        <v>2614.75</v>
      </c>
      <c r="D931" s="2">
        <v>2625.76</v>
      </c>
      <c r="E931" s="2">
        <v>2612.6799999999998</v>
      </c>
      <c r="F931" s="2">
        <v>2616.1</v>
      </c>
      <c r="G931" s="2">
        <v>3863770000</v>
      </c>
      <c r="H931" s="2">
        <f t="shared" si="538"/>
        <v>44.77205732001454</v>
      </c>
      <c r="I931" s="2">
        <f t="shared" si="539"/>
        <v>2517.085</v>
      </c>
      <c r="J931" s="2">
        <f t="shared" si="540"/>
        <v>47.73915300055635</v>
      </c>
      <c r="K931" s="2">
        <f t="shared" si="541"/>
        <v>4.4499999999998181</v>
      </c>
      <c r="L931" s="20">
        <f>VLOOKUP(B931,'IV Calls'!A:B,2, FALSE)</f>
        <v>0.1235</v>
      </c>
      <c r="M931" s="2">
        <f t="shared" si="542"/>
        <v>10.568373856239539</v>
      </c>
      <c r="N931" s="2">
        <f>VLOOKUP(B931,'IV Puts'!A:B,2, FALSE)</f>
        <v>0.1409</v>
      </c>
      <c r="O931" s="21">
        <f t="shared" si="543"/>
        <v>12.512513102086089</v>
      </c>
      <c r="P931" s="4">
        <f t="shared" si="544"/>
        <v>15.460000000000036</v>
      </c>
      <c r="Q931" s="4">
        <f t="shared" si="545"/>
        <v>38.336000000000105</v>
      </c>
      <c r="R931" s="4">
        <f t="shared" si="546"/>
        <v>8.9000225563909829</v>
      </c>
      <c r="S931" s="4">
        <f t="shared" si="547"/>
        <v>5.5701114255394453</v>
      </c>
      <c r="T931" s="20">
        <f t="shared" si="518"/>
        <v>2617.3695413533837</v>
      </c>
      <c r="U931" s="2">
        <f t="shared" si="519"/>
        <v>1.2695413533838291</v>
      </c>
      <c r="V931" s="24">
        <f t="shared" si="520"/>
        <v>1</v>
      </c>
      <c r="W931" s="32">
        <f t="shared" si="521"/>
        <v>2617.9446687337586</v>
      </c>
      <c r="X931" s="33">
        <f t="shared" si="522"/>
        <v>1.8446687337586809</v>
      </c>
      <c r="Y931" s="34">
        <f t="shared" si="523"/>
        <v>1</v>
      </c>
      <c r="Z931" s="39">
        <f t="shared" si="548"/>
        <v>2617.7150000000011</v>
      </c>
      <c r="AA931" s="33">
        <f t="shared" si="524"/>
        <v>1.615000000001146</v>
      </c>
      <c r="AB931" s="34">
        <f t="shared" si="525"/>
        <v>1</v>
      </c>
      <c r="AC931" s="32">
        <f t="shared" si="526"/>
        <v>2617.76323043409</v>
      </c>
      <c r="AD931" s="33">
        <f t="shared" si="527"/>
        <v>1.6632304340901101</v>
      </c>
      <c r="AE931" s="34">
        <f t="shared" si="528"/>
        <v>1</v>
      </c>
      <c r="AF931" s="36">
        <f t="shared" si="529"/>
        <v>1</v>
      </c>
      <c r="AG931" s="37">
        <f t="shared" si="530"/>
        <v>0</v>
      </c>
      <c r="AH931" s="37">
        <f>IF(COUNTIF(AF932:AF935, "&lt;0")&gt;=2,0,IF(AE931=1, 1, -1))</f>
        <v>0</v>
      </c>
      <c r="AI931" s="37">
        <f>IF(COUNTIF(AF932:AF934, "&lt;0")&gt;=1,0,IF(AE931=1, 1, -1))</f>
        <v>0</v>
      </c>
      <c r="AJ931" s="42">
        <f>IF(SUM(AE932:AE934)=0,0,IF(AE931=1, 1, -1))</f>
        <v>1</v>
      </c>
      <c r="AK931" s="37">
        <f>IF(COUNTIF(AF932:AF933, "&lt;0")&gt;=2,0,IF(AE931=1, 1, -1))</f>
        <v>1</v>
      </c>
      <c r="AL931" s="44">
        <f>IF(COUNTIF(AF932:AF935, "&lt;0")&gt;=3,0,IF(AE931=1, 1, -1))</f>
        <v>1</v>
      </c>
      <c r="AM931" s="49">
        <f>IF(COUNTIF(AF932:AF934, "&lt;0")&gt;=2,0,IF(AE931=1, 1, -1))</f>
        <v>1</v>
      </c>
      <c r="AN931" s="7">
        <v>12.057359322624706</v>
      </c>
      <c r="AO931" s="4">
        <f t="shared" si="531"/>
        <v>11.010000000000218</v>
      </c>
      <c r="AP931" s="4">
        <f t="shared" si="532"/>
        <v>-2.0700000000001637</v>
      </c>
      <c r="AQ931" s="4">
        <f t="shared" si="533"/>
        <v>1.3499999999999091</v>
      </c>
      <c r="AR931">
        <f t="shared" si="549"/>
        <v>11.010000000000218</v>
      </c>
      <c r="AS931" s="6">
        <f t="shared" si="534"/>
        <v>0</v>
      </c>
      <c r="AT931" s="4">
        <f t="shared" si="535"/>
        <v>7.0760389839368401</v>
      </c>
      <c r="AU931" s="4">
        <f t="shared" si="550"/>
        <v>17.707359322624797</v>
      </c>
      <c r="AV931">
        <f t="shared" si="551"/>
        <v>0</v>
      </c>
      <c r="AW931">
        <f t="shared" si="552"/>
        <v>0</v>
      </c>
      <c r="AX931">
        <f t="shared" si="553"/>
        <v>0</v>
      </c>
      <c r="AY931" s="4">
        <f t="shared" si="536"/>
        <v>6.94</v>
      </c>
      <c r="AZ931" s="4">
        <f t="shared" si="537"/>
        <v>130.14999999999992</v>
      </c>
      <c r="BA931" s="4">
        <f>(C931-$C$1240)*10/100*4</f>
        <v>14.668000000000029</v>
      </c>
      <c r="BC931"/>
      <c r="BE931" s="6"/>
      <c r="BK931">
        <f t="shared" si="554"/>
        <v>1</v>
      </c>
    </row>
    <row r="932" spans="1:63" x14ac:dyDescent="0.25">
      <c r="A932">
        <v>327</v>
      </c>
      <c r="B932" s="1">
        <v>43480</v>
      </c>
      <c r="C932" s="2">
        <v>2585.1</v>
      </c>
      <c r="D932" s="2">
        <v>2613.08</v>
      </c>
      <c r="E932" s="2">
        <v>2585.1</v>
      </c>
      <c r="F932" s="2">
        <v>2610.3000000000002</v>
      </c>
      <c r="G932" s="2">
        <v>3572330000</v>
      </c>
      <c r="H932" s="2">
        <f t="shared" si="538"/>
        <v>46.919495166366275</v>
      </c>
      <c r="I932" s="2">
        <f t="shared" si="539"/>
        <v>2515.8849999999998</v>
      </c>
      <c r="J932" s="2">
        <f t="shared" si="540"/>
        <v>48.554676990291924</v>
      </c>
      <c r="K932" s="2">
        <f t="shared" si="541"/>
        <v>2.4899999999997817</v>
      </c>
      <c r="L932" s="20">
        <f>VLOOKUP(B932,'IV Calls'!A:B,2, FALSE)</f>
        <v>0.1211</v>
      </c>
      <c r="M932" s="2">
        <f t="shared" si="542"/>
        <v>10.253066130853728</v>
      </c>
      <c r="N932" s="2">
        <f>VLOOKUP(B932,'IV Puts'!A:B,2, FALSE)</f>
        <v>0.1515</v>
      </c>
      <c r="O932" s="21">
        <f t="shared" si="543"/>
        <v>13.311119732615326</v>
      </c>
      <c r="P932" s="4">
        <f t="shared" si="544"/>
        <v>30.4699999999998</v>
      </c>
      <c r="Q932" s="4">
        <f t="shared" si="545"/>
        <v>41.992000000000097</v>
      </c>
      <c r="R932" s="4">
        <f t="shared" si="546"/>
        <v>7.0695413533834657</v>
      </c>
      <c r="S932" s="4">
        <f t="shared" si="547"/>
        <v>4.4995334278289683</v>
      </c>
      <c r="T932" s="20">
        <f t="shared" si="518"/>
        <v>2587.0635639097745</v>
      </c>
      <c r="U932" s="2">
        <f t="shared" si="519"/>
        <v>23.236436090225652</v>
      </c>
      <c r="V932" s="24">
        <f t="shared" si="520"/>
        <v>0</v>
      </c>
      <c r="W932" s="32">
        <f t="shared" si="521"/>
        <v>2587.0990333372119</v>
      </c>
      <c r="X932" s="33">
        <f t="shared" si="522"/>
        <v>23.200966662788232</v>
      </c>
      <c r="Y932" s="34">
        <f t="shared" si="523"/>
        <v>0</v>
      </c>
      <c r="Z932" s="39">
        <f t="shared" si="548"/>
        <v>2585.5789999999997</v>
      </c>
      <c r="AA932" s="33">
        <f t="shared" si="524"/>
        <v>24.721000000000458</v>
      </c>
      <c r="AB932" s="34">
        <f t="shared" si="525"/>
        <v>0</v>
      </c>
      <c r="AC932" s="32">
        <f t="shared" si="526"/>
        <v>2585.8982070008142</v>
      </c>
      <c r="AD932" s="33">
        <f t="shared" si="527"/>
        <v>24.401792999186</v>
      </c>
      <c r="AE932" s="34">
        <f t="shared" si="528"/>
        <v>0</v>
      </c>
      <c r="AF932" s="36">
        <f t="shared" si="529"/>
        <v>-1</v>
      </c>
      <c r="AG932" s="37">
        <f t="shared" si="530"/>
        <v>-1</v>
      </c>
      <c r="AH932" s="37">
        <f>IF(COUNTIF(AF933:AF936, "&lt;0")&gt;=2,0,IF(AE932=1, 1, -1))</f>
        <v>-1</v>
      </c>
      <c r="AI932" s="37">
        <f>IF(COUNTIF(AF933:AF935, "&lt;0")&gt;=1,0,IF(AE932=1, 1, -1))</f>
        <v>0</v>
      </c>
      <c r="AJ932" s="42">
        <f>IF(SUM(AE933:AE935)=0,0,IF(AE932=1, 1, -1))</f>
        <v>-1</v>
      </c>
      <c r="AK932" s="37">
        <f>IF(COUNTIF(AF933:AF934, "&lt;0")&gt;=2,0,IF(AE932=1, 1, -1))</f>
        <v>-1</v>
      </c>
      <c r="AL932" s="44">
        <f>IF(COUNTIF(AF933:AF936, "&lt;0")&gt;=3,0,IF(AE932=1, 1, -1))</f>
        <v>-1</v>
      </c>
      <c r="AM932" s="49">
        <f>IF(COUNTIF(AF933:AF935, "&lt;0")&gt;=2,0,IF(AE932=1, 1, -1))</f>
        <v>-1</v>
      </c>
      <c r="AN932" s="7">
        <v>12.826915927533774</v>
      </c>
      <c r="AO932" s="4">
        <f t="shared" si="531"/>
        <v>27.980000000000018</v>
      </c>
      <c r="AP932" s="4">
        <f t="shared" si="532"/>
        <v>0</v>
      </c>
      <c r="AQ932" s="4">
        <f t="shared" si="533"/>
        <v>25.200000000000273</v>
      </c>
      <c r="AR932">
        <f t="shared" si="549"/>
        <v>27.980000000000018</v>
      </c>
      <c r="AS932" s="6">
        <f t="shared" si="534"/>
        <v>1</v>
      </c>
      <c r="AT932" s="4">
        <f t="shared" si="535"/>
        <v>-8.7396261086993583</v>
      </c>
      <c r="AU932" s="4">
        <f t="shared" si="550"/>
        <v>-5.373084072466499</v>
      </c>
      <c r="AV932">
        <f t="shared" si="551"/>
        <v>1</v>
      </c>
      <c r="AW932">
        <f t="shared" si="552"/>
        <v>0</v>
      </c>
      <c r="AX932">
        <f t="shared" si="553"/>
        <v>0</v>
      </c>
      <c r="AY932" s="4">
        <f t="shared" si="536"/>
        <v>-3.9100000000000006</v>
      </c>
      <c r="AZ932" s="4">
        <f t="shared" si="537"/>
        <v>123.20999999999992</v>
      </c>
      <c r="BA932" s="4">
        <f>(C932-$C$1240)*10/100*4</f>
        <v>2.8079999999999927</v>
      </c>
      <c r="BC932"/>
      <c r="BE932" s="6"/>
      <c r="BK932">
        <f t="shared" si="554"/>
        <v>1</v>
      </c>
    </row>
    <row r="933" spans="1:63" x14ac:dyDescent="0.25">
      <c r="A933">
        <v>326</v>
      </c>
      <c r="B933" s="1">
        <v>43479</v>
      </c>
      <c r="C933" s="2">
        <v>2580.31</v>
      </c>
      <c r="D933" s="2">
        <v>2589.3200000000002</v>
      </c>
      <c r="E933" s="2">
        <v>2570.41</v>
      </c>
      <c r="F933" s="2">
        <v>2582.61</v>
      </c>
      <c r="G933" s="2">
        <v>3664450000</v>
      </c>
      <c r="H933" s="2">
        <f t="shared" si="538"/>
        <v>46.728945347967532</v>
      </c>
      <c r="I933" s="2">
        <f t="shared" si="539"/>
        <v>2518.114</v>
      </c>
      <c r="J933" s="2">
        <f t="shared" si="540"/>
        <v>48.0365944139959</v>
      </c>
      <c r="K933" s="2">
        <f t="shared" si="541"/>
        <v>-15.950000000000273</v>
      </c>
      <c r="L933" s="20">
        <f>VLOOKUP(B933,'IV Calls'!A:B,2, FALSE)</f>
        <v>0.15060000000000001</v>
      </c>
      <c r="M933" s="2">
        <f t="shared" si="542"/>
        <v>12.818108437083398</v>
      </c>
      <c r="N933" s="2">
        <f>VLOOKUP(B933,'IV Puts'!A:B,2, FALSE)</f>
        <v>0.1512</v>
      </c>
      <c r="O933" s="21">
        <f t="shared" si="543"/>
        <v>13.354975703156335</v>
      </c>
      <c r="P933" s="4">
        <f t="shared" si="544"/>
        <v>25.850000000000364</v>
      </c>
      <c r="Q933" s="4">
        <f t="shared" si="545"/>
        <v>41.587000000000081</v>
      </c>
      <c r="R933" s="4">
        <f t="shared" si="546"/>
        <v>4.4535639097744415</v>
      </c>
      <c r="S933" s="4">
        <f t="shared" si="547"/>
        <v>2.8155399115662116</v>
      </c>
      <c r="T933" s="20">
        <f t="shared" si="518"/>
        <v>2597.7965187969926</v>
      </c>
      <c r="U933" s="2">
        <f t="shared" si="519"/>
        <v>15.186518796992459</v>
      </c>
      <c r="V933" s="24">
        <f t="shared" si="520"/>
        <v>0</v>
      </c>
      <c r="W933" s="32">
        <f t="shared" si="521"/>
        <v>2581.0379788980072</v>
      </c>
      <c r="X933" s="33">
        <f t="shared" si="522"/>
        <v>1.5720211019929593</v>
      </c>
      <c r="Y933" s="34">
        <f t="shared" si="523"/>
        <v>1</v>
      </c>
      <c r="Z933" s="39">
        <f t="shared" si="548"/>
        <v>2579.5299999999993</v>
      </c>
      <c r="AA933" s="33">
        <f t="shared" si="524"/>
        <v>3.0800000000008367</v>
      </c>
      <c r="AB933" s="34">
        <f t="shared" si="525"/>
        <v>1</v>
      </c>
      <c r="AC933" s="32">
        <f t="shared" si="526"/>
        <v>2579.8466755685808</v>
      </c>
      <c r="AD933" s="33">
        <f t="shared" si="527"/>
        <v>2.763324431419278</v>
      </c>
      <c r="AE933" s="34">
        <f t="shared" si="528"/>
        <v>1</v>
      </c>
      <c r="AF933" s="36">
        <f t="shared" si="529"/>
        <v>1</v>
      </c>
      <c r="AG933" s="37">
        <f t="shared" si="530"/>
        <v>1</v>
      </c>
      <c r="AH933" s="37">
        <f>IF(COUNTIF(AF934:AF937, "&lt;0")&gt;=2,0,IF(AE933=1, 1, -1))</f>
        <v>1</v>
      </c>
      <c r="AI933" s="37">
        <f>IF(COUNTIF(AF934:AF936, "&lt;0")&gt;=1,0,IF(AE933=1, 1, -1))</f>
        <v>0</v>
      </c>
      <c r="AJ933" s="42">
        <f>IF(SUM(AE934:AE936)=0,0,IF(AE933=1, 1, -1))</f>
        <v>1</v>
      </c>
      <c r="AK933" s="37">
        <f>IF(COUNTIF(AF934:AF935, "&lt;0")&gt;=2,0,IF(AE933=1, 1, -1))</f>
        <v>1</v>
      </c>
      <c r="AL933" s="44">
        <f>IF(COUNTIF(AF934:AF937, "&lt;0")&gt;=3,0,IF(AE933=1, 1, -1))</f>
        <v>1</v>
      </c>
      <c r="AM933" s="49">
        <f>IF(COUNTIF(AF934:AF936, "&lt;0")&gt;=2,0,IF(AE933=1, 1, -1))</f>
        <v>1</v>
      </c>
      <c r="AN933" s="7">
        <v>12.869176598187314</v>
      </c>
      <c r="AO933" s="4">
        <f t="shared" si="531"/>
        <v>9.0100000000002183</v>
      </c>
      <c r="AP933" s="4">
        <f t="shared" si="532"/>
        <v>-9.9000000000000909</v>
      </c>
      <c r="AQ933" s="4">
        <f t="shared" si="533"/>
        <v>2.3000000000001819</v>
      </c>
      <c r="AR933">
        <f t="shared" si="549"/>
        <v>9.9000000000000909</v>
      </c>
      <c r="AS933" s="6">
        <f t="shared" si="534"/>
        <v>0</v>
      </c>
      <c r="AT933" s="4">
        <f t="shared" si="535"/>
        <v>9.4037648972808796</v>
      </c>
      <c r="AU933" s="4">
        <f t="shared" si="550"/>
        <v>17.569176598187134</v>
      </c>
      <c r="AV933">
        <f t="shared" si="551"/>
        <v>0</v>
      </c>
      <c r="AW933">
        <f t="shared" si="552"/>
        <v>0</v>
      </c>
      <c r="AX933">
        <f t="shared" si="553"/>
        <v>0</v>
      </c>
      <c r="AY933" s="4">
        <f t="shared" si="536"/>
        <v>6.94</v>
      </c>
      <c r="AZ933" s="4">
        <f t="shared" si="537"/>
        <v>127.11999999999992</v>
      </c>
      <c r="BA933" s="4">
        <f>(C933-$C$1240)*10/100*4</f>
        <v>0.89200000000000723</v>
      </c>
      <c r="BC933"/>
      <c r="BE933" s="6"/>
      <c r="BK933">
        <f t="shared" si="554"/>
        <v>1</v>
      </c>
    </row>
    <row r="934" spans="1:63" x14ac:dyDescent="0.25">
      <c r="A934">
        <v>325</v>
      </c>
      <c r="B934" s="1">
        <v>43476</v>
      </c>
      <c r="C934" s="2">
        <v>2588.11</v>
      </c>
      <c r="D934" s="2">
        <v>2596.27</v>
      </c>
      <c r="E934" s="2">
        <v>2577.4</v>
      </c>
      <c r="F934" s="2">
        <v>2596.2600000000002</v>
      </c>
      <c r="G934" s="2">
        <v>3434490000</v>
      </c>
      <c r="H934" s="2">
        <f t="shared" si="538"/>
        <v>45.384004818144227</v>
      </c>
      <c r="I934" s="2">
        <f t="shared" si="539"/>
        <v>2522.0335</v>
      </c>
      <c r="J934" s="2">
        <f t="shared" si="540"/>
        <v>48.15494940950083</v>
      </c>
      <c r="K934" s="2">
        <f t="shared" si="541"/>
        <v>-8.5299999999997453</v>
      </c>
      <c r="L934" s="20">
        <f>VLOOKUP(B934,'IV Calls'!A:B,2, FALSE)</f>
        <v>0.1245</v>
      </c>
      <c r="M934" s="2">
        <f t="shared" si="542"/>
        <v>10.598194400268872</v>
      </c>
      <c r="N934" s="2">
        <f>VLOOKUP(B934,'IV Puts'!A:B,2, FALSE)</f>
        <v>0.1384</v>
      </c>
      <c r="O934" s="21">
        <f t="shared" si="543"/>
        <v>12.226184965624315</v>
      </c>
      <c r="P934" s="4">
        <f t="shared" si="544"/>
        <v>19.239999999999782</v>
      </c>
      <c r="Q934" s="4">
        <f t="shared" si="545"/>
        <v>43.740000000000052</v>
      </c>
      <c r="R934" s="4">
        <f t="shared" si="546"/>
        <v>1.5365187969924865</v>
      </c>
      <c r="S934" s="4">
        <f t="shared" si="547"/>
        <v>1.0253223915592065</v>
      </c>
      <c r="T934" s="20">
        <f t="shared" si="518"/>
        <v>2595.1385263157895</v>
      </c>
      <c r="U934" s="2">
        <f t="shared" si="519"/>
        <v>1.1214736842107413</v>
      </c>
      <c r="V934" s="24">
        <f t="shared" si="520"/>
        <v>1</v>
      </c>
      <c r="W934" s="32">
        <f t="shared" si="521"/>
        <v>2587.5757879140037</v>
      </c>
      <c r="X934" s="33">
        <f t="shared" si="522"/>
        <v>8.684212085996478</v>
      </c>
      <c r="Y934" s="34">
        <f t="shared" si="523"/>
        <v>1</v>
      </c>
      <c r="Z934" s="39">
        <f t="shared" si="548"/>
        <v>2589.5700000000006</v>
      </c>
      <c r="AA934" s="33">
        <f t="shared" si="524"/>
        <v>6.6899999999995998</v>
      </c>
      <c r="AB934" s="34">
        <f t="shared" si="525"/>
        <v>1</v>
      </c>
      <c r="AC934" s="32">
        <f t="shared" si="526"/>
        <v>2589.1512154619413</v>
      </c>
      <c r="AD934" s="33">
        <f t="shared" si="527"/>
        <v>7.1087845380588988</v>
      </c>
      <c r="AE934" s="34">
        <f t="shared" si="528"/>
        <v>1</v>
      </c>
      <c r="AF934" s="36">
        <f t="shared" si="529"/>
        <v>1</v>
      </c>
      <c r="AG934" s="37">
        <f t="shared" si="530"/>
        <v>0</v>
      </c>
      <c r="AH934" s="37">
        <f>IF(COUNTIF(AF935:AF938, "&lt;0")&gt;=2,0,IF(AE934=1, 1, -1))</f>
        <v>1</v>
      </c>
      <c r="AI934" s="37">
        <f>IF(COUNTIF(AF935:AF937, "&lt;0")&gt;=1,0,IF(AE934=1, 1, -1))</f>
        <v>0</v>
      </c>
      <c r="AJ934" s="42">
        <f>IF(SUM(AE935:AE937)=0,0,IF(AE934=1, 1, -1))</f>
        <v>1</v>
      </c>
      <c r="AK934" s="37">
        <f>IF(COUNTIF(AF935:AF936, "&lt;0")&gt;=2,0,IF(AE934=1, 1, -1))</f>
        <v>1</v>
      </c>
      <c r="AL934" s="44">
        <f>IF(COUNTIF(AF935:AF938, "&lt;0")&gt;=3,0,IF(AE934=1, 1, -1))</f>
        <v>1</v>
      </c>
      <c r="AM934" s="49">
        <f>IF(COUNTIF(AF935:AF937, "&lt;0")&gt;=2,0,IF(AE934=1, 1, -1))</f>
        <v>1</v>
      </c>
      <c r="AN934" s="7">
        <v>11.781446626483628</v>
      </c>
      <c r="AO934" s="4">
        <f t="shared" si="531"/>
        <v>8.1599999999998545</v>
      </c>
      <c r="AP934" s="4">
        <f t="shared" si="532"/>
        <v>-10.710000000000036</v>
      </c>
      <c r="AQ934" s="4">
        <f t="shared" si="533"/>
        <v>8.1500000000000909</v>
      </c>
      <c r="AR934">
        <f t="shared" si="549"/>
        <v>10.710000000000036</v>
      </c>
      <c r="AS934" s="6">
        <f t="shared" si="534"/>
        <v>0</v>
      </c>
      <c r="AT934" s="4">
        <f t="shared" si="535"/>
        <v>6.9621699397254062</v>
      </c>
      <c r="AU934" s="4">
        <f t="shared" si="550"/>
        <v>10.631446626483537</v>
      </c>
      <c r="AV934">
        <f t="shared" si="551"/>
        <v>0</v>
      </c>
      <c r="AW934">
        <f t="shared" si="552"/>
        <v>0</v>
      </c>
      <c r="AX934">
        <f t="shared" si="553"/>
        <v>0</v>
      </c>
      <c r="AY934" s="4">
        <f t="shared" si="536"/>
        <v>6.94</v>
      </c>
      <c r="AZ934" s="4">
        <f t="shared" si="537"/>
        <v>120.17999999999992</v>
      </c>
      <c r="BA934" s="4">
        <f>(C934-$C$1240)*10/100*4</f>
        <v>4.0120000000000804</v>
      </c>
      <c r="BC934"/>
      <c r="BE934" s="6"/>
      <c r="BK934">
        <f t="shared" si="554"/>
        <v>1</v>
      </c>
    </row>
    <row r="935" spans="1:63" x14ac:dyDescent="0.25">
      <c r="A935">
        <v>324</v>
      </c>
      <c r="B935" s="1">
        <v>43475</v>
      </c>
      <c r="C935" s="2">
        <v>2573.5100000000002</v>
      </c>
      <c r="D935" s="2">
        <v>2597.8200000000002</v>
      </c>
      <c r="E935" s="2">
        <v>2562.02</v>
      </c>
      <c r="F935" s="2">
        <v>2596.64</v>
      </c>
      <c r="G935" s="2">
        <v>3704500000</v>
      </c>
      <c r="H935" s="2">
        <f t="shared" si="538"/>
        <v>47.488578100423318</v>
      </c>
      <c r="I935" s="2">
        <f t="shared" si="539"/>
        <v>2525.5395000000003</v>
      </c>
      <c r="J935" s="2">
        <f t="shared" si="540"/>
        <v>53.064156430038373</v>
      </c>
      <c r="K935" s="2">
        <f t="shared" si="541"/>
        <v>-11.449999999999818</v>
      </c>
      <c r="L935" s="20">
        <f>VLOOKUP(B935,'IV Calls'!A:B,2, FALSE)</f>
        <v>0.1411</v>
      </c>
      <c r="M935" s="2">
        <f t="shared" si="542"/>
        <v>11.95725876896357</v>
      </c>
      <c r="N935" s="2">
        <f>VLOOKUP(B935,'IV Puts'!A:B,2, FALSE)</f>
        <v>0.15820000000000001</v>
      </c>
      <c r="O935" s="21">
        <f t="shared" si="543"/>
        <v>13.912444187095279</v>
      </c>
      <c r="P935" s="4">
        <f t="shared" si="544"/>
        <v>35.800000000000182</v>
      </c>
      <c r="Q935" s="4">
        <f t="shared" si="545"/>
        <v>50.932000000000059</v>
      </c>
      <c r="R935" s="4">
        <f t="shared" si="546"/>
        <v>-1.5014736842105283</v>
      </c>
      <c r="S935" s="4">
        <f t="shared" si="547"/>
        <v>-0.75241138872748525</v>
      </c>
      <c r="T935" s="20">
        <f t="shared" si="518"/>
        <v>2580.701097744361</v>
      </c>
      <c r="U935" s="2">
        <f t="shared" si="519"/>
        <v>15.938902255638823</v>
      </c>
      <c r="V935" s="24">
        <f t="shared" si="520"/>
        <v>0</v>
      </c>
      <c r="W935" s="32">
        <f t="shared" si="521"/>
        <v>2571.8305545134822</v>
      </c>
      <c r="X935" s="33">
        <f t="shared" si="522"/>
        <v>24.809445486517689</v>
      </c>
      <c r="Y935" s="34">
        <f t="shared" si="523"/>
        <v>0</v>
      </c>
      <c r="Z935" s="39">
        <f t="shared" si="548"/>
        <v>2572.8609999999999</v>
      </c>
      <c r="AA935" s="33">
        <f t="shared" si="524"/>
        <v>23.778999999999996</v>
      </c>
      <c r="AB935" s="34">
        <f t="shared" si="525"/>
        <v>0</v>
      </c>
      <c r="AC935" s="32">
        <f t="shared" si="526"/>
        <v>2572.6446064478309</v>
      </c>
      <c r="AD935" s="33">
        <f t="shared" si="527"/>
        <v>23.995393552168935</v>
      </c>
      <c r="AE935" s="34">
        <f t="shared" si="528"/>
        <v>0</v>
      </c>
      <c r="AF935" s="36">
        <f t="shared" si="529"/>
        <v>-1</v>
      </c>
      <c r="AG935" s="37">
        <f t="shared" si="530"/>
        <v>-1</v>
      </c>
      <c r="AH935" s="37">
        <f>IF(COUNTIF(AF936:AF939, "&lt;0")&gt;=2,0,IF(AE935=1, 1, -1))</f>
        <v>-1</v>
      </c>
      <c r="AI935" s="37">
        <f>IF(COUNTIF(AF936:AF938, "&lt;0")&gt;=1,0,IF(AE935=1, 1, -1))</f>
        <v>-1</v>
      </c>
      <c r="AJ935" s="42">
        <f>IF(SUM(AE936:AE938)=0,0,IF(AE935=1, 1, -1))</f>
        <v>-1</v>
      </c>
      <c r="AK935" s="37">
        <f>IF(COUNTIF(AF936:AF937, "&lt;0")&gt;=2,0,IF(AE935=1, 1, -1))</f>
        <v>-1</v>
      </c>
      <c r="AL935" s="44">
        <f>IF(COUNTIF(AF936:AF939, "&lt;0")&gt;=3,0,IF(AE935=1, 1, -1))</f>
        <v>-1</v>
      </c>
      <c r="AM935" s="49">
        <f>IF(COUNTIF(AF936:AF938, "&lt;0")&gt;=2,0,IF(AE935=1, 1, -1))</f>
        <v>-1</v>
      </c>
      <c r="AN935" s="7">
        <v>13.406366670801109</v>
      </c>
      <c r="AO935" s="4">
        <f t="shared" si="531"/>
        <v>24.309999999999945</v>
      </c>
      <c r="AP935" s="4">
        <f t="shared" si="532"/>
        <v>-11.490000000000236</v>
      </c>
      <c r="AQ935" s="4">
        <f t="shared" si="533"/>
        <v>23.129999999999654</v>
      </c>
      <c r="AR935">
        <f t="shared" si="549"/>
        <v>24.309999999999945</v>
      </c>
      <c r="AS935" s="6">
        <f t="shared" si="534"/>
        <v>1</v>
      </c>
      <c r="AT935" s="4">
        <f t="shared" si="535"/>
        <v>-4.20044999379828</v>
      </c>
      <c r="AU935" s="4">
        <f t="shared" si="550"/>
        <v>-2.7236333291985453</v>
      </c>
      <c r="AV935">
        <f t="shared" si="551"/>
        <v>1</v>
      </c>
      <c r="AW935">
        <f t="shared" si="552"/>
        <v>0</v>
      </c>
      <c r="AX935">
        <f t="shared" si="553"/>
        <v>0</v>
      </c>
      <c r="AY935" s="4">
        <f t="shared" si="536"/>
        <v>-3.9100000000000006</v>
      </c>
      <c r="AZ935" s="4">
        <f t="shared" si="537"/>
        <v>113.23999999999992</v>
      </c>
      <c r="BA935" s="4">
        <f>(C935-$C$1240)*10/100*4</f>
        <v>-1.8279999999998835</v>
      </c>
      <c r="BC935"/>
      <c r="BE935" s="6"/>
      <c r="BK935">
        <f t="shared" si="554"/>
        <v>1</v>
      </c>
    </row>
    <row r="936" spans="1:63" x14ac:dyDescent="0.25">
      <c r="A936">
        <v>323</v>
      </c>
      <c r="B936" s="1">
        <v>43474</v>
      </c>
      <c r="C936" s="2">
        <v>2580</v>
      </c>
      <c r="D936" s="2">
        <v>2595.3200000000002</v>
      </c>
      <c r="E936" s="2">
        <v>2568.89</v>
      </c>
      <c r="F936" s="2">
        <v>2584.96</v>
      </c>
      <c r="G936" s="2">
        <v>4052480000</v>
      </c>
      <c r="H936" s="2">
        <f t="shared" si="538"/>
        <v>62.468458921282881</v>
      </c>
      <c r="I936" s="2">
        <f t="shared" si="539"/>
        <v>2530.0860000000002</v>
      </c>
      <c r="J936" s="2">
        <f t="shared" si="540"/>
        <v>61.050546984488719</v>
      </c>
      <c r="K936" s="2">
        <f t="shared" si="541"/>
        <v>5.5900000000001455</v>
      </c>
      <c r="L936" s="20">
        <f>VLOOKUP(B936,'IV Calls'!A:B,2, FALSE)</f>
        <v>0.14960000000000001</v>
      </c>
      <c r="M936" s="2">
        <f t="shared" si="542"/>
        <v>12.625834559635514</v>
      </c>
      <c r="N936" s="2">
        <f>VLOOKUP(B936,'IV Puts'!A:B,2, FALSE)</f>
        <v>0.1772</v>
      </c>
      <c r="O936" s="21">
        <f t="shared" si="543"/>
        <v>15.519744242790384</v>
      </c>
      <c r="P936" s="4">
        <f t="shared" si="544"/>
        <v>26.430000000000291</v>
      </c>
      <c r="Q936" s="4">
        <f t="shared" si="545"/>
        <v>59.47000000000007</v>
      </c>
      <c r="R936" s="4">
        <f t="shared" si="546"/>
        <v>-4.2589022556391019</v>
      </c>
      <c r="S936" s="4">
        <f t="shared" si="547"/>
        <v>-2.365416178194609</v>
      </c>
      <c r="T936" s="20">
        <f t="shared" si="518"/>
        <v>2567.6250225563908</v>
      </c>
      <c r="U936" s="2">
        <f t="shared" si="519"/>
        <v>17.334977443609205</v>
      </c>
      <c r="V936" s="24">
        <f t="shared" si="520"/>
        <v>0</v>
      </c>
      <c r="W936" s="32">
        <f t="shared" si="521"/>
        <v>2577.2148892835639</v>
      </c>
      <c r="X936" s="33">
        <f t="shared" si="522"/>
        <v>7.7451107164361019</v>
      </c>
      <c r="Y936" s="34">
        <f t="shared" si="523"/>
        <v>1</v>
      </c>
      <c r="Z936" s="39">
        <f t="shared" si="548"/>
        <v>2581.1890000000008</v>
      </c>
      <c r="AA936" s="33">
        <f t="shared" si="524"/>
        <v>3.770999999999276</v>
      </c>
      <c r="AB936" s="34">
        <f t="shared" si="525"/>
        <v>1</v>
      </c>
      <c r="AC936" s="32">
        <f t="shared" si="526"/>
        <v>2580.3544367495488</v>
      </c>
      <c r="AD936" s="33">
        <f t="shared" si="527"/>
        <v>4.6055632504512687</v>
      </c>
      <c r="AE936" s="34">
        <f t="shared" si="528"/>
        <v>1</v>
      </c>
      <c r="AF936" s="36">
        <f t="shared" si="529"/>
        <v>1</v>
      </c>
      <c r="AG936" s="37">
        <f t="shared" si="530"/>
        <v>1</v>
      </c>
      <c r="AH936" s="37">
        <f>IF(COUNTIF(AF937:AF940, "&lt;0")&gt;=2,0,IF(AE936=1, 1, -1))</f>
        <v>0</v>
      </c>
      <c r="AI936" s="37">
        <f>IF(COUNTIF(AF937:AF939, "&lt;0")&gt;=1,0,IF(AE936=1, 1, -1))</f>
        <v>0</v>
      </c>
      <c r="AJ936" s="42">
        <f>IF(SUM(AE937:AE939)=0,0,IF(AE936=1, 1, -1))</f>
        <v>1</v>
      </c>
      <c r="AK936" s="37">
        <f>IF(COUNTIF(AF937:AF938, "&lt;0")&gt;=2,0,IF(AE936=1, 1, -1))</f>
        <v>1</v>
      </c>
      <c r="AL936" s="44">
        <f>IF(COUNTIF(AF937:AF940, "&lt;0")&gt;=3,0,IF(AE936=1, 1, -1))</f>
        <v>1</v>
      </c>
      <c r="AM936" s="49">
        <f>IF(COUNTIF(AF937:AF939, "&lt;0")&gt;=2,0,IF(AE936=1, 1, -1))</f>
        <v>1</v>
      </c>
      <c r="AN936" s="7">
        <v>14.955199759140461</v>
      </c>
      <c r="AO936" s="4">
        <f t="shared" si="531"/>
        <v>15.320000000000164</v>
      </c>
      <c r="AP936" s="4">
        <f t="shared" si="532"/>
        <v>-11.110000000000127</v>
      </c>
      <c r="AQ936" s="4">
        <f t="shared" si="533"/>
        <v>4.9600000000000364</v>
      </c>
      <c r="AR936">
        <f t="shared" si="549"/>
        <v>15.320000000000164</v>
      </c>
      <c r="AS936" s="6">
        <f t="shared" si="534"/>
        <v>0</v>
      </c>
      <c r="AT936" s="4">
        <f t="shared" si="535"/>
        <v>7.112799638710527</v>
      </c>
      <c r="AU936" s="4">
        <f t="shared" si="550"/>
        <v>16.995199759140426</v>
      </c>
      <c r="AV936">
        <f t="shared" si="551"/>
        <v>0</v>
      </c>
      <c r="AW936">
        <f t="shared" si="552"/>
        <v>0</v>
      </c>
      <c r="AX936">
        <f t="shared" si="553"/>
        <v>0</v>
      </c>
      <c r="AY936" s="4">
        <f t="shared" si="536"/>
        <v>6.94</v>
      </c>
      <c r="AZ936" s="4">
        <f t="shared" si="537"/>
        <v>117.14999999999992</v>
      </c>
      <c r="BA936" s="4">
        <f>(C936-$C$1240)*10/100*4</f>
        <v>0.7680000000000291</v>
      </c>
      <c r="BC936"/>
      <c r="BE936" s="6"/>
      <c r="BK936">
        <f t="shared" si="554"/>
        <v>1</v>
      </c>
    </row>
    <row r="937" spans="1:63" x14ac:dyDescent="0.25">
      <c r="A937">
        <v>322</v>
      </c>
      <c r="B937" s="1">
        <v>43473</v>
      </c>
      <c r="C937" s="2">
        <v>2568.11</v>
      </c>
      <c r="D937" s="2">
        <v>2579.8200000000002</v>
      </c>
      <c r="E937" s="2">
        <v>2547.56</v>
      </c>
      <c r="F937" s="2">
        <v>2574.41</v>
      </c>
      <c r="G937" s="2">
        <v>4083030000</v>
      </c>
      <c r="H937" s="2">
        <f t="shared" si="538"/>
        <v>60.448681963390392</v>
      </c>
      <c r="I937" s="2">
        <f t="shared" si="539"/>
        <v>2532.6289999999999</v>
      </c>
      <c r="J937" s="2">
        <f t="shared" si="540"/>
        <v>64.603939671297383</v>
      </c>
      <c r="K937" s="2">
        <f t="shared" si="541"/>
        <v>18.420000000000073</v>
      </c>
      <c r="L937" s="20">
        <f>VLOOKUP(B937,'IV Calls'!A:B,2, FALSE)</f>
        <v>0.16919999999999999</v>
      </c>
      <c r="M937" s="2">
        <f t="shared" si="542"/>
        <v>14.142901816914971</v>
      </c>
      <c r="N937" s="2">
        <f>VLOOKUP(B937,'IV Puts'!A:B,2, FALSE)</f>
        <v>0.1875</v>
      </c>
      <c r="O937" s="21">
        <f t="shared" si="543"/>
        <v>16.264165370512607</v>
      </c>
      <c r="P937" s="4">
        <f t="shared" si="544"/>
        <v>32.260000000000218</v>
      </c>
      <c r="Q937" s="4">
        <f t="shared" si="545"/>
        <v>63.37900000000004</v>
      </c>
      <c r="R937" s="4">
        <f t="shared" si="546"/>
        <v>-6.7849774436090255</v>
      </c>
      <c r="S937" s="4">
        <f t="shared" si="547"/>
        <v>-3.9226911499096939</v>
      </c>
      <c r="T937" s="20">
        <f t="shared" si="518"/>
        <v>2540.6911503759397</v>
      </c>
      <c r="U937" s="2">
        <f t="shared" si="519"/>
        <v>33.718849624060113</v>
      </c>
      <c r="V937" s="24">
        <f t="shared" si="520"/>
        <v>0</v>
      </c>
      <c r="W937" s="32">
        <f t="shared" si="521"/>
        <v>2564.2812633755634</v>
      </c>
      <c r="X937" s="33">
        <f t="shared" si="522"/>
        <v>10.128736624436442</v>
      </c>
      <c r="Y937" s="34">
        <f t="shared" si="523"/>
        <v>1</v>
      </c>
      <c r="Z937" s="39">
        <f t="shared" si="548"/>
        <v>2571.3600000000006</v>
      </c>
      <c r="AA937" s="33">
        <f t="shared" si="524"/>
        <v>3.0499999999992724</v>
      </c>
      <c r="AB937" s="34">
        <f t="shared" si="525"/>
        <v>1</v>
      </c>
      <c r="AC937" s="32">
        <f t="shared" si="526"/>
        <v>2569.8734653088686</v>
      </c>
      <c r="AD937" s="33">
        <f t="shared" si="527"/>
        <v>4.5365346911312372</v>
      </c>
      <c r="AE937" s="34">
        <f t="shared" si="528"/>
        <v>1</v>
      </c>
      <c r="AF937" s="36">
        <f t="shared" si="529"/>
        <v>1</v>
      </c>
      <c r="AG937" s="37">
        <f t="shared" si="530"/>
        <v>1</v>
      </c>
      <c r="AH937" s="37">
        <f>IF(COUNTIF(AF938:AF941, "&lt;0")&gt;=2,0,IF(AE937=1, 1, -1))</f>
        <v>0</v>
      </c>
      <c r="AI937" s="37">
        <f>IF(COUNTIF(AF938:AF940, "&lt;0")&gt;=1,0,IF(AE937=1, 1, -1))</f>
        <v>0</v>
      </c>
      <c r="AJ937" s="42">
        <f>IF(SUM(AE938:AE940)=0,0,IF(AE937=1, 1, -1))</f>
        <v>1</v>
      </c>
      <c r="AK937" s="37">
        <f>IF(COUNTIF(AF938:AF939, "&lt;0")&gt;=2,0,IF(AE937=1, 1, -1))</f>
        <v>1</v>
      </c>
      <c r="AL937" s="44">
        <f>IF(COUNTIF(AF938:AF941, "&lt;0")&gt;=3,0,IF(AE937=1, 1, -1))</f>
        <v>0</v>
      </c>
      <c r="AM937" s="49">
        <f>IF(COUNTIF(AF938:AF940, "&lt;0")&gt;=2,0,IF(AE937=1, 1, -1))</f>
        <v>0</v>
      </c>
      <c r="AN937" s="7">
        <v>15.6725419070423</v>
      </c>
      <c r="AO937" s="4">
        <f t="shared" si="531"/>
        <v>11.710000000000036</v>
      </c>
      <c r="AP937" s="4">
        <f t="shared" si="532"/>
        <v>-20.550000000000182</v>
      </c>
      <c r="AQ937" s="4">
        <f t="shared" si="533"/>
        <v>6.2999999999997272</v>
      </c>
      <c r="AR937">
        <f t="shared" si="549"/>
        <v>20.550000000000182</v>
      </c>
      <c r="AS937" s="6">
        <f t="shared" si="534"/>
        <v>0</v>
      </c>
      <c r="AT937" s="4">
        <f t="shared" si="535"/>
        <v>2.9588128605632669</v>
      </c>
      <c r="AU937" s="4">
        <f t="shared" si="550"/>
        <v>16.372541907042574</v>
      </c>
      <c r="AV937">
        <f t="shared" si="551"/>
        <v>0</v>
      </c>
      <c r="AW937">
        <f t="shared" si="552"/>
        <v>0</v>
      </c>
      <c r="AX937">
        <f t="shared" si="553"/>
        <v>0</v>
      </c>
      <c r="AY937" s="4">
        <f t="shared" si="536"/>
        <v>6.94</v>
      </c>
      <c r="AZ937" s="4">
        <f t="shared" si="537"/>
        <v>110.20999999999992</v>
      </c>
      <c r="BA937" s="4">
        <f>(C937-$C$1240)*10/100*4</f>
        <v>-3.9879999999999201</v>
      </c>
      <c r="BC937"/>
      <c r="BE937" s="6"/>
      <c r="BK937">
        <f t="shared" si="554"/>
        <v>1</v>
      </c>
    </row>
    <row r="938" spans="1:63" x14ac:dyDescent="0.25">
      <c r="A938">
        <v>321</v>
      </c>
      <c r="B938" s="1">
        <v>43472</v>
      </c>
      <c r="C938" s="2">
        <v>2535.61</v>
      </c>
      <c r="D938" s="2">
        <v>2566.16</v>
      </c>
      <c r="E938" s="2">
        <v>2524.56</v>
      </c>
      <c r="F938" s="2">
        <v>2549.69</v>
      </c>
      <c r="G938" s="2">
        <v>4104710000</v>
      </c>
      <c r="H938" s="2">
        <f t="shared" si="538"/>
        <v>50.849410670680953</v>
      </c>
      <c r="I938" s="2">
        <f t="shared" si="539"/>
        <v>2538.7865000000002</v>
      </c>
      <c r="J938" s="2">
        <f t="shared" si="540"/>
        <v>59.925053358340833</v>
      </c>
      <c r="K938" s="2">
        <f t="shared" si="541"/>
        <v>3.6700000000000728</v>
      </c>
      <c r="L938" s="20">
        <f>VLOOKUP(B938,'IV Calls'!A:B,2, FALSE)</f>
        <v>0.1933</v>
      </c>
      <c r="M938" s="2">
        <f t="shared" si="542"/>
        <v>16.044864396131516</v>
      </c>
      <c r="N938" s="2">
        <f>VLOOKUP(B938,'IV Puts'!A:B,2, FALSE)</f>
        <v>0.19789999999999999</v>
      </c>
      <c r="O938" s="21">
        <f t="shared" si="543"/>
        <v>17.046779078387068</v>
      </c>
      <c r="P938" s="4">
        <f t="shared" si="544"/>
        <v>41.599999999999909</v>
      </c>
      <c r="Q938" s="4">
        <f t="shared" si="545"/>
        <v>69.73899999999999</v>
      </c>
      <c r="R938" s="4">
        <f t="shared" si="546"/>
        <v>-8.998849624060151</v>
      </c>
      <c r="S938" s="4">
        <f t="shared" si="547"/>
        <v>-5.3925867949811153</v>
      </c>
      <c r="T938" s="20">
        <f t="shared" si="518"/>
        <v>2520.3076766917293</v>
      </c>
      <c r="U938" s="2">
        <f t="shared" si="519"/>
        <v>29.38232330827077</v>
      </c>
      <c r="V938" s="24">
        <f t="shared" si="520"/>
        <v>0</v>
      </c>
      <c r="W938" s="32">
        <f t="shared" si="521"/>
        <v>2530.4452537495267</v>
      </c>
      <c r="X938" s="33">
        <f t="shared" si="522"/>
        <v>19.244746250473327</v>
      </c>
      <c r="Y938" s="34">
        <f t="shared" si="523"/>
        <v>0</v>
      </c>
      <c r="Z938" s="39">
        <f t="shared" si="548"/>
        <v>2541.7380000000048</v>
      </c>
      <c r="AA938" s="33">
        <f t="shared" si="524"/>
        <v>7.9519999999952233</v>
      </c>
      <c r="AB938" s="34">
        <f t="shared" si="525"/>
        <v>1</v>
      </c>
      <c r="AC938" s="32">
        <f t="shared" si="526"/>
        <v>2539.3665232874046</v>
      </c>
      <c r="AD938" s="33">
        <f t="shared" si="527"/>
        <v>10.323476712595493</v>
      </c>
      <c r="AE938" s="34">
        <f t="shared" si="528"/>
        <v>1</v>
      </c>
      <c r="AF938" s="36">
        <f t="shared" si="529"/>
        <v>1</v>
      </c>
      <c r="AG938" s="37">
        <f t="shared" si="530"/>
        <v>0</v>
      </c>
      <c r="AH938" s="37">
        <f>IF(COUNTIF(AF939:AF942, "&lt;0")&gt;=2,0,IF(AE938=1, 1, -1))</f>
        <v>0</v>
      </c>
      <c r="AI938" s="37">
        <f>IF(COUNTIF(AF939:AF941, "&lt;0")&gt;=1,0,IF(AE938=1, 1, -1))</f>
        <v>0</v>
      </c>
      <c r="AJ938" s="42">
        <f>IF(SUM(AE939:AE941)=0,0,IF(AE938=1, 1, -1))</f>
        <v>0</v>
      </c>
      <c r="AK938" s="37">
        <f>IF(COUNTIF(AF939:AF940, "&lt;0")&gt;=2,0,IF(AE938=1, 1, -1))</f>
        <v>0</v>
      </c>
      <c r="AL938" s="44">
        <f>IF(COUNTIF(AF939:AF942, "&lt;0")&gt;=3,0,IF(AE938=1, 1, -1))</f>
        <v>0</v>
      </c>
      <c r="AM938" s="49">
        <f>IF(COUNTIF(AF939:AF941, "&lt;0")&gt;=2,0,IF(AE938=1, 1, -1))</f>
        <v>0</v>
      </c>
      <c r="AN938" s="7">
        <v>16.426687346065322</v>
      </c>
      <c r="AO938" s="4">
        <f t="shared" si="531"/>
        <v>30.549999999999727</v>
      </c>
      <c r="AP938" s="4">
        <f t="shared" si="532"/>
        <v>-11.050000000000182</v>
      </c>
      <c r="AQ938" s="4">
        <f t="shared" si="533"/>
        <v>14.079999999999927</v>
      </c>
      <c r="AR938">
        <f t="shared" si="549"/>
        <v>30.549999999999727</v>
      </c>
      <c r="AS938" s="6">
        <f t="shared" si="534"/>
        <v>1</v>
      </c>
      <c r="AT938" s="4">
        <f t="shared" si="535"/>
        <v>-5.9099689809017448</v>
      </c>
      <c r="AU938" s="4">
        <f t="shared" si="550"/>
        <v>9.3466873460653943</v>
      </c>
      <c r="AV938">
        <f t="shared" si="551"/>
        <v>0</v>
      </c>
      <c r="AW938">
        <f t="shared" si="552"/>
        <v>1</v>
      </c>
      <c r="AX938">
        <f t="shared" si="553"/>
        <v>0</v>
      </c>
      <c r="AY938" s="4">
        <f t="shared" si="536"/>
        <v>-3.9100000000000006</v>
      </c>
      <c r="AZ938" s="4">
        <f t="shared" si="537"/>
        <v>103.26999999999992</v>
      </c>
      <c r="BA938" s="4">
        <f>(C938-$C$1240)*10/100*4</f>
        <v>-16.987999999999921</v>
      </c>
      <c r="BC938"/>
      <c r="BE938" s="6"/>
      <c r="BK938">
        <f t="shared" si="554"/>
        <v>0</v>
      </c>
    </row>
    <row r="939" spans="1:63" x14ac:dyDescent="0.25">
      <c r="A939">
        <v>320</v>
      </c>
      <c r="B939" s="1">
        <v>43469</v>
      </c>
      <c r="C939" s="2">
        <v>2474.33</v>
      </c>
      <c r="D939" s="2">
        <v>2538.0700000000002</v>
      </c>
      <c r="E939" s="2">
        <v>2474.33</v>
      </c>
      <c r="F939" s="2">
        <v>2531.94</v>
      </c>
      <c r="G939" s="2">
        <v>4213410000</v>
      </c>
      <c r="H939" s="2">
        <f t="shared" si="538"/>
        <v>46.102340805839582</v>
      </c>
      <c r="I939" s="2">
        <f t="shared" si="539"/>
        <v>2545.1815000000006</v>
      </c>
      <c r="J939" s="2">
        <f t="shared" si="540"/>
        <v>54.898329211945565</v>
      </c>
      <c r="K939" s="2">
        <f t="shared" si="541"/>
        <v>26.440000000000055</v>
      </c>
      <c r="L939" s="20">
        <f>VLOOKUP(B939,'IV Calls'!A:B,2, FALSE)</f>
        <v>0.17849999999999999</v>
      </c>
      <c r="M939" s="2">
        <f t="shared" si="542"/>
        <v>14.324547296183436</v>
      </c>
      <c r="N939" s="2">
        <f>VLOOKUP(B939,'IV Puts'!A:B,2, FALSE)</f>
        <v>0.18740000000000001</v>
      </c>
      <c r="O939" s="21">
        <f t="shared" si="543"/>
        <v>15.606467542595661</v>
      </c>
      <c r="P939" s="4">
        <f t="shared" si="544"/>
        <v>90.180000000000291</v>
      </c>
      <c r="Q939" s="4">
        <f t="shared" si="545"/>
        <v>72.424000000000021</v>
      </c>
      <c r="R939" s="4">
        <f t="shared" si="546"/>
        <v>-11.632323308270674</v>
      </c>
      <c r="S939" s="4">
        <f t="shared" si="547"/>
        <v>-7.2742904936245436</v>
      </c>
      <c r="T939" s="20">
        <f t="shared" si="518"/>
        <v>2434.0656917293231</v>
      </c>
      <c r="U939" s="2">
        <f t="shared" si="519"/>
        <v>97.87430827067692</v>
      </c>
      <c r="V939" s="24">
        <f t="shared" si="520"/>
        <v>0</v>
      </c>
      <c r="W939" s="32">
        <f t="shared" si="521"/>
        <v>2468.1568068894844</v>
      </c>
      <c r="X939" s="33">
        <f t="shared" si="522"/>
        <v>63.78319311051564</v>
      </c>
      <c r="Y939" s="34">
        <f t="shared" si="523"/>
        <v>0</v>
      </c>
      <c r="Z939" s="39">
        <f t="shared" si="548"/>
        <v>2472.5709999999999</v>
      </c>
      <c r="AA939" s="33">
        <f t="shared" si="524"/>
        <v>59.369000000000142</v>
      </c>
      <c r="AB939" s="34">
        <f t="shared" si="525"/>
        <v>0</v>
      </c>
      <c r="AC939" s="32">
        <f t="shared" si="526"/>
        <v>2471.6440194467918</v>
      </c>
      <c r="AD939" s="33">
        <f t="shared" si="527"/>
        <v>60.29598055320821</v>
      </c>
      <c r="AE939" s="34">
        <f t="shared" si="528"/>
        <v>0</v>
      </c>
      <c r="AF939" s="36">
        <f t="shared" si="529"/>
        <v>-1</v>
      </c>
      <c r="AG939" s="37">
        <f t="shared" si="530"/>
        <v>0</v>
      </c>
      <c r="AH939" s="37">
        <f>IF(COUNTIF(AF940:AF943, "&lt;0")&gt;=2,0,IF(AE939=1, 1, -1))</f>
        <v>0</v>
      </c>
      <c r="AI939" s="37">
        <f>IF(COUNTIF(AF940:AF942, "&lt;0")&gt;=1,0,IF(AE939=1, 1, -1))</f>
        <v>0</v>
      </c>
      <c r="AJ939" s="42">
        <f>IF(SUM(AE940:AE942)=0,0,IF(AE939=1, 1, -1))</f>
        <v>-1</v>
      </c>
      <c r="AK939" s="37">
        <f>IF(COUNTIF(AF940:AF941, "&lt;0")&gt;=2,0,IF(AE939=1, 1, -1))</f>
        <v>0</v>
      </c>
      <c r="AL939" s="44">
        <f>IF(COUNTIF(AF940:AF943, "&lt;0")&gt;=3,0,IF(AE939=1, 1, -1))</f>
        <v>-1</v>
      </c>
      <c r="AM939" s="49">
        <f>IF(COUNTIF(AF940:AF942, "&lt;0")&gt;=2,0,IF(AE939=1, 1, -1))</f>
        <v>0</v>
      </c>
      <c r="AN939" s="7">
        <v>15.038768421875496</v>
      </c>
      <c r="AO939" s="4">
        <f t="shared" si="531"/>
        <v>63.740000000000236</v>
      </c>
      <c r="AP939" s="4">
        <f t="shared" si="532"/>
        <v>0</v>
      </c>
      <c r="AQ939" s="4">
        <f t="shared" si="533"/>
        <v>57.610000000000127</v>
      </c>
      <c r="AR939">
        <f t="shared" si="549"/>
        <v>63.740000000000236</v>
      </c>
      <c r="AS939" s="6">
        <f t="shared" si="534"/>
        <v>1</v>
      </c>
      <c r="AT939" s="4">
        <f t="shared" si="535"/>
        <v>-41.18184736718699</v>
      </c>
      <c r="AU939" s="4">
        <f t="shared" si="550"/>
        <v>-35.571231578124632</v>
      </c>
      <c r="AV939">
        <f t="shared" si="551"/>
        <v>1</v>
      </c>
      <c r="AW939">
        <f t="shared" si="552"/>
        <v>0</v>
      </c>
      <c r="AX939">
        <f t="shared" si="553"/>
        <v>0</v>
      </c>
      <c r="AY939" s="4">
        <f t="shared" si="536"/>
        <v>-3.9100000000000006</v>
      </c>
      <c r="AZ939" s="4">
        <f t="shared" si="537"/>
        <v>107.17999999999992</v>
      </c>
      <c r="BA939" s="4">
        <f>(C939-$C$1240)*10/100*4</f>
        <v>-41.5</v>
      </c>
      <c r="BC939"/>
      <c r="BE939" s="6"/>
      <c r="BK939">
        <f t="shared" si="554"/>
        <v>1</v>
      </c>
    </row>
    <row r="940" spans="1:63" x14ac:dyDescent="0.25">
      <c r="A940">
        <v>319</v>
      </c>
      <c r="B940" s="1">
        <v>43468</v>
      </c>
      <c r="C940" s="2">
        <v>2491.92</v>
      </c>
      <c r="D940" s="2">
        <v>2493.14</v>
      </c>
      <c r="E940" s="2">
        <v>2443.96</v>
      </c>
      <c r="F940" s="2">
        <v>2447.89</v>
      </c>
      <c r="G940" s="2">
        <v>3822860000</v>
      </c>
      <c r="H940" s="2">
        <f t="shared" si="538"/>
        <v>53.580504549488751</v>
      </c>
      <c r="I940" s="2">
        <f t="shared" si="539"/>
        <v>2560.5865000000003</v>
      </c>
      <c r="J940" s="2">
        <f t="shared" si="540"/>
        <v>59.386723343468617</v>
      </c>
      <c r="K940" s="2">
        <f t="shared" si="541"/>
        <v>-18.110000000000127</v>
      </c>
      <c r="L940" s="20">
        <f>VLOOKUP(B940,'IV Calls'!A:B,2, FALSE)</f>
        <v>0.2243</v>
      </c>
      <c r="M940" s="2">
        <f t="shared" si="542"/>
        <v>18.45690908077653</v>
      </c>
      <c r="N940" s="2">
        <f>VLOOKUP(B940,'IV Puts'!A:B,2, FALSE)</f>
        <v>0.2324</v>
      </c>
      <c r="O940" s="21">
        <f t="shared" si="543"/>
        <v>19.845322674468633</v>
      </c>
      <c r="P940" s="4">
        <f t="shared" si="544"/>
        <v>66.070000000000164</v>
      </c>
      <c r="Q940" s="4">
        <f t="shared" si="545"/>
        <v>73.038999999999987</v>
      </c>
      <c r="R940" s="4">
        <f t="shared" si="546"/>
        <v>-13.82430827067669</v>
      </c>
      <c r="S940" s="4">
        <f t="shared" si="547"/>
        <v>-8.6946381838246882</v>
      </c>
      <c r="T940" s="20">
        <f t="shared" si="518"/>
        <v>2494.3034812030078</v>
      </c>
      <c r="U940" s="2">
        <f t="shared" si="519"/>
        <v>46.413481203007905</v>
      </c>
      <c r="V940" s="24">
        <f t="shared" si="520"/>
        <v>0</v>
      </c>
      <c r="W940" s="32">
        <f t="shared" si="521"/>
        <v>2484.8033498326035</v>
      </c>
      <c r="X940" s="33">
        <f t="shared" si="522"/>
        <v>36.913349832603672</v>
      </c>
      <c r="Y940" s="34">
        <f t="shared" si="523"/>
        <v>0</v>
      </c>
      <c r="Z940" s="39">
        <f t="shared" si="548"/>
        <v>2493.4160000000006</v>
      </c>
      <c r="AA940" s="33">
        <f t="shared" si="524"/>
        <v>45.526000000000749</v>
      </c>
      <c r="AB940" s="34">
        <f t="shared" si="525"/>
        <v>0</v>
      </c>
      <c r="AC940" s="32">
        <f t="shared" si="526"/>
        <v>2491.6073434648474</v>
      </c>
      <c r="AD940" s="33">
        <f t="shared" si="527"/>
        <v>43.717343464847545</v>
      </c>
      <c r="AE940" s="34">
        <f t="shared" si="528"/>
        <v>0</v>
      </c>
      <c r="AF940" s="36">
        <f t="shared" si="529"/>
        <v>-1</v>
      </c>
      <c r="AG940" s="37">
        <f t="shared" si="530"/>
        <v>0</v>
      </c>
      <c r="AH940" s="37">
        <f>IF(COUNTIF(AF941:AF944, "&lt;0")&gt;=2,0,IF(AE940=1, 1, -1))</f>
        <v>0</v>
      </c>
      <c r="AI940" s="37">
        <f>IF(COUNTIF(AF941:AF943, "&lt;0")&gt;=1,0,IF(AE940=1, 1, -1))</f>
        <v>0</v>
      </c>
      <c r="AJ940" s="42">
        <f>IF(SUM(AE941:AE943)=0,0,IF(AE940=1, 1, -1))</f>
        <v>-1</v>
      </c>
      <c r="AK940" s="37">
        <f>IF(COUNTIF(AF941:AF942, "&lt;0")&gt;=2,0,IF(AE940=1, 1, -1))</f>
        <v>-1</v>
      </c>
      <c r="AL940" s="44">
        <f>IF(COUNTIF(AF941:AF944, "&lt;0")&gt;=3,0,IF(AE940=1, 1, -1))</f>
        <v>-1</v>
      </c>
      <c r="AM940" s="49">
        <f>IF(COUNTIF(AF941:AF943, "&lt;0")&gt;=2,0,IF(AE940=1, 1, -1))</f>
        <v>-1</v>
      </c>
      <c r="AN940" s="7">
        <v>19.123431432779608</v>
      </c>
      <c r="AO940" s="4">
        <f t="shared" si="531"/>
        <v>1.2199999999997999</v>
      </c>
      <c r="AP940" s="4">
        <f t="shared" si="532"/>
        <v>-47.960000000000036</v>
      </c>
      <c r="AQ940" s="4">
        <f t="shared" si="533"/>
        <v>44.0300000000002</v>
      </c>
      <c r="AR940">
        <f t="shared" si="549"/>
        <v>47.960000000000036</v>
      </c>
      <c r="AS940" s="6">
        <f t="shared" si="534"/>
        <v>1</v>
      </c>
      <c r="AT940" s="4">
        <f t="shared" si="535"/>
        <v>-19.274852850830626</v>
      </c>
      <c r="AU940" s="4">
        <f t="shared" si="550"/>
        <v>-17.906568567220592</v>
      </c>
      <c r="AV940">
        <f t="shared" si="551"/>
        <v>1</v>
      </c>
      <c r="AW940">
        <f t="shared" si="552"/>
        <v>0</v>
      </c>
      <c r="AX940">
        <f t="shared" si="553"/>
        <v>0</v>
      </c>
      <c r="AY940" s="4">
        <f t="shared" si="536"/>
        <v>-3.9100000000000006</v>
      </c>
      <c r="AZ940" s="4">
        <f t="shared" si="537"/>
        <v>111.08999999999992</v>
      </c>
      <c r="BA940" s="4">
        <f>(C940-$C$1240)*10/100*4</f>
        <v>-34.463999999999942</v>
      </c>
      <c r="BC940"/>
      <c r="BE940" s="6"/>
      <c r="BK940">
        <f t="shared" si="554"/>
        <v>1</v>
      </c>
    </row>
    <row r="941" spans="1:63" x14ac:dyDescent="0.25">
      <c r="A941">
        <v>318</v>
      </c>
      <c r="B941" s="1">
        <v>43467</v>
      </c>
      <c r="C941" s="2">
        <v>2476.96</v>
      </c>
      <c r="D941" s="2">
        <v>2519.4899999999998</v>
      </c>
      <c r="E941" s="2">
        <v>2467.4699999999998</v>
      </c>
      <c r="F941" s="2">
        <v>2510.0300000000002</v>
      </c>
      <c r="G941" s="2">
        <v>3733160000</v>
      </c>
      <c r="H941" s="2">
        <f t="shared" si="538"/>
        <v>60.756678325194173</v>
      </c>
      <c r="I941" s="2">
        <f t="shared" si="539"/>
        <v>2575.5155000000004</v>
      </c>
      <c r="J941" s="2">
        <f t="shared" si="540"/>
        <v>64.958838416500697</v>
      </c>
      <c r="K941" s="2">
        <f t="shared" si="541"/>
        <v>-29.889999999999873</v>
      </c>
      <c r="L941" s="20">
        <f>VLOOKUP(B941,'IV Calls'!A:B,2, FALSE)</f>
        <v>0.19620000000000001</v>
      </c>
      <c r="M941" s="2">
        <f t="shared" si="542"/>
        <v>16.124198589477793</v>
      </c>
      <c r="N941" s="2">
        <f>VLOOKUP(B941,'IV Puts'!A:B,2, FALSE)</f>
        <v>0.19270000000000001</v>
      </c>
      <c r="O941" s="21">
        <f t="shared" si="543"/>
        <v>16.43437496942807</v>
      </c>
      <c r="P941" s="4">
        <f t="shared" si="544"/>
        <v>52.019999999999982</v>
      </c>
      <c r="Q941" s="4">
        <f t="shared" si="545"/>
        <v>70.959999999999951</v>
      </c>
      <c r="R941" s="4">
        <f t="shared" si="546"/>
        <v>-15.72651879699248</v>
      </c>
      <c r="S941" s="4">
        <f t="shared" si="547"/>
        <v>-10.02345093999485</v>
      </c>
      <c r="T941" s="20">
        <f t="shared" si="518"/>
        <v>2489.1865488721805</v>
      </c>
      <c r="U941" s="2">
        <f t="shared" si="519"/>
        <v>20.843451127819662</v>
      </c>
      <c r="V941" s="24">
        <f t="shared" si="520"/>
        <v>0</v>
      </c>
      <c r="W941" s="32">
        <f t="shared" si="521"/>
        <v>2468.8430101912681</v>
      </c>
      <c r="X941" s="33">
        <f t="shared" si="522"/>
        <v>41.186989808732051</v>
      </c>
      <c r="Y941" s="34">
        <f t="shared" si="523"/>
        <v>0</v>
      </c>
      <c r="Z941" s="39">
        <f t="shared" si="548"/>
        <v>2474.7619999999997</v>
      </c>
      <c r="AA941" s="33">
        <f t="shared" si="524"/>
        <v>35.268000000000484</v>
      </c>
      <c r="AB941" s="34">
        <f t="shared" si="525"/>
        <v>0</v>
      </c>
      <c r="AC941" s="32">
        <f t="shared" si="526"/>
        <v>2473.5190121401661</v>
      </c>
      <c r="AD941" s="33">
        <f t="shared" si="527"/>
        <v>36.510987859834131</v>
      </c>
      <c r="AE941" s="34">
        <f t="shared" si="528"/>
        <v>0</v>
      </c>
      <c r="AF941" s="36">
        <f t="shared" si="529"/>
        <v>-1</v>
      </c>
      <c r="AG941" s="37">
        <f t="shared" si="530"/>
        <v>-1</v>
      </c>
      <c r="AH941" s="37">
        <f>IF(COUNTIF(AF942:AF945, "&lt;0")&gt;=2,0,IF(AE941=1, 1, -1))</f>
        <v>0</v>
      </c>
      <c r="AI941" s="37">
        <f>IF(COUNTIF(AF942:AF944, "&lt;0")&gt;=1,0,IF(AE941=1, 1, -1))</f>
        <v>0</v>
      </c>
      <c r="AJ941" s="42">
        <f>IF(SUM(AE942:AE944)=0,0,IF(AE941=1, 1, -1))</f>
        <v>-1</v>
      </c>
      <c r="AK941" s="37">
        <f>IF(COUNTIF(AF942:AF943, "&lt;0")&gt;=2,0,IF(AE941=1, 1, -1))</f>
        <v>-1</v>
      </c>
      <c r="AL941" s="44">
        <f>IF(COUNTIF(AF942:AF945, "&lt;0")&gt;=3,0,IF(AE941=1, 1, -1))</f>
        <v>-1</v>
      </c>
      <c r="AM941" s="49">
        <f>IF(COUNTIF(AF942:AF944, "&lt;0")&gt;=2,0,IF(AE941=1, 1, -1))</f>
        <v>-1</v>
      </c>
      <c r="AN941" s="7">
        <v>15.836559980593123</v>
      </c>
      <c r="AO941" s="4">
        <f t="shared" si="531"/>
        <v>42.529999999999745</v>
      </c>
      <c r="AP941" s="4">
        <f t="shared" si="532"/>
        <v>-9.4900000000002365</v>
      </c>
      <c r="AQ941" s="4">
        <f t="shared" si="533"/>
        <v>33.070000000000164</v>
      </c>
      <c r="AR941">
        <f t="shared" si="549"/>
        <v>42.529999999999745</v>
      </c>
      <c r="AS941" s="6">
        <f t="shared" si="534"/>
        <v>1</v>
      </c>
      <c r="AT941" s="4">
        <f t="shared" si="535"/>
        <v>-18.775160029110062</v>
      </c>
      <c r="AU941" s="4">
        <f t="shared" si="550"/>
        <v>-10.233440019407041</v>
      </c>
      <c r="AV941">
        <f t="shared" si="551"/>
        <v>1</v>
      </c>
      <c r="AW941">
        <f t="shared" si="552"/>
        <v>0</v>
      </c>
      <c r="AX941">
        <f t="shared" si="553"/>
        <v>0</v>
      </c>
      <c r="AY941" s="4">
        <f t="shared" si="536"/>
        <v>-3.9100000000000006</v>
      </c>
      <c r="AZ941" s="4">
        <f t="shared" si="537"/>
        <v>114.99999999999991</v>
      </c>
      <c r="BA941" s="4">
        <f>(C941-$C$1240)*10/100*4</f>
        <v>-40.447999999999958</v>
      </c>
      <c r="BC941"/>
      <c r="BE941" s="6"/>
      <c r="BK941">
        <f t="shared" si="554"/>
        <v>1</v>
      </c>
    </row>
    <row r="942" spans="1:63" x14ac:dyDescent="0.25">
      <c r="A942">
        <v>317</v>
      </c>
      <c r="B942" s="1">
        <v>43465</v>
      </c>
      <c r="C942" s="2">
        <v>2498.94</v>
      </c>
      <c r="D942" s="2">
        <v>2509.2399999999998</v>
      </c>
      <c r="E942" s="2">
        <v>2482.8200000000002</v>
      </c>
      <c r="F942" s="2">
        <v>2506.85</v>
      </c>
      <c r="G942" s="2">
        <v>3442870000</v>
      </c>
      <c r="H942" s="2">
        <f t="shared" si="538"/>
        <v>70.963925138841631</v>
      </c>
      <c r="I942" s="2">
        <f t="shared" si="539"/>
        <v>2588.5555000000008</v>
      </c>
      <c r="J942" s="2">
        <f t="shared" si="540"/>
        <v>71.242756697380145</v>
      </c>
      <c r="K942" s="2">
        <f t="shared" si="541"/>
        <v>13.200000000000273</v>
      </c>
      <c r="L942" s="20">
        <f>VLOOKUP(B942,'IV Calls'!A:B,2, FALSE)</f>
        <v>0.24129999999999999</v>
      </c>
      <c r="M942" s="2">
        <f t="shared" si="542"/>
        <v>19.663635261110137</v>
      </c>
      <c r="N942" s="2">
        <f>VLOOKUP(B942,'IV Puts'!A:B,2, FALSE)</f>
        <v>0.2351</v>
      </c>
      <c r="O942" s="21">
        <f t="shared" si="543"/>
        <v>19.881605809324984</v>
      </c>
      <c r="P942" s="4">
        <f t="shared" si="544"/>
        <v>26.419999999999618</v>
      </c>
      <c r="Q942" s="4">
        <f t="shared" si="545"/>
        <v>72.816999999999965</v>
      </c>
      <c r="R942" s="4">
        <f t="shared" si="546"/>
        <v>-17.663451127819556</v>
      </c>
      <c r="S942" s="4">
        <f t="shared" si="547"/>
        <v>-11.432380012298136</v>
      </c>
      <c r="T942" s="20">
        <f t="shared" si="518"/>
        <v>2466.8855488721802</v>
      </c>
      <c r="U942" s="2">
        <f t="shared" si="519"/>
        <v>39.964451127819757</v>
      </c>
      <c r="V942" s="24">
        <f t="shared" si="520"/>
        <v>0</v>
      </c>
      <c r="W942" s="32">
        <f t="shared" si="521"/>
        <v>2490.1764179207953</v>
      </c>
      <c r="X942" s="33">
        <f t="shared" si="522"/>
        <v>16.673582079204607</v>
      </c>
      <c r="Y942" s="34">
        <f t="shared" si="523"/>
        <v>1</v>
      </c>
      <c r="Z942" s="39">
        <f t="shared" si="548"/>
        <v>2498.9569999999999</v>
      </c>
      <c r="AA942" s="33">
        <f t="shared" si="524"/>
        <v>7.8930000000000291</v>
      </c>
      <c r="AB942" s="34">
        <f t="shared" si="525"/>
        <v>1</v>
      </c>
      <c r="AC942" s="32">
        <f t="shared" si="526"/>
        <v>2497.1130777633671</v>
      </c>
      <c r="AD942" s="33">
        <f t="shared" si="527"/>
        <v>9.7369222366328358</v>
      </c>
      <c r="AE942" s="34">
        <f t="shared" si="528"/>
        <v>1</v>
      </c>
      <c r="AF942" s="36">
        <f t="shared" si="529"/>
        <v>1</v>
      </c>
      <c r="AG942" s="37">
        <f t="shared" si="530"/>
        <v>1</v>
      </c>
      <c r="AH942" s="37">
        <f>IF(COUNTIF(AF943:AF946, "&lt;0")&gt;=2,0,IF(AE942=1, 1, -1))</f>
        <v>0</v>
      </c>
      <c r="AI942" s="37">
        <f>IF(COUNTIF(AF943:AF945, "&lt;0")&gt;=1,0,IF(AE942=1, 1, -1))</f>
        <v>0</v>
      </c>
      <c r="AJ942" s="42">
        <f>IF(SUM(AE943:AE945)=0,0,IF(AE942=1, 1, -1))</f>
        <v>1</v>
      </c>
      <c r="AK942" s="37">
        <f>IF(COUNTIF(AF943:AF944, "&lt;0")&gt;=2,0,IF(AE942=1, 1, -1))</f>
        <v>1</v>
      </c>
      <c r="AL942" s="44">
        <f>IF(COUNTIF(AF943:AF946, "&lt;0")&gt;=3,0,IF(AE942=1, 1, -1))</f>
        <v>0</v>
      </c>
      <c r="AM942" s="49">
        <f>IF(COUNTIF(AF943:AF945, "&lt;0")&gt;=2,0,IF(AE942=1, 1, -1))</f>
        <v>0</v>
      </c>
      <c r="AN942" s="7">
        <v>19.158394736373783</v>
      </c>
      <c r="AO942" s="4">
        <f t="shared" si="531"/>
        <v>10.299999999999727</v>
      </c>
      <c r="AP942" s="4">
        <f t="shared" si="532"/>
        <v>-16.119999999999891</v>
      </c>
      <c r="AQ942" s="4">
        <f t="shared" si="533"/>
        <v>7.9099999999998545</v>
      </c>
      <c r="AR942">
        <f t="shared" si="549"/>
        <v>16.119999999999891</v>
      </c>
      <c r="AS942" s="6">
        <f t="shared" si="534"/>
        <v>0</v>
      </c>
      <c r="AT942" s="4">
        <f t="shared" si="535"/>
        <v>12.617592104560785</v>
      </c>
      <c r="AU942" s="4">
        <f t="shared" si="550"/>
        <v>18.248394736373928</v>
      </c>
      <c r="AV942">
        <f t="shared" si="551"/>
        <v>0</v>
      </c>
      <c r="AW942">
        <f t="shared" si="552"/>
        <v>0</v>
      </c>
      <c r="AX942">
        <f t="shared" si="553"/>
        <v>0</v>
      </c>
      <c r="AY942" s="4">
        <f t="shared" si="536"/>
        <v>6.94</v>
      </c>
      <c r="AZ942" s="4">
        <f t="shared" si="537"/>
        <v>118.90999999999991</v>
      </c>
      <c r="BA942" s="4">
        <f>(C942-$C$1240)*10/100*4</f>
        <v>-31.655999999999949</v>
      </c>
      <c r="BC942"/>
      <c r="BE942" s="6"/>
      <c r="BK942">
        <f t="shared" si="554"/>
        <v>1</v>
      </c>
    </row>
    <row r="943" spans="1:63" x14ac:dyDescent="0.25">
      <c r="A943">
        <v>316</v>
      </c>
      <c r="B943" s="1">
        <v>43462</v>
      </c>
      <c r="C943" s="2">
        <v>2498.77</v>
      </c>
      <c r="D943" s="2">
        <v>2520.27</v>
      </c>
      <c r="E943" s="2">
        <v>2472.89</v>
      </c>
      <c r="F943" s="2">
        <v>2485.7399999999998</v>
      </c>
      <c r="G943" s="2">
        <v>3702620000</v>
      </c>
      <c r="H943" s="2">
        <f t="shared" si="538"/>
        <v>84.322343526361863</v>
      </c>
      <c r="I943" s="2">
        <f t="shared" si="539"/>
        <v>2600.4570000000008</v>
      </c>
      <c r="J943" s="2">
        <f t="shared" si="540"/>
        <v>82.490706679122681</v>
      </c>
      <c r="K943" s="2">
        <f t="shared" si="541"/>
        <v>9.9400000000000546</v>
      </c>
      <c r="L943" s="20">
        <f>VLOOKUP(B943,'IV Calls'!A:B,2, FALSE)</f>
        <v>0.26619999999999999</v>
      </c>
      <c r="M943" s="2">
        <f t="shared" si="542"/>
        <v>21.719712449671373</v>
      </c>
      <c r="N943" s="2">
        <f>VLOOKUP(B943,'IV Puts'!A:B,2, FALSE)</f>
        <v>0.2641</v>
      </c>
      <c r="O943" s="21">
        <f t="shared" si="543"/>
        <v>22.361800212220167</v>
      </c>
      <c r="P943" s="4">
        <f t="shared" si="544"/>
        <v>47.380000000000109</v>
      </c>
      <c r="Q943" s="4">
        <f t="shared" si="545"/>
        <v>75.844999999999985</v>
      </c>
      <c r="R943" s="4">
        <f t="shared" si="546"/>
        <v>-18.854451127819551</v>
      </c>
      <c r="S943" s="4">
        <f t="shared" si="547"/>
        <v>-12.343073350992517</v>
      </c>
      <c r="T943" s="20">
        <f t="shared" si="518"/>
        <v>2469.3795864661652</v>
      </c>
      <c r="U943" s="2">
        <f t="shared" si="519"/>
        <v>16.360413533834617</v>
      </c>
      <c r="V943" s="24">
        <f t="shared" si="520"/>
        <v>1</v>
      </c>
      <c r="W943" s="32">
        <f t="shared" si="521"/>
        <v>2489.7769779064861</v>
      </c>
      <c r="X943" s="33">
        <f t="shared" si="522"/>
        <v>4.0369779064862996</v>
      </c>
      <c r="Y943" s="34">
        <f t="shared" si="523"/>
        <v>1</v>
      </c>
      <c r="Z943" s="39">
        <f t="shared" si="548"/>
        <v>2504.3970000000027</v>
      </c>
      <c r="AA943" s="33">
        <f t="shared" si="524"/>
        <v>18.657000000002881</v>
      </c>
      <c r="AB943" s="34">
        <f t="shared" si="525"/>
        <v>1</v>
      </c>
      <c r="AC943" s="32">
        <f t="shared" si="526"/>
        <v>2501.3267953603645</v>
      </c>
      <c r="AD943" s="33">
        <f t="shared" si="527"/>
        <v>15.586795360364704</v>
      </c>
      <c r="AE943" s="34">
        <f t="shared" si="528"/>
        <v>1</v>
      </c>
      <c r="AF943" s="36">
        <f t="shared" si="529"/>
        <v>1</v>
      </c>
      <c r="AG943" s="37">
        <f t="shared" si="530"/>
        <v>0</v>
      </c>
      <c r="AH943" s="37">
        <f>IF(COUNTIF(AF944:AF947, "&lt;0")&gt;=2,0,IF(AE943=1, 1, -1))</f>
        <v>0</v>
      </c>
      <c r="AI943" s="37">
        <f>IF(COUNTIF(AF944:AF946, "&lt;0")&gt;=1,0,IF(AE943=1, 1, -1))</f>
        <v>0</v>
      </c>
      <c r="AJ943" s="42">
        <f>IF(SUM(AE944:AE946)=0,0,IF(AE943=1, 1, -1))</f>
        <v>0</v>
      </c>
      <c r="AK943" s="37">
        <f>IF(COUNTIF(AF944:AF945, "&lt;0")&gt;=2,0,IF(AE943=1, 1, -1))</f>
        <v>0</v>
      </c>
      <c r="AL943" s="44">
        <f>IF(COUNTIF(AF944:AF947, "&lt;0")&gt;=3,0,IF(AE943=1, 1, -1))</f>
        <v>0</v>
      </c>
      <c r="AM943" s="49">
        <f>IF(COUNTIF(AF944:AF946, "&lt;0")&gt;=2,0,IF(AE943=1, 1, -1))</f>
        <v>0</v>
      </c>
      <c r="AN943" s="7">
        <v>21.548369864606347</v>
      </c>
      <c r="AO943" s="4">
        <f t="shared" si="531"/>
        <v>21.5</v>
      </c>
      <c r="AP943" s="4">
        <f t="shared" si="532"/>
        <v>-25.880000000000109</v>
      </c>
      <c r="AQ943" s="4">
        <f t="shared" si="533"/>
        <v>13.0300000000002</v>
      </c>
      <c r="AR943">
        <f t="shared" si="549"/>
        <v>25.880000000000109</v>
      </c>
      <c r="AS943" s="6">
        <f t="shared" si="534"/>
        <v>0</v>
      </c>
      <c r="AT943" s="4">
        <f t="shared" si="535"/>
        <v>6.4425547969094126</v>
      </c>
      <c r="AU943" s="4">
        <f t="shared" si="550"/>
        <v>15.518369864606147</v>
      </c>
      <c r="AV943">
        <f t="shared" si="551"/>
        <v>0</v>
      </c>
      <c r="AW943">
        <f t="shared" si="552"/>
        <v>0</v>
      </c>
      <c r="AX943">
        <f t="shared" si="553"/>
        <v>0</v>
      </c>
      <c r="AY943" s="4">
        <f t="shared" si="536"/>
        <v>6.94</v>
      </c>
      <c r="AZ943" s="4">
        <f t="shared" si="537"/>
        <v>111.96999999999991</v>
      </c>
      <c r="BA943" s="4">
        <f>(C943-$C$1240)*10/100*4</f>
        <v>-31.723999999999979</v>
      </c>
      <c r="BC943"/>
      <c r="BE943" s="6"/>
      <c r="BK943">
        <f t="shared" si="554"/>
        <v>0</v>
      </c>
    </row>
    <row r="944" spans="1:63" x14ac:dyDescent="0.25">
      <c r="A944">
        <v>315</v>
      </c>
      <c r="B944" s="1">
        <v>43461</v>
      </c>
      <c r="C944" s="2">
        <v>2442.5</v>
      </c>
      <c r="D944" s="2">
        <v>2489.1</v>
      </c>
      <c r="E944" s="2">
        <v>2397.94</v>
      </c>
      <c r="F944" s="2">
        <v>2488.83</v>
      </c>
      <c r="G944" s="2">
        <v>4096610000</v>
      </c>
      <c r="H944" s="2">
        <f t="shared" si="538"/>
        <v>98.203472381468117</v>
      </c>
      <c r="I944" s="2">
        <f t="shared" si="539"/>
        <v>2610.0910000000003</v>
      </c>
      <c r="J944" s="2">
        <f t="shared" si="540"/>
        <v>96.107928962566277</v>
      </c>
      <c r="K944" s="2">
        <f t="shared" si="541"/>
        <v>-25.199999999999818</v>
      </c>
      <c r="L944" s="20">
        <f>VLOOKUP(B944,'IV Calls'!A:B,2, FALSE)</f>
        <v>0.2928</v>
      </c>
      <c r="M944" s="2">
        <f t="shared" si="542"/>
        <v>23.687226920337505</v>
      </c>
      <c r="N944" s="2">
        <f>VLOOKUP(B944,'IV Puts'!A:B,2, FALSE)</f>
        <v>0.27439999999999998</v>
      </c>
      <c r="O944" s="21">
        <f t="shared" si="543"/>
        <v>23.036664472502828</v>
      </c>
      <c r="P944" s="4">
        <f t="shared" si="544"/>
        <v>91.159999999999854</v>
      </c>
      <c r="Q944" s="4">
        <f t="shared" si="545"/>
        <v>74.398999999999972</v>
      </c>
      <c r="R944" s="4">
        <f t="shared" si="546"/>
        <v>-19.450413533834595</v>
      </c>
      <c r="S944" s="4">
        <f t="shared" si="547"/>
        <v>-12.666228300723585</v>
      </c>
      <c r="T944" s="20">
        <f t="shared" si="518"/>
        <v>2448.8731654135336</v>
      </c>
      <c r="U944" s="2">
        <f t="shared" si="519"/>
        <v>39.956834586466357</v>
      </c>
      <c r="V944" s="24">
        <f t="shared" si="520"/>
        <v>0</v>
      </c>
      <c r="W944" s="32">
        <f t="shared" si="521"/>
        <v>2433.7177144522143</v>
      </c>
      <c r="X944" s="33">
        <f t="shared" si="522"/>
        <v>55.112285547785632</v>
      </c>
      <c r="Y944" s="34">
        <f t="shared" si="523"/>
        <v>0</v>
      </c>
      <c r="Z944" s="39">
        <f t="shared" si="548"/>
        <v>2450.4380000000019</v>
      </c>
      <c r="AA944" s="33">
        <f t="shared" si="524"/>
        <v>38.391999999998006</v>
      </c>
      <c r="AB944" s="34">
        <f t="shared" si="525"/>
        <v>0</v>
      </c>
      <c r="AC944" s="32">
        <f t="shared" si="526"/>
        <v>2446.9267400349663</v>
      </c>
      <c r="AD944" s="33">
        <f t="shared" si="527"/>
        <v>41.903259965033612</v>
      </c>
      <c r="AE944" s="34">
        <f t="shared" si="528"/>
        <v>0</v>
      </c>
      <c r="AF944" s="36">
        <f t="shared" si="529"/>
        <v>-1</v>
      </c>
      <c r="AG944" s="37">
        <f t="shared" si="530"/>
        <v>0</v>
      </c>
      <c r="AH944" s="37">
        <f>IF(COUNTIF(AF945:AF948, "&lt;0")&gt;=2,0,IF(AE944=1, 1, -1))</f>
        <v>0</v>
      </c>
      <c r="AI944" s="37">
        <f>IF(COUNTIF(AF945:AF947, "&lt;0")&gt;=1,0,IF(AE944=1, 1, -1))</f>
        <v>0</v>
      </c>
      <c r="AJ944" s="42">
        <f>IF(SUM(AE945:AE947)=0,0,IF(AE944=1, 1, -1))</f>
        <v>0</v>
      </c>
      <c r="AK944" s="37">
        <f>IF(COUNTIF(AF945:AF946, "&lt;0")&gt;=2,0,IF(AE944=1, 1, -1))</f>
        <v>0</v>
      </c>
      <c r="AL944" s="44">
        <f>IF(COUNTIF(AF945:AF948, "&lt;0")&gt;=3,0,IF(AE944=1, 1, -1))</f>
        <v>0</v>
      </c>
      <c r="AM944" s="49">
        <f>IF(COUNTIF(AF945:AF947, "&lt;0")&gt;=2,0,IF(AE944=1, 1, -1))</f>
        <v>0</v>
      </c>
      <c r="AN944" s="7">
        <v>22.198685337911922</v>
      </c>
      <c r="AO944" s="4">
        <f t="shared" si="531"/>
        <v>46.599999999999909</v>
      </c>
      <c r="AP944" s="4">
        <f t="shared" si="532"/>
        <v>-44.559999999999945</v>
      </c>
      <c r="AQ944" s="4">
        <f t="shared" si="533"/>
        <v>46.329999999999927</v>
      </c>
      <c r="AR944">
        <f t="shared" si="549"/>
        <v>46.599999999999909</v>
      </c>
      <c r="AS944" s="6">
        <f t="shared" si="534"/>
        <v>2</v>
      </c>
      <c r="AT944" s="4">
        <f t="shared" si="535"/>
        <v>-13.301971993132028</v>
      </c>
      <c r="AU944" s="4">
        <f t="shared" si="550"/>
        <v>-17.131314662088005</v>
      </c>
      <c r="AV944">
        <f t="shared" si="551"/>
        <v>1</v>
      </c>
      <c r="AW944">
        <f t="shared" si="552"/>
        <v>0</v>
      </c>
      <c r="AX944">
        <f t="shared" si="553"/>
        <v>0</v>
      </c>
      <c r="AY944" s="4">
        <f t="shared" si="536"/>
        <v>-11.085000000000001</v>
      </c>
      <c r="AZ944" s="4">
        <f t="shared" si="537"/>
        <v>105.02999999999992</v>
      </c>
      <c r="BA944" s="4">
        <f>(C944-$C$1240)*10/100*4</f>
        <v>-54.231999999999971</v>
      </c>
      <c r="BC944"/>
      <c r="BE944" s="6"/>
      <c r="BK944">
        <f t="shared" si="554"/>
        <v>0</v>
      </c>
    </row>
    <row r="945" spans="1:63" x14ac:dyDescent="0.25">
      <c r="A945">
        <v>314</v>
      </c>
      <c r="B945" s="1">
        <v>43460</v>
      </c>
      <c r="C945" s="2">
        <v>2363.12</v>
      </c>
      <c r="D945" s="2">
        <v>2467.7600000000002</v>
      </c>
      <c r="E945" s="2">
        <v>2346.58</v>
      </c>
      <c r="F945" s="2">
        <v>2467.6999999999998</v>
      </c>
      <c r="G945" s="2">
        <v>4233990000</v>
      </c>
      <c r="H945" s="2">
        <f t="shared" si="538"/>
        <v>103.92821434902929</v>
      </c>
      <c r="I945" s="2">
        <f t="shared" si="539"/>
        <v>2621.1534999999999</v>
      </c>
      <c r="J945" s="2">
        <f t="shared" si="540"/>
        <v>103.66089851047985</v>
      </c>
      <c r="K945" s="2">
        <f t="shared" si="541"/>
        <v>12.019999999999982</v>
      </c>
      <c r="L945" s="20">
        <f>VLOOKUP(B945,'IV Calls'!A:B,2, FALSE)</f>
        <v>0.2878</v>
      </c>
      <c r="M945" s="2">
        <f t="shared" si="542"/>
        <v>22.182611755534936</v>
      </c>
      <c r="N945" s="2">
        <f>VLOOKUP(B945,'IV Puts'!A:B,2, FALSE)</f>
        <v>0.29339999999999999</v>
      </c>
      <c r="O945" s="21">
        <f t="shared" si="543"/>
        <v>23.467905987099435</v>
      </c>
      <c r="P945" s="4">
        <f t="shared" si="544"/>
        <v>121.18000000000029</v>
      </c>
      <c r="Q945" s="4">
        <f t="shared" si="545"/>
        <v>70.148999999999972</v>
      </c>
      <c r="R945" s="4">
        <f t="shared" si="546"/>
        <v>-18.826834586466166</v>
      </c>
      <c r="S945" s="4">
        <f t="shared" si="547"/>
        <v>-12.369416264486693</v>
      </c>
      <c r="T945" s="20">
        <f t="shared" si="518"/>
        <v>2333.6456842105263</v>
      </c>
      <c r="U945" s="2">
        <f t="shared" si="519"/>
        <v>134.05431578947355</v>
      </c>
      <c r="V945" s="24">
        <f t="shared" si="520"/>
        <v>0</v>
      </c>
      <c r="W945" s="32">
        <f t="shared" si="521"/>
        <v>2354.7901829553543</v>
      </c>
      <c r="X945" s="33">
        <f t="shared" si="522"/>
        <v>112.90981704464548</v>
      </c>
      <c r="Y945" s="34">
        <f t="shared" si="523"/>
        <v>0</v>
      </c>
      <c r="Z945" s="39">
        <f t="shared" si="548"/>
        <v>2359.3759999999984</v>
      </c>
      <c r="AA945" s="33">
        <f t="shared" si="524"/>
        <v>108.32400000000143</v>
      </c>
      <c r="AB945" s="34">
        <f t="shared" si="525"/>
        <v>0</v>
      </c>
      <c r="AC945" s="32">
        <f t="shared" si="526"/>
        <v>2358.4129784206234</v>
      </c>
      <c r="AD945" s="33">
        <f t="shared" si="527"/>
        <v>109.28702157937641</v>
      </c>
      <c r="AE945" s="34">
        <f t="shared" si="528"/>
        <v>0</v>
      </c>
      <c r="AF945" s="36">
        <f t="shared" si="529"/>
        <v>-1</v>
      </c>
      <c r="AG945" s="37">
        <f t="shared" si="530"/>
        <v>0</v>
      </c>
      <c r="AH945" s="37">
        <f>IF(COUNTIF(AF946:AF949, "&lt;0")&gt;=2,0,IF(AE945=1, 1, -1))</f>
        <v>0</v>
      </c>
      <c r="AI945" s="37">
        <f>IF(COUNTIF(AF946:AF948, "&lt;0")&gt;=1,0,IF(AE945=1, 1, -1))</f>
        <v>0</v>
      </c>
      <c r="AJ945" s="42">
        <f>IF(SUM(AE946:AE948)=0,0,IF(AE945=1, 1, -1))</f>
        <v>0</v>
      </c>
      <c r="AK945" s="37">
        <f>IF(COUNTIF(AF946:AF947, "&lt;0")&gt;=2,0,IF(AE945=1, 1, -1))</f>
        <v>0</v>
      </c>
      <c r="AL945" s="44">
        <f>IF(COUNTIF(AF946:AF949, "&lt;0")&gt;=3,0,IF(AE945=1, 1, -1))</f>
        <v>0</v>
      </c>
      <c r="AM945" s="49">
        <f>IF(COUNTIF(AF946:AF948, "&lt;0")&gt;=2,0,IF(AE945=1, 1, -1))</f>
        <v>0</v>
      </c>
      <c r="AN945" s="7">
        <v>22.614240059325745</v>
      </c>
      <c r="AO945" s="4">
        <f t="shared" si="531"/>
        <v>104.64000000000033</v>
      </c>
      <c r="AP945" s="4">
        <f t="shared" si="532"/>
        <v>-16.539999999999964</v>
      </c>
      <c r="AQ945" s="4">
        <f t="shared" si="533"/>
        <v>104.57999999999993</v>
      </c>
      <c r="AR945">
        <f t="shared" si="549"/>
        <v>104.64000000000033</v>
      </c>
      <c r="AS945" s="6">
        <f t="shared" si="534"/>
        <v>1</v>
      </c>
      <c r="AT945" s="4">
        <f t="shared" si="535"/>
        <v>-70.718639911011707</v>
      </c>
      <c r="AU945" s="4">
        <f t="shared" si="550"/>
        <v>-74.965759940674189</v>
      </c>
      <c r="AV945">
        <f t="shared" si="551"/>
        <v>1</v>
      </c>
      <c r="AW945">
        <f t="shared" si="552"/>
        <v>0</v>
      </c>
      <c r="AX945">
        <f t="shared" si="553"/>
        <v>0</v>
      </c>
      <c r="AY945" s="4">
        <f t="shared" si="536"/>
        <v>-3.9100000000000006</v>
      </c>
      <c r="AZ945" s="4">
        <f t="shared" si="537"/>
        <v>116.11499999999992</v>
      </c>
      <c r="BA945" s="4">
        <f>(C945-$C$1240)*10/100*4</f>
        <v>-85.984000000000009</v>
      </c>
      <c r="BC945"/>
      <c r="BE945" s="6"/>
      <c r="BK945">
        <f t="shared" si="554"/>
        <v>0</v>
      </c>
    </row>
    <row r="946" spans="1:63" x14ac:dyDescent="0.25">
      <c r="A946">
        <v>313</v>
      </c>
      <c r="B946" s="1">
        <v>43458</v>
      </c>
      <c r="C946" s="2">
        <v>2400.56</v>
      </c>
      <c r="D946" s="2">
        <v>2410.34</v>
      </c>
      <c r="E946" s="2">
        <v>2351.1</v>
      </c>
      <c r="F946" s="2">
        <v>2351.1</v>
      </c>
      <c r="G946" s="2">
        <v>2613930000</v>
      </c>
      <c r="H946" s="2">
        <f t="shared" si="538"/>
        <v>90.755196753562117</v>
      </c>
      <c r="I946" s="2">
        <f t="shared" si="539"/>
        <v>2635.4960000000001</v>
      </c>
      <c r="J946" s="2">
        <f t="shared" si="540"/>
        <v>98.211591387650088</v>
      </c>
      <c r="K946" s="2">
        <f t="shared" si="541"/>
        <v>-16.059999999999945</v>
      </c>
      <c r="L946" s="20">
        <f>VLOOKUP(B946,'IV Calls'!A:B,2, FALSE)</f>
        <v>0.33090000000000003</v>
      </c>
      <c r="M946" s="2">
        <f t="shared" si="542"/>
        <v>26.215365651765612</v>
      </c>
      <c r="N946" s="2">
        <f>VLOOKUP(B946,'IV Puts'!A:B,2, FALSE)</f>
        <v>0.38679999999999998</v>
      </c>
      <c r="O946" s="21">
        <f t="shared" si="543"/>
        <v>31.800793707955158</v>
      </c>
      <c r="P946" s="4">
        <f t="shared" si="544"/>
        <v>65.519999999999982</v>
      </c>
      <c r="Q946" s="4">
        <f t="shared" si="545"/>
        <v>63.33599999999992</v>
      </c>
      <c r="R946" s="4">
        <f t="shared" si="546"/>
        <v>-17.454315789473686</v>
      </c>
      <c r="S946" s="4">
        <f t="shared" si="547"/>
        <v>-11.73213668259941</v>
      </c>
      <c r="T946" s="20">
        <f t="shared" si="518"/>
        <v>2403.2727969924813</v>
      </c>
      <c r="U946" s="2">
        <f t="shared" si="519"/>
        <v>52.172796992481381</v>
      </c>
      <c r="V946" s="24">
        <f t="shared" si="520"/>
        <v>0</v>
      </c>
      <c r="W946" s="32">
        <f t="shared" si="521"/>
        <v>2394.2904371786244</v>
      </c>
      <c r="X946" s="33">
        <f t="shared" si="522"/>
        <v>43.190437178624506</v>
      </c>
      <c r="Y946" s="34">
        <f t="shared" si="523"/>
        <v>0</v>
      </c>
      <c r="Z946" s="39">
        <f t="shared" si="548"/>
        <v>2394.0779999999977</v>
      </c>
      <c r="AA946" s="33">
        <f t="shared" si="524"/>
        <v>42.977999999997792</v>
      </c>
      <c r="AB946" s="34">
        <f t="shared" si="525"/>
        <v>0</v>
      </c>
      <c r="AC946" s="32">
        <f t="shared" si="526"/>
        <v>2394.1226118075092</v>
      </c>
      <c r="AD946" s="33">
        <f t="shared" si="527"/>
        <v>43.022611807509293</v>
      </c>
      <c r="AE946" s="34">
        <f t="shared" si="528"/>
        <v>0</v>
      </c>
      <c r="AF946" s="36">
        <f t="shared" si="529"/>
        <v>-1</v>
      </c>
      <c r="AG946" s="37">
        <f t="shared" si="530"/>
        <v>0</v>
      </c>
      <c r="AH946" s="37">
        <f>IF(COUNTIF(AF947:AF950, "&lt;0")&gt;=2,0,IF(AE946=1, 1, -1))</f>
        <v>0</v>
      </c>
      <c r="AI946" s="37">
        <f>IF(COUNTIF(AF947:AF949, "&lt;0")&gt;=1,0,IF(AE946=1, 1, -1))</f>
        <v>0</v>
      </c>
      <c r="AJ946" s="42">
        <f>IF(SUM(AE947:AE949)=0,0,IF(AE946=1, 1, -1))</f>
        <v>0</v>
      </c>
      <c r="AK946" s="37">
        <f>IF(COUNTIF(AF947:AF948, "&lt;0")&gt;=2,0,IF(AE946=1, 1, -1))</f>
        <v>0</v>
      </c>
      <c r="AL946" s="44">
        <f>IF(COUNTIF(AF947:AF950, "&lt;0")&gt;=3,0,IF(AE946=1, 1, -1))</f>
        <v>0</v>
      </c>
      <c r="AM946" s="49">
        <f>IF(COUNTIF(AF947:AF949, "&lt;0")&gt;=2,0,IF(AE946=1, 1, -1))</f>
        <v>0</v>
      </c>
      <c r="AN946" s="7">
        <v>30.644011586893129</v>
      </c>
      <c r="AO946" s="4">
        <f t="shared" si="531"/>
        <v>9.7800000000002001</v>
      </c>
      <c r="AP946" s="4">
        <f t="shared" si="532"/>
        <v>-49.460000000000036</v>
      </c>
      <c r="AQ946" s="4">
        <f t="shared" si="533"/>
        <v>49.460000000000036</v>
      </c>
      <c r="AR946">
        <f t="shared" si="549"/>
        <v>49.460000000000036</v>
      </c>
      <c r="AS946" s="6">
        <f t="shared" si="534"/>
        <v>1</v>
      </c>
      <c r="AT946" s="4">
        <f t="shared" si="535"/>
        <v>-3.4939826196603434</v>
      </c>
      <c r="AU946" s="4">
        <f t="shared" si="550"/>
        <v>-11.815988413106908</v>
      </c>
      <c r="AV946">
        <f t="shared" si="551"/>
        <v>1</v>
      </c>
      <c r="AW946">
        <f t="shared" si="552"/>
        <v>0</v>
      </c>
      <c r="AX946">
        <f t="shared" si="553"/>
        <v>0</v>
      </c>
      <c r="AY946" s="4">
        <f t="shared" si="536"/>
        <v>-3.9100000000000006</v>
      </c>
      <c r="AZ946" s="4">
        <f t="shared" si="537"/>
        <v>120.02499999999992</v>
      </c>
      <c r="BA946" s="4">
        <f>(C946-$C$1240)*10/100*4</f>
        <v>-71.007999999999996</v>
      </c>
      <c r="BC946"/>
      <c r="BE946" s="6"/>
      <c r="BK946">
        <f t="shared" si="554"/>
        <v>0</v>
      </c>
    </row>
    <row r="947" spans="1:63" x14ac:dyDescent="0.25">
      <c r="A947">
        <v>312</v>
      </c>
      <c r="B947" s="1">
        <v>43455</v>
      </c>
      <c r="C947" s="2">
        <v>2465.38</v>
      </c>
      <c r="D947" s="2">
        <v>2504.41</v>
      </c>
      <c r="E947" s="2">
        <v>2408.5500000000002</v>
      </c>
      <c r="F947" s="2">
        <v>2416.62</v>
      </c>
      <c r="G947" s="2">
        <v>7609010000</v>
      </c>
      <c r="H947" s="2">
        <f t="shared" si="538"/>
        <v>70.815347551846997</v>
      </c>
      <c r="I947" s="2">
        <f t="shared" si="539"/>
        <v>2647.136</v>
      </c>
      <c r="J947" s="2">
        <f t="shared" si="540"/>
        <v>79.151173936501536</v>
      </c>
      <c r="K947" s="2">
        <f t="shared" si="541"/>
        <v>-2.0399999999999636</v>
      </c>
      <c r="L947" s="20">
        <f>VLOOKUP(B947,'IV Calls'!A:B,2, FALSE)</f>
        <v>0.25940000000000002</v>
      </c>
      <c r="M947" s="2">
        <f t="shared" si="542"/>
        <v>20.982819245905624</v>
      </c>
      <c r="N947" s="2">
        <f>VLOOKUP(B947,'IV Puts'!A:B,2, FALSE)</f>
        <v>0.28449999999999998</v>
      </c>
      <c r="O947" s="21">
        <f t="shared" si="543"/>
        <v>23.881878258802505</v>
      </c>
      <c r="P947" s="4">
        <f t="shared" si="544"/>
        <v>95.859999999999673</v>
      </c>
      <c r="Q947" s="4">
        <f t="shared" si="545"/>
        <v>63.211999999999946</v>
      </c>
      <c r="R947" s="4">
        <f t="shared" si="546"/>
        <v>-13.347203007518798</v>
      </c>
      <c r="S947" s="4">
        <f t="shared" si="547"/>
        <v>-8.8303701709516691</v>
      </c>
      <c r="T947" s="20">
        <f t="shared" si="518"/>
        <v>2457.3204887218044</v>
      </c>
      <c r="U947" s="2">
        <f t="shared" si="519"/>
        <v>40.700488721804504</v>
      </c>
      <c r="V947" s="24">
        <f t="shared" si="520"/>
        <v>0</v>
      </c>
      <c r="W947" s="32">
        <f t="shared" si="521"/>
        <v>2460.7455019423719</v>
      </c>
      <c r="X947" s="33">
        <f t="shared" si="522"/>
        <v>44.125501942372011</v>
      </c>
      <c r="Y947" s="34">
        <f t="shared" si="523"/>
        <v>0</v>
      </c>
      <c r="Z947" s="39">
        <f t="shared" si="548"/>
        <v>2462.241</v>
      </c>
      <c r="AA947" s="33">
        <f t="shared" si="524"/>
        <v>45.621000000000095</v>
      </c>
      <c r="AB947" s="34">
        <f t="shared" si="525"/>
        <v>0</v>
      </c>
      <c r="AC947" s="32">
        <f t="shared" si="526"/>
        <v>2461.9269454078981</v>
      </c>
      <c r="AD947" s="33">
        <f t="shared" si="527"/>
        <v>45.306945407898183</v>
      </c>
      <c r="AE947" s="34">
        <f t="shared" si="528"/>
        <v>0</v>
      </c>
      <c r="AF947" s="36">
        <f t="shared" si="529"/>
        <v>-1</v>
      </c>
      <c r="AG947" s="37">
        <f t="shared" si="530"/>
        <v>0</v>
      </c>
      <c r="AH947" s="37">
        <f>IF(COUNTIF(AF948:AF951, "&lt;0")&gt;=2,0,IF(AE947=1, 1, -1))</f>
        <v>0</v>
      </c>
      <c r="AI947" s="37">
        <f>IF(COUNTIF(AF948:AF950, "&lt;0")&gt;=1,0,IF(AE947=1, 1, -1))</f>
        <v>0</v>
      </c>
      <c r="AJ947" s="42">
        <f>IF(SUM(AE948:AE950)=0,0,IF(AE947=1, 1, -1))</f>
        <v>-1</v>
      </c>
      <c r="AK947" s="37">
        <f>IF(COUNTIF(AF948:AF949, "&lt;0")&gt;=2,0,IF(AE947=1, 1, -1))</f>
        <v>0</v>
      </c>
      <c r="AL947" s="44">
        <f>IF(COUNTIF(AF948:AF951, "&lt;0")&gt;=3,0,IF(AE947=1, 1, -1))</f>
        <v>0</v>
      </c>
      <c r="AM947" s="49">
        <f>IF(COUNTIF(AF948:AF950, "&lt;0")&gt;=2,0,IF(AE947=1, 1, -1))</f>
        <v>0</v>
      </c>
      <c r="AN947" s="7">
        <v>23.013153721897257</v>
      </c>
      <c r="AO947" s="4">
        <f t="shared" si="531"/>
        <v>39.029999999999745</v>
      </c>
      <c r="AP947" s="4">
        <f t="shared" si="532"/>
        <v>-56.829999999999927</v>
      </c>
      <c r="AQ947" s="4">
        <f t="shared" si="533"/>
        <v>48.760000000000218</v>
      </c>
      <c r="AR947">
        <f t="shared" si="549"/>
        <v>56.829999999999927</v>
      </c>
      <c r="AS947" s="6">
        <f t="shared" si="534"/>
        <v>2</v>
      </c>
      <c r="AT947" s="4">
        <f t="shared" si="535"/>
        <v>-22.310269417154039</v>
      </c>
      <c r="AU947" s="4">
        <f t="shared" si="550"/>
        <v>-18.746846278102961</v>
      </c>
      <c r="AV947">
        <f t="shared" si="551"/>
        <v>1</v>
      </c>
      <c r="AW947">
        <f t="shared" si="552"/>
        <v>0</v>
      </c>
      <c r="AX947">
        <f t="shared" si="553"/>
        <v>0</v>
      </c>
      <c r="AY947" s="4">
        <f t="shared" si="536"/>
        <v>-11.085000000000001</v>
      </c>
      <c r="AZ947" s="4">
        <f t="shared" si="537"/>
        <v>123.93499999999992</v>
      </c>
      <c r="BA947" s="4">
        <f>(C947-$C$1240)*10/100*4</f>
        <v>-45.079999999999927</v>
      </c>
      <c r="BC947"/>
      <c r="BE947" s="6"/>
      <c r="BK947">
        <f t="shared" si="554"/>
        <v>0</v>
      </c>
    </row>
    <row r="948" spans="1:63" x14ac:dyDescent="0.25">
      <c r="A948">
        <v>311</v>
      </c>
      <c r="B948" s="1">
        <v>43454</v>
      </c>
      <c r="C948" s="2">
        <v>2496.77</v>
      </c>
      <c r="D948" s="2">
        <v>2509.63</v>
      </c>
      <c r="E948" s="2">
        <v>2441.1799999999998</v>
      </c>
      <c r="F948" s="2">
        <v>2467.42</v>
      </c>
      <c r="G948" s="2">
        <v>5585780000</v>
      </c>
      <c r="H948" s="2">
        <f t="shared" si="538"/>
        <v>62.070817118657118</v>
      </c>
      <c r="I948" s="2">
        <f t="shared" si="539"/>
        <v>2656.7539999999999</v>
      </c>
      <c r="J948" s="2">
        <f t="shared" si="540"/>
        <v>70.622102494824375</v>
      </c>
      <c r="K948" s="2">
        <f t="shared" si="541"/>
        <v>-10.190000000000055</v>
      </c>
      <c r="L948" s="20">
        <f>VLOOKUP(B948,'IV Calls'!A:B,2, FALSE)</f>
        <v>0.2676</v>
      </c>
      <c r="M948" s="2">
        <f t="shared" si="542"/>
        <v>21.992991215764526</v>
      </c>
      <c r="N948" s="2">
        <f>VLOOKUP(B948,'IV Puts'!A:B,2, FALSE)</f>
        <v>0.23730000000000001</v>
      </c>
      <c r="O948" s="21">
        <f t="shared" si="543"/>
        <v>20.238963705016932</v>
      </c>
      <c r="P948" s="4">
        <f t="shared" si="544"/>
        <v>68.450000000000273</v>
      </c>
      <c r="Q948" s="4">
        <f t="shared" si="545"/>
        <v>62.165999999999983</v>
      </c>
      <c r="R948" s="4">
        <f t="shared" si="546"/>
        <v>-10.099511278195488</v>
      </c>
      <c r="S948" s="4">
        <f t="shared" si="547"/>
        <v>-6.5274620529971648</v>
      </c>
      <c r="T948" s="20">
        <f t="shared" si="518"/>
        <v>2499.7717744360903</v>
      </c>
      <c r="U948" s="2">
        <f t="shared" si="519"/>
        <v>32.351774436090182</v>
      </c>
      <c r="V948" s="24">
        <f t="shared" si="520"/>
        <v>0</v>
      </c>
      <c r="W948" s="32">
        <f t="shared" si="521"/>
        <v>2493.4920541096749</v>
      </c>
      <c r="X948" s="33">
        <f t="shared" si="522"/>
        <v>26.072054109674809</v>
      </c>
      <c r="Y948" s="34">
        <f t="shared" si="523"/>
        <v>0</v>
      </c>
      <c r="Z948" s="39">
        <f t="shared" si="548"/>
        <v>2491.7420000000002</v>
      </c>
      <c r="AA948" s="33">
        <f t="shared" si="524"/>
        <v>24.322000000000116</v>
      </c>
      <c r="AB948" s="34">
        <f t="shared" si="525"/>
        <v>0</v>
      </c>
      <c r="AC948" s="32">
        <f t="shared" si="526"/>
        <v>2492.1095113630317</v>
      </c>
      <c r="AD948" s="33">
        <f t="shared" si="527"/>
        <v>24.68951136303167</v>
      </c>
      <c r="AE948" s="34">
        <f t="shared" si="528"/>
        <v>0</v>
      </c>
      <c r="AF948" s="36">
        <f t="shared" si="529"/>
        <v>-1</v>
      </c>
      <c r="AG948" s="37">
        <f t="shared" si="530"/>
        <v>0</v>
      </c>
      <c r="AH948" s="37">
        <f>IF(COUNTIF(AF949:AF952, "&lt;0")&gt;=2,0,IF(AE948=1, 1, -1))</f>
        <v>0</v>
      </c>
      <c r="AI948" s="37">
        <f>IF(COUNTIF(AF949:AF951, "&lt;0")&gt;=1,0,IF(AE948=1, 1, -1))</f>
        <v>0</v>
      </c>
      <c r="AJ948" s="42">
        <f>IF(SUM(AE949:AE951)=0,0,IF(AE948=1, 1, -1))</f>
        <v>-1</v>
      </c>
      <c r="AK948" s="37">
        <f>IF(COUNTIF(AF949:AF950, "&lt;0")&gt;=2,0,IF(AE948=1, 1, -1))</f>
        <v>-1</v>
      </c>
      <c r="AL948" s="44">
        <f>IF(COUNTIF(AF949:AF952, "&lt;0")&gt;=3,0,IF(AE948=1, 1, -1))</f>
        <v>0</v>
      </c>
      <c r="AM948" s="49">
        <f>IF(COUNTIF(AF949:AF951, "&lt;0")&gt;=2,0,IF(AE948=1, 1, -1))</f>
        <v>0</v>
      </c>
      <c r="AN948" s="7">
        <v>19.502753421154416</v>
      </c>
      <c r="AO948" s="4">
        <f t="shared" si="531"/>
        <v>12.860000000000127</v>
      </c>
      <c r="AP948" s="4">
        <f t="shared" si="532"/>
        <v>-55.590000000000146</v>
      </c>
      <c r="AQ948" s="4">
        <f t="shared" si="533"/>
        <v>29.349999999999909</v>
      </c>
      <c r="AR948">
        <f t="shared" si="549"/>
        <v>55.590000000000146</v>
      </c>
      <c r="AS948" s="6">
        <f t="shared" si="534"/>
        <v>1</v>
      </c>
      <c r="AT948" s="4">
        <f t="shared" si="535"/>
        <v>-26.335869868268521</v>
      </c>
      <c r="AU948" s="4">
        <f t="shared" si="550"/>
        <v>-2.8472465788454926</v>
      </c>
      <c r="AV948">
        <f t="shared" si="551"/>
        <v>1</v>
      </c>
      <c r="AW948">
        <f t="shared" si="552"/>
        <v>0</v>
      </c>
      <c r="AX948">
        <f t="shared" si="553"/>
        <v>0</v>
      </c>
      <c r="AY948" s="4">
        <f t="shared" si="536"/>
        <v>-3.9100000000000006</v>
      </c>
      <c r="AZ948" s="4">
        <f t="shared" si="537"/>
        <v>135.01999999999992</v>
      </c>
      <c r="BA948" s="4">
        <f>(C948-$C$1240)*10/100*4</f>
        <v>-32.52399999999998</v>
      </c>
      <c r="BC948"/>
      <c r="BE948" s="6"/>
      <c r="BK948">
        <f t="shared" si="554"/>
        <v>1</v>
      </c>
    </row>
    <row r="949" spans="1:63" x14ac:dyDescent="0.25">
      <c r="A949">
        <v>310</v>
      </c>
      <c r="B949" s="1">
        <v>43453</v>
      </c>
      <c r="C949" s="2">
        <v>2547.0500000000002</v>
      </c>
      <c r="D949" s="2">
        <v>2585.29</v>
      </c>
      <c r="E949" s="2">
        <v>2488.96</v>
      </c>
      <c r="F949" s="2">
        <v>2506.96</v>
      </c>
      <c r="G949" s="2">
        <v>5127940000</v>
      </c>
      <c r="H949" s="2">
        <f t="shared" si="538"/>
        <v>48.322300763841014</v>
      </c>
      <c r="I949" s="2">
        <f t="shared" si="539"/>
        <v>2664.6455000000001</v>
      </c>
      <c r="J949" s="2">
        <f t="shared" si="540"/>
        <v>58.369488027835068</v>
      </c>
      <c r="K949" s="2">
        <f t="shared" si="541"/>
        <v>0.89000000000032742</v>
      </c>
      <c r="L949" s="20">
        <f>VLOOKUP(B949,'IV Calls'!A:B,2, FALSE)</f>
        <v>0.17680000000000001</v>
      </c>
      <c r="M949" s="2">
        <f t="shared" si="542"/>
        <v>14.757702082161114</v>
      </c>
      <c r="N949" s="2">
        <f>VLOOKUP(B949,'IV Puts'!A:B,2, FALSE)</f>
        <v>0.2742</v>
      </c>
      <c r="O949" s="21">
        <f t="shared" si="543"/>
        <v>23.751785926604676</v>
      </c>
      <c r="P949" s="4">
        <f t="shared" si="544"/>
        <v>96.329999999999927</v>
      </c>
      <c r="Q949" s="4">
        <f t="shared" si="545"/>
        <v>63.173999999999936</v>
      </c>
      <c r="R949" s="4">
        <f t="shared" si="546"/>
        <v>-7.1882255639097687</v>
      </c>
      <c r="S949" s="4">
        <f t="shared" si="547"/>
        <v>-4.6168251976408534</v>
      </c>
      <c r="T949" s="20">
        <f t="shared" si="518"/>
        <v>2540.8233909774435</v>
      </c>
      <c r="U949" s="2">
        <f t="shared" si="519"/>
        <v>33.863390977443487</v>
      </c>
      <c r="V949" s="24">
        <f t="shared" si="520"/>
        <v>0</v>
      </c>
      <c r="W949" s="32">
        <f t="shared" si="521"/>
        <v>2544.5964184302475</v>
      </c>
      <c r="X949" s="33">
        <f t="shared" si="522"/>
        <v>37.636418430247431</v>
      </c>
      <c r="Y949" s="34">
        <f t="shared" si="523"/>
        <v>0</v>
      </c>
      <c r="Z949" s="39">
        <f t="shared" si="548"/>
        <v>2545.7649999999999</v>
      </c>
      <c r="AA949" s="33">
        <f t="shared" si="524"/>
        <v>38.804999999999836</v>
      </c>
      <c r="AB949" s="34">
        <f t="shared" si="525"/>
        <v>0</v>
      </c>
      <c r="AC949" s="32">
        <f t="shared" si="526"/>
        <v>2545.5195978703518</v>
      </c>
      <c r="AD949" s="33">
        <f t="shared" si="527"/>
        <v>38.559597870351809</v>
      </c>
      <c r="AE949" s="34">
        <f t="shared" si="528"/>
        <v>0</v>
      </c>
      <c r="AF949" s="36">
        <f t="shared" si="529"/>
        <v>-1</v>
      </c>
      <c r="AG949" s="37">
        <f t="shared" si="530"/>
        <v>-1</v>
      </c>
      <c r="AH949" s="37">
        <f>IF(COUNTIF(AF950:AF953, "&lt;0")&gt;=2,0,IF(AE949=1, 1, -1))</f>
        <v>0</v>
      </c>
      <c r="AI949" s="37">
        <f>IF(COUNTIF(AF950:AF952, "&lt;0")&gt;=1,0,IF(AE949=1, 1, -1))</f>
        <v>0</v>
      </c>
      <c r="AJ949" s="42">
        <f>IF(SUM(AE950:AE952)=0,0,IF(AE949=1, 1, -1))</f>
        <v>-1</v>
      </c>
      <c r="AK949" s="37">
        <f>IF(COUNTIF(AF950:AF951, "&lt;0")&gt;=2,0,IF(AE949=1, 1, -1))</f>
        <v>-1</v>
      </c>
      <c r="AL949" s="44">
        <f>IF(COUNTIF(AF950:AF953, "&lt;0")&gt;=3,0,IF(AE949=1, 1, -1))</f>
        <v>-1</v>
      </c>
      <c r="AM949" s="49">
        <f>IF(COUNTIF(AF950:AF952, "&lt;0")&gt;=2,0,IF(AE949=1, 1, -1))</f>
        <v>0</v>
      </c>
      <c r="AN949" s="7">
        <v>22.887793613849418</v>
      </c>
      <c r="AO949" s="4">
        <f t="shared" si="531"/>
        <v>38.239999999999782</v>
      </c>
      <c r="AP949" s="4">
        <f t="shared" si="532"/>
        <v>-58.090000000000146</v>
      </c>
      <c r="AQ949" s="4">
        <f t="shared" si="533"/>
        <v>40.090000000000146</v>
      </c>
      <c r="AR949">
        <f t="shared" si="549"/>
        <v>58.090000000000146</v>
      </c>
      <c r="AS949" s="6">
        <f t="shared" si="534"/>
        <v>2</v>
      </c>
      <c r="AT949" s="4">
        <f t="shared" si="535"/>
        <v>-23.758309579226022</v>
      </c>
      <c r="AU949" s="4">
        <f t="shared" si="550"/>
        <v>-10.202206386150728</v>
      </c>
      <c r="AV949">
        <f t="shared" si="551"/>
        <v>1</v>
      </c>
      <c r="AW949">
        <f t="shared" si="552"/>
        <v>0</v>
      </c>
      <c r="AX949">
        <f t="shared" si="553"/>
        <v>0</v>
      </c>
      <c r="AY949" s="4">
        <f t="shared" si="536"/>
        <v>-11.085000000000001</v>
      </c>
      <c r="AZ949" s="4">
        <f t="shared" si="537"/>
        <v>138.92999999999992</v>
      </c>
      <c r="BA949" s="4">
        <f>(C949-$C$1240)*10/100*4</f>
        <v>-12.411999999999898</v>
      </c>
      <c r="BC949"/>
      <c r="BE949" s="6"/>
      <c r="BK949">
        <f t="shared" si="554"/>
        <v>1</v>
      </c>
    </row>
    <row r="950" spans="1:63" x14ac:dyDescent="0.25">
      <c r="A950">
        <v>309</v>
      </c>
      <c r="B950" s="1">
        <v>43452</v>
      </c>
      <c r="C950" s="2">
        <v>2559.9</v>
      </c>
      <c r="D950" s="2">
        <v>2573.9899999999998</v>
      </c>
      <c r="E950" s="2">
        <v>2528.71</v>
      </c>
      <c r="F950" s="2">
        <v>2546.16</v>
      </c>
      <c r="G950" s="2">
        <v>4470880000</v>
      </c>
      <c r="H950" s="2">
        <f t="shared" si="538"/>
        <v>59.715806431612179</v>
      </c>
      <c r="I950" s="2">
        <f t="shared" si="539"/>
        <v>2673.83</v>
      </c>
      <c r="J950" s="2">
        <f t="shared" si="540"/>
        <v>62.09876102671155</v>
      </c>
      <c r="K950" s="2">
        <f t="shared" si="541"/>
        <v>13.960000000000036</v>
      </c>
      <c r="L950" s="20">
        <f>VLOOKUP(B950,'IV Calls'!A:B,2, FALSE)</f>
        <v>0.1799</v>
      </c>
      <c r="M950" s="2">
        <f t="shared" si="542"/>
        <v>15.015165203764575</v>
      </c>
      <c r="N950" s="2">
        <f>VLOOKUP(B950,'IV Puts'!A:B,2, FALSE)</f>
        <v>0.318</v>
      </c>
      <c r="O950" s="21">
        <f t="shared" si="543"/>
        <v>27.543454794524536</v>
      </c>
      <c r="P950" s="4">
        <f t="shared" si="544"/>
        <v>45.279999999999745</v>
      </c>
      <c r="Q950" s="4">
        <f t="shared" si="545"/>
        <v>62.859999999999943</v>
      </c>
      <c r="R950" s="4">
        <f t="shared" si="546"/>
        <v>-5.3366090225563916</v>
      </c>
      <c r="S950" s="4">
        <f t="shared" si="547"/>
        <v>-3.45574868979286</v>
      </c>
      <c r="T950" s="20">
        <f t="shared" si="518"/>
        <v>2541.461834586466</v>
      </c>
      <c r="U950" s="2">
        <f t="shared" si="519"/>
        <v>4.6981654135338431</v>
      </c>
      <c r="V950" s="24">
        <f t="shared" si="520"/>
        <v>1</v>
      </c>
      <c r="W950" s="32">
        <f t="shared" si="521"/>
        <v>2557.8496193273218</v>
      </c>
      <c r="X950" s="33">
        <f t="shared" si="522"/>
        <v>11.689619327321907</v>
      </c>
      <c r="Y950" s="34">
        <f t="shared" si="523"/>
        <v>1</v>
      </c>
      <c r="Z950" s="39">
        <f t="shared" si="548"/>
        <v>2556.8149999999969</v>
      </c>
      <c r="AA950" s="33">
        <f t="shared" si="524"/>
        <v>10.654999999997017</v>
      </c>
      <c r="AB950" s="34">
        <f t="shared" si="525"/>
        <v>1</v>
      </c>
      <c r="AC950" s="32">
        <f t="shared" si="526"/>
        <v>2557.0322700587349</v>
      </c>
      <c r="AD950" s="33">
        <f t="shared" si="527"/>
        <v>10.872270058735012</v>
      </c>
      <c r="AE950" s="34">
        <f t="shared" si="528"/>
        <v>1</v>
      </c>
      <c r="AF950" s="36">
        <f t="shared" si="529"/>
        <v>1</v>
      </c>
      <c r="AG950" s="37">
        <f t="shared" si="530"/>
        <v>0</v>
      </c>
      <c r="AH950" s="37">
        <f>IF(COUNTIF(AF951:AF954, "&lt;0")&gt;=2,0,IF(AE950=1, 1, -1))</f>
        <v>0</v>
      </c>
      <c r="AI950" s="37">
        <f>IF(COUNTIF(AF951:AF953, "&lt;0")&gt;=1,0,IF(AE950=1, 1, -1))</f>
        <v>0</v>
      </c>
      <c r="AJ950" s="42">
        <f>IF(SUM(AE951:AE953)=0,0,IF(AE950=1, 1, -1))</f>
        <v>1</v>
      </c>
      <c r="AK950" s="37">
        <f>IF(COUNTIF(AF951:AF952, "&lt;0")&gt;=2,0,IF(AE950=1, 1, -1))</f>
        <v>0</v>
      </c>
      <c r="AL950" s="44">
        <f>IF(COUNTIF(AF951:AF954, "&lt;0")&gt;=3,0,IF(AE950=1, 1, -1))</f>
        <v>1</v>
      </c>
      <c r="AM950" s="49">
        <f>IF(COUNTIF(AF951:AF953, "&lt;0")&gt;=2,0,IF(AE950=1, 1, -1))</f>
        <v>0</v>
      </c>
      <c r="AN950" s="7">
        <v>26.541537158405418</v>
      </c>
      <c r="AO950" s="4">
        <f t="shared" si="531"/>
        <v>14.089999999999691</v>
      </c>
      <c r="AP950" s="4">
        <f t="shared" si="532"/>
        <v>-31.190000000000055</v>
      </c>
      <c r="AQ950" s="4">
        <f t="shared" si="533"/>
        <v>13.740000000000236</v>
      </c>
      <c r="AR950">
        <f t="shared" si="549"/>
        <v>31.190000000000055</v>
      </c>
      <c r="AS950" s="6">
        <f t="shared" si="534"/>
        <v>0</v>
      </c>
      <c r="AT950" s="4">
        <f t="shared" si="535"/>
        <v>8.6223057376080732</v>
      </c>
      <c r="AU950" s="4">
        <f t="shared" si="550"/>
        <v>19.801537158405182</v>
      </c>
      <c r="AV950">
        <f t="shared" si="551"/>
        <v>0</v>
      </c>
      <c r="AW950">
        <f t="shared" si="552"/>
        <v>0</v>
      </c>
      <c r="AX950">
        <f t="shared" si="553"/>
        <v>0</v>
      </c>
      <c r="AY950" s="4">
        <f t="shared" si="536"/>
        <v>6.94</v>
      </c>
      <c r="AZ950" s="4">
        <f t="shared" si="537"/>
        <v>150.01499999999993</v>
      </c>
      <c r="BA950" s="4">
        <f>(C950-$C$1240)*10/100*4</f>
        <v>-7.2719999999999345</v>
      </c>
      <c r="BC950"/>
      <c r="BE950" s="6"/>
      <c r="BK950">
        <f t="shared" si="554"/>
        <v>1</v>
      </c>
    </row>
    <row r="951" spans="1:63" x14ac:dyDescent="0.25">
      <c r="A951">
        <v>308</v>
      </c>
      <c r="B951" s="1">
        <v>43451</v>
      </c>
      <c r="C951" s="2">
        <v>2590.75</v>
      </c>
      <c r="D951" s="2">
        <v>2601.13</v>
      </c>
      <c r="E951" s="2">
        <v>2530.54</v>
      </c>
      <c r="F951" s="2">
        <v>2545.94</v>
      </c>
      <c r="G951" s="2">
        <v>4616350000</v>
      </c>
      <c r="H951" s="2">
        <f t="shared" si="538"/>
        <v>64.140358797458134</v>
      </c>
      <c r="I951" s="2">
        <f t="shared" si="539"/>
        <v>2681.7619999999997</v>
      </c>
      <c r="J951" s="2">
        <f t="shared" si="540"/>
        <v>69.024162863068184</v>
      </c>
      <c r="K951" s="2">
        <f t="shared" si="541"/>
        <v>-9.1999999999998181</v>
      </c>
      <c r="L951" s="20">
        <f>VLOOKUP(B951,'IV Calls'!A:B,2, FALSE)</f>
        <v>0.2099</v>
      </c>
      <c r="M951" s="2">
        <f t="shared" si="542"/>
        <v>17.890736598351332</v>
      </c>
      <c r="N951" s="2">
        <f>VLOOKUP(B951,'IV Puts'!A:B,2, FALSE)</f>
        <v>0.26229999999999998</v>
      </c>
      <c r="O951" s="21">
        <f t="shared" si="543"/>
        <v>23.200984579517986</v>
      </c>
      <c r="P951" s="4">
        <f t="shared" si="544"/>
        <v>70.590000000000146</v>
      </c>
      <c r="Q951" s="4">
        <f t="shared" si="545"/>
        <v>62.332999999999949</v>
      </c>
      <c r="R951" s="4">
        <f t="shared" si="546"/>
        <v>-4.4781654135338309</v>
      </c>
      <c r="S951" s="4">
        <f t="shared" si="547"/>
        <v>-2.8878601023641228</v>
      </c>
      <c r="T951" s="20">
        <f t="shared" si="518"/>
        <v>2596.7063458646617</v>
      </c>
      <c r="U951" s="2">
        <f t="shared" si="519"/>
        <v>50.766345864661616</v>
      </c>
      <c r="V951" s="24">
        <f t="shared" si="520"/>
        <v>0</v>
      </c>
      <c r="W951" s="32">
        <f t="shared" si="521"/>
        <v>2589.2678615890813</v>
      </c>
      <c r="X951" s="33">
        <f t="shared" si="522"/>
        <v>43.327861589081294</v>
      </c>
      <c r="Y951" s="34">
        <f t="shared" si="523"/>
        <v>0</v>
      </c>
      <c r="Z951" s="39">
        <f t="shared" si="548"/>
        <v>2586.857</v>
      </c>
      <c r="AA951" s="33">
        <f t="shared" si="524"/>
        <v>40.916999999999916</v>
      </c>
      <c r="AB951" s="34">
        <f t="shared" si="525"/>
        <v>0</v>
      </c>
      <c r="AC951" s="32">
        <f t="shared" si="526"/>
        <v>2587.3632809337068</v>
      </c>
      <c r="AD951" s="33">
        <f t="shared" si="527"/>
        <v>41.423280933706792</v>
      </c>
      <c r="AE951" s="34">
        <f t="shared" si="528"/>
        <v>0</v>
      </c>
      <c r="AF951" s="36">
        <f t="shared" si="529"/>
        <v>-1</v>
      </c>
      <c r="AG951" s="37">
        <f t="shared" si="530"/>
        <v>0</v>
      </c>
      <c r="AH951" s="37">
        <f>IF(COUNTIF(AF952:AF955, "&lt;0")&gt;=2,0,IF(AE951=1, 1, -1))</f>
        <v>0</v>
      </c>
      <c r="AI951" s="37">
        <f>IF(COUNTIF(AF952:AF954, "&lt;0")&gt;=1,0,IF(AE951=1, 1, -1))</f>
        <v>0</v>
      </c>
      <c r="AJ951" s="42">
        <f>IF(SUM(AE952:AE954)=0,0,IF(AE951=1, 1, -1))</f>
        <v>-1</v>
      </c>
      <c r="AK951" s="37">
        <f>IF(COUNTIF(AF952:AF953, "&lt;0")&gt;=2,0,IF(AE951=1, 1, -1))</f>
        <v>-1</v>
      </c>
      <c r="AL951" s="44">
        <f>IF(COUNTIF(AF952:AF955, "&lt;0")&gt;=3,0,IF(AE951=1, 1, -1))</f>
        <v>-1</v>
      </c>
      <c r="AM951" s="49">
        <f>IF(COUNTIF(AF952:AF954, "&lt;0")&gt;=2,0,IF(AE951=1, 1, -1))</f>
        <v>-1</v>
      </c>
      <c r="AN951" s="7">
        <v>22.357028155062189</v>
      </c>
      <c r="AO951" s="4">
        <f t="shared" si="531"/>
        <v>10.380000000000109</v>
      </c>
      <c r="AP951" s="4">
        <f t="shared" si="532"/>
        <v>-60.210000000000036</v>
      </c>
      <c r="AQ951" s="4">
        <f t="shared" si="533"/>
        <v>44.809999999999945</v>
      </c>
      <c r="AR951">
        <f t="shared" si="549"/>
        <v>60.210000000000036</v>
      </c>
      <c r="AS951" s="6">
        <f t="shared" si="534"/>
        <v>1</v>
      </c>
      <c r="AT951" s="4">
        <f t="shared" si="535"/>
        <v>-26.67445776740675</v>
      </c>
      <c r="AU951" s="4">
        <f t="shared" si="550"/>
        <v>-15.452971844937757</v>
      </c>
      <c r="AV951">
        <f t="shared" si="551"/>
        <v>1</v>
      </c>
      <c r="AW951">
        <f t="shared" si="552"/>
        <v>0</v>
      </c>
      <c r="AX951">
        <f t="shared" si="553"/>
        <v>0</v>
      </c>
      <c r="AY951" s="4">
        <f t="shared" si="536"/>
        <v>-3.9100000000000006</v>
      </c>
      <c r="AZ951" s="4">
        <f t="shared" si="537"/>
        <v>143.07499999999993</v>
      </c>
      <c r="BA951" s="4">
        <f>(C951-$C$1240)*10/100*4</f>
        <v>5.0680000000000289</v>
      </c>
      <c r="BC951"/>
      <c r="BE951" s="6"/>
      <c r="BK951">
        <f t="shared" si="554"/>
        <v>1</v>
      </c>
    </row>
    <row r="952" spans="1:63" x14ac:dyDescent="0.25">
      <c r="A952">
        <v>307</v>
      </c>
      <c r="B952" s="1">
        <v>43448</v>
      </c>
      <c r="C952" s="2">
        <v>2629.68</v>
      </c>
      <c r="D952" s="2">
        <v>2635.07</v>
      </c>
      <c r="E952" s="2">
        <v>2593.84</v>
      </c>
      <c r="F952" s="2">
        <v>2599.9499999999998</v>
      </c>
      <c r="G952" s="2">
        <v>4035020000</v>
      </c>
      <c r="H952" s="2">
        <f t="shared" si="538"/>
        <v>59.067594998348184</v>
      </c>
      <c r="I952" s="2">
        <f t="shared" si="539"/>
        <v>2686.9005000000002</v>
      </c>
      <c r="J952" s="2">
        <f t="shared" si="540"/>
        <v>64.034362508282214</v>
      </c>
      <c r="K952" s="2">
        <f t="shared" si="541"/>
        <v>-20.860000000000127</v>
      </c>
      <c r="L952" s="20">
        <f>VLOOKUP(B952,'IV Calls'!A:B,2, FALSE)</f>
        <v>0.16669999999999999</v>
      </c>
      <c r="M952" s="2">
        <f t="shared" si="542"/>
        <v>14.48507504524939</v>
      </c>
      <c r="N952" s="2">
        <f>VLOOKUP(B952,'IV Puts'!A:B,2, FALSE)</f>
        <v>0.19420000000000001</v>
      </c>
      <c r="O952" s="21">
        <f t="shared" si="543"/>
        <v>17.511635825261848</v>
      </c>
      <c r="P952" s="4">
        <f t="shared" si="544"/>
        <v>56.699999999999818</v>
      </c>
      <c r="Q952" s="4">
        <f t="shared" si="545"/>
        <v>58.08599999999992</v>
      </c>
      <c r="R952" s="4">
        <f t="shared" si="546"/>
        <v>-3.2436541353383426</v>
      </c>
      <c r="S952" s="4">
        <f t="shared" si="547"/>
        <v>-2.0875188886180829</v>
      </c>
      <c r="T952" s="20">
        <f t="shared" si="518"/>
        <v>2648.3640075187968</v>
      </c>
      <c r="U952" s="2">
        <f t="shared" si="519"/>
        <v>48.414007518797007</v>
      </c>
      <c r="V952" s="24">
        <f t="shared" si="520"/>
        <v>0</v>
      </c>
      <c r="W952" s="32">
        <f t="shared" si="521"/>
        <v>2628.6556553950363</v>
      </c>
      <c r="X952" s="33">
        <f t="shared" si="522"/>
        <v>28.705655395036501</v>
      </c>
      <c r="Y952" s="34">
        <f t="shared" si="523"/>
        <v>0</v>
      </c>
      <c r="Z952" s="39">
        <f t="shared" si="548"/>
        <v>2626.7779999999966</v>
      </c>
      <c r="AA952" s="33">
        <f t="shared" si="524"/>
        <v>26.827999999996791</v>
      </c>
      <c r="AB952" s="34">
        <f t="shared" si="525"/>
        <v>0</v>
      </c>
      <c r="AC952" s="32">
        <f t="shared" si="526"/>
        <v>2627.1723076329549</v>
      </c>
      <c r="AD952" s="33">
        <f t="shared" si="527"/>
        <v>27.222307632955108</v>
      </c>
      <c r="AE952" s="34">
        <f t="shared" si="528"/>
        <v>0</v>
      </c>
      <c r="AF952" s="36">
        <f t="shared" si="529"/>
        <v>-1</v>
      </c>
      <c r="AG952" s="37">
        <f t="shared" si="530"/>
        <v>-1</v>
      </c>
      <c r="AH952" s="37">
        <f>IF(COUNTIF(AF953:AF956, "&lt;0")&gt;=2,0,IF(AE952=1, 1, -1))</f>
        <v>-1</v>
      </c>
      <c r="AI952" s="37">
        <f>IF(COUNTIF(AF953:AF955, "&lt;0")&gt;=1,0,IF(AE952=1, 1, -1))</f>
        <v>0</v>
      </c>
      <c r="AJ952" s="42">
        <f>IF(SUM(AE953:AE955)=0,0,IF(AE952=1, 1, -1))</f>
        <v>-1</v>
      </c>
      <c r="AK952" s="37">
        <f>IF(COUNTIF(AF953:AF954, "&lt;0")&gt;=2,0,IF(AE952=1, 1, -1))</f>
        <v>-1</v>
      </c>
      <c r="AL952" s="44">
        <f>IF(COUNTIF(AF953:AF956, "&lt;0")&gt;=3,0,IF(AE952=1, 1, -1))</f>
        <v>-1</v>
      </c>
      <c r="AM952" s="49">
        <f>IF(COUNTIF(AF953:AF955, "&lt;0")&gt;=2,0,IF(AE952=1, 1, -1))</f>
        <v>-1</v>
      </c>
      <c r="AN952" s="7">
        <v>16.874634515821427</v>
      </c>
      <c r="AO952" s="4">
        <f t="shared" si="531"/>
        <v>5.3900000000003274</v>
      </c>
      <c r="AP952" s="4">
        <f t="shared" si="532"/>
        <v>-35.839999999999691</v>
      </c>
      <c r="AQ952" s="4">
        <f t="shared" si="533"/>
        <v>29.730000000000018</v>
      </c>
      <c r="AR952">
        <f t="shared" si="549"/>
        <v>35.839999999999691</v>
      </c>
      <c r="AS952" s="6">
        <f t="shared" si="534"/>
        <v>1</v>
      </c>
      <c r="AT952" s="4">
        <f t="shared" si="535"/>
        <v>-10.528048226267551</v>
      </c>
      <c r="AU952" s="4">
        <f t="shared" si="550"/>
        <v>-5.8553654841785914</v>
      </c>
      <c r="AV952">
        <f t="shared" si="551"/>
        <v>1</v>
      </c>
      <c r="AW952">
        <f t="shared" si="552"/>
        <v>0</v>
      </c>
      <c r="AX952">
        <f t="shared" si="553"/>
        <v>0</v>
      </c>
      <c r="AY952" s="4">
        <f t="shared" si="536"/>
        <v>-3.9100000000000006</v>
      </c>
      <c r="AZ952" s="4">
        <f t="shared" si="537"/>
        <v>146.98499999999993</v>
      </c>
      <c r="BA952" s="4">
        <f>(C952-$C$1240)*10/100*4</f>
        <v>20.639999999999965</v>
      </c>
      <c r="BC952"/>
      <c r="BE952" s="6"/>
      <c r="BK952">
        <f t="shared" si="554"/>
        <v>1</v>
      </c>
    </row>
    <row r="953" spans="1:63" x14ac:dyDescent="0.25">
      <c r="A953">
        <v>306</v>
      </c>
      <c r="B953" s="1">
        <v>43447</v>
      </c>
      <c r="C953" s="2">
        <v>2658.7</v>
      </c>
      <c r="D953" s="2">
        <v>2670.19</v>
      </c>
      <c r="E953" s="2">
        <v>2637.27</v>
      </c>
      <c r="F953" s="2">
        <v>2650.54</v>
      </c>
      <c r="G953" s="2">
        <v>3927720000</v>
      </c>
      <c r="H953" s="2">
        <f t="shared" si="538"/>
        <v>56.430139346511105</v>
      </c>
      <c r="I953" s="2">
        <f t="shared" si="539"/>
        <v>2692.3114999999998</v>
      </c>
      <c r="J953" s="2">
        <f t="shared" si="540"/>
        <v>61.867786063252787</v>
      </c>
      <c r="K953" s="2">
        <f t="shared" si="541"/>
        <v>7.6299999999996544</v>
      </c>
      <c r="L953" s="20">
        <f>VLOOKUP(B953,'IV Calls'!A:B,2, FALSE)</f>
        <v>0.1434</v>
      </c>
      <c r="M953" s="2">
        <f t="shared" si="542"/>
        <v>12.462958061213252</v>
      </c>
      <c r="N953" s="2">
        <f>VLOOKUP(B953,'IV Puts'!A:B,2, FALSE)</f>
        <v>0.23350000000000001</v>
      </c>
      <c r="O953" s="21">
        <f t="shared" si="543"/>
        <v>21.05965289382565</v>
      </c>
      <c r="P953" s="4">
        <f t="shared" si="544"/>
        <v>32.920000000000073</v>
      </c>
      <c r="Q953" s="4">
        <f t="shared" si="545"/>
        <v>55.496999999999936</v>
      </c>
      <c r="R953" s="4">
        <f t="shared" si="546"/>
        <v>-2.1759924812030014</v>
      </c>
      <c r="S953" s="4">
        <f t="shared" si="547"/>
        <v>-1.4427388802301848</v>
      </c>
      <c r="T953" s="20">
        <f t="shared" si="518"/>
        <v>2649.0214210526319</v>
      </c>
      <c r="U953" s="2">
        <f t="shared" si="519"/>
        <v>1.5185789473680416</v>
      </c>
      <c r="V953" s="24">
        <f t="shared" si="520"/>
        <v>1</v>
      </c>
      <c r="W953" s="32">
        <f t="shared" si="521"/>
        <v>2657.7295273840978</v>
      </c>
      <c r="X953" s="33">
        <f t="shared" si="522"/>
        <v>7.1895273840978007</v>
      </c>
      <c r="Y953" s="34">
        <f t="shared" si="523"/>
        <v>1</v>
      </c>
      <c r="Z953" s="39">
        <f t="shared" si="548"/>
        <v>2658.7469999999998</v>
      </c>
      <c r="AA953" s="33">
        <f t="shared" si="524"/>
        <v>8.2069999999998799</v>
      </c>
      <c r="AB953" s="34">
        <f t="shared" si="525"/>
        <v>1</v>
      </c>
      <c r="AC953" s="32">
        <f t="shared" si="526"/>
        <v>2658.5333307506603</v>
      </c>
      <c r="AD953" s="33">
        <f t="shared" si="527"/>
        <v>7.9933307506603342</v>
      </c>
      <c r="AE953" s="34">
        <f t="shared" si="528"/>
        <v>1</v>
      </c>
      <c r="AF953" s="36">
        <f t="shared" si="529"/>
        <v>1</v>
      </c>
      <c r="AG953" s="37">
        <f t="shared" si="530"/>
        <v>1</v>
      </c>
      <c r="AH953" s="37">
        <f>IF(COUNTIF(AF954:AF957, "&lt;0")&gt;=2,0,IF(AE953=1, 1, -1))</f>
        <v>0</v>
      </c>
      <c r="AI953" s="37">
        <f>IF(COUNTIF(AF954:AF956, "&lt;0")&gt;=1,0,IF(AE953=1, 1, -1))</f>
        <v>0</v>
      </c>
      <c r="AJ953" s="42">
        <f>IF(SUM(AE954:AE956)=0,0,IF(AE953=1, 1, -1))</f>
        <v>1</v>
      </c>
      <c r="AK953" s="37">
        <f>IF(COUNTIF(AF954:AF955, "&lt;0")&gt;=2,0,IF(AE953=1, 1, -1))</f>
        <v>1</v>
      </c>
      <c r="AL953" s="44">
        <f>IF(COUNTIF(AF954:AF957, "&lt;0")&gt;=3,0,IF(AE953=1, 1, -1))</f>
        <v>1</v>
      </c>
      <c r="AM953" s="49">
        <f>IF(COUNTIF(AF954:AF956, "&lt;0")&gt;=2,0,IF(AE953=1, 1, -1))</f>
        <v>1</v>
      </c>
      <c r="AN953" s="7">
        <v>20.293589311668718</v>
      </c>
      <c r="AO953" s="4">
        <f t="shared" si="531"/>
        <v>11.490000000000236</v>
      </c>
      <c r="AP953" s="4">
        <f t="shared" si="532"/>
        <v>-21.429999999999836</v>
      </c>
      <c r="AQ953" s="4">
        <f t="shared" si="533"/>
        <v>8.1599999999998545</v>
      </c>
      <c r="AR953">
        <f t="shared" si="549"/>
        <v>21.429999999999836</v>
      </c>
      <c r="AS953" s="6">
        <f t="shared" si="534"/>
        <v>0</v>
      </c>
      <c r="AT953" s="4">
        <f t="shared" si="535"/>
        <v>9.0103839675032411</v>
      </c>
      <c r="AU953" s="4">
        <f t="shared" si="550"/>
        <v>19.133589311668864</v>
      </c>
      <c r="AV953">
        <f t="shared" si="551"/>
        <v>0</v>
      </c>
      <c r="AW953">
        <f t="shared" si="552"/>
        <v>0</v>
      </c>
      <c r="AX953">
        <f t="shared" si="553"/>
        <v>0</v>
      </c>
      <c r="AY953" s="4">
        <f t="shared" si="536"/>
        <v>6.94</v>
      </c>
      <c r="AZ953" s="4">
        <f t="shared" si="537"/>
        <v>150.89499999999992</v>
      </c>
      <c r="BA953" s="4">
        <f>(C953-$C$1240)*10/100*4</f>
        <v>32.247999999999955</v>
      </c>
      <c r="BC953"/>
      <c r="BE953" s="6"/>
      <c r="BK953">
        <f t="shared" si="554"/>
        <v>1</v>
      </c>
    </row>
    <row r="954" spans="1:63" x14ac:dyDescent="0.25">
      <c r="A954">
        <v>305</v>
      </c>
      <c r="B954" s="1">
        <v>43446</v>
      </c>
      <c r="C954" s="2">
        <v>2658.23</v>
      </c>
      <c r="D954" s="2">
        <v>2685.44</v>
      </c>
      <c r="E954" s="2">
        <v>2650.26</v>
      </c>
      <c r="F954" s="2">
        <v>2651.07</v>
      </c>
      <c r="G954" s="2">
        <v>3958890000</v>
      </c>
      <c r="H954" s="2">
        <f t="shared" si="538"/>
        <v>54.592814840619958</v>
      </c>
      <c r="I954" s="2">
        <f t="shared" si="539"/>
        <v>2695.8789999999999</v>
      </c>
      <c r="J954" s="2">
        <f t="shared" si="540"/>
        <v>61.221472606903937</v>
      </c>
      <c r="K954" s="2">
        <f t="shared" si="541"/>
        <v>21.449999999999818</v>
      </c>
      <c r="L954" s="20">
        <f>VLOOKUP(B954,'IV Calls'!A:B,2, FALSE)</f>
        <v>0.1865</v>
      </c>
      <c r="M954" s="2">
        <f t="shared" si="542"/>
        <v>16.121428412625139</v>
      </c>
      <c r="N954" s="2">
        <f>VLOOKUP(B954,'IV Puts'!A:B,2, FALSE)</f>
        <v>0.21990000000000001</v>
      </c>
      <c r="O954" s="21">
        <f t="shared" si="543"/>
        <v>19.726146493309511</v>
      </c>
      <c r="P954" s="4">
        <f t="shared" si="544"/>
        <v>48.659999999999854</v>
      </c>
      <c r="Q954" s="4">
        <f t="shared" si="545"/>
        <v>58.38799999999992</v>
      </c>
      <c r="R954" s="4">
        <f t="shared" si="546"/>
        <v>-2.0485789473684135</v>
      </c>
      <c r="S954" s="4">
        <f t="shared" si="547"/>
        <v>-1.366862839298578</v>
      </c>
      <c r="T954" s="20">
        <f t="shared" si="518"/>
        <v>2634.9004812030075</v>
      </c>
      <c r="U954" s="2">
        <f t="shared" si="519"/>
        <v>16.169518796992634</v>
      </c>
      <c r="V954" s="24">
        <f t="shared" si="520"/>
        <v>1</v>
      </c>
      <c r="W954" s="32">
        <f t="shared" si="521"/>
        <v>2657.3312423109915</v>
      </c>
      <c r="X954" s="33">
        <f t="shared" si="522"/>
        <v>6.2612423109912925</v>
      </c>
      <c r="Y954" s="34">
        <f t="shared" si="523"/>
        <v>1</v>
      </c>
      <c r="Z954" s="39">
        <f t="shared" si="548"/>
        <v>2657.6090000000004</v>
      </c>
      <c r="AA954" s="33">
        <f t="shared" si="524"/>
        <v>6.5390000000002146</v>
      </c>
      <c r="AB954" s="34">
        <f t="shared" si="525"/>
        <v>1</v>
      </c>
      <c r="AC954" s="32">
        <f t="shared" si="526"/>
        <v>2657.5506708853086</v>
      </c>
      <c r="AD954" s="33">
        <f t="shared" si="527"/>
        <v>6.4806708853084274</v>
      </c>
      <c r="AE954" s="34">
        <f t="shared" si="528"/>
        <v>1</v>
      </c>
      <c r="AF954" s="36">
        <f t="shared" si="529"/>
        <v>1</v>
      </c>
      <c r="AG954" s="37">
        <f t="shared" si="530"/>
        <v>0</v>
      </c>
      <c r="AH954" s="37">
        <f>IF(COUNTIF(AF955:AF958, "&lt;0")&gt;=2,0,IF(AE954=1, 1, -1))</f>
        <v>0</v>
      </c>
      <c r="AI954" s="37">
        <f>IF(COUNTIF(AF955:AF957, "&lt;0")&gt;=1,0,IF(AE954=1, 1, -1))</f>
        <v>0</v>
      </c>
      <c r="AJ954" s="42">
        <f>IF(SUM(AE955:AE957)=0,0,IF(AE954=1, 1, -1))</f>
        <v>1</v>
      </c>
      <c r="AK954" s="37">
        <f>IF(COUNTIF(AF955:AF956, "&lt;0")&gt;=2,0,IF(AE954=1, 1, -1))</f>
        <v>1</v>
      </c>
      <c r="AL954" s="44">
        <f>IF(COUNTIF(AF955:AF958, "&lt;0")&gt;=3,0,IF(AE954=1, 1, -1))</f>
        <v>0</v>
      </c>
      <c r="AM954" s="49">
        <f>IF(COUNTIF(AF955:AF957, "&lt;0")&gt;=2,0,IF(AE954=1, 1, -1))</f>
        <v>0</v>
      </c>
      <c r="AN954" s="7">
        <v>19.008590391079188</v>
      </c>
      <c r="AO954" s="4">
        <f t="shared" si="531"/>
        <v>27.210000000000036</v>
      </c>
      <c r="AP954" s="4">
        <f t="shared" si="532"/>
        <v>-7.9699999999997999</v>
      </c>
      <c r="AQ954" s="4">
        <f t="shared" si="533"/>
        <v>7.1599999999998545</v>
      </c>
      <c r="AR954">
        <f t="shared" si="549"/>
        <v>27.210000000000036</v>
      </c>
      <c r="AS954" s="6">
        <f t="shared" si="534"/>
        <v>0</v>
      </c>
      <c r="AT954" s="4">
        <f t="shared" si="535"/>
        <v>1.3028855866187463</v>
      </c>
      <c r="AU954" s="4">
        <f t="shared" si="550"/>
        <v>18.848590391079334</v>
      </c>
      <c r="AV954">
        <f t="shared" si="551"/>
        <v>0</v>
      </c>
      <c r="AW954">
        <f t="shared" si="552"/>
        <v>0</v>
      </c>
      <c r="AX954">
        <f t="shared" si="553"/>
        <v>0</v>
      </c>
      <c r="AY954" s="4">
        <f t="shared" si="536"/>
        <v>6.94</v>
      </c>
      <c r="AZ954" s="4">
        <f t="shared" si="537"/>
        <v>143.95499999999993</v>
      </c>
      <c r="BA954" s="4">
        <f>(C954-$C$1240)*10/100*4</f>
        <v>32.060000000000038</v>
      </c>
      <c r="BC954"/>
      <c r="BE954" s="6"/>
      <c r="BK954">
        <f t="shared" si="554"/>
        <v>1</v>
      </c>
    </row>
    <row r="955" spans="1:63" x14ac:dyDescent="0.25">
      <c r="A955">
        <v>304</v>
      </c>
      <c r="B955" s="1">
        <v>43445</v>
      </c>
      <c r="C955" s="2">
        <v>2664.44</v>
      </c>
      <c r="D955" s="2">
        <v>2674.35</v>
      </c>
      <c r="E955" s="2">
        <v>2621.3000000000002</v>
      </c>
      <c r="F955" s="2">
        <v>2636.78</v>
      </c>
      <c r="G955" s="2">
        <v>3905870000</v>
      </c>
      <c r="H955" s="2">
        <f t="shared" si="538"/>
        <v>54.095923865748716</v>
      </c>
      <c r="I955" s="2">
        <f t="shared" si="539"/>
        <v>2701.6640000000002</v>
      </c>
      <c r="J955" s="2">
        <f t="shared" si="540"/>
        <v>61.03786123339647</v>
      </c>
      <c r="K955" s="2">
        <f t="shared" si="541"/>
        <v>26.720000000000255</v>
      </c>
      <c r="L955" s="20">
        <f>VLOOKUP(B955,'IV Calls'!A:B,2, FALSE)</f>
        <v>0.2026</v>
      </c>
      <c r="M955" s="2">
        <f t="shared" si="542"/>
        <v>17.519387572356351</v>
      </c>
      <c r="N955" s="2">
        <f>VLOOKUP(B955,'IV Puts'!A:B,2, FALSE)</f>
        <v>0.22500000000000001</v>
      </c>
      <c r="O955" s="21">
        <f t="shared" si="543"/>
        <v>20.19083776354389</v>
      </c>
      <c r="P955" s="4">
        <f t="shared" si="544"/>
        <v>53.049999999999727</v>
      </c>
      <c r="Q955" s="4">
        <f t="shared" si="545"/>
        <v>56.185999999999964</v>
      </c>
      <c r="R955" s="4">
        <f t="shared" si="546"/>
        <v>-1.8795187969924745</v>
      </c>
      <c r="S955" s="4">
        <f t="shared" si="547"/>
        <v>-1.2658559000122493</v>
      </c>
      <c r="T955" s="20">
        <f t="shared" si="518"/>
        <v>2635.5654661654135</v>
      </c>
      <c r="U955" s="2">
        <f t="shared" si="519"/>
        <v>1.2145338345867458</v>
      </c>
      <c r="V955" s="24">
        <f t="shared" si="520"/>
        <v>1</v>
      </c>
      <c r="W955" s="32">
        <f t="shared" si="521"/>
        <v>2663.4162151986716</v>
      </c>
      <c r="X955" s="33">
        <f t="shared" si="522"/>
        <v>26.63621519867138</v>
      </c>
      <c r="Y955" s="34">
        <f t="shared" si="523"/>
        <v>0</v>
      </c>
      <c r="Z955" s="39">
        <f t="shared" si="548"/>
        <v>2667.7980000000007</v>
      </c>
      <c r="AA955" s="33">
        <f t="shared" si="524"/>
        <v>31.018000000000484</v>
      </c>
      <c r="AB955" s="34">
        <f t="shared" si="525"/>
        <v>0</v>
      </c>
      <c r="AC955" s="32">
        <f t="shared" si="526"/>
        <v>2666.8778251917215</v>
      </c>
      <c r="AD955" s="33">
        <f t="shared" si="527"/>
        <v>30.097825191721313</v>
      </c>
      <c r="AE955" s="34">
        <f t="shared" si="528"/>
        <v>0</v>
      </c>
      <c r="AF955" s="36">
        <f t="shared" si="529"/>
        <v>-1</v>
      </c>
      <c r="AG955" s="37">
        <f t="shared" si="530"/>
        <v>-1</v>
      </c>
      <c r="AH955" s="37">
        <f>IF(COUNTIF(AF956:AF959, "&lt;0")&gt;=2,0,IF(AE955=1, 1, -1))</f>
        <v>0</v>
      </c>
      <c r="AI955" s="37">
        <f>IF(COUNTIF(AF956:AF958, "&lt;0")&gt;=1,0,IF(AE955=1, 1, -1))</f>
        <v>0</v>
      </c>
      <c r="AJ955" s="42">
        <f>IF(SUM(AE956:AE958)=0,0,IF(AE955=1, 1, -1))</f>
        <v>-1</v>
      </c>
      <c r="AK955" s="37">
        <f>IF(COUNTIF(AF956:AF957, "&lt;0")&gt;=2,0,IF(AE955=1, 1, -1))</f>
        <v>-1</v>
      </c>
      <c r="AL955" s="44">
        <f>IF(COUNTIF(AF956:AF959, "&lt;0")&gt;=3,0,IF(AE955=1, 1, -1))</f>
        <v>0</v>
      </c>
      <c r="AM955" s="49">
        <f>IF(COUNTIF(AF956:AF958, "&lt;0")&gt;=2,0,IF(AE955=1, 1, -1))</f>
        <v>0</v>
      </c>
      <c r="AN955" s="7">
        <v>19.456378103554684</v>
      </c>
      <c r="AO955" s="4">
        <f t="shared" si="531"/>
        <v>9.9099999999998545</v>
      </c>
      <c r="AP955" s="4">
        <f t="shared" si="532"/>
        <v>-43.139999999999873</v>
      </c>
      <c r="AQ955" s="4">
        <f t="shared" si="533"/>
        <v>27.659999999999854</v>
      </c>
      <c r="AR955">
        <f t="shared" si="549"/>
        <v>43.139999999999873</v>
      </c>
      <c r="AS955" s="6">
        <f t="shared" si="534"/>
        <v>1</v>
      </c>
      <c r="AT955" s="4">
        <f t="shared" si="535"/>
        <v>-13.955432844667847</v>
      </c>
      <c r="AU955" s="4">
        <f t="shared" si="550"/>
        <v>-1.2036218964451706</v>
      </c>
      <c r="AV955">
        <f t="shared" si="551"/>
        <v>1</v>
      </c>
      <c r="AW955">
        <f t="shared" si="552"/>
        <v>0</v>
      </c>
      <c r="AX955">
        <f t="shared" si="553"/>
        <v>0</v>
      </c>
      <c r="AY955" s="4">
        <f t="shared" si="536"/>
        <v>-3.9100000000000006</v>
      </c>
      <c r="AZ955" s="4">
        <f t="shared" si="537"/>
        <v>137.01499999999993</v>
      </c>
      <c r="BA955" s="4">
        <f>(C955-$C$1240)*10/100*4</f>
        <v>34.544000000000054</v>
      </c>
      <c r="BC955"/>
      <c r="BE955" s="6"/>
      <c r="BK955">
        <f t="shared" si="554"/>
        <v>1</v>
      </c>
    </row>
    <row r="956" spans="1:63" x14ac:dyDescent="0.25">
      <c r="A956">
        <v>303</v>
      </c>
      <c r="B956" s="1">
        <v>43444</v>
      </c>
      <c r="C956" s="2">
        <v>2630.86</v>
      </c>
      <c r="D956" s="2">
        <v>2647.51</v>
      </c>
      <c r="E956" s="2">
        <v>2583.23</v>
      </c>
      <c r="F956" s="2">
        <v>2637.72</v>
      </c>
      <c r="G956" s="2">
        <v>4151030000</v>
      </c>
      <c r="H956" s="2">
        <f t="shared" si="538"/>
        <v>55.485783404400046</v>
      </c>
      <c r="I956" s="2">
        <f t="shared" si="539"/>
        <v>2708.1469999999999</v>
      </c>
      <c r="J956" s="2">
        <f t="shared" si="540"/>
        <v>59.445818842831457</v>
      </c>
      <c r="K956" s="2">
        <f t="shared" si="541"/>
        <v>-2.2199999999997999</v>
      </c>
      <c r="L956" s="20">
        <f>VLOOKUP(B956,'IV Calls'!A:B,2, FALSE)</f>
        <v>0.2278</v>
      </c>
      <c r="M956" s="2">
        <f t="shared" si="542"/>
        <v>19.663850384193061</v>
      </c>
      <c r="N956" s="2">
        <f>VLOOKUP(B956,'IV Puts'!A:B,2, FALSE)</f>
        <v>0.2407</v>
      </c>
      <c r="O956" s="21">
        <f t="shared" si="543"/>
        <v>21.561713613596616</v>
      </c>
      <c r="P956" s="4">
        <f t="shared" si="544"/>
        <v>64.2800000000002</v>
      </c>
      <c r="Q956" s="4">
        <f t="shared" si="545"/>
        <v>55.059999999999988</v>
      </c>
      <c r="R956" s="4">
        <f t="shared" si="546"/>
        <v>-2.1545338345864677</v>
      </c>
      <c r="S956" s="4">
        <f t="shared" si="547"/>
        <v>-1.4419504244064469</v>
      </c>
      <c r="T956" s="20">
        <f t="shared" si="518"/>
        <v>2630.4836390977443</v>
      </c>
      <c r="U956" s="2">
        <f t="shared" si="519"/>
        <v>7.2363609022554556</v>
      </c>
      <c r="V956" s="24">
        <f t="shared" si="520"/>
        <v>1</v>
      </c>
      <c r="W956" s="32">
        <f t="shared" si="521"/>
        <v>2629.6492501581279</v>
      </c>
      <c r="X956" s="33">
        <f t="shared" si="522"/>
        <v>8.0707498418719297</v>
      </c>
      <c r="Y956" s="34">
        <f t="shared" si="523"/>
        <v>1</v>
      </c>
      <c r="Z956" s="39">
        <f t="shared" si="548"/>
        <v>2624.8199999999997</v>
      </c>
      <c r="AA956" s="33">
        <f t="shared" si="524"/>
        <v>12.900000000000091</v>
      </c>
      <c r="AB956" s="34">
        <f t="shared" si="525"/>
        <v>1</v>
      </c>
      <c r="AC956" s="32">
        <f t="shared" si="526"/>
        <v>2625.8341425332064</v>
      </c>
      <c r="AD956" s="33">
        <f t="shared" si="527"/>
        <v>11.885857466793368</v>
      </c>
      <c r="AE956" s="34">
        <f t="shared" si="528"/>
        <v>1</v>
      </c>
      <c r="AF956" s="36">
        <f t="shared" si="529"/>
        <v>1</v>
      </c>
      <c r="AG956" s="37">
        <f t="shared" si="530"/>
        <v>0</v>
      </c>
      <c r="AH956" s="37">
        <f>IF(COUNTIF(AF957:AF960, "&lt;0")&gt;=2,0,IF(AE956=1, 1, -1))</f>
        <v>0</v>
      </c>
      <c r="AI956" s="37">
        <f>IF(COUNTIF(AF957:AF959, "&lt;0")&gt;=1,0,IF(AE956=1, 1, -1))</f>
        <v>0</v>
      </c>
      <c r="AJ956" s="42">
        <f>IF(SUM(AE957:AE959)=0,0,IF(AE956=1, 1, -1))</f>
        <v>0</v>
      </c>
      <c r="AK956" s="37">
        <f>IF(COUNTIF(AF957:AF958, "&lt;0")&gt;=2,0,IF(AE956=1, 1, -1))</f>
        <v>0</v>
      </c>
      <c r="AL956" s="44">
        <f>IF(COUNTIF(AF957:AF960, "&lt;0")&gt;=3,0,IF(AE956=1, 1, -1))</f>
        <v>0</v>
      </c>
      <c r="AM956" s="49">
        <f>IF(COUNTIF(AF957:AF959, "&lt;0")&gt;=2,0,IF(AE956=1, 1, -1))</f>
        <v>0</v>
      </c>
      <c r="AN956" s="7">
        <v>20.777387126757112</v>
      </c>
      <c r="AO956" s="4">
        <f t="shared" si="531"/>
        <v>16.650000000000091</v>
      </c>
      <c r="AP956" s="4">
        <f t="shared" si="532"/>
        <v>-47.630000000000109</v>
      </c>
      <c r="AQ956" s="4">
        <f t="shared" si="533"/>
        <v>6.8599999999996726</v>
      </c>
      <c r="AR956">
        <f t="shared" si="549"/>
        <v>47.630000000000109</v>
      </c>
      <c r="AS956" s="6">
        <f t="shared" si="534"/>
        <v>1</v>
      </c>
      <c r="AT956" s="4">
        <f t="shared" si="535"/>
        <v>-16.463919309864441</v>
      </c>
      <c r="AU956" s="4">
        <f t="shared" si="550"/>
        <v>20.91738712675744</v>
      </c>
      <c r="AV956">
        <f t="shared" si="551"/>
        <v>0</v>
      </c>
      <c r="AW956">
        <f t="shared" si="552"/>
        <v>1</v>
      </c>
      <c r="AX956">
        <f t="shared" si="553"/>
        <v>0</v>
      </c>
      <c r="AY956" s="4">
        <f t="shared" si="536"/>
        <v>-3.9100000000000006</v>
      </c>
      <c r="AZ956" s="4">
        <f t="shared" si="537"/>
        <v>140.92499999999993</v>
      </c>
      <c r="BA956" s="4">
        <f>(C956-$C$1240)*10/100*4</f>
        <v>21.11200000000008</v>
      </c>
      <c r="BC956"/>
      <c r="BE956" s="6"/>
      <c r="BK956">
        <f t="shared" si="554"/>
        <v>0</v>
      </c>
    </row>
    <row r="957" spans="1:63" x14ac:dyDescent="0.25">
      <c r="A957">
        <v>302</v>
      </c>
      <c r="B957" s="1">
        <v>43441</v>
      </c>
      <c r="C957" s="2">
        <v>2691.26</v>
      </c>
      <c r="D957" s="2">
        <v>2708.54</v>
      </c>
      <c r="E957" s="2">
        <v>2623.14</v>
      </c>
      <c r="F957" s="2">
        <v>2633.08</v>
      </c>
      <c r="G957" s="2">
        <v>4216690000</v>
      </c>
      <c r="H957" s="2">
        <f t="shared" si="538"/>
        <v>55.12485267302052</v>
      </c>
      <c r="I957" s="2">
        <f t="shared" si="539"/>
        <v>2716.9229999999998</v>
      </c>
      <c r="J957" s="2">
        <f t="shared" si="540"/>
        <v>55.319771605876255</v>
      </c>
      <c r="K957" s="2">
        <f t="shared" si="541"/>
        <v>-4.6899999999995998</v>
      </c>
      <c r="L957" s="20">
        <f>VLOOKUP(B957,'IV Calls'!A:B,2, FALSE)</f>
        <v>0.23469999999999999</v>
      </c>
      <c r="M957" s="2">
        <f t="shared" si="542"/>
        <v>20.743197866306932</v>
      </c>
      <c r="N957" s="2">
        <f>VLOOKUP(B957,'IV Puts'!A:B,2, FALSE)</f>
        <v>0.2268</v>
      </c>
      <c r="O957" s="21">
        <f t="shared" si="543"/>
        <v>20.801660896977374</v>
      </c>
      <c r="P957" s="4">
        <f t="shared" si="544"/>
        <v>85.400000000000091</v>
      </c>
      <c r="Q957" s="4">
        <f t="shared" si="545"/>
        <v>50.515999999999941</v>
      </c>
      <c r="R957" s="4">
        <f t="shared" si="546"/>
        <v>-2.5963609022556384</v>
      </c>
      <c r="S957" s="4">
        <f t="shared" si="547"/>
        <v>-1.7052814674256798</v>
      </c>
      <c r="T957" s="20">
        <f t="shared" si="518"/>
        <v>2693.1385187969922</v>
      </c>
      <c r="U957" s="2">
        <f t="shared" si="519"/>
        <v>60.058518796992303</v>
      </c>
      <c r="V957" s="24">
        <f t="shared" si="520"/>
        <v>0</v>
      </c>
      <c r="W957" s="32">
        <f t="shared" si="521"/>
        <v>2689.960858684547</v>
      </c>
      <c r="X957" s="33">
        <f t="shared" si="522"/>
        <v>56.880858684547093</v>
      </c>
      <c r="Y957" s="34">
        <f t="shared" si="523"/>
        <v>0</v>
      </c>
      <c r="Z957" s="39">
        <f t="shared" si="548"/>
        <v>2694.0350000000017</v>
      </c>
      <c r="AA957" s="33">
        <f t="shared" si="524"/>
        <v>60.955000000001746</v>
      </c>
      <c r="AB957" s="34">
        <f t="shared" si="525"/>
        <v>0</v>
      </c>
      <c r="AC957" s="32">
        <f t="shared" si="526"/>
        <v>2693.1794303237566</v>
      </c>
      <c r="AD957" s="33">
        <f t="shared" si="527"/>
        <v>60.099430323756678</v>
      </c>
      <c r="AE957" s="34">
        <f t="shared" si="528"/>
        <v>0</v>
      </c>
      <c r="AF957" s="36">
        <f t="shared" si="529"/>
        <v>-1</v>
      </c>
      <c r="AG957" s="37">
        <f t="shared" si="530"/>
        <v>0</v>
      </c>
      <c r="AH957" s="37">
        <f>IF(COUNTIF(AF958:AF961, "&lt;0")&gt;=2,0,IF(AE957=1, 1, -1))</f>
        <v>0</v>
      </c>
      <c r="AI957" s="37">
        <f>IF(COUNTIF(AF958:AF960, "&lt;0")&gt;=1,0,IF(AE957=1, 1, -1))</f>
        <v>0</v>
      </c>
      <c r="AJ957" s="42">
        <f>IF(SUM(AE958:AE960)=0,0,IF(AE957=1, 1, -1))</f>
        <v>-1</v>
      </c>
      <c r="AK957" s="37">
        <f>IF(COUNTIF(AF958:AF959, "&lt;0")&gt;=2,0,IF(AE957=1, 1, -1))</f>
        <v>0</v>
      </c>
      <c r="AL957" s="44">
        <f>IF(COUNTIF(AF958:AF961, "&lt;0")&gt;=3,0,IF(AE957=1, 1, -1))</f>
        <v>0</v>
      </c>
      <c r="AM957" s="49">
        <f>IF(COUNTIF(AF958:AF960, "&lt;0")&gt;=2,0,IF(AE957=1, 1, -1))</f>
        <v>0</v>
      </c>
      <c r="AN957" s="7">
        <v>20.044982002890556</v>
      </c>
      <c r="AO957" s="4">
        <f t="shared" si="531"/>
        <v>17.279999999999745</v>
      </c>
      <c r="AP957" s="4">
        <f t="shared" si="532"/>
        <v>-68.120000000000346</v>
      </c>
      <c r="AQ957" s="4">
        <f t="shared" si="533"/>
        <v>58.180000000000291</v>
      </c>
      <c r="AR957">
        <f t="shared" si="549"/>
        <v>68.120000000000346</v>
      </c>
      <c r="AS957" s="6">
        <f t="shared" si="534"/>
        <v>1</v>
      </c>
      <c r="AT957" s="4">
        <f t="shared" si="535"/>
        <v>-38.052526995664508</v>
      </c>
      <c r="AU957" s="4">
        <f t="shared" si="550"/>
        <v>-31.135017997109735</v>
      </c>
      <c r="AV957">
        <f t="shared" si="551"/>
        <v>1</v>
      </c>
      <c r="AW957">
        <f t="shared" si="552"/>
        <v>0</v>
      </c>
      <c r="AX957">
        <f t="shared" si="553"/>
        <v>0</v>
      </c>
      <c r="AY957" s="4">
        <f t="shared" si="536"/>
        <v>-3.9100000000000006</v>
      </c>
      <c r="AZ957" s="4">
        <f t="shared" si="537"/>
        <v>144.83499999999992</v>
      </c>
      <c r="BA957" s="4">
        <f>(C957-$C$1240)*10/100*4</f>
        <v>45.272000000000119</v>
      </c>
      <c r="BC957"/>
      <c r="BE957" s="6"/>
      <c r="BK957">
        <f t="shared" si="554"/>
        <v>0</v>
      </c>
    </row>
    <row r="958" spans="1:63" x14ac:dyDescent="0.25">
      <c r="A958">
        <v>301</v>
      </c>
      <c r="B958" s="1">
        <v>43440</v>
      </c>
      <c r="C958" s="2">
        <v>2663.51</v>
      </c>
      <c r="D958" s="2">
        <v>2696.15</v>
      </c>
      <c r="E958" s="2">
        <v>2621.53</v>
      </c>
      <c r="F958" s="2">
        <v>2695.95</v>
      </c>
      <c r="G958" s="2">
        <v>5141470000</v>
      </c>
      <c r="H958" s="2">
        <f t="shared" si="538"/>
        <v>56.980017199014583</v>
      </c>
      <c r="I958" s="2">
        <f t="shared" si="539"/>
        <v>2721.0664999999999</v>
      </c>
      <c r="J958" s="2">
        <f t="shared" si="540"/>
        <v>54.088026350327112</v>
      </c>
      <c r="K958" s="2">
        <f t="shared" si="541"/>
        <v>-36.549999999999727</v>
      </c>
      <c r="L958" s="20">
        <f>VLOOKUP(B958,'IV Calls'!A:B,2, FALSE)</f>
        <v>0.187</v>
      </c>
      <c r="M958" s="2">
        <f t="shared" si="542"/>
        <v>16.552584311108891</v>
      </c>
      <c r="N958" s="2">
        <f>VLOOKUP(B958,'IV Puts'!A:B,2, FALSE)</f>
        <v>0.21099999999999999</v>
      </c>
      <c r="O958" s="21">
        <f t="shared" si="543"/>
        <v>19.382018291718332</v>
      </c>
      <c r="P958" s="4">
        <f t="shared" si="544"/>
        <v>78.529999999999745</v>
      </c>
      <c r="Q958" s="4">
        <f t="shared" si="545"/>
        <v>44.859999999999943</v>
      </c>
      <c r="R958" s="4">
        <f t="shared" si="546"/>
        <v>-2.8114812030075167</v>
      </c>
      <c r="S958" s="4">
        <f t="shared" si="547"/>
        <v>-1.8297765006385687</v>
      </c>
      <c r="T958" s="20">
        <f t="shared" si="518"/>
        <v>2697.1474661654133</v>
      </c>
      <c r="U958" s="2">
        <f t="shared" si="519"/>
        <v>1.1974661654135161</v>
      </c>
      <c r="V958" s="24">
        <f t="shared" si="520"/>
        <v>1</v>
      </c>
      <c r="W958" s="32">
        <f t="shared" si="521"/>
        <v>2662.1462001643658</v>
      </c>
      <c r="X958" s="33">
        <f t="shared" si="522"/>
        <v>33.803799835633981</v>
      </c>
      <c r="Y958" s="34">
        <f t="shared" si="523"/>
        <v>0</v>
      </c>
      <c r="Z958" s="39">
        <f t="shared" si="548"/>
        <v>2651.6179999999949</v>
      </c>
      <c r="AA958" s="33">
        <f t="shared" si="524"/>
        <v>44.332000000004882</v>
      </c>
      <c r="AB958" s="34">
        <f t="shared" si="525"/>
        <v>0</v>
      </c>
      <c r="AC958" s="32">
        <f t="shared" si="526"/>
        <v>2653.8289220345127</v>
      </c>
      <c r="AD958" s="33">
        <f t="shared" si="527"/>
        <v>42.121077965487075</v>
      </c>
      <c r="AE958" s="34">
        <f t="shared" si="528"/>
        <v>0</v>
      </c>
      <c r="AF958" s="36">
        <f t="shared" si="529"/>
        <v>-1</v>
      </c>
      <c r="AG958" s="37">
        <f t="shared" si="530"/>
        <v>0</v>
      </c>
      <c r="AH958" s="37">
        <f>IF(COUNTIF(AF959:AF962, "&lt;0")&gt;=2,0,IF(AE958=1, 1, -1))</f>
        <v>0</v>
      </c>
      <c r="AI958" s="37">
        <f>IF(COUNTIF(AF959:AF961, "&lt;0")&gt;=1,0,IF(AE958=1, 1, -1))</f>
        <v>0</v>
      </c>
      <c r="AJ958" s="42">
        <f>IF(SUM(AE959:AE961)=0,0,IF(AE958=1, 1, -1))</f>
        <v>-1</v>
      </c>
      <c r="AK958" s="37">
        <f>IF(COUNTIF(AF959:AF960, "&lt;0")&gt;=2,0,IF(AE958=1, 1, -1))</f>
        <v>-1</v>
      </c>
      <c r="AL958" s="44">
        <f>IF(COUNTIF(AF959:AF962, "&lt;0")&gt;=3,0,IF(AE958=1, 1, -1))</f>
        <v>-1</v>
      </c>
      <c r="AM958" s="49">
        <f>IF(COUNTIF(AF959:AF961, "&lt;0")&gt;=2,0,IF(AE958=1, 1, -1))</f>
        <v>0</v>
      </c>
      <c r="AN958" s="7">
        <v>18.676980158523932</v>
      </c>
      <c r="AO958" s="4">
        <f t="shared" si="531"/>
        <v>32.639999999999873</v>
      </c>
      <c r="AP958" s="4">
        <f t="shared" si="532"/>
        <v>-41.980000000000018</v>
      </c>
      <c r="AQ958" s="4">
        <f t="shared" si="533"/>
        <v>32.4399999999996</v>
      </c>
      <c r="AR958">
        <f t="shared" si="549"/>
        <v>41.980000000000018</v>
      </c>
      <c r="AS958" s="6">
        <f t="shared" si="534"/>
        <v>2</v>
      </c>
      <c r="AT958" s="4">
        <f t="shared" si="535"/>
        <v>-13.96452976221412</v>
      </c>
      <c r="AU958" s="4">
        <f t="shared" si="550"/>
        <v>-6.7630198414756677</v>
      </c>
      <c r="AV958">
        <f t="shared" si="551"/>
        <v>1</v>
      </c>
      <c r="AW958">
        <f t="shared" si="552"/>
        <v>0</v>
      </c>
      <c r="AX958">
        <f t="shared" si="553"/>
        <v>0</v>
      </c>
      <c r="AY958" s="4">
        <f t="shared" si="536"/>
        <v>-11.085000000000001</v>
      </c>
      <c r="AZ958" s="4">
        <f t="shared" si="537"/>
        <v>148.74499999999992</v>
      </c>
      <c r="BA958" s="4">
        <f>(C958-$C$1240)*10/100*4</f>
        <v>34.172000000000118</v>
      </c>
      <c r="BC958"/>
      <c r="BE958" s="6"/>
      <c r="BK958">
        <f t="shared" si="554"/>
        <v>1</v>
      </c>
    </row>
    <row r="959" spans="1:63" x14ac:dyDescent="0.25">
      <c r="A959">
        <v>300</v>
      </c>
      <c r="B959" s="1">
        <v>43438</v>
      </c>
      <c r="C959" s="2">
        <v>2782.43</v>
      </c>
      <c r="D959" s="2">
        <v>2785.93</v>
      </c>
      <c r="E959" s="2">
        <v>2697.18</v>
      </c>
      <c r="F959" s="2">
        <v>2700.06</v>
      </c>
      <c r="G959" s="2">
        <v>4499840000</v>
      </c>
      <c r="H959" s="2">
        <f t="shared" si="538"/>
        <v>57.692152759279153</v>
      </c>
      <c r="I959" s="2">
        <f t="shared" si="539"/>
        <v>2724.8109999999997</v>
      </c>
      <c r="J959" s="2">
        <f t="shared" si="540"/>
        <v>53.842051289909641</v>
      </c>
      <c r="K959" s="2">
        <f t="shared" si="541"/>
        <v>-7.9400000000000546</v>
      </c>
      <c r="L959" s="20">
        <f>VLOOKUP(B959,'IV Calls'!A:B,2, FALSE)</f>
        <v>0.21190000000000001</v>
      </c>
      <c r="M959" s="2">
        <f t="shared" si="542"/>
        <v>19.384006102260177</v>
      </c>
      <c r="N959" s="2">
        <f>VLOOKUP(B959,'IV Puts'!A:B,2, FALSE)</f>
        <v>0.20810000000000001</v>
      </c>
      <c r="O959" s="21">
        <f t="shared" si="543"/>
        <v>19.754998590720774</v>
      </c>
      <c r="P959" s="4">
        <f t="shared" si="544"/>
        <v>93.190000000000055</v>
      </c>
      <c r="Q959" s="4">
        <f t="shared" si="545"/>
        <v>42.927999999999976</v>
      </c>
      <c r="R959" s="4">
        <f t="shared" si="546"/>
        <v>-2.9125338345864602</v>
      </c>
      <c r="S959" s="4">
        <f t="shared" si="547"/>
        <v>-1.9208448389217587</v>
      </c>
      <c r="T959" s="20">
        <f t="shared" si="518"/>
        <v>2787.6258496240603</v>
      </c>
      <c r="U959" s="2">
        <f t="shared" si="519"/>
        <v>87.56584962406032</v>
      </c>
      <c r="V959" s="24">
        <f t="shared" si="520"/>
        <v>0</v>
      </c>
      <c r="W959" s="32">
        <f t="shared" si="521"/>
        <v>2781.1186831197806</v>
      </c>
      <c r="X959" s="33">
        <f t="shared" si="522"/>
        <v>81.058683119780653</v>
      </c>
      <c r="Y959" s="34">
        <f t="shared" si="523"/>
        <v>0</v>
      </c>
      <c r="Z959" s="39">
        <f t="shared" si="548"/>
        <v>2781.623</v>
      </c>
      <c r="AA959" s="33">
        <f t="shared" si="524"/>
        <v>81.563000000000102</v>
      </c>
      <c r="AB959" s="34">
        <f t="shared" si="525"/>
        <v>0</v>
      </c>
      <c r="AC959" s="32">
        <f t="shared" si="526"/>
        <v>2781.5170934551543</v>
      </c>
      <c r="AD959" s="33">
        <f t="shared" si="527"/>
        <v>81.457093455154336</v>
      </c>
      <c r="AE959" s="34">
        <f t="shared" si="528"/>
        <v>0</v>
      </c>
      <c r="AF959" s="36">
        <f t="shared" si="529"/>
        <v>-1</v>
      </c>
      <c r="AG959" s="37">
        <f t="shared" si="530"/>
        <v>-1</v>
      </c>
      <c r="AH959" s="37">
        <f>IF(COUNTIF(AF960:AF963, "&lt;0")&gt;=2,0,IF(AE959=1, 1, -1))</f>
        <v>0</v>
      </c>
      <c r="AI959" s="37">
        <f>IF(COUNTIF(AF960:AF962, "&lt;0")&gt;=1,0,IF(AE959=1, 1, -1))</f>
        <v>0</v>
      </c>
      <c r="AJ959" s="42">
        <f>IF(SUM(AE960:AE962)=0,0,IF(AE959=1, 1, -1))</f>
        <v>-1</v>
      </c>
      <c r="AK959" s="37">
        <f>IF(COUNTIF(AF960:AF961, "&lt;0")&gt;=2,0,IF(AE959=1, 1, -1))</f>
        <v>-1</v>
      </c>
      <c r="AL959" s="44">
        <f>IF(COUNTIF(AF960:AF963, "&lt;0")&gt;=3,0,IF(AE959=1, 1, -1))</f>
        <v>-1</v>
      </c>
      <c r="AM959" s="49">
        <f>IF(COUNTIF(AF960:AF962, "&lt;0")&gt;=2,0,IF(AE959=1, 1, -1))</f>
        <v>-1</v>
      </c>
      <c r="AN959" s="7">
        <v>19.036392967816628</v>
      </c>
      <c r="AO959" s="4">
        <f t="shared" si="531"/>
        <v>3.5</v>
      </c>
      <c r="AP959" s="4">
        <f t="shared" si="532"/>
        <v>-85.25</v>
      </c>
      <c r="AQ959" s="4">
        <f t="shared" si="533"/>
        <v>82.369999999999891</v>
      </c>
      <c r="AR959">
        <f t="shared" si="549"/>
        <v>85.25</v>
      </c>
      <c r="AS959" s="6">
        <f t="shared" si="534"/>
        <v>1</v>
      </c>
      <c r="AT959" s="4">
        <f t="shared" si="535"/>
        <v>-56.695410548275056</v>
      </c>
      <c r="AU959" s="4">
        <f t="shared" si="550"/>
        <v>-56.333607032183266</v>
      </c>
      <c r="AV959">
        <f t="shared" si="551"/>
        <v>1</v>
      </c>
      <c r="AW959">
        <f t="shared" si="552"/>
        <v>0</v>
      </c>
      <c r="AX959">
        <f t="shared" si="553"/>
        <v>0</v>
      </c>
      <c r="AY959" s="4">
        <f t="shared" si="536"/>
        <v>-3.9100000000000006</v>
      </c>
      <c r="AZ959" s="4">
        <f t="shared" si="537"/>
        <v>159.82999999999993</v>
      </c>
      <c r="BA959" s="4">
        <f>(C959-$C$1240)*10/100*4</f>
        <v>81.739999999999966</v>
      </c>
      <c r="BC959"/>
      <c r="BE959" s="6"/>
      <c r="BK959">
        <f t="shared" si="554"/>
        <v>1</v>
      </c>
    </row>
    <row r="960" spans="1:63" x14ac:dyDescent="0.25">
      <c r="A960">
        <v>299</v>
      </c>
      <c r="B960" s="1">
        <v>43437</v>
      </c>
      <c r="C960" s="2">
        <v>2790.5</v>
      </c>
      <c r="D960" s="2">
        <v>2800.18</v>
      </c>
      <c r="E960" s="2">
        <v>2773.38</v>
      </c>
      <c r="F960" s="2">
        <v>2790.37</v>
      </c>
      <c r="G960" s="2">
        <v>4186060000</v>
      </c>
      <c r="H960" s="2">
        <f t="shared" si="538"/>
        <v>51.44935010927415</v>
      </c>
      <c r="I960" s="2">
        <f t="shared" si="539"/>
        <v>2722.0079999999998</v>
      </c>
      <c r="J960" s="2">
        <f t="shared" si="540"/>
        <v>50.801130268714942</v>
      </c>
      <c r="K960" s="2">
        <f t="shared" si="541"/>
        <v>30.329999999999927</v>
      </c>
      <c r="L960" s="20">
        <f>VLOOKUP(B960,'IV Calls'!A:B,2, FALSE)</f>
        <v>0.14760000000000001</v>
      </c>
      <c r="M960" s="2">
        <f t="shared" si="542"/>
        <v>13.355894376377357</v>
      </c>
      <c r="N960" s="2">
        <f>VLOOKUP(B960,'IV Puts'!A:B,2, FALSE)</f>
        <v>0.15190000000000001</v>
      </c>
      <c r="O960" s="21">
        <f t="shared" si="543"/>
        <v>14.263849040236371</v>
      </c>
      <c r="P960" s="4">
        <f t="shared" si="544"/>
        <v>40.009999999999764</v>
      </c>
      <c r="Q960" s="4">
        <f t="shared" si="545"/>
        <v>39.126999999999953</v>
      </c>
      <c r="R960" s="4">
        <f t="shared" si="546"/>
        <v>-2.744150375939844</v>
      </c>
      <c r="S960" s="4">
        <f t="shared" si="547"/>
        <v>-1.8469251834071436</v>
      </c>
      <c r="T960" s="20">
        <f t="shared" si="518"/>
        <v>2756.4436616541352</v>
      </c>
      <c r="U960" s="2">
        <f t="shared" si="519"/>
        <v>33.926338345864679</v>
      </c>
      <c r="V960" s="24">
        <f t="shared" si="520"/>
        <v>0</v>
      </c>
      <c r="W960" s="32">
        <f t="shared" si="521"/>
        <v>2788.6782102730376</v>
      </c>
      <c r="X960" s="33">
        <f t="shared" si="522"/>
        <v>1.6917897269622699</v>
      </c>
      <c r="Y960" s="34">
        <f t="shared" si="523"/>
        <v>1</v>
      </c>
      <c r="Z960" s="39">
        <f t="shared" si="548"/>
        <v>2795.7740000000031</v>
      </c>
      <c r="AA960" s="33">
        <f t="shared" si="524"/>
        <v>5.4040000000031796</v>
      </c>
      <c r="AB960" s="34">
        <f t="shared" si="525"/>
        <v>1</v>
      </c>
      <c r="AC960" s="32">
        <f t="shared" si="526"/>
        <v>2794.2838841573403</v>
      </c>
      <c r="AD960" s="33">
        <f t="shared" si="527"/>
        <v>3.9138841573403624</v>
      </c>
      <c r="AE960" s="34">
        <f t="shared" si="528"/>
        <v>1</v>
      </c>
      <c r="AF960" s="36">
        <f t="shared" si="529"/>
        <v>1</v>
      </c>
      <c r="AG960" s="37">
        <f t="shared" si="530"/>
        <v>0</v>
      </c>
      <c r="AH960" s="37">
        <f>IF(COUNTIF(AF961:AF964, "&lt;0")&gt;=2,0,IF(AE960=1, 1, -1))</f>
        <v>0</v>
      </c>
      <c r="AI960" s="37">
        <f>IF(COUNTIF(AF961:AF963, "&lt;0")&gt;=1,0,IF(AE960=1, 1, -1))</f>
        <v>0</v>
      </c>
      <c r="AJ960" s="42">
        <f>IF(SUM(AE961:AE963)=0,0,IF(AE960=1, 1, -1))</f>
        <v>1</v>
      </c>
      <c r="AK960" s="37">
        <f>IF(COUNTIF(AF961:AF962, "&lt;0")&gt;=2,0,IF(AE960=1, 1, -1))</f>
        <v>1</v>
      </c>
      <c r="AL960" s="44">
        <f>IF(COUNTIF(AF961:AF964, "&lt;0")&gt;=3,0,IF(AE960=1, 1, -1))</f>
        <v>0</v>
      </c>
      <c r="AM960" s="49">
        <f>IF(COUNTIF(AF961:AF963, "&lt;0")&gt;=2,0,IF(AE960=1, 1, -1))</f>
        <v>0</v>
      </c>
      <c r="AN960" s="7">
        <v>13.744988860242008</v>
      </c>
      <c r="AO960" s="4">
        <f t="shared" si="531"/>
        <v>9.6799999999998363</v>
      </c>
      <c r="AP960" s="4">
        <f t="shared" si="532"/>
        <v>-17.119999999999891</v>
      </c>
      <c r="AQ960" s="4">
        <f t="shared" si="533"/>
        <v>0.13000000000010914</v>
      </c>
      <c r="AR960">
        <f t="shared" si="549"/>
        <v>17.119999999999891</v>
      </c>
      <c r="AS960" s="6">
        <f t="shared" si="534"/>
        <v>0</v>
      </c>
      <c r="AT960" s="4">
        <f t="shared" si="535"/>
        <v>3.497483290363121</v>
      </c>
      <c r="AU960" s="4">
        <f t="shared" si="550"/>
        <v>20.614988860241901</v>
      </c>
      <c r="AV960">
        <f t="shared" si="551"/>
        <v>0</v>
      </c>
      <c r="AW960">
        <f t="shared" si="552"/>
        <v>0</v>
      </c>
      <c r="AX960">
        <f t="shared" si="553"/>
        <v>0</v>
      </c>
      <c r="AY960" s="4">
        <f t="shared" si="536"/>
        <v>6.94</v>
      </c>
      <c r="AZ960" s="4">
        <f t="shared" si="537"/>
        <v>163.73999999999992</v>
      </c>
      <c r="BA960" s="4">
        <f>(C960-$C$1240)*10/100*4</f>
        <v>84.968000000000032</v>
      </c>
      <c r="BC960"/>
      <c r="BE960" s="6"/>
      <c r="BK960">
        <f t="shared" si="554"/>
        <v>1</v>
      </c>
    </row>
    <row r="961" spans="1:63" x14ac:dyDescent="0.25">
      <c r="A961">
        <v>298</v>
      </c>
      <c r="B961" s="1">
        <v>43434</v>
      </c>
      <c r="C961" s="2">
        <v>2737.76</v>
      </c>
      <c r="D961" s="2">
        <v>2760.88</v>
      </c>
      <c r="E961" s="2">
        <v>2732.76</v>
      </c>
      <c r="F961" s="2">
        <v>2760.17</v>
      </c>
      <c r="G961" s="2">
        <v>4658580000</v>
      </c>
      <c r="H961" s="2">
        <f t="shared" si="538"/>
        <v>40.406131767894394</v>
      </c>
      <c r="I961" s="2">
        <f t="shared" si="539"/>
        <v>2719.7554999999998</v>
      </c>
      <c r="J961" s="2">
        <f t="shared" si="540"/>
        <v>42.741492055821993</v>
      </c>
      <c r="K961" s="2">
        <f t="shared" si="541"/>
        <v>-3.999999999996362E-2</v>
      </c>
      <c r="L961" s="20">
        <f>VLOOKUP(B961,'IV Calls'!A:B,2, FALSE)</f>
        <v>0.20799999999999999</v>
      </c>
      <c r="M961" s="2">
        <f t="shared" si="542"/>
        <v>18.66877584539796</v>
      </c>
      <c r="N961" s="2">
        <f>VLOOKUP(B961,'IV Puts'!A:B,2, FALSE)</f>
        <v>0.16619999999999999</v>
      </c>
      <c r="O961" s="21">
        <f t="shared" si="543"/>
        <v>15.480175049402703</v>
      </c>
      <c r="P961" s="4">
        <f t="shared" si="544"/>
        <v>28.119999999999891</v>
      </c>
      <c r="Q961" s="4">
        <f t="shared" si="545"/>
        <v>38.584999999999994</v>
      </c>
      <c r="R961" s="4">
        <f t="shared" si="546"/>
        <v>-3.7263383458646553</v>
      </c>
      <c r="S961" s="4">
        <f t="shared" si="547"/>
        <v>-2.5659010238907807</v>
      </c>
      <c r="T961" s="20">
        <f t="shared" si="518"/>
        <v>2733.2198120300754</v>
      </c>
      <c r="U961" s="2">
        <f t="shared" si="519"/>
        <v>26.950187969924627</v>
      </c>
      <c r="V961" s="24">
        <f t="shared" si="520"/>
        <v>0</v>
      </c>
      <c r="W961" s="32">
        <f t="shared" si="521"/>
        <v>2735.5657217360481</v>
      </c>
      <c r="X961" s="33">
        <f t="shared" si="522"/>
        <v>24.604278263951983</v>
      </c>
      <c r="Y961" s="34">
        <f t="shared" si="523"/>
        <v>0</v>
      </c>
      <c r="Z961" s="39">
        <f t="shared" si="548"/>
        <v>2737.8390000000004</v>
      </c>
      <c r="AA961" s="33">
        <f t="shared" si="524"/>
        <v>22.330999999999676</v>
      </c>
      <c r="AB961" s="34">
        <f t="shared" si="525"/>
        <v>0</v>
      </c>
      <c r="AC961" s="32">
        <f t="shared" si="526"/>
        <v>2737.36161156457</v>
      </c>
      <c r="AD961" s="33">
        <f t="shared" si="527"/>
        <v>22.808388435430061</v>
      </c>
      <c r="AE961" s="34">
        <f t="shared" si="528"/>
        <v>0</v>
      </c>
      <c r="AF961" s="36">
        <f t="shared" si="529"/>
        <v>-1</v>
      </c>
      <c r="AG961" s="37">
        <f t="shared" si="530"/>
        <v>-1</v>
      </c>
      <c r="AH961" s="37">
        <f>IF(COUNTIF(AF962:AF965, "&lt;0")&gt;=2,0,IF(AE961=1, 1, -1))</f>
        <v>0</v>
      </c>
      <c r="AI961" s="37">
        <f>IF(COUNTIF(AF962:AF964, "&lt;0")&gt;=1,0,IF(AE961=1, 1, -1))</f>
        <v>0</v>
      </c>
      <c r="AJ961" s="42">
        <f>IF(SUM(AE962:AE964)=0,0,IF(AE961=1, 1, -1))</f>
        <v>-1</v>
      </c>
      <c r="AK961" s="37">
        <f>IF(COUNTIF(AF962:AF963, "&lt;0")&gt;=2,0,IF(AE961=1, 1, -1))</f>
        <v>-1</v>
      </c>
      <c r="AL961" s="44">
        <f>IF(COUNTIF(AF962:AF965, "&lt;0")&gt;=3,0,IF(AE961=1, 1, -1))</f>
        <v>0</v>
      </c>
      <c r="AM961" s="49">
        <f>IF(COUNTIF(AF962:AF964, "&lt;0")&gt;=2,0,IF(AE961=1, 1, -1))</f>
        <v>0</v>
      </c>
      <c r="AN961" s="7">
        <v>14.917069930313177</v>
      </c>
      <c r="AO961" s="4">
        <f t="shared" si="531"/>
        <v>23.119999999999891</v>
      </c>
      <c r="AP961" s="4">
        <f t="shared" si="532"/>
        <v>-5</v>
      </c>
      <c r="AQ961" s="4">
        <f t="shared" si="533"/>
        <v>22.409999999999854</v>
      </c>
      <c r="AR961">
        <f t="shared" si="549"/>
        <v>23.119999999999891</v>
      </c>
      <c r="AS961" s="6">
        <f t="shared" si="534"/>
        <v>1</v>
      </c>
      <c r="AT961" s="4">
        <f t="shared" si="535"/>
        <v>-0.74439510453012403</v>
      </c>
      <c r="AU961" s="4">
        <f t="shared" si="550"/>
        <v>-0.49293006968667719</v>
      </c>
      <c r="AV961">
        <f t="shared" si="551"/>
        <v>1</v>
      </c>
      <c r="AW961">
        <f t="shared" si="552"/>
        <v>0</v>
      </c>
      <c r="AX961">
        <f t="shared" si="553"/>
        <v>0</v>
      </c>
      <c r="AY961" s="4">
        <f t="shared" si="536"/>
        <v>-3.9100000000000006</v>
      </c>
      <c r="AZ961" s="4">
        <f t="shared" si="537"/>
        <v>156.79999999999993</v>
      </c>
      <c r="BA961" s="4">
        <f>(C961-$C$1240)*10/100*4</f>
        <v>63.872000000000114</v>
      </c>
      <c r="BC961"/>
      <c r="BE961" s="6"/>
      <c r="BK961">
        <f t="shared" si="554"/>
        <v>1</v>
      </c>
    </row>
    <row r="962" spans="1:63" x14ac:dyDescent="0.25">
      <c r="A962">
        <v>297</v>
      </c>
      <c r="B962" s="1">
        <v>43433</v>
      </c>
      <c r="C962" s="2">
        <v>2736.97</v>
      </c>
      <c r="D962" s="2">
        <v>2753.75</v>
      </c>
      <c r="E962" s="2">
        <v>2722.94</v>
      </c>
      <c r="F962" s="2">
        <v>2737.8</v>
      </c>
      <c r="G962" s="2">
        <v>3560770000</v>
      </c>
      <c r="H962" s="2">
        <f t="shared" si="538"/>
        <v>36.525930880220741</v>
      </c>
      <c r="I962" s="2">
        <f t="shared" si="539"/>
        <v>2718.7465000000002</v>
      </c>
      <c r="J962" s="2">
        <f t="shared" si="540"/>
        <v>39.873924585399209</v>
      </c>
      <c r="K962" s="2">
        <f t="shared" si="541"/>
        <v>-6.8200000000001637</v>
      </c>
      <c r="L962" s="20">
        <f>VLOOKUP(B962,'IV Calls'!A:B,2, FALSE)</f>
        <v>0.18</v>
      </c>
      <c r="M962" s="2">
        <f t="shared" si="542"/>
        <v>16.191018205648</v>
      </c>
      <c r="N962" s="2">
        <f>VLOOKUP(B962,'IV Puts'!A:B,2, FALSE)</f>
        <v>0.18410000000000001</v>
      </c>
      <c r="O962" s="21">
        <f t="shared" si="543"/>
        <v>17.184930742149021</v>
      </c>
      <c r="P962" s="4">
        <f t="shared" si="544"/>
        <v>30.809999999999945</v>
      </c>
      <c r="Q962" s="4">
        <f t="shared" si="545"/>
        <v>42.236000000000011</v>
      </c>
      <c r="R962" s="4">
        <f t="shared" si="546"/>
        <v>-4.5801879699248067</v>
      </c>
      <c r="S962" s="4">
        <f t="shared" si="547"/>
        <v>-3.0905327661298458</v>
      </c>
      <c r="T962" s="20">
        <f t="shared" ref="T962:T1025" si="555">F963+R963</f>
        <v>2739.0883984962406</v>
      </c>
      <c r="U962" s="2">
        <f t="shared" ref="U962:U1025" si="556">ABS(T962-F962)</f>
        <v>1.2883984962404611</v>
      </c>
      <c r="V962" s="24">
        <f t="shared" ref="V962:V1025" si="557">IF(U962&gt;O963, 0, 1)</f>
        <v>1</v>
      </c>
      <c r="W962" s="32">
        <f t="shared" ref="W962:W1025" si="558">C962+S963*$BI$6</f>
        <v>2734.7018628093551</v>
      </c>
      <c r="X962" s="33">
        <f t="shared" ref="X962:X1025" si="559">ABS(W962-F962)</f>
        <v>3.0981371906450477</v>
      </c>
      <c r="Y962" s="34">
        <f t="shared" ref="Y962:Y1025" si="560">IF(X962&gt;O963, 0, 1)</f>
        <v>1</v>
      </c>
      <c r="Z962" s="39">
        <f t="shared" si="548"/>
        <v>2741.5220000000008</v>
      </c>
      <c r="AA962" s="33">
        <f t="shared" ref="AA962:AA1025" si="561">ABS(Z962-F962)</f>
        <v>3.7220000000006621</v>
      </c>
      <c r="AB962" s="34">
        <f t="shared" ref="AB962:AB1025" si="562">IF(AA962&gt;O963, 0, 1)</f>
        <v>1</v>
      </c>
      <c r="AC962" s="32">
        <f t="shared" ref="AC962:AC1025" si="563">$BI$8*Z962+(1-$BI$8)*W962</f>
        <v>2740.0897711899652</v>
      </c>
      <c r="AD962" s="33">
        <f t="shared" ref="AD962:AD1025" si="564">ABS(AC962-F962)</f>
        <v>2.2897711899649948</v>
      </c>
      <c r="AE962" s="34">
        <f t="shared" ref="AE962:AE1025" si="565">IF(AD962&gt;O963, 0, 1)</f>
        <v>1</v>
      </c>
      <c r="AF962" s="36">
        <f t="shared" ref="AF962:AF1025" si="566">IF(AE962=1, 1, -1)</f>
        <v>1</v>
      </c>
      <c r="AG962" s="37">
        <f t="shared" ref="AG962:AG1025" si="567">IF(AE963=0,0,IF(0=AE962,-1,AE962))</f>
        <v>0</v>
      </c>
      <c r="AH962" s="37">
        <f>IF(COUNTIF(AF963:AF966, "&lt;0")&gt;=2,0,IF(AE962=1, 1, -1))</f>
        <v>0</v>
      </c>
      <c r="AI962" s="37">
        <f>IF(COUNTIF(AF963:AF965, "&lt;0")&gt;=1,0,IF(AE962=1, 1, -1))</f>
        <v>0</v>
      </c>
      <c r="AJ962" s="42">
        <f>IF(SUM(AE963:AE965)=0,0,IF(AE962=1, 1, -1))</f>
        <v>0</v>
      </c>
      <c r="AK962" s="37">
        <f>IF(COUNTIF(AF963:AF964, "&lt;0")&gt;=2,0,IF(AE962=1, 1, -1))</f>
        <v>0</v>
      </c>
      <c r="AL962" s="44">
        <f>IF(COUNTIF(AF963:AF966, "&lt;0")&gt;=3,0,IF(AE962=1, 1, -1))</f>
        <v>0</v>
      </c>
      <c r="AM962" s="49">
        <f>IF(COUNTIF(AF963:AF965, "&lt;0")&gt;=2,0,IF(AE962=1, 1, -1))</f>
        <v>0</v>
      </c>
      <c r="AN962" s="7">
        <v>16.559813620332207</v>
      </c>
      <c r="AO962" s="4">
        <f t="shared" ref="AO962:AO1025" si="568">D962-C962</f>
        <v>16.7800000000002</v>
      </c>
      <c r="AP962" s="4">
        <f t="shared" ref="AP962:AP1025" si="569">E962-C962</f>
        <v>-14.029999999999745</v>
      </c>
      <c r="AQ962" s="4">
        <f t="shared" ref="AQ962:AQ1025" si="570">ABS(C962-F962)</f>
        <v>0.83000000000038199</v>
      </c>
      <c r="AR962">
        <f t="shared" si="549"/>
        <v>16.7800000000002</v>
      </c>
      <c r="AS962" s="6">
        <f t="shared" ref="AS962:AS1025" si="571">IF(AO962&gt;AN962*$BI$4,1,0)+IF(-AP962&gt;AN962*$BI$4,1,0)</f>
        <v>0</v>
      </c>
      <c r="AT962" s="4">
        <f t="shared" ref="AT962:AT1025" si="572">$BI$4*AN962-AR962</f>
        <v>8.0597204304981105</v>
      </c>
      <c r="AU962" s="4">
        <f t="shared" si="550"/>
        <v>22.729813620331825</v>
      </c>
      <c r="AV962">
        <f t="shared" si="551"/>
        <v>0</v>
      </c>
      <c r="AW962">
        <f t="shared" si="552"/>
        <v>0</v>
      </c>
      <c r="AX962">
        <f t="shared" si="553"/>
        <v>0</v>
      </c>
      <c r="AY962" s="4">
        <f t="shared" ref="AY962:AY1025" si="573">IF(OR(AS962=1,AX962=1),$BF$25,IF(AS962=0,$BF$24,$BF$26))</f>
        <v>6.94</v>
      </c>
      <c r="AZ962" s="4">
        <f t="shared" ref="AZ962:AZ1025" si="574">AY962+AZ963</f>
        <v>160.70999999999992</v>
      </c>
      <c r="BA962" s="4">
        <f>(C962-$C$1240)*10/100*4</f>
        <v>63.555999999999948</v>
      </c>
      <c r="BC962"/>
      <c r="BE962" s="6"/>
      <c r="BK962">
        <f t="shared" si="554"/>
        <v>0</v>
      </c>
    </row>
    <row r="963" spans="1:63" x14ac:dyDescent="0.25">
      <c r="A963">
        <v>296</v>
      </c>
      <c r="B963" s="1">
        <v>43432</v>
      </c>
      <c r="C963" s="2">
        <v>2691.45</v>
      </c>
      <c r="D963" s="2">
        <v>2744</v>
      </c>
      <c r="E963" s="2">
        <v>2684.38</v>
      </c>
      <c r="F963" s="2">
        <v>2743.79</v>
      </c>
      <c r="G963" s="2">
        <v>3951670000</v>
      </c>
      <c r="H963" s="2">
        <f t="shared" ref="H963:H1026" si="575">_xlfn.STDEV.S(C963:C972)</f>
        <v>36.679295113183407</v>
      </c>
      <c r="I963" s="2">
        <f t="shared" ref="I963:I1026" si="576">AVERAGE(C963:C982)</f>
        <v>2717.1779999999999</v>
      </c>
      <c r="J963" s="2">
        <f t="shared" ref="J963:J1026" si="577">_xlfn.STDEV.S(D963:E972)</f>
        <v>38.37049873823706</v>
      </c>
      <c r="K963" s="2">
        <f t="shared" ref="K963:K1026" si="578">C963-F964</f>
        <v>9.2799999999997453</v>
      </c>
      <c r="L963" s="20">
        <f>VLOOKUP(B963,'IV Calls'!A:B,2, FALSE)</f>
        <v>0.17510000000000001</v>
      </c>
      <c r="M963" s="2">
        <f t="shared" ref="M963:M1026" si="579">L963*F964*SQRT((6.5/24)/252)</f>
        <v>15.396543515726163</v>
      </c>
      <c r="N963" s="2">
        <f>VLOOKUP(B963,'IV Puts'!A:B,2, FALSE)</f>
        <v>0.1925</v>
      </c>
      <c r="O963" s="21">
        <f t="shared" ref="O963:O1026" si="580">N963*F964*SQRT((7/24)/252)</f>
        <v>17.565485713953411</v>
      </c>
      <c r="P963" s="4">
        <f t="shared" ref="P963:P1026" si="581">MAX(D963-E963, ABS(D963-F964), ABS(E963-F964))</f>
        <v>61.829999999999927</v>
      </c>
      <c r="Q963" s="4">
        <f t="shared" ref="Q963:Q1026" si="582">AVERAGE(P963:P972)</f>
        <v>45.260000000000034</v>
      </c>
      <c r="R963" s="4">
        <f t="shared" ref="R963:R1026" si="583">SLOPE(F963:F982,A963:A982)</f>
        <v>-4.7016015037593961</v>
      </c>
      <c r="S963" s="4">
        <f t="shared" ref="S963:S1026" si="584">SLOPE(F963:F982,B963:B982)*1</f>
        <v>-3.1945594234430206</v>
      </c>
      <c r="T963" s="20">
        <f t="shared" si="555"/>
        <v>2677.6290751879701</v>
      </c>
      <c r="U963" s="2">
        <f t="shared" si="556"/>
        <v>66.160924812029862</v>
      </c>
      <c r="V963" s="24">
        <f t="shared" si="557"/>
        <v>0</v>
      </c>
      <c r="W963" s="32">
        <f t="shared" si="558"/>
        <v>2689.1823105817152</v>
      </c>
      <c r="X963" s="33">
        <f t="shared" si="559"/>
        <v>54.607689418284735</v>
      </c>
      <c r="Y963" s="34">
        <f t="shared" si="560"/>
        <v>0</v>
      </c>
      <c r="Z963" s="39">
        <f t="shared" ref="Z963:Z1026" si="585">_xlfn.FORECAST.LINEAR(A963+$BI$7,C963:C964,A963:A964)</f>
        <v>2694.2200000000012</v>
      </c>
      <c r="AA963" s="33">
        <f t="shared" si="561"/>
        <v>49.569999999998799</v>
      </c>
      <c r="AB963" s="34">
        <f t="shared" si="562"/>
        <v>0</v>
      </c>
      <c r="AC963" s="32">
        <f t="shared" si="563"/>
        <v>2693.1620852221613</v>
      </c>
      <c r="AD963" s="33">
        <f t="shared" si="564"/>
        <v>50.627914777838669</v>
      </c>
      <c r="AE963" s="34">
        <f t="shared" si="565"/>
        <v>0</v>
      </c>
      <c r="AF963" s="36">
        <f t="shared" si="566"/>
        <v>-1</v>
      </c>
      <c r="AG963" s="37">
        <f t="shared" si="567"/>
        <v>0</v>
      </c>
      <c r="AH963" s="37">
        <f>IF(COUNTIF(AF964:AF967, "&lt;0")&gt;=2,0,IF(AE963=1, 1, -1))</f>
        <v>0</v>
      </c>
      <c r="AI963" s="37">
        <f>IF(COUNTIF(AF964:AF966, "&lt;0")&gt;=1,0,IF(AE963=1, 1, -1))</f>
        <v>0</v>
      </c>
      <c r="AJ963" s="42">
        <f>IF(SUM(AE964:AE966)=0,0,IF(AE963=1, 1, -1))</f>
        <v>-1</v>
      </c>
      <c r="AK963" s="37">
        <f>IF(COUNTIF(AF964:AF965, "&lt;0")&gt;=2,0,IF(AE963=1, 1, -1))</f>
        <v>0</v>
      </c>
      <c r="AL963" s="44">
        <f>IF(COUNTIF(AF964:AF967, "&lt;0")&gt;=3,0,IF(AE963=1, 1, -1))</f>
        <v>-1</v>
      </c>
      <c r="AM963" s="49">
        <f>IF(COUNTIF(AF964:AF966, "&lt;0")&gt;=2,0,IF(AE963=1, 1, -1))</f>
        <v>0</v>
      </c>
      <c r="AN963" s="7">
        <v>16.926525566974792</v>
      </c>
      <c r="AO963" s="4">
        <f t="shared" si="568"/>
        <v>52.550000000000182</v>
      </c>
      <c r="AP963" s="4">
        <f t="shared" si="569"/>
        <v>-7.069999999999709</v>
      </c>
      <c r="AQ963" s="4">
        <f t="shared" si="570"/>
        <v>52.340000000000146</v>
      </c>
      <c r="AR963">
        <f t="shared" ref="AR963:AR1026" si="586">IF(AO963&gt;(-AP963), AO963, -AP963)</f>
        <v>52.550000000000182</v>
      </c>
      <c r="AS963" s="6">
        <f t="shared" si="571"/>
        <v>1</v>
      </c>
      <c r="AT963" s="4">
        <f t="shared" si="572"/>
        <v>-27.160211649537992</v>
      </c>
      <c r="AU963" s="4">
        <f t="shared" ref="AU963:AU1026" si="587">AN963-AQ963+7</f>
        <v>-28.413474433025357</v>
      </c>
      <c r="AV963">
        <f t="shared" ref="AV963:AV1026" si="588">IF(AND(AT963&lt;0,AU963&lt;0), 1, 0)</f>
        <v>1</v>
      </c>
      <c r="AW963">
        <f t="shared" ref="AW963:AW1026" si="589">IF(AND(AT963&lt;0,AU963&gt;0), 1, 0)</f>
        <v>0</v>
      </c>
      <c r="AX963">
        <f t="shared" ref="AX963:AX1026" si="590">IF(AND(AT963&gt;0,AU963&lt;0), 1, 0)</f>
        <v>0</v>
      </c>
      <c r="AY963" s="4">
        <f t="shared" si="573"/>
        <v>-3.9100000000000006</v>
      </c>
      <c r="AZ963" s="4">
        <f t="shared" si="574"/>
        <v>153.76999999999992</v>
      </c>
      <c r="BA963" s="4">
        <f>(C963-$C$1240)*10/100*4</f>
        <v>45.347999999999956</v>
      </c>
      <c r="BC963"/>
      <c r="BE963" s="6"/>
      <c r="BK963">
        <f t="shared" ref="BK963:BK1026" si="591">IF(AND(AM963=0,AL963=0,AK963=0),0,1)</f>
        <v>1</v>
      </c>
    </row>
    <row r="964" spans="1:63" x14ac:dyDescent="0.25">
      <c r="A964">
        <v>295</v>
      </c>
      <c r="B964" s="1">
        <v>43431</v>
      </c>
      <c r="C964" s="2">
        <v>2663.75</v>
      </c>
      <c r="D964" s="2">
        <v>2682.53</v>
      </c>
      <c r="E964" s="2">
        <v>2655.89</v>
      </c>
      <c r="F964" s="2">
        <v>2682.17</v>
      </c>
      <c r="G964" s="2">
        <v>3485220000</v>
      </c>
      <c r="H964" s="2">
        <f t="shared" si="575"/>
        <v>39.566427702170863</v>
      </c>
      <c r="I964" s="2">
        <f t="shared" si="576"/>
        <v>2714.6395000000002</v>
      </c>
      <c r="J964" s="2">
        <f t="shared" si="577"/>
        <v>39.826927610534248</v>
      </c>
      <c r="K964" s="2">
        <f t="shared" si="578"/>
        <v>-9.6999999999998181</v>
      </c>
      <c r="L964" s="20">
        <f>VLOOKUP(B964,'IV Calls'!A:B,2, FALSE)</f>
        <v>0.18779999999999999</v>
      </c>
      <c r="M964" s="2">
        <f t="shared" si="579"/>
        <v>16.459568329028411</v>
      </c>
      <c r="N964" s="2">
        <f>VLOOKUP(B964,'IV Puts'!A:B,2, FALSE)</f>
        <v>0.185</v>
      </c>
      <c r="O964" s="21">
        <f t="shared" si="580"/>
        <v>16.826233962167805</v>
      </c>
      <c r="P964" s="4">
        <f t="shared" si="581"/>
        <v>26.640000000000327</v>
      </c>
      <c r="Q964" s="4">
        <f t="shared" si="582"/>
        <v>43.03900000000003</v>
      </c>
      <c r="R964" s="4">
        <f t="shared" si="583"/>
        <v>-4.5409248120300765</v>
      </c>
      <c r="S964" s="4">
        <f t="shared" si="584"/>
        <v>-3.1939287581471518</v>
      </c>
      <c r="T964" s="20">
        <f t="shared" si="555"/>
        <v>2670.5418721804508</v>
      </c>
      <c r="U964" s="2">
        <f t="shared" si="556"/>
        <v>11.628127819549263</v>
      </c>
      <c r="V964" s="24">
        <f t="shared" si="557"/>
        <v>1</v>
      </c>
      <c r="W964" s="32">
        <f t="shared" si="558"/>
        <v>2662.1711451319052</v>
      </c>
      <c r="X964" s="33">
        <f t="shared" si="559"/>
        <v>19.998854868094895</v>
      </c>
      <c r="Y964" s="34">
        <f t="shared" si="560"/>
        <v>0</v>
      </c>
      <c r="Z964" s="39">
        <f t="shared" si="585"/>
        <v>2665.1279999999997</v>
      </c>
      <c r="AA964" s="33">
        <f t="shared" si="561"/>
        <v>17.042000000000371</v>
      </c>
      <c r="AB964" s="34">
        <f t="shared" si="562"/>
        <v>0</v>
      </c>
      <c r="AC964" s="32">
        <f t="shared" si="563"/>
        <v>2664.5070604776997</v>
      </c>
      <c r="AD964" s="33">
        <f t="shared" si="564"/>
        <v>17.662939522300348</v>
      </c>
      <c r="AE964" s="34">
        <f t="shared" si="565"/>
        <v>0</v>
      </c>
      <c r="AF964" s="36">
        <f t="shared" si="566"/>
        <v>-1</v>
      </c>
      <c r="AG964" s="37">
        <f t="shared" si="567"/>
        <v>0</v>
      </c>
      <c r="AH964" s="37">
        <f>IF(COUNTIF(AF965:AF968, "&lt;0")&gt;=2,0,IF(AE964=1, 1, -1))</f>
        <v>-1</v>
      </c>
      <c r="AI964" s="37">
        <f>IF(COUNTIF(AF965:AF967, "&lt;0")&gt;=1,0,IF(AE964=1, 1, -1))</f>
        <v>0</v>
      </c>
      <c r="AJ964" s="42">
        <f>IF(SUM(AE965:AE967)=0,0,IF(AE964=1, 1, -1))</f>
        <v>-1</v>
      </c>
      <c r="AK964" s="37">
        <f>IF(COUNTIF(AF965:AF966, "&lt;0")&gt;=2,0,IF(AE964=1, 1, -1))</f>
        <v>-1</v>
      </c>
      <c r="AL964" s="44">
        <f>IF(COUNTIF(AF965:AF968, "&lt;0")&gt;=3,0,IF(AE964=1, 1, -1))</f>
        <v>-1</v>
      </c>
      <c r="AM964" s="49">
        <f>IF(COUNTIF(AF965:AF967, "&lt;0")&gt;=2,0,IF(AE964=1, 1, -1))</f>
        <v>-1</v>
      </c>
      <c r="AN964" s="7">
        <v>16.214164754367708</v>
      </c>
      <c r="AO964" s="4">
        <f t="shared" si="568"/>
        <v>18.7800000000002</v>
      </c>
      <c r="AP964" s="4">
        <f t="shared" si="569"/>
        <v>-7.8600000000001273</v>
      </c>
      <c r="AQ964" s="4">
        <f t="shared" si="570"/>
        <v>18.420000000000073</v>
      </c>
      <c r="AR964">
        <f t="shared" si="586"/>
        <v>18.7800000000002</v>
      </c>
      <c r="AS964" s="6">
        <f t="shared" si="571"/>
        <v>0</v>
      </c>
      <c r="AT964" s="4">
        <f t="shared" si="572"/>
        <v>5.5412471315513621</v>
      </c>
      <c r="AU964" s="4">
        <f t="shared" si="587"/>
        <v>4.7941647543676353</v>
      </c>
      <c r="AV964">
        <f t="shared" si="588"/>
        <v>0</v>
      </c>
      <c r="AW964">
        <f t="shared" si="589"/>
        <v>0</v>
      </c>
      <c r="AX964">
        <f t="shared" si="590"/>
        <v>0</v>
      </c>
      <c r="AY964" s="4">
        <f t="shared" si="573"/>
        <v>6.94</v>
      </c>
      <c r="AZ964" s="4">
        <f t="shared" si="574"/>
        <v>157.67999999999992</v>
      </c>
      <c r="BA964" s="4">
        <f>(C964-$C$1240)*10/100*4</f>
        <v>34.268000000000029</v>
      </c>
      <c r="BC964"/>
      <c r="BE964" s="6"/>
      <c r="BK964">
        <f t="shared" si="591"/>
        <v>1</v>
      </c>
    </row>
    <row r="965" spans="1:63" x14ac:dyDescent="0.25">
      <c r="A965">
        <v>294</v>
      </c>
      <c r="B965" s="1">
        <v>43430</v>
      </c>
      <c r="C965" s="2">
        <v>2649.97</v>
      </c>
      <c r="D965" s="2">
        <v>2674.35</v>
      </c>
      <c r="E965" s="2">
        <v>2649.97</v>
      </c>
      <c r="F965" s="2">
        <v>2673.45</v>
      </c>
      <c r="G965" s="2">
        <v>3443950000</v>
      </c>
      <c r="H965" s="2">
        <f t="shared" si="575"/>
        <v>47.008359599354485</v>
      </c>
      <c r="I965" s="2">
        <f t="shared" si="576"/>
        <v>2715.5844999999999</v>
      </c>
      <c r="J965" s="2">
        <f t="shared" si="577"/>
        <v>44.100365364281892</v>
      </c>
      <c r="K965" s="2">
        <f t="shared" si="578"/>
        <v>17.409999999999854</v>
      </c>
      <c r="L965" s="20">
        <f>VLOOKUP(B965,'IV Calls'!A:B,2, FALSE)</f>
        <v>0.16109999999999999</v>
      </c>
      <c r="M965" s="2">
        <f t="shared" si="579"/>
        <v>13.903514869679285</v>
      </c>
      <c r="N965" s="2">
        <f>VLOOKUP(B965,'IV Puts'!A:B,2, FALSE)</f>
        <v>0.1888</v>
      </c>
      <c r="O965" s="21">
        <f t="shared" si="580"/>
        <v>16.909213080818475</v>
      </c>
      <c r="P965" s="4">
        <f t="shared" si="581"/>
        <v>41.789999999999964</v>
      </c>
      <c r="Q965" s="4">
        <f t="shared" si="582"/>
        <v>46.276000000000025</v>
      </c>
      <c r="R965" s="4">
        <f t="shared" si="583"/>
        <v>-2.9081278195488771</v>
      </c>
      <c r="S965" s="4">
        <f t="shared" si="584"/>
        <v>-2.2237392508380731</v>
      </c>
      <c r="T965" s="20">
        <f t="shared" si="555"/>
        <v>2631.1116766917294</v>
      </c>
      <c r="U965" s="2">
        <f t="shared" si="556"/>
        <v>42.338323308270446</v>
      </c>
      <c r="V965" s="24">
        <f t="shared" si="557"/>
        <v>0</v>
      </c>
      <c r="W965" s="32">
        <f t="shared" si="558"/>
        <v>2649.1438445737158</v>
      </c>
      <c r="X965" s="33">
        <f t="shared" si="559"/>
        <v>24.306155426284022</v>
      </c>
      <c r="Y965" s="34">
        <f t="shared" si="560"/>
        <v>0</v>
      </c>
      <c r="Z965" s="39">
        <f t="shared" si="585"/>
        <v>2651.6310000000003</v>
      </c>
      <c r="AA965" s="33">
        <f t="shared" si="561"/>
        <v>21.818999999999505</v>
      </c>
      <c r="AB965" s="34">
        <f t="shared" si="562"/>
        <v>0</v>
      </c>
      <c r="AC965" s="32">
        <f t="shared" si="563"/>
        <v>2651.1086973604806</v>
      </c>
      <c r="AD965" s="33">
        <f t="shared" si="564"/>
        <v>22.341302639519199</v>
      </c>
      <c r="AE965" s="34">
        <f t="shared" si="565"/>
        <v>0</v>
      </c>
      <c r="AF965" s="36">
        <f t="shared" si="566"/>
        <v>-1</v>
      </c>
      <c r="AG965" s="37">
        <f t="shared" si="567"/>
        <v>-1</v>
      </c>
      <c r="AH965" s="37">
        <f>IF(COUNTIF(AF966:AF969, "&lt;0")&gt;=2,0,IF(AE965=1, 1, -1))</f>
        <v>-1</v>
      </c>
      <c r="AI965" s="37">
        <f>IF(COUNTIF(AF966:AF968, "&lt;0")&gt;=1,0,IF(AE965=1, 1, -1))</f>
        <v>-1</v>
      </c>
      <c r="AJ965" s="42">
        <f>IF(SUM(AE966:AE968)=0,0,IF(AE965=1, 1, -1))</f>
        <v>-1</v>
      </c>
      <c r="AK965" s="37">
        <f>IF(COUNTIF(AF966:AF967, "&lt;0")&gt;=2,0,IF(AE965=1, 1, -1))</f>
        <v>-1</v>
      </c>
      <c r="AL965" s="44">
        <f>IF(COUNTIF(AF966:AF969, "&lt;0")&gt;=3,0,IF(AE965=1, 1, -1))</f>
        <v>-1</v>
      </c>
      <c r="AM965" s="49">
        <f>IF(COUNTIF(AF966:AF968, "&lt;0")&gt;=2,0,IF(AE965=1, 1, -1))</f>
        <v>-1</v>
      </c>
      <c r="AN965" s="7">
        <v>16.294125433863741</v>
      </c>
      <c r="AO965" s="4">
        <f t="shared" si="568"/>
        <v>24.380000000000109</v>
      </c>
      <c r="AP965" s="4">
        <f t="shared" si="569"/>
        <v>0</v>
      </c>
      <c r="AQ965" s="4">
        <f t="shared" si="570"/>
        <v>23.480000000000018</v>
      </c>
      <c r="AR965">
        <f t="shared" si="586"/>
        <v>24.380000000000109</v>
      </c>
      <c r="AS965" s="6">
        <f t="shared" si="571"/>
        <v>0</v>
      </c>
      <c r="AT965" s="4">
        <f t="shared" si="572"/>
        <v>6.1188150795501883E-2</v>
      </c>
      <c r="AU965" s="4">
        <f t="shared" si="587"/>
        <v>-0.18587456613627751</v>
      </c>
      <c r="AV965">
        <f t="shared" si="588"/>
        <v>0</v>
      </c>
      <c r="AW965">
        <f t="shared" si="589"/>
        <v>0</v>
      </c>
      <c r="AX965">
        <f t="shared" si="590"/>
        <v>1</v>
      </c>
      <c r="AY965" s="4">
        <f t="shared" si="573"/>
        <v>-3.9100000000000006</v>
      </c>
      <c r="AZ965" s="4">
        <f t="shared" si="574"/>
        <v>150.73999999999992</v>
      </c>
      <c r="BA965" s="4">
        <f>(C965-$C$1240)*10/100*4</f>
        <v>28.75599999999995</v>
      </c>
      <c r="BC965"/>
      <c r="BE965" s="6"/>
      <c r="BK965">
        <f t="shared" si="591"/>
        <v>1</v>
      </c>
    </row>
    <row r="966" spans="1:63" x14ac:dyDescent="0.25">
      <c r="A966">
        <v>293</v>
      </c>
      <c r="B966" s="1">
        <v>43427</v>
      </c>
      <c r="C966" s="2">
        <v>2633.36</v>
      </c>
      <c r="D966" s="2">
        <v>2647.55</v>
      </c>
      <c r="E966" s="2">
        <v>2631.09</v>
      </c>
      <c r="F966" s="2">
        <v>2632.56</v>
      </c>
      <c r="G966" s="2">
        <v>1651650000</v>
      </c>
      <c r="H966" s="2">
        <f t="shared" si="575"/>
        <v>52.418155421359259</v>
      </c>
      <c r="I966" s="2">
        <f t="shared" si="576"/>
        <v>2716.4790000000003</v>
      </c>
      <c r="J966" s="2">
        <f t="shared" si="577"/>
        <v>49.35574338679492</v>
      </c>
      <c r="K966" s="2">
        <f t="shared" si="578"/>
        <v>-16.569999999999709</v>
      </c>
      <c r="L966" s="20">
        <f>VLOOKUP(B966,'IV Calls'!A:B,2, FALSE)</f>
        <v>0.17580000000000001</v>
      </c>
      <c r="M966" s="2">
        <f t="shared" si="579"/>
        <v>15.272286397029889</v>
      </c>
      <c r="N966" s="2">
        <f>VLOOKUP(B966,'IV Puts'!A:B,2, FALSE)</f>
        <v>0.1946</v>
      </c>
      <c r="O966" s="21">
        <f t="shared" si="580"/>
        <v>17.543666645924734</v>
      </c>
      <c r="P966" s="4">
        <f t="shared" si="581"/>
        <v>18.839999999999691</v>
      </c>
      <c r="Q966" s="4">
        <f t="shared" si="582"/>
        <v>46.356000000000037</v>
      </c>
      <c r="R966" s="4">
        <f t="shared" si="583"/>
        <v>-1.4483233082706801</v>
      </c>
      <c r="S966" s="4">
        <f t="shared" si="584"/>
        <v>-1.1635991919494244</v>
      </c>
      <c r="T966" s="20">
        <f t="shared" si="555"/>
        <v>2649.8952030075188</v>
      </c>
      <c r="U966" s="2">
        <f t="shared" si="556"/>
        <v>17.335203007518885</v>
      </c>
      <c r="V966" s="24">
        <f t="shared" si="557"/>
        <v>0</v>
      </c>
      <c r="W966" s="32">
        <f t="shared" si="558"/>
        <v>2633.2604763549016</v>
      </c>
      <c r="X966" s="33">
        <f t="shared" si="559"/>
        <v>0.70047635490163884</v>
      </c>
      <c r="Y966" s="34">
        <f t="shared" si="560"/>
        <v>1</v>
      </c>
      <c r="Z966" s="39">
        <f t="shared" si="585"/>
        <v>2630.9219999999996</v>
      </c>
      <c r="AA966" s="33">
        <f t="shared" si="561"/>
        <v>1.6380000000003747</v>
      </c>
      <c r="AB966" s="34">
        <f t="shared" si="562"/>
        <v>1</v>
      </c>
      <c r="AC966" s="32">
        <f t="shared" si="563"/>
        <v>2631.4130800345292</v>
      </c>
      <c r="AD966" s="33">
        <f t="shared" si="564"/>
        <v>1.1469199654707154</v>
      </c>
      <c r="AE966" s="34">
        <f t="shared" si="565"/>
        <v>1</v>
      </c>
      <c r="AF966" s="36">
        <f t="shared" si="566"/>
        <v>1</v>
      </c>
      <c r="AG966" s="37">
        <f t="shared" si="567"/>
        <v>1</v>
      </c>
      <c r="AH966" s="37">
        <f>IF(COUNTIF(AF967:AF970, "&lt;0")&gt;=2,0,IF(AE966=1, 1, -1))</f>
        <v>0</v>
      </c>
      <c r="AI966" s="37">
        <f>IF(COUNTIF(AF967:AF969, "&lt;0")&gt;=1,0,IF(AE966=1, 1, -1))</f>
        <v>0</v>
      </c>
      <c r="AJ966" s="42">
        <f>IF(SUM(AE967:AE969)=0,0,IF(AE966=1, 1, -1))</f>
        <v>1</v>
      </c>
      <c r="AK966" s="37">
        <f>IF(COUNTIF(AF967:AF968, "&lt;0")&gt;=2,0,IF(AE966=1, 1, -1))</f>
        <v>1</v>
      </c>
      <c r="AL966" s="44">
        <f>IF(COUNTIF(AF967:AF970, "&lt;0")&gt;=3,0,IF(AE966=1, 1, -1))</f>
        <v>1</v>
      </c>
      <c r="AM966" s="49">
        <f>IF(COUNTIF(AF967:AF969, "&lt;0")&gt;=2,0,IF(AE966=1, 1, -1))</f>
        <v>1</v>
      </c>
      <c r="AN966" s="7">
        <v>16.905500186928421</v>
      </c>
      <c r="AO966" s="4">
        <f t="shared" si="568"/>
        <v>14.190000000000055</v>
      </c>
      <c r="AP966" s="4">
        <f t="shared" si="569"/>
        <v>-2.2699999999999818</v>
      </c>
      <c r="AQ966" s="4">
        <f t="shared" si="570"/>
        <v>0.8000000000001819</v>
      </c>
      <c r="AR966">
        <f t="shared" si="586"/>
        <v>14.190000000000055</v>
      </c>
      <c r="AS966" s="6">
        <f t="shared" si="571"/>
        <v>0</v>
      </c>
      <c r="AT966" s="4">
        <f t="shared" si="572"/>
        <v>11.168250280392577</v>
      </c>
      <c r="AU966" s="4">
        <f t="shared" si="587"/>
        <v>23.105500186928239</v>
      </c>
      <c r="AV966">
        <f t="shared" si="588"/>
        <v>0</v>
      </c>
      <c r="AW966">
        <f t="shared" si="589"/>
        <v>0</v>
      </c>
      <c r="AX966">
        <f t="shared" si="590"/>
        <v>0</v>
      </c>
      <c r="AY966" s="4">
        <f t="shared" si="573"/>
        <v>6.94</v>
      </c>
      <c r="AZ966" s="4">
        <f t="shared" si="574"/>
        <v>154.64999999999992</v>
      </c>
      <c r="BA966" s="4">
        <f>(C966-$C$1240)*10/100*4</f>
        <v>22.11200000000008</v>
      </c>
      <c r="BC966"/>
      <c r="BE966" s="6"/>
      <c r="BK966">
        <f t="shared" si="591"/>
        <v>1</v>
      </c>
    </row>
    <row r="967" spans="1:63" x14ac:dyDescent="0.25">
      <c r="A967">
        <v>292</v>
      </c>
      <c r="B967" s="1">
        <v>43425</v>
      </c>
      <c r="C967" s="2">
        <v>2657.74</v>
      </c>
      <c r="D967" s="2">
        <v>2670.73</v>
      </c>
      <c r="E967" s="2">
        <v>2649.82</v>
      </c>
      <c r="F967" s="2">
        <v>2649.93</v>
      </c>
      <c r="G967" s="2">
        <v>3233550000</v>
      </c>
      <c r="H967" s="2">
        <f t="shared" si="575"/>
        <v>51.965462889628313</v>
      </c>
      <c r="I967" s="2">
        <f t="shared" si="576"/>
        <v>2718.5549999999998</v>
      </c>
      <c r="J967" s="2">
        <f t="shared" si="577"/>
        <v>51.772600556868362</v>
      </c>
      <c r="K967" s="2">
        <f t="shared" si="578"/>
        <v>15.849999999999909</v>
      </c>
      <c r="L967" s="20">
        <f>VLOOKUP(B967,'IV Calls'!A:B,2, FALSE)</f>
        <v>0.16439999999999999</v>
      </c>
      <c r="M967" s="2">
        <f t="shared" si="579"/>
        <v>14.238601362744614</v>
      </c>
      <c r="N967" s="2">
        <f>VLOOKUP(B967,'IV Puts'!A:B,2, FALSE)</f>
        <v>0.17449999999999999</v>
      </c>
      <c r="O967" s="21">
        <f t="shared" si="580"/>
        <v>15.683872064860736</v>
      </c>
      <c r="P967" s="4">
        <f t="shared" si="581"/>
        <v>28.840000000000146</v>
      </c>
      <c r="Q967" s="4">
        <f t="shared" si="582"/>
        <v>46.448000000000093</v>
      </c>
      <c r="R967" s="4">
        <f t="shared" si="583"/>
        <v>-3.4796992481210681E-2</v>
      </c>
      <c r="S967" s="4">
        <f t="shared" si="584"/>
        <v>-0.14017414802582781</v>
      </c>
      <c r="T967" s="20">
        <f t="shared" si="555"/>
        <v>2643.8109699248121</v>
      </c>
      <c r="U967" s="2">
        <f t="shared" si="556"/>
        <v>6.1190300751877658</v>
      </c>
      <c r="V967" s="24">
        <f t="shared" si="557"/>
        <v>1</v>
      </c>
      <c r="W967" s="32">
        <f t="shared" si="558"/>
        <v>2658.6108873217231</v>
      </c>
      <c r="X967" s="33">
        <f t="shared" si="559"/>
        <v>8.6808873217232758</v>
      </c>
      <c r="Y967" s="34">
        <f t="shared" si="560"/>
        <v>1</v>
      </c>
      <c r="Z967" s="39">
        <f t="shared" si="585"/>
        <v>2658.0540000000001</v>
      </c>
      <c r="AA967" s="33">
        <f t="shared" si="561"/>
        <v>8.124000000000251</v>
      </c>
      <c r="AB967" s="34">
        <f t="shared" si="562"/>
        <v>1</v>
      </c>
      <c r="AC967" s="32">
        <f t="shared" si="563"/>
        <v>2658.1709463375619</v>
      </c>
      <c r="AD967" s="33">
        <f t="shared" si="564"/>
        <v>8.2409463375620362</v>
      </c>
      <c r="AE967" s="34">
        <f t="shared" si="565"/>
        <v>1</v>
      </c>
      <c r="AF967" s="36">
        <f t="shared" si="566"/>
        <v>1</v>
      </c>
      <c r="AG967" s="37">
        <f t="shared" si="567"/>
        <v>1</v>
      </c>
      <c r="AH967" s="37">
        <f>IF(COUNTIF(AF968:AF971, "&lt;0")&gt;=2,0,IF(AE967=1, 1, -1))</f>
        <v>0</v>
      </c>
      <c r="AI967" s="37">
        <f>IF(COUNTIF(AF968:AF970, "&lt;0")&gt;=1,0,IF(AE967=1, 1, -1))</f>
        <v>0</v>
      </c>
      <c r="AJ967" s="42">
        <f>IF(SUM(AE968:AE970)=0,0,IF(AE967=1, 1, -1))</f>
        <v>1</v>
      </c>
      <c r="AK967" s="37">
        <f>IF(COUNTIF(AF968:AF969, "&lt;0")&gt;=2,0,IF(AE967=1, 1, -1))</f>
        <v>1</v>
      </c>
      <c r="AL967" s="44">
        <f>IF(COUNTIF(AF968:AF971, "&lt;0")&gt;=3,0,IF(AE967=1, 1, -1))</f>
        <v>0</v>
      </c>
      <c r="AM967" s="49">
        <f>IF(COUNTIF(AF968:AF970, "&lt;0")&gt;=2,0,IF(AE967=1, 1, -1))</f>
        <v>0</v>
      </c>
      <c r="AN967" s="7">
        <v>15.113357285881602</v>
      </c>
      <c r="AO967" s="4">
        <f t="shared" si="568"/>
        <v>12.990000000000236</v>
      </c>
      <c r="AP967" s="4">
        <f t="shared" si="569"/>
        <v>-7.919999999999618</v>
      </c>
      <c r="AQ967" s="4">
        <f t="shared" si="570"/>
        <v>7.8099999999999454</v>
      </c>
      <c r="AR967">
        <f t="shared" si="586"/>
        <v>12.990000000000236</v>
      </c>
      <c r="AS967" s="6">
        <f t="shared" si="571"/>
        <v>0</v>
      </c>
      <c r="AT967" s="4">
        <f t="shared" si="572"/>
        <v>9.6800359288221642</v>
      </c>
      <c r="AU967" s="4">
        <f t="shared" si="587"/>
        <v>14.303357285881656</v>
      </c>
      <c r="AV967">
        <f t="shared" si="588"/>
        <v>0</v>
      </c>
      <c r="AW967">
        <f t="shared" si="589"/>
        <v>0</v>
      </c>
      <c r="AX967">
        <f t="shared" si="590"/>
        <v>0</v>
      </c>
      <c r="AY967" s="4">
        <f t="shared" si="573"/>
        <v>6.94</v>
      </c>
      <c r="AZ967" s="4">
        <f t="shared" si="574"/>
        <v>147.70999999999992</v>
      </c>
      <c r="BA967" s="4">
        <f>(C967-$C$1240)*10/100*4</f>
        <v>31.86399999999994</v>
      </c>
      <c r="BC967"/>
      <c r="BE967" s="6"/>
      <c r="BK967">
        <f t="shared" si="591"/>
        <v>1</v>
      </c>
    </row>
    <row r="968" spans="1:63" x14ac:dyDescent="0.25">
      <c r="A968">
        <v>291</v>
      </c>
      <c r="B968" s="1">
        <v>43424</v>
      </c>
      <c r="C968" s="2">
        <v>2654.6</v>
      </c>
      <c r="D968" s="2">
        <v>2669.44</v>
      </c>
      <c r="E968" s="2">
        <v>2631.52</v>
      </c>
      <c r="F968" s="2">
        <v>2641.89</v>
      </c>
      <c r="G968" s="2">
        <v>4357900000</v>
      </c>
      <c r="H968" s="2">
        <f t="shared" si="575"/>
        <v>46.82492817814984</v>
      </c>
      <c r="I968" s="2">
        <f t="shared" si="576"/>
        <v>2722.5615000000003</v>
      </c>
      <c r="J968" s="2">
        <f t="shared" si="577"/>
        <v>51.346822612196931</v>
      </c>
      <c r="K968" s="2">
        <f t="shared" si="578"/>
        <v>-36.130000000000109</v>
      </c>
      <c r="L968" s="20">
        <f>VLOOKUP(B968,'IV Calls'!A:B,2, FALSE)</f>
        <v>0.19919999999999999</v>
      </c>
      <c r="M968" s="2">
        <f t="shared" si="579"/>
        <v>17.571556854171831</v>
      </c>
      <c r="N968" s="2">
        <f>VLOOKUP(B968,'IV Puts'!A:B,2, FALSE)</f>
        <v>0.20599999999999999</v>
      </c>
      <c r="O968" s="21">
        <f t="shared" si="580"/>
        <v>18.857341671297085</v>
      </c>
      <c r="P968" s="4">
        <f t="shared" si="581"/>
        <v>59.210000000000036</v>
      </c>
      <c r="Q968" s="4">
        <f t="shared" si="582"/>
        <v>49.534000000000106</v>
      </c>
      <c r="R968" s="4">
        <f t="shared" si="583"/>
        <v>1.9209699248120244</v>
      </c>
      <c r="S968" s="4">
        <f t="shared" si="584"/>
        <v>1.2266018615823406</v>
      </c>
      <c r="T968" s="20">
        <f t="shared" si="555"/>
        <v>2693.5345338345865</v>
      </c>
      <c r="U968" s="2">
        <f t="shared" si="556"/>
        <v>51.644533834586582</v>
      </c>
      <c r="V968" s="24">
        <f t="shared" si="557"/>
        <v>0</v>
      </c>
      <c r="W968" s="32">
        <f t="shared" si="558"/>
        <v>2655.953107245381</v>
      </c>
      <c r="X968" s="33">
        <f t="shared" si="559"/>
        <v>14.063107245381161</v>
      </c>
      <c r="Y968" s="34">
        <f t="shared" si="560"/>
        <v>1</v>
      </c>
      <c r="Z968" s="39">
        <f t="shared" si="585"/>
        <v>2646.9859999999971</v>
      </c>
      <c r="AA968" s="33">
        <f t="shared" si="561"/>
        <v>5.0959999999972752</v>
      </c>
      <c r="AB968" s="34">
        <f t="shared" si="562"/>
        <v>1</v>
      </c>
      <c r="AC968" s="32">
        <f t="shared" si="563"/>
        <v>2648.8690925215278</v>
      </c>
      <c r="AD968" s="33">
        <f t="shared" si="564"/>
        <v>6.9790925215279458</v>
      </c>
      <c r="AE968" s="34">
        <f t="shared" si="565"/>
        <v>1</v>
      </c>
      <c r="AF968" s="36">
        <f t="shared" si="566"/>
        <v>1</v>
      </c>
      <c r="AG968" s="37">
        <f t="shared" si="567"/>
        <v>0</v>
      </c>
      <c r="AH968" s="37">
        <f>IF(COUNTIF(AF969:AF972, "&lt;0")&gt;=2,0,IF(AE968=1, 1, -1))</f>
        <v>0</v>
      </c>
      <c r="AI968" s="37">
        <f>IF(COUNTIF(AF969:AF971, "&lt;0")&gt;=1,0,IF(AE968=1, 1, -1))</f>
        <v>0</v>
      </c>
      <c r="AJ968" s="42">
        <f>IF(SUM(AE969:AE971)=0,0,IF(AE968=1, 1, -1))</f>
        <v>0</v>
      </c>
      <c r="AK968" s="37">
        <f>IF(COUNTIF(AF969:AF970, "&lt;0")&gt;=2,0,IF(AE968=1, 1, -1))</f>
        <v>0</v>
      </c>
      <c r="AL968" s="44">
        <f>IF(COUNTIF(AF969:AF972, "&lt;0")&gt;=3,0,IF(AE968=1, 1, -1))</f>
        <v>0</v>
      </c>
      <c r="AM968" s="49">
        <f>IF(COUNTIF(AF969:AF971, "&lt;0")&gt;=2,0,IF(AE968=1, 1, -1))</f>
        <v>0</v>
      </c>
      <c r="AN968" s="7">
        <v>18.171389116262034</v>
      </c>
      <c r="AO968" s="4">
        <f t="shared" si="568"/>
        <v>14.840000000000146</v>
      </c>
      <c r="AP968" s="4">
        <f t="shared" si="569"/>
        <v>-23.079999999999927</v>
      </c>
      <c r="AQ968" s="4">
        <f t="shared" si="570"/>
        <v>12.710000000000036</v>
      </c>
      <c r="AR968">
        <f t="shared" si="586"/>
        <v>23.079999999999927</v>
      </c>
      <c r="AS968" s="6">
        <f t="shared" si="571"/>
        <v>0</v>
      </c>
      <c r="AT968" s="4">
        <f t="shared" si="572"/>
        <v>4.1770836743931241</v>
      </c>
      <c r="AU968" s="4">
        <f t="shared" si="587"/>
        <v>12.461389116261998</v>
      </c>
      <c r="AV968">
        <f t="shared" si="588"/>
        <v>0</v>
      </c>
      <c r="AW968">
        <f t="shared" si="589"/>
        <v>0</v>
      </c>
      <c r="AX968">
        <f t="shared" si="590"/>
        <v>0</v>
      </c>
      <c r="AY968" s="4">
        <f t="shared" si="573"/>
        <v>6.94</v>
      </c>
      <c r="AZ968" s="4">
        <f t="shared" si="574"/>
        <v>140.76999999999992</v>
      </c>
      <c r="BA968" s="4">
        <f>(C968-$C$1240)*10/100*4</f>
        <v>30.607999999999993</v>
      </c>
      <c r="BC968"/>
      <c r="BE968" s="6"/>
      <c r="BK968">
        <f t="shared" si="591"/>
        <v>0</v>
      </c>
    </row>
    <row r="969" spans="1:63" x14ac:dyDescent="0.25">
      <c r="A969">
        <v>290</v>
      </c>
      <c r="B969" s="1">
        <v>43423</v>
      </c>
      <c r="C969" s="2">
        <v>2730.74</v>
      </c>
      <c r="D969" s="2">
        <v>2733.16</v>
      </c>
      <c r="E969" s="2">
        <v>2681.09</v>
      </c>
      <c r="F969" s="2">
        <v>2690.73</v>
      </c>
      <c r="G969" s="2">
        <v>3772900000</v>
      </c>
      <c r="H969" s="2">
        <f t="shared" si="575"/>
        <v>35.757710419494771</v>
      </c>
      <c r="I969" s="2">
        <f t="shared" si="576"/>
        <v>2725.8830000000003</v>
      </c>
      <c r="J969" s="2">
        <f t="shared" si="577"/>
        <v>41.661788408817145</v>
      </c>
      <c r="K969" s="2">
        <f t="shared" si="578"/>
        <v>-5.5300000000002001</v>
      </c>
      <c r="L969" s="20">
        <f>VLOOKUP(B969,'IV Calls'!A:B,2, FALSE)</f>
        <v>0.1958</v>
      </c>
      <c r="M969" s="2">
        <f t="shared" si="579"/>
        <v>17.563959357300796</v>
      </c>
      <c r="N969" s="2">
        <f>VLOOKUP(B969,'IV Puts'!A:B,2, FALSE)</f>
        <v>0.1731</v>
      </c>
      <c r="O969" s="21">
        <f t="shared" si="580"/>
        <v>16.113843655108475</v>
      </c>
      <c r="P969" s="4">
        <f t="shared" si="581"/>
        <v>55.179999999999836</v>
      </c>
      <c r="Q969" s="4">
        <f t="shared" si="582"/>
        <v>45.587000000000124</v>
      </c>
      <c r="R969" s="4">
        <f t="shared" si="583"/>
        <v>2.8045338345864601</v>
      </c>
      <c r="S969" s="4">
        <f t="shared" si="584"/>
        <v>1.9057848526492533</v>
      </c>
      <c r="T969" s="20">
        <f t="shared" si="555"/>
        <v>2739.1185112781955</v>
      </c>
      <c r="U969" s="2">
        <f t="shared" si="556"/>
        <v>48.388511278195438</v>
      </c>
      <c r="V969" s="24">
        <f t="shared" si="557"/>
        <v>0</v>
      </c>
      <c r="W969" s="32">
        <f t="shared" si="558"/>
        <v>2732.1932605533593</v>
      </c>
      <c r="X969" s="33">
        <f t="shared" si="559"/>
        <v>41.463260553359305</v>
      </c>
      <c r="Y969" s="34">
        <f t="shared" si="560"/>
        <v>0</v>
      </c>
      <c r="Z969" s="39">
        <f t="shared" si="585"/>
        <v>2731.96</v>
      </c>
      <c r="AA969" s="33">
        <f t="shared" si="561"/>
        <v>41.230000000000018</v>
      </c>
      <c r="AB969" s="34">
        <f t="shared" si="562"/>
        <v>0</v>
      </c>
      <c r="AC969" s="32">
        <f t="shared" si="563"/>
        <v>2732.0089847162053</v>
      </c>
      <c r="AD969" s="33">
        <f t="shared" si="564"/>
        <v>41.278984716205287</v>
      </c>
      <c r="AE969" s="34">
        <f t="shared" si="565"/>
        <v>0</v>
      </c>
      <c r="AF969" s="36">
        <f t="shared" si="566"/>
        <v>-1</v>
      </c>
      <c r="AG969" s="37">
        <f t="shared" si="567"/>
        <v>0</v>
      </c>
      <c r="AH969" s="37">
        <f>IF(COUNTIF(AF970:AF973, "&lt;0")&gt;=2,0,IF(AE969=1, 1, -1))</f>
        <v>0</v>
      </c>
      <c r="AI969" s="37">
        <f>IF(COUNTIF(AF970:AF972, "&lt;0")&gt;=1,0,IF(AE969=1, 1, -1))</f>
        <v>0</v>
      </c>
      <c r="AJ969" s="42">
        <f>IF(SUM(AE970:AE972)=0,0,IF(AE969=1, 1, -1))</f>
        <v>0</v>
      </c>
      <c r="AK969" s="37">
        <f>IF(COUNTIF(AF970:AF971, "&lt;0")&gt;=2,0,IF(AE969=1, 1, -1))</f>
        <v>0</v>
      </c>
      <c r="AL969" s="44">
        <f>IF(COUNTIF(AF970:AF973, "&lt;0")&gt;=3,0,IF(AE969=1, 1, -1))</f>
        <v>0</v>
      </c>
      <c r="AM969" s="49">
        <f>IF(COUNTIF(AF970:AF972, "&lt;0")&gt;=2,0,IF(AE969=1, 1, -1))</f>
        <v>0</v>
      </c>
      <c r="AN969" s="7">
        <v>15.527688277572871</v>
      </c>
      <c r="AO969" s="4">
        <f t="shared" si="568"/>
        <v>2.4200000000000728</v>
      </c>
      <c r="AP969" s="4">
        <f t="shared" si="569"/>
        <v>-49.649999999999636</v>
      </c>
      <c r="AQ969" s="4">
        <f t="shared" si="570"/>
        <v>40.009999999999764</v>
      </c>
      <c r="AR969">
        <f t="shared" si="586"/>
        <v>49.649999999999636</v>
      </c>
      <c r="AS969" s="6">
        <f t="shared" si="571"/>
        <v>1</v>
      </c>
      <c r="AT969" s="4">
        <f t="shared" si="572"/>
        <v>-26.35846758364033</v>
      </c>
      <c r="AU969" s="4">
        <f t="shared" si="587"/>
        <v>-17.482311722426893</v>
      </c>
      <c r="AV969">
        <f t="shared" si="588"/>
        <v>1</v>
      </c>
      <c r="AW969">
        <f t="shared" si="589"/>
        <v>0</v>
      </c>
      <c r="AX969">
        <f t="shared" si="590"/>
        <v>0</v>
      </c>
      <c r="AY969" s="4">
        <f t="shared" si="573"/>
        <v>-3.9100000000000006</v>
      </c>
      <c r="AZ969" s="4">
        <f t="shared" si="574"/>
        <v>133.82999999999993</v>
      </c>
      <c r="BA969" s="4">
        <f>(C969-$C$1240)*10/100*4</f>
        <v>61.063999999999943</v>
      </c>
      <c r="BC969"/>
      <c r="BE969" s="6"/>
      <c r="BK969">
        <f t="shared" si="591"/>
        <v>0</v>
      </c>
    </row>
    <row r="970" spans="1:63" x14ac:dyDescent="0.25">
      <c r="A970">
        <v>289</v>
      </c>
      <c r="B970" s="1">
        <v>43420</v>
      </c>
      <c r="C970" s="2">
        <v>2718.54</v>
      </c>
      <c r="D970" s="2">
        <v>2746.75</v>
      </c>
      <c r="E970" s="2">
        <v>2712.16</v>
      </c>
      <c r="F970" s="2">
        <v>2736.27</v>
      </c>
      <c r="G970" s="2">
        <v>3975180000</v>
      </c>
      <c r="H970" s="2">
        <f t="shared" si="575"/>
        <v>36.041681672443886</v>
      </c>
      <c r="I970" s="2">
        <f t="shared" si="576"/>
        <v>2728.0430000000001</v>
      </c>
      <c r="J970" s="2">
        <f t="shared" si="577"/>
        <v>39.218946183405293</v>
      </c>
      <c r="K970" s="2">
        <f t="shared" si="578"/>
        <v>-11.659999999999854</v>
      </c>
      <c r="L970" s="20">
        <f>VLOOKUP(B970,'IV Calls'!A:B,2, FALSE)</f>
        <v>0.14729999999999999</v>
      </c>
      <c r="M970" s="2">
        <f t="shared" si="579"/>
        <v>13.18402434308295</v>
      </c>
      <c r="N970" s="2">
        <f>VLOOKUP(B970,'IV Puts'!A:B,2, FALSE)</f>
        <v>0.1328</v>
      </c>
      <c r="O970" s="21">
        <f t="shared" si="580"/>
        <v>12.33490094104379</v>
      </c>
      <c r="P970" s="4">
        <f t="shared" si="581"/>
        <v>34.590000000000146</v>
      </c>
      <c r="Q970" s="4">
        <f t="shared" si="582"/>
        <v>42.702000000000133</v>
      </c>
      <c r="R970" s="4">
        <f t="shared" si="583"/>
        <v>2.8485112781954793</v>
      </c>
      <c r="S970" s="4">
        <f t="shared" si="584"/>
        <v>2.0468458498023647</v>
      </c>
      <c r="T970" s="20">
        <f t="shared" si="555"/>
        <v>2732.3014060150372</v>
      </c>
      <c r="U970" s="2">
        <f t="shared" si="556"/>
        <v>3.9685939849628085</v>
      </c>
      <c r="V970" s="24">
        <f t="shared" si="557"/>
        <v>1</v>
      </c>
      <c r="W970" s="32">
        <f t="shared" si="558"/>
        <v>2719.5528514811422</v>
      </c>
      <c r="X970" s="33">
        <f t="shared" si="559"/>
        <v>16.717148518857812</v>
      </c>
      <c r="Y970" s="34">
        <f t="shared" si="560"/>
        <v>0</v>
      </c>
      <c r="Z970" s="39">
        <f t="shared" si="585"/>
        <v>2721.0420000000004</v>
      </c>
      <c r="AA970" s="33">
        <f t="shared" si="561"/>
        <v>15.227999999999611</v>
      </c>
      <c r="AB970" s="34">
        <f t="shared" si="562"/>
        <v>0</v>
      </c>
      <c r="AC970" s="32">
        <f t="shared" si="563"/>
        <v>2720.7292788110403</v>
      </c>
      <c r="AD970" s="33">
        <f t="shared" si="564"/>
        <v>15.540721188959651</v>
      </c>
      <c r="AE970" s="34">
        <f t="shared" si="565"/>
        <v>0</v>
      </c>
      <c r="AF970" s="36">
        <f t="shared" si="566"/>
        <v>-1</v>
      </c>
      <c r="AG970" s="37">
        <f t="shared" si="567"/>
        <v>0</v>
      </c>
      <c r="AH970" s="37">
        <f>IF(COUNTIF(AF971:AF974, "&lt;0")&gt;=2,0,IF(AE970=1, 1, -1))</f>
        <v>0</v>
      </c>
      <c r="AI970" s="37">
        <f>IF(COUNTIF(AF971:AF973, "&lt;0")&gt;=1,0,IF(AE970=1, 1, -1))</f>
        <v>0</v>
      </c>
      <c r="AJ970" s="42">
        <f>IF(SUM(AE971:AE973)=0,0,IF(AE970=1, 1, -1))</f>
        <v>-1</v>
      </c>
      <c r="AK970" s="37">
        <f>IF(COUNTIF(AF971:AF972, "&lt;0")&gt;=2,0,IF(AE970=1, 1, -1))</f>
        <v>0</v>
      </c>
      <c r="AL970" s="44">
        <f>IF(COUNTIF(AF971:AF974, "&lt;0")&gt;=3,0,IF(AE970=1, 1, -1))</f>
        <v>0</v>
      </c>
      <c r="AM970" s="49">
        <f>IF(COUNTIF(AF971:AF973, "&lt;0")&gt;=2,0,IF(AE970=1, 1, -1))</f>
        <v>0</v>
      </c>
      <c r="AN970" s="7">
        <v>11.886207961720407</v>
      </c>
      <c r="AO970" s="4">
        <f t="shared" si="568"/>
        <v>28.210000000000036</v>
      </c>
      <c r="AP970" s="4">
        <f t="shared" si="569"/>
        <v>-6.3800000000001091</v>
      </c>
      <c r="AQ970" s="4">
        <f t="shared" si="570"/>
        <v>17.730000000000018</v>
      </c>
      <c r="AR970">
        <f t="shared" si="586"/>
        <v>28.210000000000036</v>
      </c>
      <c r="AS970" s="6">
        <f t="shared" si="571"/>
        <v>1</v>
      </c>
      <c r="AT970" s="4">
        <f t="shared" si="572"/>
        <v>-10.380688057419427</v>
      </c>
      <c r="AU970" s="4">
        <f t="shared" si="587"/>
        <v>1.1562079617203889</v>
      </c>
      <c r="AV970">
        <f t="shared" si="588"/>
        <v>0</v>
      </c>
      <c r="AW970">
        <f t="shared" si="589"/>
        <v>1</v>
      </c>
      <c r="AX970">
        <f t="shared" si="590"/>
        <v>0</v>
      </c>
      <c r="AY970" s="4">
        <f t="shared" si="573"/>
        <v>-3.9100000000000006</v>
      </c>
      <c r="AZ970" s="4">
        <f t="shared" si="574"/>
        <v>137.73999999999992</v>
      </c>
      <c r="BA970" s="4">
        <f>(C970-$C$1240)*10/100*4</f>
        <v>56.184000000000012</v>
      </c>
      <c r="BC970"/>
      <c r="BE970" s="6"/>
      <c r="BK970">
        <f t="shared" si="591"/>
        <v>0</v>
      </c>
    </row>
    <row r="971" spans="1:63" x14ac:dyDescent="0.25">
      <c r="A971">
        <v>288</v>
      </c>
      <c r="B971" s="1">
        <v>43419</v>
      </c>
      <c r="C971" s="2">
        <v>2693.52</v>
      </c>
      <c r="D971" s="2">
        <v>2735.38</v>
      </c>
      <c r="E971" s="2">
        <v>2670.75</v>
      </c>
      <c r="F971" s="2">
        <v>2730.2</v>
      </c>
      <c r="G971" s="2">
        <v>4179140000</v>
      </c>
      <c r="H971" s="2">
        <f t="shared" si="575"/>
        <v>34.456950935591756</v>
      </c>
      <c r="I971" s="2">
        <f t="shared" si="576"/>
        <v>2730.8990000000003</v>
      </c>
      <c r="J971" s="2">
        <f t="shared" si="577"/>
        <v>39.918845104457652</v>
      </c>
      <c r="K971" s="2">
        <f t="shared" si="578"/>
        <v>-8.0599999999999454</v>
      </c>
      <c r="L971" s="20">
        <f>VLOOKUP(B971,'IV Calls'!A:B,2, FALSE)</f>
        <v>0.15790000000000001</v>
      </c>
      <c r="M971" s="2">
        <f t="shared" si="579"/>
        <v>13.984622566308108</v>
      </c>
      <c r="N971" s="2">
        <f>VLOOKUP(B971,'IV Puts'!A:B,2, FALSE)</f>
        <v>0.16159999999999999</v>
      </c>
      <c r="O971" s="21">
        <f t="shared" si="580"/>
        <v>14.852594276225021</v>
      </c>
      <c r="P971" s="4">
        <f t="shared" si="581"/>
        <v>64.630000000000109</v>
      </c>
      <c r="Q971" s="4">
        <f t="shared" si="582"/>
        <v>44.854000000000134</v>
      </c>
      <c r="R971" s="4">
        <f t="shared" si="583"/>
        <v>2.1014060150375808</v>
      </c>
      <c r="S971" s="4">
        <f t="shared" si="584"/>
        <v>1.4265513818903546</v>
      </c>
      <c r="T971" s="20">
        <f t="shared" si="555"/>
        <v>2703.0632406015038</v>
      </c>
      <c r="U971" s="2">
        <f t="shared" si="556"/>
        <v>27.136759398495997</v>
      </c>
      <c r="V971" s="24">
        <f t="shared" si="557"/>
        <v>0</v>
      </c>
      <c r="W971" s="32">
        <f t="shared" si="558"/>
        <v>2694.2008757168592</v>
      </c>
      <c r="X971" s="33">
        <f t="shared" si="559"/>
        <v>35.999124283140645</v>
      </c>
      <c r="Y971" s="34">
        <f t="shared" si="560"/>
        <v>0</v>
      </c>
      <c r="Z971" s="39">
        <f t="shared" si="585"/>
        <v>2689.0819999999985</v>
      </c>
      <c r="AA971" s="33">
        <f t="shared" si="561"/>
        <v>41.118000000001302</v>
      </c>
      <c r="AB971" s="34">
        <f t="shared" si="562"/>
        <v>0</v>
      </c>
      <c r="AC971" s="32">
        <f t="shared" si="563"/>
        <v>2690.1569639005393</v>
      </c>
      <c r="AD971" s="33">
        <f t="shared" si="564"/>
        <v>40.043036099460551</v>
      </c>
      <c r="AE971" s="34">
        <f t="shared" si="565"/>
        <v>0</v>
      </c>
      <c r="AF971" s="36">
        <f t="shared" si="566"/>
        <v>-1</v>
      </c>
      <c r="AG971" s="37">
        <f t="shared" si="567"/>
        <v>0</v>
      </c>
      <c r="AH971" s="37">
        <f>IF(COUNTIF(AF972:AF975, "&lt;0")&gt;=2,0,IF(AE971=1, 1, -1))</f>
        <v>0</v>
      </c>
      <c r="AI971" s="37">
        <f>IF(COUNTIF(AF972:AF974, "&lt;0")&gt;=1,0,IF(AE971=1, 1, -1))</f>
        <v>0</v>
      </c>
      <c r="AJ971" s="42">
        <f>IF(SUM(AE972:AE974)=0,0,IF(AE971=1, 1, -1))</f>
        <v>-1</v>
      </c>
      <c r="AK971" s="37">
        <f>IF(COUNTIF(AF972:AF973, "&lt;0")&gt;=2,0,IF(AE971=1, 1, -1))</f>
        <v>-1</v>
      </c>
      <c r="AL971" s="44">
        <f>IF(COUNTIF(AF972:AF975, "&lt;0")&gt;=3,0,IF(AE971=1, 1, -1))</f>
        <v>0</v>
      </c>
      <c r="AM971" s="49">
        <f>IF(COUNTIF(AF972:AF974, "&lt;0")&gt;=2,0,IF(AE971=1, 1, -1))</f>
        <v>0</v>
      </c>
      <c r="AN971" s="7">
        <v>14.312317965265294</v>
      </c>
      <c r="AO971" s="4">
        <f t="shared" si="568"/>
        <v>41.860000000000127</v>
      </c>
      <c r="AP971" s="4">
        <f t="shared" si="569"/>
        <v>-22.769999999999982</v>
      </c>
      <c r="AQ971" s="4">
        <f t="shared" si="570"/>
        <v>36.679999999999836</v>
      </c>
      <c r="AR971">
        <f t="shared" si="586"/>
        <v>41.860000000000127</v>
      </c>
      <c r="AS971" s="6">
        <f t="shared" si="571"/>
        <v>2</v>
      </c>
      <c r="AT971" s="4">
        <f t="shared" si="572"/>
        <v>-20.391523052102187</v>
      </c>
      <c r="AU971" s="4">
        <f t="shared" si="587"/>
        <v>-15.367682034734543</v>
      </c>
      <c r="AV971">
        <f t="shared" si="588"/>
        <v>1</v>
      </c>
      <c r="AW971">
        <f t="shared" si="589"/>
        <v>0</v>
      </c>
      <c r="AX971">
        <f t="shared" si="590"/>
        <v>0</v>
      </c>
      <c r="AY971" s="4">
        <f t="shared" si="573"/>
        <v>-11.085000000000001</v>
      </c>
      <c r="AZ971" s="4">
        <f t="shared" si="574"/>
        <v>141.64999999999992</v>
      </c>
      <c r="BA971" s="4">
        <f>(C971-$C$1240)*10/100*4</f>
        <v>46.176000000000023</v>
      </c>
      <c r="BC971"/>
      <c r="BE971" s="6"/>
      <c r="BK971">
        <f t="shared" si="591"/>
        <v>1</v>
      </c>
    </row>
    <row r="972" spans="1:63" x14ac:dyDescent="0.25">
      <c r="A972">
        <v>287</v>
      </c>
      <c r="B972" s="1">
        <v>43418</v>
      </c>
      <c r="C972" s="2">
        <v>2737.9</v>
      </c>
      <c r="D972" s="2">
        <v>2746.8</v>
      </c>
      <c r="E972" s="2">
        <v>2685.75</v>
      </c>
      <c r="F972" s="2">
        <v>2701.58</v>
      </c>
      <c r="G972" s="2">
        <v>4402370000</v>
      </c>
      <c r="H972" s="2">
        <f t="shared" si="575"/>
        <v>30.534796344134637</v>
      </c>
      <c r="I972" s="2">
        <f t="shared" si="576"/>
        <v>2736.3230000000003</v>
      </c>
      <c r="J972" s="2">
        <f t="shared" si="577"/>
        <v>36.670678735842444</v>
      </c>
      <c r="K972" s="2">
        <f t="shared" si="578"/>
        <v>15.720000000000255</v>
      </c>
      <c r="L972" s="20">
        <f>VLOOKUP(B972,'IV Calls'!A:B,2, FALSE)</f>
        <v>0.16339999999999999</v>
      </c>
      <c r="M972" s="2">
        <f t="shared" si="579"/>
        <v>14.582086769761924</v>
      </c>
      <c r="N972" s="2">
        <f>VLOOKUP(B972,'IV Puts'!A:B,2, FALSE)</f>
        <v>0.19059999999999999</v>
      </c>
      <c r="O972" s="21">
        <f t="shared" si="580"/>
        <v>17.651550679369624</v>
      </c>
      <c r="P972" s="4">
        <f t="shared" si="581"/>
        <v>61.050000000000182</v>
      </c>
      <c r="Q972" s="4">
        <f t="shared" si="582"/>
        <v>41.673000000000137</v>
      </c>
      <c r="R972" s="4">
        <f t="shared" si="583"/>
        <v>1.4832406015037454</v>
      </c>
      <c r="S972" s="4">
        <f t="shared" si="584"/>
        <v>0.95897988290045522</v>
      </c>
      <c r="T972" s="20">
        <f t="shared" si="555"/>
        <v>2722.9774135338344</v>
      </c>
      <c r="U972" s="2">
        <f t="shared" si="556"/>
        <v>21.397413533834424</v>
      </c>
      <c r="V972" s="24">
        <f t="shared" si="557"/>
        <v>0</v>
      </c>
      <c r="W972" s="32">
        <f t="shared" si="558"/>
        <v>2738.2405825551718</v>
      </c>
      <c r="X972" s="33">
        <f t="shared" si="559"/>
        <v>36.660582555171914</v>
      </c>
      <c r="Y972" s="34">
        <f t="shared" si="560"/>
        <v>0</v>
      </c>
      <c r="Z972" s="39">
        <f t="shared" si="585"/>
        <v>2738.6850000000004</v>
      </c>
      <c r="AA972" s="33">
        <f t="shared" si="561"/>
        <v>37.105000000000473</v>
      </c>
      <c r="AB972" s="34">
        <f t="shared" si="562"/>
        <v>0</v>
      </c>
      <c r="AC972" s="32">
        <f t="shared" si="563"/>
        <v>2738.5916723365863</v>
      </c>
      <c r="AD972" s="33">
        <f t="shared" si="564"/>
        <v>37.011672336586344</v>
      </c>
      <c r="AE972" s="34">
        <f t="shared" si="565"/>
        <v>0</v>
      </c>
      <c r="AF972" s="36">
        <f t="shared" si="566"/>
        <v>-1</v>
      </c>
      <c r="AG972" s="37">
        <f t="shared" si="567"/>
        <v>-1</v>
      </c>
      <c r="AH972" s="37">
        <f>IF(COUNTIF(AF973:AF976, "&lt;0")&gt;=2,0,IF(AE972=1, 1, -1))</f>
        <v>0</v>
      </c>
      <c r="AI972" s="37">
        <f>IF(COUNTIF(AF973:AF975, "&lt;0")&gt;=1,0,IF(AE972=1, 1, -1))</f>
        <v>0</v>
      </c>
      <c r="AJ972" s="42">
        <f>IF(SUM(AE973:AE975)=0,0,IF(AE972=1, 1, -1))</f>
        <v>-1</v>
      </c>
      <c r="AK972" s="37">
        <f>IF(COUNTIF(AF973:AF974, "&lt;0")&gt;=2,0,IF(AE972=1, 1, -1))</f>
        <v>-1</v>
      </c>
      <c r="AL972" s="44">
        <f>IF(COUNTIF(AF973:AF976, "&lt;0")&gt;=3,0,IF(AE972=1, 1, -1))</f>
        <v>-1</v>
      </c>
      <c r="AM972" s="49">
        <f>IF(COUNTIF(AF973:AF975, "&lt;0")&gt;=2,0,IF(AE972=1, 1, -1))</f>
        <v>0</v>
      </c>
      <c r="AN972" s="7">
        <v>17.009459842818988</v>
      </c>
      <c r="AO972" s="4">
        <f t="shared" si="568"/>
        <v>8.9000000000000909</v>
      </c>
      <c r="AP972" s="4">
        <f t="shared" si="569"/>
        <v>-52.150000000000091</v>
      </c>
      <c r="AQ972" s="4">
        <f t="shared" si="570"/>
        <v>36.320000000000164</v>
      </c>
      <c r="AR972">
        <f t="shared" si="586"/>
        <v>52.150000000000091</v>
      </c>
      <c r="AS972" s="6">
        <f t="shared" si="571"/>
        <v>1</v>
      </c>
      <c r="AT972" s="4">
        <f t="shared" si="572"/>
        <v>-26.635810235771608</v>
      </c>
      <c r="AU972" s="4">
        <f t="shared" si="587"/>
        <v>-12.310540157181176</v>
      </c>
      <c r="AV972">
        <f t="shared" si="588"/>
        <v>1</v>
      </c>
      <c r="AW972">
        <f t="shared" si="589"/>
        <v>0</v>
      </c>
      <c r="AX972">
        <f t="shared" si="590"/>
        <v>0</v>
      </c>
      <c r="AY972" s="4">
        <f t="shared" si="573"/>
        <v>-3.9100000000000006</v>
      </c>
      <c r="AZ972" s="4">
        <f t="shared" si="574"/>
        <v>152.73499999999993</v>
      </c>
      <c r="BA972" s="4">
        <f>(C972-$C$1240)*10/100*4</f>
        <v>63.928000000000068</v>
      </c>
      <c r="BC972"/>
      <c r="BE972" s="6"/>
      <c r="BK972">
        <f t="shared" si="591"/>
        <v>1</v>
      </c>
    </row>
    <row r="973" spans="1:63" x14ac:dyDescent="0.25">
      <c r="A973">
        <v>286</v>
      </c>
      <c r="B973" s="1">
        <v>43417</v>
      </c>
      <c r="C973" s="2">
        <v>2730.05</v>
      </c>
      <c r="D973" s="2">
        <v>2754.6</v>
      </c>
      <c r="E973" s="2">
        <v>2714.98</v>
      </c>
      <c r="F973" s="2">
        <v>2722.18</v>
      </c>
      <c r="G973" s="2">
        <v>4091440000</v>
      </c>
      <c r="H973" s="2">
        <f t="shared" si="575"/>
        <v>33.990355641956263</v>
      </c>
      <c r="I973" s="2">
        <f t="shared" si="576"/>
        <v>2740.0114999999996</v>
      </c>
      <c r="J973" s="2">
        <f t="shared" si="577"/>
        <v>35.194911205127951</v>
      </c>
      <c r="K973" s="2">
        <f t="shared" si="578"/>
        <v>3.830000000000382</v>
      </c>
      <c r="L973" s="20">
        <f>VLOOKUP(B973,'IV Calls'!A:B,2, FALSE)</f>
        <v>0.1681</v>
      </c>
      <c r="M973" s="2">
        <f t="shared" si="579"/>
        <v>15.023786387527924</v>
      </c>
      <c r="N973" s="2">
        <f>VLOOKUP(B973,'IV Puts'!A:B,2, FALSE)</f>
        <v>0.16839999999999999</v>
      </c>
      <c r="O973" s="21">
        <f t="shared" si="580"/>
        <v>15.61874431714511</v>
      </c>
      <c r="P973" s="4">
        <f t="shared" si="581"/>
        <v>39.619999999999891</v>
      </c>
      <c r="Q973" s="4">
        <f t="shared" si="582"/>
        <v>40.974000000000117</v>
      </c>
      <c r="R973" s="4">
        <f t="shared" si="583"/>
        <v>0.7974135338345727</v>
      </c>
      <c r="S973" s="4">
        <f t="shared" si="584"/>
        <v>0.47969373967871709</v>
      </c>
      <c r="T973" s="20">
        <f t="shared" si="555"/>
        <v>2726.158030075188</v>
      </c>
      <c r="U973" s="2">
        <f t="shared" si="556"/>
        <v>3.9780300751881441</v>
      </c>
      <c r="V973" s="24">
        <f t="shared" si="557"/>
        <v>1</v>
      </c>
      <c r="W973" s="32">
        <f t="shared" si="558"/>
        <v>2729.981730936021</v>
      </c>
      <c r="X973" s="33">
        <f t="shared" si="559"/>
        <v>7.8017309360211584</v>
      </c>
      <c r="Y973" s="34">
        <f t="shared" si="560"/>
        <v>1</v>
      </c>
      <c r="Z973" s="39">
        <f t="shared" si="585"/>
        <v>2725.6619999999984</v>
      </c>
      <c r="AA973" s="33">
        <f t="shared" si="561"/>
        <v>3.4819999999986067</v>
      </c>
      <c r="AB973" s="34">
        <f t="shared" si="562"/>
        <v>1</v>
      </c>
      <c r="AC973" s="32">
        <f t="shared" si="563"/>
        <v>2726.5691434965629</v>
      </c>
      <c r="AD973" s="33">
        <f t="shared" si="564"/>
        <v>4.3891434965630651</v>
      </c>
      <c r="AE973" s="34">
        <f t="shared" si="565"/>
        <v>1</v>
      </c>
      <c r="AF973" s="36">
        <f t="shared" si="566"/>
        <v>1</v>
      </c>
      <c r="AG973" s="37">
        <f t="shared" si="567"/>
        <v>0</v>
      </c>
      <c r="AH973" s="37">
        <f>IF(COUNTIF(AF974:AF977, "&lt;0")&gt;=2,0,IF(AE973=1, 1, -1))</f>
        <v>0</v>
      </c>
      <c r="AI973" s="37">
        <f>IF(COUNTIF(AF974:AF976, "&lt;0")&gt;=1,0,IF(AE973=1, 1, -1))</f>
        <v>0</v>
      </c>
      <c r="AJ973" s="42">
        <f>IF(SUM(AE974:AE976)=0,0,IF(AE973=1, 1, -1))</f>
        <v>1</v>
      </c>
      <c r="AK973" s="37">
        <f>IF(COUNTIF(AF974:AF975, "&lt;0")&gt;=2,0,IF(AE973=1, 1, -1))</f>
        <v>0</v>
      </c>
      <c r="AL973" s="44">
        <f>IF(COUNTIF(AF974:AF977, "&lt;0")&gt;=3,0,IF(AE973=1, 1, -1))</f>
        <v>0</v>
      </c>
      <c r="AM973" s="49">
        <f>IF(COUNTIF(AF974:AF976, "&lt;0")&gt;=2,0,IF(AE973=1, 1, -1))</f>
        <v>0</v>
      </c>
      <c r="AN973" s="7">
        <v>15.05059861784475</v>
      </c>
      <c r="AO973" s="4">
        <f t="shared" si="568"/>
        <v>24.549999999999727</v>
      </c>
      <c r="AP973" s="4">
        <f t="shared" si="569"/>
        <v>-15.070000000000164</v>
      </c>
      <c r="AQ973" s="4">
        <f t="shared" si="570"/>
        <v>7.8700000000003456</v>
      </c>
      <c r="AR973">
        <f t="shared" si="586"/>
        <v>24.549999999999727</v>
      </c>
      <c r="AS973" s="6">
        <f t="shared" si="571"/>
        <v>1</v>
      </c>
      <c r="AT973" s="4">
        <f t="shared" si="572"/>
        <v>-1.9741020732326007</v>
      </c>
      <c r="AU973" s="4">
        <f t="shared" si="587"/>
        <v>14.180598617844405</v>
      </c>
      <c r="AV973">
        <f t="shared" si="588"/>
        <v>0</v>
      </c>
      <c r="AW973">
        <f t="shared" si="589"/>
        <v>1</v>
      </c>
      <c r="AX973">
        <f t="shared" si="590"/>
        <v>0</v>
      </c>
      <c r="AY973" s="4">
        <f t="shared" si="573"/>
        <v>-3.9100000000000006</v>
      </c>
      <c r="AZ973" s="4">
        <f t="shared" si="574"/>
        <v>156.64499999999992</v>
      </c>
      <c r="BA973" s="4">
        <f>(C973-$C$1240)*10/100*4</f>
        <v>60.788000000000103</v>
      </c>
      <c r="BC973"/>
      <c r="BE973" s="6"/>
      <c r="BK973">
        <f t="shared" si="591"/>
        <v>0</v>
      </c>
    </row>
    <row r="974" spans="1:63" x14ac:dyDescent="0.25">
      <c r="A974">
        <v>285</v>
      </c>
      <c r="B974" s="1">
        <v>43416</v>
      </c>
      <c r="C974" s="2">
        <v>2773.93</v>
      </c>
      <c r="D974" s="2">
        <v>2775.99</v>
      </c>
      <c r="E974" s="2">
        <v>2722</v>
      </c>
      <c r="F974" s="2">
        <v>2726.22</v>
      </c>
      <c r="G974" s="2">
        <v>3670930000</v>
      </c>
      <c r="H974" s="2">
        <f t="shared" si="575"/>
        <v>48.724358453105076</v>
      </c>
      <c r="I974" s="2">
        <f t="shared" si="576"/>
        <v>2741.8615000000004</v>
      </c>
      <c r="J974" s="2">
        <f t="shared" si="577"/>
        <v>45.280007819764045</v>
      </c>
      <c r="K974" s="2">
        <f t="shared" si="578"/>
        <v>-7.080000000000382</v>
      </c>
      <c r="L974" s="20">
        <f>VLOOKUP(B974,'IV Calls'!A:B,2, FALSE)</f>
        <v>0.17480000000000001</v>
      </c>
      <c r="M974" s="2">
        <f t="shared" si="579"/>
        <v>15.936566741639167</v>
      </c>
      <c r="N974" s="2">
        <f>VLOOKUP(B974,'IV Puts'!A:B,2, FALSE)</f>
        <v>0.17330000000000001</v>
      </c>
      <c r="O974" s="21">
        <f t="shared" si="580"/>
        <v>16.396239067746826</v>
      </c>
      <c r="P974" s="4">
        <f t="shared" si="581"/>
        <v>59.010000000000218</v>
      </c>
      <c r="Q974" s="4">
        <f t="shared" si="582"/>
        <v>42.021000000000093</v>
      </c>
      <c r="R974" s="4">
        <f t="shared" si="583"/>
        <v>-6.1969924812042436E-2</v>
      </c>
      <c r="S974" s="4">
        <f t="shared" si="584"/>
        <v>-9.6153611238366146E-2</v>
      </c>
      <c r="T974" s="20">
        <f t="shared" si="555"/>
        <v>2781.0015112781957</v>
      </c>
      <c r="U974" s="2">
        <f t="shared" si="556"/>
        <v>54.781511278195921</v>
      </c>
      <c r="V974" s="24">
        <f t="shared" si="557"/>
        <v>0</v>
      </c>
      <c r="W974" s="32">
        <f t="shared" si="558"/>
        <v>2773.8982913438736</v>
      </c>
      <c r="X974" s="33">
        <f t="shared" si="559"/>
        <v>47.678291343873752</v>
      </c>
      <c r="Y974" s="34">
        <f t="shared" si="560"/>
        <v>0</v>
      </c>
      <c r="Z974" s="39">
        <f t="shared" si="585"/>
        <v>2771.9129999999996</v>
      </c>
      <c r="AA974" s="33">
        <f t="shared" si="561"/>
        <v>45.692999999999756</v>
      </c>
      <c r="AB974" s="34">
        <f t="shared" si="562"/>
        <v>0</v>
      </c>
      <c r="AC974" s="32">
        <f t="shared" si="563"/>
        <v>2772.329911182213</v>
      </c>
      <c r="AD974" s="33">
        <f t="shared" si="564"/>
        <v>46.109911182213182</v>
      </c>
      <c r="AE974" s="34">
        <f t="shared" si="565"/>
        <v>0</v>
      </c>
      <c r="AF974" s="36">
        <f t="shared" si="566"/>
        <v>-1</v>
      </c>
      <c r="AG974" s="37">
        <f t="shared" si="567"/>
        <v>0</v>
      </c>
      <c r="AH974" s="37">
        <f>IF(COUNTIF(AF975:AF978, "&lt;0")&gt;=2,0,IF(AE974=1, 1, -1))</f>
        <v>0</v>
      </c>
      <c r="AI974" s="37">
        <f>IF(COUNTIF(AF975:AF977, "&lt;0")&gt;=1,0,IF(AE974=1, 1, -1))</f>
        <v>0</v>
      </c>
      <c r="AJ974" s="42">
        <f>IF(SUM(AE975:AE977)=0,0,IF(AE974=1, 1, -1))</f>
        <v>-1</v>
      </c>
      <c r="AK974" s="37">
        <f>IF(COUNTIF(AF975:AF976, "&lt;0")&gt;=2,0,IF(AE974=1, 1, -1))</f>
        <v>-1</v>
      </c>
      <c r="AL974" s="44">
        <f>IF(COUNTIF(AF975:AF978, "&lt;0")&gt;=3,0,IF(AE974=1, 1, -1))</f>
        <v>-1</v>
      </c>
      <c r="AM974" s="49">
        <f>IF(COUNTIF(AF975:AF977, "&lt;0")&gt;=2,0,IF(AE974=1, 1, -1))</f>
        <v>0</v>
      </c>
      <c r="AN974" s="7">
        <v>15.799811306213202</v>
      </c>
      <c r="AO974" s="4">
        <f t="shared" si="568"/>
        <v>2.0599999999999454</v>
      </c>
      <c r="AP974" s="4">
        <f t="shared" si="569"/>
        <v>-51.929999999999836</v>
      </c>
      <c r="AQ974" s="4">
        <f t="shared" si="570"/>
        <v>47.710000000000036</v>
      </c>
      <c r="AR974">
        <f t="shared" si="586"/>
        <v>51.929999999999836</v>
      </c>
      <c r="AS974" s="6">
        <f t="shared" si="571"/>
        <v>1</v>
      </c>
      <c r="AT974" s="4">
        <f t="shared" si="572"/>
        <v>-28.230283040680032</v>
      </c>
      <c r="AU974" s="4">
        <f t="shared" si="587"/>
        <v>-24.910188693786836</v>
      </c>
      <c r="AV974">
        <f t="shared" si="588"/>
        <v>1</v>
      </c>
      <c r="AW974">
        <f t="shared" si="589"/>
        <v>0</v>
      </c>
      <c r="AX974">
        <f t="shared" si="590"/>
        <v>0</v>
      </c>
      <c r="AY974" s="4">
        <f t="shared" si="573"/>
        <v>-3.9100000000000006</v>
      </c>
      <c r="AZ974" s="4">
        <f t="shared" si="574"/>
        <v>160.55499999999992</v>
      </c>
      <c r="BA974" s="4">
        <f>(C974-$C$1240)*10/100*4</f>
        <v>78.339999999999961</v>
      </c>
      <c r="BC974"/>
      <c r="BE974" s="6"/>
      <c r="BK974">
        <f t="shared" si="591"/>
        <v>1</v>
      </c>
    </row>
    <row r="975" spans="1:63" x14ac:dyDescent="0.25">
      <c r="A975">
        <v>284</v>
      </c>
      <c r="B975" s="1">
        <v>43413</v>
      </c>
      <c r="C975" s="2">
        <v>2794.1</v>
      </c>
      <c r="D975" s="2">
        <v>2794.1</v>
      </c>
      <c r="E975" s="2">
        <v>2764.24</v>
      </c>
      <c r="F975" s="2">
        <v>2781.01</v>
      </c>
      <c r="G975" s="2">
        <v>4019090000</v>
      </c>
      <c r="H975" s="2">
        <f t="shared" si="575"/>
        <v>50.644833497603727</v>
      </c>
      <c r="I975" s="2">
        <f t="shared" si="576"/>
        <v>2741.3565000000003</v>
      </c>
      <c r="J975" s="2">
        <f t="shared" si="577"/>
        <v>54.693149698544225</v>
      </c>
      <c r="K975" s="2">
        <f t="shared" si="578"/>
        <v>-12.730000000000018</v>
      </c>
      <c r="L975" s="20">
        <f>VLOOKUP(B975,'IV Calls'!A:B,2, FALSE)</f>
        <v>0.12909999999999999</v>
      </c>
      <c r="M975" s="2">
        <f t="shared" si="579"/>
        <v>11.879362608843817</v>
      </c>
      <c r="N975" s="2">
        <f>VLOOKUP(B975,'IV Puts'!A:B,2, FALSE)</f>
        <v>0.13250000000000001</v>
      </c>
      <c r="O975" s="21">
        <f t="shared" si="580"/>
        <v>12.652464188229644</v>
      </c>
      <c r="P975" s="4">
        <f t="shared" si="581"/>
        <v>42.590000000000146</v>
      </c>
      <c r="Q975" s="4">
        <f t="shared" si="582"/>
        <v>46.451000000000064</v>
      </c>
      <c r="R975" s="4">
        <f t="shared" si="583"/>
        <v>-8.4887218045197992E-3</v>
      </c>
      <c r="S975" s="4">
        <f t="shared" si="584"/>
        <v>-4.4660079051389606E-2</v>
      </c>
      <c r="T975" s="20">
        <f t="shared" si="555"/>
        <v>2805.8134060150373</v>
      </c>
      <c r="U975" s="2">
        <f t="shared" si="556"/>
        <v>24.803406015037126</v>
      </c>
      <c r="V975" s="24">
        <f t="shared" si="557"/>
        <v>0</v>
      </c>
      <c r="W975" s="32">
        <f t="shared" si="558"/>
        <v>2793.5666397388914</v>
      </c>
      <c r="X975" s="33">
        <f t="shared" si="559"/>
        <v>12.556639738891135</v>
      </c>
      <c r="Y975" s="34">
        <f t="shared" si="560"/>
        <v>0</v>
      </c>
      <c r="Z975" s="39">
        <f t="shared" si="585"/>
        <v>2792.8719999999989</v>
      </c>
      <c r="AA975" s="33">
        <f t="shared" si="561"/>
        <v>11.861999999998716</v>
      </c>
      <c r="AB975" s="34">
        <f t="shared" si="562"/>
        <v>1</v>
      </c>
      <c r="AC975" s="32">
        <f t="shared" si="563"/>
        <v>2793.0178743451661</v>
      </c>
      <c r="AD975" s="33">
        <f t="shared" si="564"/>
        <v>12.007874345165874</v>
      </c>
      <c r="AE975" s="34">
        <f t="shared" si="565"/>
        <v>0</v>
      </c>
      <c r="AF975" s="36">
        <f t="shared" si="566"/>
        <v>-1</v>
      </c>
      <c r="AG975" s="37">
        <f t="shared" si="567"/>
        <v>-1</v>
      </c>
      <c r="AH975" s="37">
        <f>IF(COUNTIF(AF976:AF979, "&lt;0")&gt;=2,0,IF(AE975=1, 1, -1))</f>
        <v>-1</v>
      </c>
      <c r="AI975" s="37">
        <f>IF(COUNTIF(AF976:AF978, "&lt;0")&gt;=1,0,IF(AE975=1, 1, -1))</f>
        <v>0</v>
      </c>
      <c r="AJ975" s="42">
        <f>IF(SUM(AE976:AE978)=0,0,IF(AE975=1, 1, -1))</f>
        <v>-1</v>
      </c>
      <c r="AK975" s="37">
        <f>IF(COUNTIF(AF976:AF977, "&lt;0")&gt;=2,0,IF(AE975=1, 1, -1))</f>
        <v>-1</v>
      </c>
      <c r="AL975" s="44">
        <f>IF(COUNTIF(AF976:AF979, "&lt;0")&gt;=3,0,IF(AE975=1, 1, -1))</f>
        <v>-1</v>
      </c>
      <c r="AM975" s="49">
        <f>IF(COUNTIF(AF976:AF978, "&lt;0")&gt;=2,0,IF(AE975=1, 1, -1))</f>
        <v>-1</v>
      </c>
      <c r="AN975" s="7">
        <v>12.192219563685562</v>
      </c>
      <c r="AO975" s="4">
        <f t="shared" si="568"/>
        <v>0</v>
      </c>
      <c r="AP975" s="4">
        <f t="shared" si="569"/>
        <v>-29.860000000000127</v>
      </c>
      <c r="AQ975" s="4">
        <f t="shared" si="570"/>
        <v>13.089999999999691</v>
      </c>
      <c r="AR975">
        <f t="shared" si="586"/>
        <v>29.860000000000127</v>
      </c>
      <c r="AS975" s="6">
        <f t="shared" si="571"/>
        <v>1</v>
      </c>
      <c r="AT975" s="4">
        <f t="shared" si="572"/>
        <v>-11.571670654471784</v>
      </c>
      <c r="AU975" s="4">
        <f t="shared" si="587"/>
        <v>6.1022195636858712</v>
      </c>
      <c r="AV975">
        <f t="shared" si="588"/>
        <v>0</v>
      </c>
      <c r="AW975">
        <f t="shared" si="589"/>
        <v>1</v>
      </c>
      <c r="AX975">
        <f t="shared" si="590"/>
        <v>0</v>
      </c>
      <c r="AY975" s="4">
        <f t="shared" si="573"/>
        <v>-3.9100000000000006</v>
      </c>
      <c r="AZ975" s="4">
        <f t="shared" si="574"/>
        <v>164.46499999999992</v>
      </c>
      <c r="BA975" s="4">
        <f>(C975-$C$1240)*10/100*4</f>
        <v>86.407999999999987</v>
      </c>
      <c r="BC975"/>
      <c r="BE975" s="6"/>
      <c r="BK975">
        <f t="shared" si="591"/>
        <v>1</v>
      </c>
    </row>
    <row r="976" spans="1:63" x14ac:dyDescent="0.25">
      <c r="A976">
        <v>283</v>
      </c>
      <c r="B976" s="1">
        <v>43412</v>
      </c>
      <c r="C976" s="2">
        <v>2806.38</v>
      </c>
      <c r="D976" s="2">
        <v>2814.75</v>
      </c>
      <c r="E976" s="2">
        <v>2794.99</v>
      </c>
      <c r="F976" s="2">
        <v>2806.83</v>
      </c>
      <c r="G976" s="2">
        <v>3630490000</v>
      </c>
      <c r="H976" s="2">
        <f t="shared" si="575"/>
        <v>49.479828213121394</v>
      </c>
      <c r="I976" s="2">
        <f t="shared" si="576"/>
        <v>2740.1785</v>
      </c>
      <c r="J976" s="2">
        <f t="shared" si="577"/>
        <v>57.472665198335832</v>
      </c>
      <c r="K976" s="2">
        <f t="shared" si="578"/>
        <v>-7.5099999999997635</v>
      </c>
      <c r="L976" s="20">
        <f>VLOOKUP(B976,'IV Calls'!A:B,2, FALSE)</f>
        <v>0.1206</v>
      </c>
      <c r="M976" s="2">
        <f t="shared" si="579"/>
        <v>11.125132982671001</v>
      </c>
      <c r="N976" s="2">
        <f>VLOOKUP(B976,'IV Puts'!A:B,2, FALSE)</f>
        <v>0.12520000000000001</v>
      </c>
      <c r="O976" s="21">
        <f t="shared" si="580"/>
        <v>11.985456326090052</v>
      </c>
      <c r="P976" s="4">
        <f t="shared" si="581"/>
        <v>19.760000000000218</v>
      </c>
      <c r="Q976" s="4">
        <f t="shared" si="582"/>
        <v>49.933000000000085</v>
      </c>
      <c r="R976" s="4">
        <f t="shared" si="583"/>
        <v>-1.016593984962419</v>
      </c>
      <c r="S976" s="4">
        <f t="shared" si="584"/>
        <v>-0.75121163536418656</v>
      </c>
      <c r="T976" s="20">
        <f t="shared" si="555"/>
        <v>2811.9904586466164</v>
      </c>
      <c r="U976" s="2">
        <f t="shared" si="556"/>
        <v>5.1604586466164619</v>
      </c>
      <c r="V976" s="24">
        <f t="shared" si="557"/>
        <v>1</v>
      </c>
      <c r="W976" s="32">
        <f t="shared" si="558"/>
        <v>2805.4342338462693</v>
      </c>
      <c r="X976" s="33">
        <f t="shared" si="559"/>
        <v>1.3957661537306194</v>
      </c>
      <c r="Y976" s="34">
        <f t="shared" si="560"/>
        <v>1</v>
      </c>
      <c r="Z976" s="39">
        <f t="shared" si="585"/>
        <v>2809.6050000000005</v>
      </c>
      <c r="AA976" s="33">
        <f t="shared" si="561"/>
        <v>2.7750000000005457</v>
      </c>
      <c r="AB976" s="34">
        <f t="shared" si="562"/>
        <v>1</v>
      </c>
      <c r="AC976" s="32">
        <f t="shared" si="563"/>
        <v>2808.7291391077169</v>
      </c>
      <c r="AD976" s="33">
        <f t="shared" si="564"/>
        <v>1.8991391077170192</v>
      </c>
      <c r="AE976" s="34">
        <f t="shared" si="565"/>
        <v>1</v>
      </c>
      <c r="AF976" s="36">
        <f t="shared" si="566"/>
        <v>1</v>
      </c>
      <c r="AG976" s="37">
        <f t="shared" si="567"/>
        <v>0</v>
      </c>
      <c r="AH976" s="37">
        <f>IF(COUNTIF(AF977:AF980, "&lt;0")&gt;=2,0,IF(AE976=1, 1, -1))</f>
        <v>0</v>
      </c>
      <c r="AI976" s="37">
        <f>IF(COUNTIF(AF977:AF979, "&lt;0")&gt;=1,0,IF(AE976=1, 1, -1))</f>
        <v>0</v>
      </c>
      <c r="AJ976" s="42">
        <f>IF(SUM(AE977:AE979)=0,0,IF(AE976=1, 1, -1))</f>
        <v>1</v>
      </c>
      <c r="AK976" s="37">
        <f>IF(COUNTIF(AF977:AF978, "&lt;0")&gt;=2,0,IF(AE976=1, 1, -1))</f>
        <v>1</v>
      </c>
      <c r="AL976" s="44">
        <f>IF(COUNTIF(AF977:AF980, "&lt;0")&gt;=3,0,IF(AE976=1, 1, -1))</f>
        <v>1</v>
      </c>
      <c r="AM976" s="49">
        <f>IF(COUNTIF(AF977:AF979, "&lt;0")&gt;=2,0,IF(AE976=1, 1, -1))</f>
        <v>1</v>
      </c>
      <c r="AN976" s="7">
        <v>11.54947470506144</v>
      </c>
      <c r="AO976" s="4">
        <f t="shared" si="568"/>
        <v>8.3699999999998909</v>
      </c>
      <c r="AP976" s="4">
        <f t="shared" si="569"/>
        <v>-11.390000000000327</v>
      </c>
      <c r="AQ976" s="4">
        <f t="shared" si="570"/>
        <v>0.4499999999998181</v>
      </c>
      <c r="AR976">
        <f t="shared" si="586"/>
        <v>11.390000000000327</v>
      </c>
      <c r="AS976" s="6">
        <f t="shared" si="571"/>
        <v>0</v>
      </c>
      <c r="AT976" s="4">
        <f t="shared" si="572"/>
        <v>5.9342120575918322</v>
      </c>
      <c r="AU976" s="4">
        <f t="shared" si="587"/>
        <v>18.099474705061624</v>
      </c>
      <c r="AV976">
        <f t="shared" si="588"/>
        <v>0</v>
      </c>
      <c r="AW976">
        <f t="shared" si="589"/>
        <v>0</v>
      </c>
      <c r="AX976">
        <f t="shared" si="590"/>
        <v>0</v>
      </c>
      <c r="AY976" s="4">
        <f t="shared" si="573"/>
        <v>6.94</v>
      </c>
      <c r="AZ976" s="4">
        <f t="shared" si="574"/>
        <v>168.37499999999991</v>
      </c>
      <c r="BA976" s="4">
        <f>(C976-$C$1240)*10/100*4</f>
        <v>91.320000000000078</v>
      </c>
      <c r="BC976"/>
      <c r="BE976" s="6"/>
      <c r="BK976">
        <f t="shared" si="591"/>
        <v>1</v>
      </c>
    </row>
    <row r="977" spans="1:63" x14ac:dyDescent="0.25">
      <c r="A977">
        <v>282</v>
      </c>
      <c r="B977" s="1">
        <v>43411</v>
      </c>
      <c r="C977" s="2">
        <v>2774.13</v>
      </c>
      <c r="D977" s="2">
        <v>2815.15</v>
      </c>
      <c r="E977" s="2">
        <v>2774.13</v>
      </c>
      <c r="F977" s="2">
        <v>2813.89</v>
      </c>
      <c r="G977" s="2">
        <v>3914750000</v>
      </c>
      <c r="H977" s="2">
        <f t="shared" si="575"/>
        <v>40.843190102852866</v>
      </c>
      <c r="I977" s="2">
        <f t="shared" si="576"/>
        <v>2738.7030000000004</v>
      </c>
      <c r="J977" s="2">
        <f t="shared" si="577"/>
        <v>51.15756272485401</v>
      </c>
      <c r="K977" s="2">
        <f t="shared" si="578"/>
        <v>18.680000000000291</v>
      </c>
      <c r="L977" s="20">
        <f>VLOOKUP(B977,'IV Calls'!A:B,2, FALSE)</f>
        <v>0.13159999999999999</v>
      </c>
      <c r="M977" s="2">
        <f t="shared" si="579"/>
        <v>11.887737623873599</v>
      </c>
      <c r="N977" s="2">
        <f>VLOOKUP(B977,'IV Puts'!A:B,2, FALSE)</f>
        <v>0.13389999999999999</v>
      </c>
      <c r="O977" s="21">
        <f t="shared" si="580"/>
        <v>12.552095665605284</v>
      </c>
      <c r="P977" s="4">
        <f t="shared" si="581"/>
        <v>59.700000000000273</v>
      </c>
      <c r="Q977" s="4">
        <f t="shared" si="582"/>
        <v>54.617000000000054</v>
      </c>
      <c r="R977" s="4">
        <f t="shared" si="583"/>
        <v>-1.8995413533834689</v>
      </c>
      <c r="S977" s="4">
        <f t="shared" si="584"/>
        <v>-1.3320650052544738</v>
      </c>
      <c r="T977" s="20">
        <f t="shared" si="555"/>
        <v>2751.6193383458644</v>
      </c>
      <c r="U977" s="2">
        <f t="shared" si="556"/>
        <v>62.270661654135438</v>
      </c>
      <c r="V977" s="24">
        <f t="shared" si="557"/>
        <v>0</v>
      </c>
      <c r="W977" s="32">
        <f t="shared" si="558"/>
        <v>2772.2260520192162</v>
      </c>
      <c r="X977" s="33">
        <f t="shared" si="559"/>
        <v>41.663947980783632</v>
      </c>
      <c r="Y977" s="34">
        <f t="shared" si="560"/>
        <v>0</v>
      </c>
      <c r="Z977" s="39">
        <f t="shared" si="585"/>
        <v>2777.7030000000022</v>
      </c>
      <c r="AA977" s="33">
        <f t="shared" si="561"/>
        <v>36.186999999997624</v>
      </c>
      <c r="AB977" s="34">
        <f t="shared" si="562"/>
        <v>0</v>
      </c>
      <c r="AC977" s="32">
        <f t="shared" si="563"/>
        <v>2776.5528409240369</v>
      </c>
      <c r="AD977" s="33">
        <f t="shared" si="564"/>
        <v>37.337159075962973</v>
      </c>
      <c r="AE977" s="34">
        <f t="shared" si="565"/>
        <v>0</v>
      </c>
      <c r="AF977" s="36">
        <f t="shared" si="566"/>
        <v>-1</v>
      </c>
      <c r="AG977" s="37">
        <f t="shared" si="567"/>
        <v>-1</v>
      </c>
      <c r="AH977" s="37">
        <f>IF(COUNTIF(AF978:AF981, "&lt;0")&gt;=2,0,IF(AE977=1, 1, -1))</f>
        <v>0</v>
      </c>
      <c r="AI977" s="37">
        <f>IF(COUNTIF(AF978:AF980, "&lt;0")&gt;=1,0,IF(AE977=1, 1, -1))</f>
        <v>0</v>
      </c>
      <c r="AJ977" s="42">
        <f>IF(SUM(AE978:AE980)=0,0,IF(AE977=1, 1, -1))</f>
        <v>-1</v>
      </c>
      <c r="AK977" s="37">
        <f>IF(COUNTIF(AF978:AF979, "&lt;0")&gt;=2,0,IF(AE977=1, 1, -1))</f>
        <v>-1</v>
      </c>
      <c r="AL977" s="44">
        <f>IF(COUNTIF(AF978:AF981, "&lt;0")&gt;=3,0,IF(AE977=1, 1, -1))</f>
        <v>-1</v>
      </c>
      <c r="AM977" s="49">
        <f>IF(COUNTIF(AF978:AF980, "&lt;0")&gt;=2,0,IF(AE977=1, 1, -1))</f>
        <v>-1</v>
      </c>
      <c r="AN977" s="7">
        <v>12.095502035233093</v>
      </c>
      <c r="AO977" s="4">
        <f t="shared" si="568"/>
        <v>41.019999999999982</v>
      </c>
      <c r="AP977" s="4">
        <f t="shared" si="569"/>
        <v>0</v>
      </c>
      <c r="AQ977" s="4">
        <f t="shared" si="570"/>
        <v>39.759999999999764</v>
      </c>
      <c r="AR977">
        <f t="shared" si="586"/>
        <v>41.019999999999982</v>
      </c>
      <c r="AS977" s="6">
        <f t="shared" si="571"/>
        <v>1</v>
      </c>
      <c r="AT977" s="4">
        <f t="shared" si="572"/>
        <v>-22.876746947150345</v>
      </c>
      <c r="AU977" s="4">
        <f t="shared" si="587"/>
        <v>-20.664497964766671</v>
      </c>
      <c r="AV977">
        <f t="shared" si="588"/>
        <v>1</v>
      </c>
      <c r="AW977">
        <f t="shared" si="589"/>
        <v>0</v>
      </c>
      <c r="AX977">
        <f t="shared" si="590"/>
        <v>0</v>
      </c>
      <c r="AY977" s="4">
        <f t="shared" si="573"/>
        <v>-3.9100000000000006</v>
      </c>
      <c r="AZ977" s="4">
        <f t="shared" si="574"/>
        <v>161.43499999999992</v>
      </c>
      <c r="BA977" s="4">
        <f>(C977-$C$1240)*10/100*4</f>
        <v>78.420000000000073</v>
      </c>
      <c r="BC977"/>
      <c r="BE977" s="6"/>
      <c r="BK977">
        <f t="shared" si="591"/>
        <v>1</v>
      </c>
    </row>
    <row r="978" spans="1:63" x14ac:dyDescent="0.25">
      <c r="A978">
        <v>281</v>
      </c>
      <c r="B978" s="1">
        <v>43410</v>
      </c>
      <c r="C978" s="2">
        <v>2738.4</v>
      </c>
      <c r="D978" s="2">
        <v>2756.82</v>
      </c>
      <c r="E978" s="2">
        <v>2737.08</v>
      </c>
      <c r="F978" s="2">
        <v>2755.45</v>
      </c>
      <c r="G978" s="2">
        <v>3510860000</v>
      </c>
      <c r="H978" s="2">
        <f t="shared" si="575"/>
        <v>35.519390697977258</v>
      </c>
      <c r="I978" s="2">
        <f t="shared" si="576"/>
        <v>2743.6915000000004</v>
      </c>
      <c r="J978" s="2">
        <f t="shared" si="577"/>
        <v>44.619038569816134</v>
      </c>
      <c r="K978" s="2">
        <f t="shared" si="578"/>
        <v>9.0000000000145519E-2</v>
      </c>
      <c r="L978" s="20">
        <f>VLOOKUP(B978,'IV Calls'!A:B,2, FALSE)</f>
        <v>0.17960000000000001</v>
      </c>
      <c r="M978" s="2">
        <f t="shared" si="579"/>
        <v>16.122772718802889</v>
      </c>
      <c r="N978" s="2">
        <f>VLOOKUP(B978,'IV Puts'!A:B,2, FALSE)</f>
        <v>0.18329999999999999</v>
      </c>
      <c r="O978" s="21">
        <f t="shared" si="580"/>
        <v>17.076080997373037</v>
      </c>
      <c r="P978" s="4">
        <f t="shared" si="581"/>
        <v>19.740000000000236</v>
      </c>
      <c r="Q978" s="4">
        <f t="shared" si="582"/>
        <v>57.717000000000056</v>
      </c>
      <c r="R978" s="4">
        <f t="shared" si="583"/>
        <v>-3.8306616541353442</v>
      </c>
      <c r="S978" s="4">
        <f t="shared" si="584"/>
        <v>-2.6816168743431961</v>
      </c>
      <c r="T978" s="20">
        <f t="shared" si="555"/>
        <v>2732.0762481203005</v>
      </c>
      <c r="U978" s="2">
        <f t="shared" si="556"/>
        <v>23.373751879699284</v>
      </c>
      <c r="V978" s="24">
        <f t="shared" si="557"/>
        <v>0</v>
      </c>
      <c r="W978" s="32">
        <f t="shared" si="558"/>
        <v>2735.2778153840281</v>
      </c>
      <c r="X978" s="33">
        <f t="shared" si="559"/>
        <v>20.172184615971673</v>
      </c>
      <c r="Y978" s="34">
        <f t="shared" si="560"/>
        <v>0</v>
      </c>
      <c r="Z978" s="39">
        <f t="shared" si="585"/>
        <v>2739.6030000000005</v>
      </c>
      <c r="AA978" s="33">
        <f t="shared" si="561"/>
        <v>15.846999999999298</v>
      </c>
      <c r="AB978" s="34">
        <f t="shared" si="562"/>
        <v>1</v>
      </c>
      <c r="AC978" s="32">
        <f t="shared" si="563"/>
        <v>2738.6947112306466</v>
      </c>
      <c r="AD978" s="33">
        <f t="shared" si="564"/>
        <v>16.755288769353228</v>
      </c>
      <c r="AE978" s="34">
        <f t="shared" si="565"/>
        <v>1</v>
      </c>
      <c r="AF978" s="36">
        <f t="shared" si="566"/>
        <v>1</v>
      </c>
      <c r="AG978" s="37">
        <f t="shared" si="567"/>
        <v>1</v>
      </c>
      <c r="AH978" s="37">
        <f>IF(COUNTIF(AF979:AF982, "&lt;0")&gt;=2,0,IF(AE978=1, 1, -1))</f>
        <v>0</v>
      </c>
      <c r="AI978" s="37">
        <f>IF(COUNTIF(AF979:AF981, "&lt;0")&gt;=1,0,IF(AE978=1, 1, -1))</f>
        <v>0</v>
      </c>
      <c r="AJ978" s="42">
        <f>IF(SUM(AE979:AE981)=0,0,IF(AE978=1, 1, -1))</f>
        <v>1</v>
      </c>
      <c r="AK978" s="37">
        <f>IF(COUNTIF(AF979:AF980, "&lt;0")&gt;=2,0,IF(AE978=1, 1, -1))</f>
        <v>1</v>
      </c>
      <c r="AL978" s="44">
        <f>IF(COUNTIF(AF979:AF982, "&lt;0")&gt;=3,0,IF(AE978=1, 1, -1))</f>
        <v>1</v>
      </c>
      <c r="AM978" s="49">
        <f>IF(COUNTIF(AF979:AF981, "&lt;0")&gt;=2,0,IF(AE978=1, 1, -1))</f>
        <v>0</v>
      </c>
      <c r="AN978" s="7">
        <v>16.454923381718093</v>
      </c>
      <c r="AO978" s="4">
        <f t="shared" si="568"/>
        <v>18.420000000000073</v>
      </c>
      <c r="AP978" s="4">
        <f t="shared" si="569"/>
        <v>-1.3200000000001637</v>
      </c>
      <c r="AQ978" s="4">
        <f t="shared" si="570"/>
        <v>17.049999999999727</v>
      </c>
      <c r="AR978">
        <f t="shared" si="586"/>
        <v>18.420000000000073</v>
      </c>
      <c r="AS978" s="6">
        <f t="shared" si="571"/>
        <v>0</v>
      </c>
      <c r="AT978" s="4">
        <f t="shared" si="572"/>
        <v>6.262385072577068</v>
      </c>
      <c r="AU978" s="4">
        <f t="shared" si="587"/>
        <v>6.4049233817183655</v>
      </c>
      <c r="AV978">
        <f t="shared" si="588"/>
        <v>0</v>
      </c>
      <c r="AW978">
        <f t="shared" si="589"/>
        <v>0</v>
      </c>
      <c r="AX978">
        <f t="shared" si="590"/>
        <v>0</v>
      </c>
      <c r="AY978" s="4">
        <f t="shared" si="573"/>
        <v>6.94</v>
      </c>
      <c r="AZ978" s="4">
        <f t="shared" si="574"/>
        <v>165.34499999999991</v>
      </c>
      <c r="BA978" s="4">
        <f>(C978-$C$1240)*10/100*4</f>
        <v>64.128000000000071</v>
      </c>
      <c r="BC978"/>
      <c r="BE978" s="6"/>
      <c r="BK978">
        <f t="shared" si="591"/>
        <v>1</v>
      </c>
    </row>
    <row r="979" spans="1:63" x14ac:dyDescent="0.25">
      <c r="A979">
        <v>280</v>
      </c>
      <c r="B979" s="1">
        <v>43409</v>
      </c>
      <c r="C979" s="2">
        <v>2726.37</v>
      </c>
      <c r="D979" s="2">
        <v>2744.27</v>
      </c>
      <c r="E979" s="2">
        <v>2717.94</v>
      </c>
      <c r="F979" s="2">
        <v>2738.31</v>
      </c>
      <c r="G979" s="2">
        <v>3623320000</v>
      </c>
      <c r="H979" s="2">
        <f t="shared" si="575"/>
        <v>34.029223405119801</v>
      </c>
      <c r="I979" s="2">
        <f t="shared" si="576"/>
        <v>2750.8969999999999</v>
      </c>
      <c r="J979" s="2">
        <f t="shared" si="577"/>
        <v>43.683744040787715</v>
      </c>
      <c r="K979" s="2">
        <f t="shared" si="578"/>
        <v>3.3099999999999454</v>
      </c>
      <c r="L979" s="20">
        <f>VLOOKUP(B979,'IV Calls'!A:B,2, FALSE)</f>
        <v>0.19370000000000001</v>
      </c>
      <c r="M979" s="2">
        <f t="shared" si="579"/>
        <v>17.291697065805199</v>
      </c>
      <c r="N979" s="2">
        <f>VLOOKUP(B979,'IV Puts'!A:B,2, FALSE)</f>
        <v>0.19370000000000001</v>
      </c>
      <c r="O979" s="21">
        <f t="shared" si="580"/>
        <v>17.944442087514421</v>
      </c>
      <c r="P979" s="4">
        <f t="shared" si="581"/>
        <v>26.329999999999927</v>
      </c>
      <c r="Q979" s="4">
        <f t="shared" si="582"/>
        <v>62.188000000000059</v>
      </c>
      <c r="R979" s="4">
        <f t="shared" si="583"/>
        <v>-6.2337518796992528</v>
      </c>
      <c r="S979" s="4">
        <f t="shared" si="584"/>
        <v>-4.3974431210871892</v>
      </c>
      <c r="T979" s="20">
        <f t="shared" si="555"/>
        <v>2714.8231654135338</v>
      </c>
      <c r="U979" s="2">
        <f t="shared" si="556"/>
        <v>23.486834586466102</v>
      </c>
      <c r="V979" s="24">
        <f t="shared" si="557"/>
        <v>0</v>
      </c>
      <c r="W979" s="32">
        <f t="shared" si="558"/>
        <v>2722.1561668379445</v>
      </c>
      <c r="X979" s="33">
        <f t="shared" si="559"/>
        <v>16.153833162055435</v>
      </c>
      <c r="Y979" s="34">
        <f t="shared" si="560"/>
        <v>1</v>
      </c>
      <c r="Z979" s="39">
        <f t="shared" si="585"/>
        <v>2724.4619999999995</v>
      </c>
      <c r="AA979" s="33">
        <f t="shared" si="561"/>
        <v>13.848000000000411</v>
      </c>
      <c r="AB979" s="34">
        <f t="shared" si="562"/>
        <v>1</v>
      </c>
      <c r="AC979" s="32">
        <f t="shared" si="563"/>
        <v>2723.9777750359681</v>
      </c>
      <c r="AD979" s="33">
        <f t="shared" si="564"/>
        <v>14.332224964031866</v>
      </c>
      <c r="AE979" s="34">
        <f t="shared" si="565"/>
        <v>1</v>
      </c>
      <c r="AF979" s="36">
        <f t="shared" si="566"/>
        <v>1</v>
      </c>
      <c r="AG979" s="37">
        <f t="shared" si="567"/>
        <v>0</v>
      </c>
      <c r="AH979" s="37">
        <f>IF(COUNTIF(AF980:AF983, "&lt;0")&gt;=2,0,IF(AE979=1, 1, -1))</f>
        <v>0</v>
      </c>
      <c r="AI979" s="37">
        <f>IF(COUNTIF(AF980:AF982, "&lt;0")&gt;=1,0,IF(AE979=1, 1, -1))</f>
        <v>0</v>
      </c>
      <c r="AJ979" s="42">
        <f>IF(SUM(AE980:AE982)=0,0,IF(AE979=1, 1, -1))</f>
        <v>1</v>
      </c>
      <c r="AK979" s="37">
        <f>IF(COUNTIF(AF980:AF981, "&lt;0")&gt;=2,0,IF(AE979=1, 1, -1))</f>
        <v>0</v>
      </c>
      <c r="AL979" s="44">
        <f>IF(COUNTIF(AF980:AF983, "&lt;0")&gt;=3,0,IF(AE979=1, 1, -1))</f>
        <v>0</v>
      </c>
      <c r="AM979" s="49">
        <f>IF(COUNTIF(AF980:AF982, "&lt;0")&gt;=2,0,IF(AE979=1, 1, -1))</f>
        <v>0</v>
      </c>
      <c r="AN979" s="7">
        <v>17.291697065805199</v>
      </c>
      <c r="AO979" s="4">
        <f t="shared" si="568"/>
        <v>17.900000000000091</v>
      </c>
      <c r="AP979" s="4">
        <f t="shared" si="569"/>
        <v>-8.4299999999998363</v>
      </c>
      <c r="AQ979" s="4">
        <f t="shared" si="570"/>
        <v>11.940000000000055</v>
      </c>
      <c r="AR979">
        <f t="shared" si="586"/>
        <v>17.900000000000091</v>
      </c>
      <c r="AS979" s="6">
        <f t="shared" si="571"/>
        <v>0</v>
      </c>
      <c r="AT979" s="4">
        <f t="shared" si="572"/>
        <v>8.0375455987077089</v>
      </c>
      <c r="AU979" s="4">
        <f t="shared" si="587"/>
        <v>12.351697065805144</v>
      </c>
      <c r="AV979">
        <f t="shared" si="588"/>
        <v>0</v>
      </c>
      <c r="AW979">
        <f t="shared" si="589"/>
        <v>0</v>
      </c>
      <c r="AX979">
        <f t="shared" si="590"/>
        <v>0</v>
      </c>
      <c r="AY979" s="4">
        <f t="shared" si="573"/>
        <v>6.94</v>
      </c>
      <c r="AZ979" s="4">
        <f t="shared" si="574"/>
        <v>158.40499999999992</v>
      </c>
      <c r="BA979" s="4">
        <f>(C979-$C$1240)*10/100*4</f>
        <v>59.315999999999988</v>
      </c>
      <c r="BC979"/>
      <c r="BE979" s="6"/>
      <c r="BK979">
        <f t="shared" si="591"/>
        <v>0</v>
      </c>
    </row>
    <row r="980" spans="1:63" x14ac:dyDescent="0.25">
      <c r="A980">
        <v>279</v>
      </c>
      <c r="B980" s="1">
        <v>43406</v>
      </c>
      <c r="C980" s="2">
        <v>2745.45</v>
      </c>
      <c r="D980" s="2">
        <v>2756.55</v>
      </c>
      <c r="E980" s="2">
        <v>2700.44</v>
      </c>
      <c r="F980" s="2">
        <v>2723.06</v>
      </c>
      <c r="G980" s="2">
        <v>4237930000</v>
      </c>
      <c r="H980" s="2">
        <f t="shared" si="575"/>
        <v>40.520713550808381</v>
      </c>
      <c r="I980" s="2">
        <f t="shared" si="576"/>
        <v>2758.4550000000004</v>
      </c>
      <c r="J980" s="2">
        <f t="shared" si="577"/>
        <v>47.269287068878064</v>
      </c>
      <c r="K980" s="2">
        <f t="shared" si="578"/>
        <v>5.0799999999999272</v>
      </c>
      <c r="L980" s="20">
        <f>VLOOKUP(B980,'IV Calls'!A:B,2, FALSE)</f>
        <v>0.1855</v>
      </c>
      <c r="M980" s="2">
        <f t="shared" si="579"/>
        <v>16.6649457986525</v>
      </c>
      <c r="N980" s="2">
        <f>VLOOKUP(B980,'IV Puts'!A:B,2, FALSE)</f>
        <v>0.18909999999999999</v>
      </c>
      <c r="O980" s="21">
        <f t="shared" si="580"/>
        <v>17.62965696994517</v>
      </c>
      <c r="P980" s="4">
        <f t="shared" si="581"/>
        <v>56.110000000000127</v>
      </c>
      <c r="Q980" s="4">
        <f t="shared" si="582"/>
        <v>62.527000000000086</v>
      </c>
      <c r="R980" s="4">
        <f t="shared" si="583"/>
        <v>-8.2368345864661663</v>
      </c>
      <c r="S980" s="4">
        <f t="shared" si="584"/>
        <v>-5.9349762845849812</v>
      </c>
      <c r="T980" s="20">
        <f t="shared" si="555"/>
        <v>2730.5743157894735</v>
      </c>
      <c r="U980" s="2">
        <f t="shared" si="556"/>
        <v>7.514315789473585</v>
      </c>
      <c r="V980" s="24">
        <f t="shared" si="557"/>
        <v>1</v>
      </c>
      <c r="W980" s="32">
        <f t="shared" si="558"/>
        <v>2740.5231258054664</v>
      </c>
      <c r="X980" s="33">
        <f t="shared" si="559"/>
        <v>17.463125805466461</v>
      </c>
      <c r="Y980" s="34">
        <f t="shared" si="560"/>
        <v>0</v>
      </c>
      <c r="Z980" s="39">
        <f t="shared" si="585"/>
        <v>2748.2370000000001</v>
      </c>
      <c r="AA980" s="33">
        <f t="shared" si="561"/>
        <v>25.177000000000135</v>
      </c>
      <c r="AB980" s="34">
        <f t="shared" si="562"/>
        <v>0</v>
      </c>
      <c r="AC980" s="32">
        <f t="shared" si="563"/>
        <v>2746.6170864191481</v>
      </c>
      <c r="AD980" s="33">
        <f t="shared" si="564"/>
        <v>23.557086419148163</v>
      </c>
      <c r="AE980" s="34">
        <f t="shared" si="565"/>
        <v>0</v>
      </c>
      <c r="AF980" s="36">
        <f t="shared" si="566"/>
        <v>-1</v>
      </c>
      <c r="AG980" s="37">
        <f t="shared" si="567"/>
        <v>0</v>
      </c>
      <c r="AH980" s="37">
        <f>IF(COUNTIF(AF981:AF984, "&lt;0")&gt;=2,0,IF(AE980=1, 1, -1))</f>
        <v>0</v>
      </c>
      <c r="AI980" s="37">
        <f>IF(COUNTIF(AF981:AF983, "&lt;0")&gt;=1,0,IF(AE980=1, 1, -1))</f>
        <v>0</v>
      </c>
      <c r="AJ980" s="42">
        <f>IF(SUM(AE981:AE983)=0,0,IF(AE980=1, 1, -1))</f>
        <v>-1</v>
      </c>
      <c r="AK980" s="37">
        <f>IF(COUNTIF(AF981:AF982, "&lt;0")&gt;=2,0,IF(AE980=1, 1, -1))</f>
        <v>-1</v>
      </c>
      <c r="AL980" s="44">
        <f>IF(COUNTIF(AF981:AF984, "&lt;0")&gt;=3,0,IF(AE980=1, 1, -1))</f>
        <v>0</v>
      </c>
      <c r="AM980" s="49">
        <f>IF(COUNTIF(AF981:AF983, "&lt;0")&gt;=2,0,IF(AE980=1, 1, -1))</f>
        <v>0</v>
      </c>
      <c r="AN980" s="7">
        <v>16.988362536523923</v>
      </c>
      <c r="AO980" s="4">
        <f t="shared" si="568"/>
        <v>11.100000000000364</v>
      </c>
      <c r="AP980" s="4">
        <f t="shared" si="569"/>
        <v>-45.009999999999764</v>
      </c>
      <c r="AQ980" s="4">
        <f t="shared" si="570"/>
        <v>22.389999999999873</v>
      </c>
      <c r="AR980">
        <f t="shared" si="586"/>
        <v>45.009999999999764</v>
      </c>
      <c r="AS980" s="6">
        <f t="shared" si="571"/>
        <v>1</v>
      </c>
      <c r="AT980" s="4">
        <f t="shared" si="572"/>
        <v>-19.52745619521388</v>
      </c>
      <c r="AU980" s="4">
        <f t="shared" si="587"/>
        <v>1.5983625365240499</v>
      </c>
      <c r="AV980">
        <f t="shared" si="588"/>
        <v>0</v>
      </c>
      <c r="AW980">
        <f t="shared" si="589"/>
        <v>1</v>
      </c>
      <c r="AX980">
        <f t="shared" si="590"/>
        <v>0</v>
      </c>
      <c r="AY980" s="4">
        <f t="shared" si="573"/>
        <v>-3.9100000000000006</v>
      </c>
      <c r="AZ980" s="4">
        <f t="shared" si="574"/>
        <v>151.46499999999992</v>
      </c>
      <c r="BA980" s="4">
        <f>(C980-$C$1240)*10/100*4</f>
        <v>66.947999999999951</v>
      </c>
      <c r="BC980"/>
      <c r="BE980" s="6"/>
      <c r="BK980">
        <f t="shared" si="591"/>
        <v>1</v>
      </c>
    </row>
    <row r="981" spans="1:63" x14ac:dyDescent="0.25">
      <c r="A981">
        <v>278</v>
      </c>
      <c r="B981" s="1">
        <v>43405</v>
      </c>
      <c r="C981" s="2">
        <v>2717.58</v>
      </c>
      <c r="D981" s="2">
        <v>2741.67</v>
      </c>
      <c r="E981" s="2">
        <v>2708.85</v>
      </c>
      <c r="F981" s="2">
        <v>2740.37</v>
      </c>
      <c r="G981" s="2">
        <v>4708420000</v>
      </c>
      <c r="H981" s="2">
        <f t="shared" si="575"/>
        <v>44.642712544527711</v>
      </c>
      <c r="I981" s="2">
        <f t="shared" si="576"/>
        <v>2766.3095000000003</v>
      </c>
      <c r="J981" s="2">
        <f t="shared" si="577"/>
        <v>51.978158659494476</v>
      </c>
      <c r="K981" s="2">
        <f t="shared" si="578"/>
        <v>5.8400000000001455</v>
      </c>
      <c r="L981" s="20">
        <f>VLOOKUP(B981,'IV Calls'!A:B,2, FALSE)</f>
        <v>0.1739</v>
      </c>
      <c r="M981" s="2">
        <f t="shared" si="579"/>
        <v>15.459605821372589</v>
      </c>
      <c r="N981" s="2">
        <f>VLOOKUP(B981,'IV Puts'!A:B,2, FALSE)</f>
        <v>0.17849999999999999</v>
      </c>
      <c r="O981" s="21">
        <f t="shared" si="580"/>
        <v>16.467565385339327</v>
      </c>
      <c r="P981" s="4">
        <f t="shared" si="581"/>
        <v>32.820000000000164</v>
      </c>
      <c r="Q981" s="4">
        <f t="shared" si="582"/>
        <v>60.666000000000075</v>
      </c>
      <c r="R981" s="4">
        <f t="shared" si="583"/>
        <v>-9.7956842105263178</v>
      </c>
      <c r="S981" s="4">
        <f t="shared" si="584"/>
        <v>-6.9392594289204421</v>
      </c>
      <c r="T981" s="20">
        <f t="shared" si="555"/>
        <v>2700.1273834586464</v>
      </c>
      <c r="U981" s="2">
        <f t="shared" si="556"/>
        <v>40.242616541353527</v>
      </c>
      <c r="V981" s="24">
        <f t="shared" si="557"/>
        <v>0</v>
      </c>
      <c r="W981" s="32">
        <f t="shared" si="558"/>
        <v>2711.800070244708</v>
      </c>
      <c r="X981" s="33">
        <f t="shared" si="559"/>
        <v>28.569929755291923</v>
      </c>
      <c r="Y981" s="34">
        <f t="shared" si="560"/>
        <v>0</v>
      </c>
      <c r="Z981" s="39">
        <f t="shared" si="585"/>
        <v>2718.7780000000002</v>
      </c>
      <c r="AA981" s="33">
        <f t="shared" si="561"/>
        <v>21.591999999999643</v>
      </c>
      <c r="AB981" s="34">
        <f t="shared" si="562"/>
        <v>0</v>
      </c>
      <c r="AC981" s="32">
        <f t="shared" si="563"/>
        <v>2717.3126347513889</v>
      </c>
      <c r="AD981" s="33">
        <f t="shared" si="564"/>
        <v>23.057365248610949</v>
      </c>
      <c r="AE981" s="34">
        <f t="shared" si="565"/>
        <v>0</v>
      </c>
      <c r="AF981" s="36">
        <f t="shared" si="566"/>
        <v>-1</v>
      </c>
      <c r="AG981" s="37">
        <f t="shared" si="567"/>
        <v>-1</v>
      </c>
      <c r="AH981" s="37">
        <f>IF(COUNTIF(AF982:AF985, "&lt;0")&gt;=2,0,IF(AE981=1, 1, -1))</f>
        <v>0</v>
      </c>
      <c r="AI981" s="37">
        <f>IF(COUNTIF(AF982:AF984, "&lt;0")&gt;=1,0,IF(AE981=1, 1, -1))</f>
        <v>0</v>
      </c>
      <c r="AJ981" s="42">
        <f>IF(SUM(AE982:AE984)=0,0,IF(AE981=1, 1, -1))</f>
        <v>-1</v>
      </c>
      <c r="AK981" s="37">
        <f>IF(COUNTIF(AF982:AF983, "&lt;0")&gt;=2,0,IF(AE981=1, 1, -1))</f>
        <v>-1</v>
      </c>
      <c r="AL981" s="44">
        <f>IF(COUNTIF(AF982:AF985, "&lt;0")&gt;=3,0,IF(AE981=1, 1, -1))</f>
        <v>-1</v>
      </c>
      <c r="AM981" s="49">
        <f>IF(COUNTIF(AF982:AF984, "&lt;0")&gt;=2,0,IF(AE981=1, 1, -1))</f>
        <v>0</v>
      </c>
      <c r="AN981" s="7">
        <v>15.868543065641214</v>
      </c>
      <c r="AO981" s="4">
        <f t="shared" si="568"/>
        <v>24.090000000000146</v>
      </c>
      <c r="AP981" s="4">
        <f t="shared" si="569"/>
        <v>-8.7300000000000182</v>
      </c>
      <c r="AQ981" s="4">
        <f t="shared" si="570"/>
        <v>22.789999999999964</v>
      </c>
      <c r="AR981">
        <f t="shared" si="586"/>
        <v>24.090000000000146</v>
      </c>
      <c r="AS981" s="6">
        <f t="shared" si="571"/>
        <v>1</v>
      </c>
      <c r="AT981" s="4">
        <f t="shared" si="572"/>
        <v>-0.2871854015383235</v>
      </c>
      <c r="AU981" s="4">
        <f t="shared" si="587"/>
        <v>7.8543065641250465E-2</v>
      </c>
      <c r="AV981">
        <f t="shared" si="588"/>
        <v>0</v>
      </c>
      <c r="AW981">
        <f t="shared" si="589"/>
        <v>1</v>
      </c>
      <c r="AX981">
        <f t="shared" si="590"/>
        <v>0</v>
      </c>
      <c r="AY981" s="4">
        <f t="shared" si="573"/>
        <v>-3.9100000000000006</v>
      </c>
      <c r="AZ981" s="4">
        <f t="shared" si="574"/>
        <v>155.37499999999991</v>
      </c>
      <c r="BA981" s="4">
        <f>(C981-$C$1240)*10/100*4</f>
        <v>55.8</v>
      </c>
      <c r="BC981"/>
      <c r="BE981" s="6"/>
      <c r="BK981">
        <f t="shared" si="591"/>
        <v>1</v>
      </c>
    </row>
    <row r="982" spans="1:63" x14ac:dyDescent="0.25">
      <c r="A982">
        <v>277</v>
      </c>
      <c r="B982" s="1">
        <v>43404</v>
      </c>
      <c r="C982" s="2">
        <v>2705.6</v>
      </c>
      <c r="D982" s="2">
        <v>2736.69</v>
      </c>
      <c r="E982" s="2">
        <v>2705.6</v>
      </c>
      <c r="F982" s="2">
        <v>2711.74</v>
      </c>
      <c r="G982" s="2">
        <v>5112420000</v>
      </c>
      <c r="H982" s="2">
        <f t="shared" si="575"/>
        <v>53.404749070970567</v>
      </c>
      <c r="I982" s="2">
        <f t="shared" si="576"/>
        <v>2776.3980000000001</v>
      </c>
      <c r="J982" s="2">
        <f t="shared" si="577"/>
        <v>56.854026462511882</v>
      </c>
      <c r="K982" s="2">
        <f t="shared" si="578"/>
        <v>22.9699999999998</v>
      </c>
      <c r="L982" s="20">
        <f>VLOOKUP(B982,'IV Calls'!A:B,2, FALSE)</f>
        <v>0.2009</v>
      </c>
      <c r="M982" s="2">
        <f t="shared" si="579"/>
        <v>17.668167214480732</v>
      </c>
      <c r="N982" s="2">
        <f>VLOOKUP(B982,'IV Puts'!A:B,2, FALSE)</f>
        <v>0.2011</v>
      </c>
      <c r="O982" s="21">
        <f t="shared" si="580"/>
        <v>18.353376609333864</v>
      </c>
      <c r="P982" s="4">
        <f t="shared" si="581"/>
        <v>54.059999999999945</v>
      </c>
      <c r="Q982" s="4">
        <f t="shared" si="582"/>
        <v>62.787000000000077</v>
      </c>
      <c r="R982" s="4">
        <f t="shared" si="583"/>
        <v>-11.612616541353383</v>
      </c>
      <c r="S982" s="4">
        <f t="shared" si="584"/>
        <v>-8.1407461342140852</v>
      </c>
      <c r="T982" s="20">
        <f t="shared" si="555"/>
        <v>2669.5535413533835</v>
      </c>
      <c r="U982" s="2">
        <f t="shared" si="556"/>
        <v>42.186458646616302</v>
      </c>
      <c r="V982" s="24">
        <f t="shared" si="557"/>
        <v>0</v>
      </c>
      <c r="W982" s="32">
        <f t="shared" si="558"/>
        <v>2699.0937421633389</v>
      </c>
      <c r="X982" s="33">
        <f t="shared" si="559"/>
        <v>12.64625783666088</v>
      </c>
      <c r="Y982" s="34">
        <f t="shared" si="560"/>
        <v>1</v>
      </c>
      <c r="Z982" s="39">
        <f t="shared" si="585"/>
        <v>2712.0920000000006</v>
      </c>
      <c r="AA982" s="33">
        <f t="shared" si="561"/>
        <v>0.35200000000077125</v>
      </c>
      <c r="AB982" s="34">
        <f t="shared" si="562"/>
        <v>1</v>
      </c>
      <c r="AC982" s="32">
        <f t="shared" si="563"/>
        <v>2709.362365854302</v>
      </c>
      <c r="AD982" s="33">
        <f t="shared" si="564"/>
        <v>2.3776341456978116</v>
      </c>
      <c r="AE982" s="34">
        <f t="shared" si="565"/>
        <v>1</v>
      </c>
      <c r="AF982" s="36">
        <f t="shared" si="566"/>
        <v>1</v>
      </c>
      <c r="AG982" s="37">
        <f t="shared" si="567"/>
        <v>0</v>
      </c>
      <c r="AH982" s="37">
        <f>IF(COUNTIF(AF983:AF986, "&lt;0")&gt;=2,0,IF(AE982=1, 1, -1))</f>
        <v>0</v>
      </c>
      <c r="AI982" s="37">
        <f>IF(COUNTIF(AF983:AF985, "&lt;0")&gt;=1,0,IF(AE982=1, 1, -1))</f>
        <v>0</v>
      </c>
      <c r="AJ982" s="42">
        <f>IF(SUM(AE983:AE985)=0,0,IF(AE982=1, 1, -1))</f>
        <v>1</v>
      </c>
      <c r="AK982" s="37">
        <f>IF(COUNTIF(AF983:AF984, "&lt;0")&gt;=2,0,IF(AE982=1, 1, -1))</f>
        <v>0</v>
      </c>
      <c r="AL982" s="44">
        <f>IF(COUNTIF(AF983:AF986, "&lt;0")&gt;=3,0,IF(AE982=1, 1, -1))</f>
        <v>0</v>
      </c>
      <c r="AM982" s="49">
        <f>IF(COUNTIF(AF983:AF985, "&lt;0")&gt;=2,0,IF(AE982=1, 1, -1))</f>
        <v>0</v>
      </c>
      <c r="AN982" s="7">
        <v>17.685756231120333</v>
      </c>
      <c r="AO982" s="4">
        <f t="shared" si="568"/>
        <v>31.090000000000146</v>
      </c>
      <c r="AP982" s="4">
        <f t="shared" si="569"/>
        <v>0</v>
      </c>
      <c r="AQ982" s="4">
        <f t="shared" si="570"/>
        <v>6.1399999999998727</v>
      </c>
      <c r="AR982">
        <f t="shared" si="586"/>
        <v>31.090000000000146</v>
      </c>
      <c r="AS982" s="6">
        <f t="shared" si="571"/>
        <v>1</v>
      </c>
      <c r="AT982" s="4">
        <f t="shared" si="572"/>
        <v>-4.5613656533196476</v>
      </c>
      <c r="AU982" s="4">
        <f t="shared" si="587"/>
        <v>18.54575623112046</v>
      </c>
      <c r="AV982">
        <f t="shared" si="588"/>
        <v>0</v>
      </c>
      <c r="AW982">
        <f t="shared" si="589"/>
        <v>1</v>
      </c>
      <c r="AX982">
        <f t="shared" si="590"/>
        <v>0</v>
      </c>
      <c r="AY982" s="4">
        <f t="shared" si="573"/>
        <v>-3.9100000000000006</v>
      </c>
      <c r="AZ982" s="4">
        <f t="shared" si="574"/>
        <v>159.28499999999991</v>
      </c>
      <c r="BA982" s="4">
        <f>(C982-$C$1240)*10/100*4</f>
        <v>51.007999999999996</v>
      </c>
      <c r="BC982"/>
      <c r="BE982" s="6"/>
      <c r="BK982">
        <f t="shared" si="591"/>
        <v>0</v>
      </c>
    </row>
    <row r="983" spans="1:63" x14ac:dyDescent="0.25">
      <c r="A983">
        <v>276</v>
      </c>
      <c r="B983" s="1">
        <v>43403</v>
      </c>
      <c r="C983" s="2">
        <v>2640.68</v>
      </c>
      <c r="D983" s="2">
        <v>2685.43</v>
      </c>
      <c r="E983" s="2">
        <v>2635.34</v>
      </c>
      <c r="F983" s="2">
        <v>2682.63</v>
      </c>
      <c r="G983" s="2">
        <v>5106380000</v>
      </c>
      <c r="H983" s="2">
        <f t="shared" si="575"/>
        <v>60.660984202734817</v>
      </c>
      <c r="I983" s="2">
        <f t="shared" si="576"/>
        <v>2787.7025000000003</v>
      </c>
      <c r="J983" s="2">
        <f t="shared" si="577"/>
        <v>62.800627089980054</v>
      </c>
      <c r="K983" s="2">
        <f t="shared" si="578"/>
        <v>-0.57000000000016371</v>
      </c>
      <c r="L983" s="20">
        <f>VLOOKUP(B983,'IV Calls'!A:B,2, FALSE)</f>
        <v>0.24790000000000001</v>
      </c>
      <c r="M983" s="2">
        <f t="shared" si="579"/>
        <v>21.465293145940556</v>
      </c>
      <c r="N983" s="2">
        <f>VLOOKUP(B983,'IV Puts'!A:B,2, FALSE)</f>
        <v>0.249</v>
      </c>
      <c r="O983" s="21">
        <f t="shared" si="580"/>
        <v>22.374430291644323</v>
      </c>
      <c r="P983" s="4">
        <f t="shared" si="581"/>
        <v>50.089999999999691</v>
      </c>
      <c r="Q983" s="4">
        <f t="shared" si="582"/>
        <v>60.894000000000098</v>
      </c>
      <c r="R983" s="4">
        <f t="shared" si="583"/>
        <v>-13.07645864661654</v>
      </c>
      <c r="S983" s="4">
        <f t="shared" si="584"/>
        <v>-9.1637434319171316</v>
      </c>
      <c r="T983" s="20">
        <f t="shared" si="555"/>
        <v>2627.5205037593987</v>
      </c>
      <c r="U983" s="2">
        <f t="shared" si="556"/>
        <v>55.109496240601402</v>
      </c>
      <c r="V983" s="24">
        <f t="shared" si="557"/>
        <v>0</v>
      </c>
      <c r="W983" s="32">
        <f t="shared" si="558"/>
        <v>2633.7851199648799</v>
      </c>
      <c r="X983" s="33">
        <f t="shared" si="559"/>
        <v>48.844880035120241</v>
      </c>
      <c r="Y983" s="34">
        <f t="shared" si="560"/>
        <v>0</v>
      </c>
      <c r="Z983" s="39">
        <f t="shared" si="585"/>
        <v>2636.4830000000002</v>
      </c>
      <c r="AA983" s="33">
        <f t="shared" si="561"/>
        <v>46.146999999999935</v>
      </c>
      <c r="AB983" s="34">
        <f t="shared" si="562"/>
        <v>0</v>
      </c>
      <c r="AC983" s="32">
        <f t="shared" si="563"/>
        <v>2635.9164451926249</v>
      </c>
      <c r="AD983" s="33">
        <f t="shared" si="564"/>
        <v>46.713554807375203</v>
      </c>
      <c r="AE983" s="34">
        <f t="shared" si="565"/>
        <v>0</v>
      </c>
      <c r="AF983" s="36">
        <f t="shared" si="566"/>
        <v>-1</v>
      </c>
      <c r="AG983" s="37">
        <f t="shared" si="567"/>
        <v>0</v>
      </c>
      <c r="AH983" s="37">
        <f>IF(COUNTIF(AF984:AF987, "&lt;0")&gt;=2,0,IF(AE983=1, 1, -1))</f>
        <v>0</v>
      </c>
      <c r="AI983" s="37">
        <f>IF(COUNTIF(AF984:AF986, "&lt;0")&gt;=1,0,IF(AE983=1, 1, -1))</f>
        <v>0</v>
      </c>
      <c r="AJ983" s="42">
        <f>IF(SUM(AE984:AE986)=0,0,IF(AE983=1, 1, -1))</f>
        <v>-1</v>
      </c>
      <c r="AK983" s="37">
        <f>IF(COUNTIF(AF984:AF985, "&lt;0")&gt;=2,0,IF(AE983=1, 1, -1))</f>
        <v>-1</v>
      </c>
      <c r="AL983" s="44">
        <f>IF(COUNTIF(AF984:AF987, "&lt;0")&gt;=3,0,IF(AE983=1, 1, -1))</f>
        <v>0</v>
      </c>
      <c r="AM983" s="49">
        <f>IF(COUNTIF(AF984:AF986, "&lt;0")&gt;=2,0,IF(AE983=1, 1, -1))</f>
        <v>0</v>
      </c>
      <c r="AN983" s="7">
        <v>21.560540513671636</v>
      </c>
      <c r="AO983" s="4">
        <f t="shared" si="568"/>
        <v>44.75</v>
      </c>
      <c r="AP983" s="4">
        <f t="shared" si="569"/>
        <v>-5.3399999999996908</v>
      </c>
      <c r="AQ983" s="4">
        <f t="shared" si="570"/>
        <v>41.950000000000273</v>
      </c>
      <c r="AR983">
        <f t="shared" si="586"/>
        <v>44.75</v>
      </c>
      <c r="AS983" s="6">
        <f t="shared" si="571"/>
        <v>1</v>
      </c>
      <c r="AT983" s="4">
        <f t="shared" si="572"/>
        <v>-12.409189229492547</v>
      </c>
      <c r="AU983" s="4">
        <f t="shared" si="587"/>
        <v>-13.389459486328636</v>
      </c>
      <c r="AV983">
        <f t="shared" si="588"/>
        <v>1</v>
      </c>
      <c r="AW983">
        <f t="shared" si="589"/>
        <v>0</v>
      </c>
      <c r="AX983">
        <f t="shared" si="590"/>
        <v>0</v>
      </c>
      <c r="AY983" s="4">
        <f t="shared" si="573"/>
        <v>-3.9100000000000006</v>
      </c>
      <c r="AZ983" s="4">
        <f t="shared" si="574"/>
        <v>163.19499999999991</v>
      </c>
      <c r="BA983" s="4">
        <f>(C983-$C$1240)*10/100*4</f>
        <v>25.039999999999964</v>
      </c>
      <c r="BC983"/>
      <c r="BE983" s="6"/>
      <c r="BK983">
        <f t="shared" si="591"/>
        <v>1</v>
      </c>
    </row>
    <row r="984" spans="1:63" x14ac:dyDescent="0.25">
      <c r="A984">
        <v>275</v>
      </c>
      <c r="B984" s="1">
        <v>43402</v>
      </c>
      <c r="C984" s="2">
        <v>2682.65</v>
      </c>
      <c r="D984" s="2">
        <v>2706.85</v>
      </c>
      <c r="E984" s="2">
        <v>2603.54</v>
      </c>
      <c r="F984" s="2">
        <v>2641.25</v>
      </c>
      <c r="G984" s="2">
        <v>4673700000</v>
      </c>
      <c r="H984" s="2">
        <f t="shared" si="575"/>
        <v>52.928378955801058</v>
      </c>
      <c r="I984" s="2">
        <f t="shared" si="576"/>
        <v>2801.8585000000003</v>
      </c>
      <c r="J984" s="2">
        <f t="shared" si="577"/>
        <v>62.159905885842882</v>
      </c>
      <c r="K984" s="2">
        <f t="shared" si="578"/>
        <v>23.960000000000036</v>
      </c>
      <c r="L984" s="20">
        <f>VLOOKUP(B984,'IV Calls'!A:B,2, FALSE)</f>
        <v>0.28949999999999998</v>
      </c>
      <c r="M984" s="2">
        <f t="shared" si="579"/>
        <v>25.232893647359543</v>
      </c>
      <c r="N984" s="2">
        <f>VLOOKUP(B984,'IV Puts'!A:B,2, FALSE)</f>
        <v>0.29160000000000003</v>
      </c>
      <c r="O984" s="21">
        <f t="shared" si="580"/>
        <v>26.375357231172845</v>
      </c>
      <c r="P984" s="4">
        <f t="shared" si="581"/>
        <v>103.30999999999995</v>
      </c>
      <c r="Q984" s="4">
        <f t="shared" si="582"/>
        <v>62.152000000000136</v>
      </c>
      <c r="R984" s="4">
        <f t="shared" si="583"/>
        <v>-13.729496240601497</v>
      </c>
      <c r="S984" s="4">
        <f t="shared" si="584"/>
        <v>-9.7110986410138889</v>
      </c>
      <c r="T984" s="20">
        <f t="shared" si="555"/>
        <v>2645.3063684210529</v>
      </c>
      <c r="U984" s="2">
        <f t="shared" si="556"/>
        <v>4.0563684210528663</v>
      </c>
      <c r="V984" s="24">
        <f t="shared" si="557"/>
        <v>1</v>
      </c>
      <c r="W984" s="32">
        <f t="shared" si="558"/>
        <v>2675.8188879446643</v>
      </c>
      <c r="X984" s="33">
        <f t="shared" si="559"/>
        <v>34.568887944664311</v>
      </c>
      <c r="Y984" s="34">
        <f t="shared" si="560"/>
        <v>0</v>
      </c>
      <c r="Z984" s="39">
        <f t="shared" si="585"/>
        <v>2684.1290000000004</v>
      </c>
      <c r="AA984" s="33">
        <f t="shared" si="561"/>
        <v>42.87900000000036</v>
      </c>
      <c r="AB984" s="34">
        <f t="shared" si="562"/>
        <v>0</v>
      </c>
      <c r="AC984" s="32">
        <f t="shared" si="563"/>
        <v>2682.3838764683796</v>
      </c>
      <c r="AD984" s="33">
        <f t="shared" si="564"/>
        <v>41.13387646837964</v>
      </c>
      <c r="AE984" s="34">
        <f t="shared" si="565"/>
        <v>0</v>
      </c>
      <c r="AF984" s="36">
        <f t="shared" si="566"/>
        <v>-1</v>
      </c>
      <c r="AG984" s="37">
        <f t="shared" si="567"/>
        <v>-1</v>
      </c>
      <c r="AH984" s="37">
        <f>IF(COUNTIF(AF985:AF988, "&lt;0")&gt;=2,0,IF(AE984=1, 1, -1))</f>
        <v>0</v>
      </c>
      <c r="AI984" s="37">
        <f>IF(COUNTIF(AF985:AF987, "&lt;0")&gt;=1,0,IF(AE984=1, 1, -1))</f>
        <v>0</v>
      </c>
      <c r="AJ984" s="42">
        <f>IF(SUM(AE985:AE987)=0,0,IF(AE984=1, 1, -1))</f>
        <v>-1</v>
      </c>
      <c r="AK984" s="37">
        <f>IF(COUNTIF(AF985:AF986, "&lt;0")&gt;=2,0,IF(AE984=1, 1, -1))</f>
        <v>-1</v>
      </c>
      <c r="AL984" s="44">
        <f>IF(COUNTIF(AF985:AF988, "&lt;0")&gt;=3,0,IF(AE984=1, 1, -1))</f>
        <v>0</v>
      </c>
      <c r="AM984" s="49">
        <f>IF(COUNTIF(AF985:AF987, "&lt;0")&gt;=2,0,IF(AE984=1, 1, -1))</f>
        <v>0</v>
      </c>
      <c r="AN984" s="7">
        <v>25.415930181589097</v>
      </c>
      <c r="AO984" s="4">
        <f t="shared" si="568"/>
        <v>24.199999999999818</v>
      </c>
      <c r="AP984" s="4">
        <f t="shared" si="569"/>
        <v>-79.110000000000127</v>
      </c>
      <c r="AQ984" s="4">
        <f t="shared" si="570"/>
        <v>41.400000000000091</v>
      </c>
      <c r="AR984">
        <f t="shared" si="586"/>
        <v>79.110000000000127</v>
      </c>
      <c r="AS984" s="6">
        <f t="shared" si="571"/>
        <v>1</v>
      </c>
      <c r="AT984" s="4">
        <f t="shared" si="572"/>
        <v>-40.986104727616478</v>
      </c>
      <c r="AU984" s="4">
        <f t="shared" si="587"/>
        <v>-8.9840698184109939</v>
      </c>
      <c r="AV984">
        <f t="shared" si="588"/>
        <v>1</v>
      </c>
      <c r="AW984">
        <f t="shared" si="589"/>
        <v>0</v>
      </c>
      <c r="AX984">
        <f t="shared" si="590"/>
        <v>0</v>
      </c>
      <c r="AY984" s="4">
        <f t="shared" si="573"/>
        <v>-3.9100000000000006</v>
      </c>
      <c r="AZ984" s="4">
        <f t="shared" si="574"/>
        <v>167.1049999999999</v>
      </c>
      <c r="BA984" s="4">
        <f>(C984-$C$1240)*10/100*4</f>
        <v>41.828000000000067</v>
      </c>
      <c r="BC984"/>
      <c r="BE984" s="6"/>
      <c r="BK984">
        <f t="shared" si="591"/>
        <v>1</v>
      </c>
    </row>
    <row r="985" spans="1:63" x14ac:dyDescent="0.25">
      <c r="A985">
        <v>274</v>
      </c>
      <c r="B985" s="1">
        <v>43399</v>
      </c>
      <c r="C985" s="2">
        <v>2667.86</v>
      </c>
      <c r="D985" s="2">
        <v>2692.38</v>
      </c>
      <c r="E985" s="2">
        <v>2628.16</v>
      </c>
      <c r="F985" s="2">
        <v>2658.69</v>
      </c>
      <c r="G985" s="2">
        <v>4803150000</v>
      </c>
      <c r="H985" s="2">
        <f t="shared" si="575"/>
        <v>48.984508764392892</v>
      </c>
      <c r="I985" s="2">
        <f t="shared" si="576"/>
        <v>2814.0405000000001</v>
      </c>
      <c r="J985" s="2">
        <f t="shared" si="577"/>
        <v>53.89114858480449</v>
      </c>
      <c r="K985" s="2">
        <f t="shared" si="578"/>
        <v>-37.710000000000036</v>
      </c>
      <c r="L985" s="20">
        <f>VLOOKUP(B985,'IV Calls'!A:B,2, FALSE)</f>
        <v>0.26419999999999999</v>
      </c>
      <c r="M985" s="2">
        <f t="shared" si="579"/>
        <v>23.433781440315659</v>
      </c>
      <c r="N985" s="2">
        <f>VLOOKUP(B985,'IV Puts'!A:B,2, FALSE)</f>
        <v>0.26960000000000001</v>
      </c>
      <c r="O985" s="21">
        <f t="shared" si="580"/>
        <v>24.815429218441054</v>
      </c>
      <c r="P985" s="4">
        <f t="shared" si="581"/>
        <v>77.410000000000309</v>
      </c>
      <c r="Q985" s="4">
        <f t="shared" si="582"/>
        <v>54.517000000000095</v>
      </c>
      <c r="R985" s="4">
        <f t="shared" si="583"/>
        <v>-13.383631578947366</v>
      </c>
      <c r="S985" s="4">
        <f t="shared" si="584"/>
        <v>-9.621284584980236</v>
      </c>
      <c r="T985" s="20">
        <f t="shared" si="555"/>
        <v>2692.8345112781958</v>
      </c>
      <c r="U985" s="2">
        <f t="shared" si="556"/>
        <v>34.14451127819575</v>
      </c>
      <c r="V985" s="24">
        <f t="shared" si="557"/>
        <v>0</v>
      </c>
      <c r="W985" s="32">
        <f t="shared" si="558"/>
        <v>2661.4789245991756</v>
      </c>
      <c r="X985" s="33">
        <f t="shared" si="559"/>
        <v>2.7889245991755161</v>
      </c>
      <c r="Y985" s="34">
        <f t="shared" si="560"/>
        <v>1</v>
      </c>
      <c r="Z985" s="39">
        <f t="shared" si="585"/>
        <v>2667.1579999999994</v>
      </c>
      <c r="AA985" s="33">
        <f t="shared" si="561"/>
        <v>8.4679999999993925</v>
      </c>
      <c r="AB985" s="34">
        <f t="shared" si="562"/>
        <v>1</v>
      </c>
      <c r="AC985" s="32">
        <f t="shared" si="563"/>
        <v>2665.9653941658266</v>
      </c>
      <c r="AD985" s="33">
        <f t="shared" si="564"/>
        <v>7.275394165826583</v>
      </c>
      <c r="AE985" s="34">
        <f t="shared" si="565"/>
        <v>1</v>
      </c>
      <c r="AF985" s="36">
        <f t="shared" si="566"/>
        <v>1</v>
      </c>
      <c r="AG985" s="37">
        <f t="shared" si="567"/>
        <v>0</v>
      </c>
      <c r="AH985" s="37">
        <f>IF(COUNTIF(AF986:AF989, "&lt;0")&gt;=2,0,IF(AE985=1, 1, -1))</f>
        <v>0</v>
      </c>
      <c r="AI985" s="37">
        <f>IF(COUNTIF(AF986:AF988, "&lt;0")&gt;=1,0,IF(AE985=1, 1, -1))</f>
        <v>0</v>
      </c>
      <c r="AJ985" s="42">
        <f>IF(SUM(AE986:AE988)=0,0,IF(AE985=1, 1, -1))</f>
        <v>0</v>
      </c>
      <c r="AK985" s="37">
        <f>IF(COUNTIF(AF986:AF987, "&lt;0")&gt;=2,0,IF(AE985=1, 1, -1))</f>
        <v>0</v>
      </c>
      <c r="AL985" s="44">
        <f>IF(COUNTIF(AF986:AF989, "&lt;0")&gt;=3,0,IF(AE985=1, 1, -1))</f>
        <v>0</v>
      </c>
      <c r="AM985" s="49">
        <f>IF(COUNTIF(AF986:AF988, "&lt;0")&gt;=2,0,IF(AE985=1, 1, -1))</f>
        <v>0</v>
      </c>
      <c r="AN985" s="7">
        <v>23.912745936067761</v>
      </c>
      <c r="AO985" s="4">
        <f t="shared" si="568"/>
        <v>24.519999999999982</v>
      </c>
      <c r="AP985" s="4">
        <f t="shared" si="569"/>
        <v>-39.700000000000273</v>
      </c>
      <c r="AQ985" s="4">
        <f t="shared" si="570"/>
        <v>9.1700000000000728</v>
      </c>
      <c r="AR985">
        <f t="shared" si="586"/>
        <v>39.700000000000273</v>
      </c>
      <c r="AS985" s="6">
        <f t="shared" si="571"/>
        <v>1</v>
      </c>
      <c r="AT985" s="4">
        <f t="shared" si="572"/>
        <v>-3.8308810958986328</v>
      </c>
      <c r="AU985" s="4">
        <f t="shared" si="587"/>
        <v>21.742745936067688</v>
      </c>
      <c r="AV985">
        <f t="shared" si="588"/>
        <v>0</v>
      </c>
      <c r="AW985">
        <f t="shared" si="589"/>
        <v>1</v>
      </c>
      <c r="AX985">
        <f t="shared" si="590"/>
        <v>0</v>
      </c>
      <c r="AY985" s="4">
        <f t="shared" si="573"/>
        <v>-3.9100000000000006</v>
      </c>
      <c r="AZ985" s="4">
        <f t="shared" si="574"/>
        <v>171.0149999999999</v>
      </c>
      <c r="BA985" s="4">
        <f>(C985-$C$1240)*10/100*4</f>
        <v>35.912000000000077</v>
      </c>
      <c r="BC985"/>
      <c r="BE985" s="6"/>
      <c r="BK985">
        <f t="shared" si="591"/>
        <v>0</v>
      </c>
    </row>
    <row r="986" spans="1:63" x14ac:dyDescent="0.25">
      <c r="A986">
        <v>273</v>
      </c>
      <c r="B986" s="1">
        <v>43398</v>
      </c>
      <c r="C986" s="2">
        <v>2674.88</v>
      </c>
      <c r="D986" s="2">
        <v>2722.7</v>
      </c>
      <c r="E986" s="2">
        <v>2667.84</v>
      </c>
      <c r="F986" s="2">
        <v>2705.57</v>
      </c>
      <c r="G986" s="2">
        <v>4634770000</v>
      </c>
      <c r="H986" s="2">
        <f t="shared" si="575"/>
        <v>39.864198934214947</v>
      </c>
      <c r="I986" s="2">
        <f t="shared" si="576"/>
        <v>2826.1490000000003</v>
      </c>
      <c r="J986" s="2">
        <f t="shared" si="577"/>
        <v>44.84162111194653</v>
      </c>
      <c r="K986" s="2">
        <f t="shared" si="578"/>
        <v>18.7800000000002</v>
      </c>
      <c r="L986" s="20">
        <f>VLOOKUP(B986,'IV Calls'!A:B,2, FALSE)</f>
        <v>0.2087</v>
      </c>
      <c r="M986" s="2">
        <f t="shared" si="579"/>
        <v>18.172624713487789</v>
      </c>
      <c r="N986" s="2">
        <f>VLOOKUP(B986,'IV Puts'!A:B,2, FALSE)</f>
        <v>0.21190000000000001</v>
      </c>
      <c r="O986" s="21">
        <f t="shared" si="580"/>
        <v>19.147783453616334</v>
      </c>
      <c r="P986" s="4">
        <f t="shared" si="581"/>
        <v>66.599999999999909</v>
      </c>
      <c r="Q986" s="4">
        <f t="shared" si="582"/>
        <v>51.516000000000076</v>
      </c>
      <c r="R986" s="4">
        <f t="shared" si="583"/>
        <v>-12.735488721804506</v>
      </c>
      <c r="S986" s="4">
        <f t="shared" si="584"/>
        <v>-8.9874301420064029</v>
      </c>
      <c r="T986" s="20">
        <f t="shared" si="555"/>
        <v>2643.6560526315789</v>
      </c>
      <c r="U986" s="2">
        <f t="shared" si="556"/>
        <v>61.913947368421304</v>
      </c>
      <c r="V986" s="24">
        <f t="shared" si="557"/>
        <v>0</v>
      </c>
      <c r="W986" s="32">
        <f t="shared" si="558"/>
        <v>2668.7064412775862</v>
      </c>
      <c r="X986" s="33">
        <f t="shared" si="559"/>
        <v>36.863558722413927</v>
      </c>
      <c r="Y986" s="34">
        <f t="shared" si="560"/>
        <v>0</v>
      </c>
      <c r="Z986" s="39">
        <f t="shared" si="585"/>
        <v>2668.5809999999983</v>
      </c>
      <c r="AA986" s="33">
        <f t="shared" si="561"/>
        <v>36.989000000001852</v>
      </c>
      <c r="AB986" s="34">
        <f t="shared" si="562"/>
        <v>0</v>
      </c>
      <c r="AC986" s="32">
        <f t="shared" si="563"/>
        <v>2668.6073426682919</v>
      </c>
      <c r="AD986" s="33">
        <f t="shared" si="564"/>
        <v>36.962657331708215</v>
      </c>
      <c r="AE986" s="34">
        <f t="shared" si="565"/>
        <v>0</v>
      </c>
      <c r="AF986" s="36">
        <f t="shared" si="566"/>
        <v>-1</v>
      </c>
      <c r="AG986" s="37">
        <f t="shared" si="567"/>
        <v>0</v>
      </c>
      <c r="AH986" s="37">
        <f>IF(COUNTIF(AF987:AF990, "&lt;0")&gt;=2,0,IF(AE986=1, 1, -1))</f>
        <v>0</v>
      </c>
      <c r="AI986" s="37">
        <f>IF(COUNTIF(AF987:AF989, "&lt;0")&gt;=1,0,IF(AE986=1, 1, -1))</f>
        <v>0</v>
      </c>
      <c r="AJ986" s="42">
        <f>IF(SUM(AE987:AE989)=0,0,IF(AE986=1, 1, -1))</f>
        <v>0</v>
      </c>
      <c r="AK986" s="37">
        <f>IF(COUNTIF(AF987:AF988, "&lt;0")&gt;=2,0,IF(AE986=1, 1, -1))</f>
        <v>0</v>
      </c>
      <c r="AL986" s="44">
        <f>IF(COUNTIF(AF987:AF990, "&lt;0")&gt;=3,0,IF(AE986=1, 1, -1))</f>
        <v>0</v>
      </c>
      <c r="AM986" s="49">
        <f>IF(COUNTIF(AF987:AF989, "&lt;0")&gt;=2,0,IF(AE986=1, 1, -1))</f>
        <v>0</v>
      </c>
      <c r="AN986" s="7">
        <v>18.4512658207382</v>
      </c>
      <c r="AO986" s="4">
        <f t="shared" si="568"/>
        <v>47.819999999999709</v>
      </c>
      <c r="AP986" s="4">
        <f t="shared" si="569"/>
        <v>-7.0399999999999636</v>
      </c>
      <c r="AQ986" s="4">
        <f t="shared" si="570"/>
        <v>30.690000000000055</v>
      </c>
      <c r="AR986">
        <f t="shared" si="586"/>
        <v>47.819999999999709</v>
      </c>
      <c r="AS986" s="6">
        <f t="shared" si="571"/>
        <v>1</v>
      </c>
      <c r="AT986" s="4">
        <f t="shared" si="572"/>
        <v>-20.143101268892408</v>
      </c>
      <c r="AU986" s="4">
        <f t="shared" si="587"/>
        <v>-5.2387341792618543</v>
      </c>
      <c r="AV986">
        <f t="shared" si="588"/>
        <v>1</v>
      </c>
      <c r="AW986">
        <f t="shared" si="589"/>
        <v>0</v>
      </c>
      <c r="AX986">
        <f t="shared" si="590"/>
        <v>0</v>
      </c>
      <c r="AY986" s="4">
        <f t="shared" si="573"/>
        <v>-3.9100000000000006</v>
      </c>
      <c r="AZ986" s="4">
        <f t="shared" si="574"/>
        <v>174.9249999999999</v>
      </c>
      <c r="BA986" s="4">
        <f>(C986-$C$1240)*10/100*4</f>
        <v>38.72000000000007</v>
      </c>
      <c r="BC986"/>
      <c r="BE986" s="6"/>
      <c r="BK986">
        <f t="shared" si="591"/>
        <v>0</v>
      </c>
    </row>
    <row r="987" spans="1:63" x14ac:dyDescent="0.25">
      <c r="A987">
        <v>272</v>
      </c>
      <c r="B987" s="1">
        <v>43397</v>
      </c>
      <c r="C987" s="2">
        <v>2737.87</v>
      </c>
      <c r="D987" s="2">
        <v>2742.59</v>
      </c>
      <c r="E987" s="2">
        <v>2651.89</v>
      </c>
      <c r="F987" s="2">
        <v>2656.1</v>
      </c>
      <c r="G987" s="2">
        <v>4709310000</v>
      </c>
      <c r="H987" s="2">
        <f t="shared" si="575"/>
        <v>26.525846179821567</v>
      </c>
      <c r="I987" s="2">
        <f t="shared" si="576"/>
        <v>2837.9875000000002</v>
      </c>
      <c r="J987" s="2">
        <f t="shared" si="577"/>
        <v>41.450279206728993</v>
      </c>
      <c r="K987" s="2">
        <f t="shared" si="578"/>
        <v>-2.8200000000001637</v>
      </c>
      <c r="L987" s="20">
        <f>VLOOKUP(B987,'IV Calls'!A:B,2, FALSE)</f>
        <v>0.23619999999999999</v>
      </c>
      <c r="M987" s="2">
        <f t="shared" si="579"/>
        <v>21.222209405890791</v>
      </c>
      <c r="N987" s="2">
        <f>VLOOKUP(B987,'IV Puts'!A:B,2, FALSE)</f>
        <v>0.23719999999999999</v>
      </c>
      <c r="O987" s="21">
        <f t="shared" si="580"/>
        <v>22.116567675483434</v>
      </c>
      <c r="P987" s="4">
        <f t="shared" si="581"/>
        <v>90.700000000000273</v>
      </c>
      <c r="Q987" s="4">
        <f t="shared" si="582"/>
        <v>53.319000000000052</v>
      </c>
      <c r="R987" s="4">
        <f t="shared" si="583"/>
        <v>-12.44394736842105</v>
      </c>
      <c r="S987" s="4">
        <f t="shared" si="584"/>
        <v>-8.6951531301606355</v>
      </c>
      <c r="T987" s="20">
        <f t="shared" si="555"/>
        <v>2729.7468421052631</v>
      </c>
      <c r="U987" s="2">
        <f t="shared" si="556"/>
        <v>73.646842105263204</v>
      </c>
      <c r="V987" s="24">
        <f t="shared" si="557"/>
        <v>0</v>
      </c>
      <c r="W987" s="32">
        <f t="shared" si="558"/>
        <v>2732.441101876595</v>
      </c>
      <c r="X987" s="33">
        <f t="shared" si="559"/>
        <v>76.341101876595076</v>
      </c>
      <c r="Y987" s="34">
        <f t="shared" si="560"/>
        <v>0</v>
      </c>
      <c r="Z987" s="39">
        <f t="shared" si="585"/>
        <v>2739.5540000000001</v>
      </c>
      <c r="AA987" s="33">
        <f t="shared" si="561"/>
        <v>83.454000000000178</v>
      </c>
      <c r="AB987" s="34">
        <f t="shared" si="562"/>
        <v>0</v>
      </c>
      <c r="AC987" s="32">
        <f t="shared" si="563"/>
        <v>2738.0602913940847</v>
      </c>
      <c r="AD987" s="33">
        <f t="shared" si="564"/>
        <v>81.960291394084834</v>
      </c>
      <c r="AE987" s="34">
        <f t="shared" si="565"/>
        <v>0</v>
      </c>
      <c r="AF987" s="36">
        <f t="shared" si="566"/>
        <v>-1</v>
      </c>
      <c r="AG987" s="37">
        <f t="shared" si="567"/>
        <v>0</v>
      </c>
      <c r="AH987" s="37">
        <f>IF(COUNTIF(AF988:AF991, "&lt;0")&gt;=2,0,IF(AE987=1, 1, -1))</f>
        <v>0</v>
      </c>
      <c r="AI987" s="37">
        <f>IF(COUNTIF(AF988:AF990, "&lt;0")&gt;=1,0,IF(AE987=1, 1, -1))</f>
        <v>0</v>
      </c>
      <c r="AJ987" s="42">
        <f>IF(SUM(AE988:AE990)=0,0,IF(AE987=1, 1, -1))</f>
        <v>-1</v>
      </c>
      <c r="AK987" s="37">
        <f>IF(COUNTIF(AF988:AF989, "&lt;0")&gt;=2,0,IF(AE987=1, 1, -1))</f>
        <v>0</v>
      </c>
      <c r="AL987" s="44">
        <f>IF(COUNTIF(AF988:AF991, "&lt;0")&gt;=3,0,IF(AE987=1, 1, -1))</f>
        <v>0</v>
      </c>
      <c r="AM987" s="49">
        <f>IF(COUNTIF(AF988:AF990, "&lt;0")&gt;=2,0,IF(AE987=1, 1, -1))</f>
        <v>0</v>
      </c>
      <c r="AN987" s="7">
        <v>21.312057879243422</v>
      </c>
      <c r="AO987" s="4">
        <f t="shared" si="568"/>
        <v>4.7200000000002547</v>
      </c>
      <c r="AP987" s="4">
        <f t="shared" si="569"/>
        <v>-85.980000000000018</v>
      </c>
      <c r="AQ987" s="4">
        <f t="shared" si="570"/>
        <v>81.769999999999982</v>
      </c>
      <c r="AR987">
        <f t="shared" si="586"/>
        <v>85.980000000000018</v>
      </c>
      <c r="AS987" s="6">
        <f t="shared" si="571"/>
        <v>1</v>
      </c>
      <c r="AT987" s="4">
        <f t="shared" si="572"/>
        <v>-54.011913181134886</v>
      </c>
      <c r="AU987" s="4">
        <f t="shared" si="587"/>
        <v>-53.457942120756556</v>
      </c>
      <c r="AV987">
        <f t="shared" si="588"/>
        <v>1</v>
      </c>
      <c r="AW987">
        <f t="shared" si="589"/>
        <v>0</v>
      </c>
      <c r="AX987">
        <f t="shared" si="590"/>
        <v>0</v>
      </c>
      <c r="AY987" s="4">
        <f t="shared" si="573"/>
        <v>-3.9100000000000006</v>
      </c>
      <c r="AZ987" s="4">
        <f t="shared" si="574"/>
        <v>178.83499999999989</v>
      </c>
      <c r="BA987" s="4">
        <f>(C987-$C$1240)*10/100*4</f>
        <v>63.915999999999983</v>
      </c>
      <c r="BC987"/>
      <c r="BE987" s="6"/>
      <c r="BK987">
        <f t="shared" si="591"/>
        <v>0</v>
      </c>
    </row>
    <row r="988" spans="1:63" x14ac:dyDescent="0.25">
      <c r="A988">
        <v>271</v>
      </c>
      <c r="B988" s="1">
        <v>43396</v>
      </c>
      <c r="C988" s="2">
        <v>2721.03</v>
      </c>
      <c r="D988" s="2">
        <v>2753.59</v>
      </c>
      <c r="E988" s="2">
        <v>2691.43</v>
      </c>
      <c r="F988" s="2">
        <v>2740.69</v>
      </c>
      <c r="G988" s="2">
        <v>4348580000</v>
      </c>
      <c r="H988" s="2">
        <f t="shared" si="575"/>
        <v>39.766718203375369</v>
      </c>
      <c r="I988" s="2">
        <f t="shared" si="576"/>
        <v>2846.9430000000002</v>
      </c>
      <c r="J988" s="2">
        <f t="shared" si="577"/>
        <v>40.213871840710041</v>
      </c>
      <c r="K988" s="2">
        <f t="shared" si="578"/>
        <v>-34.849999999999909</v>
      </c>
      <c r="L988" s="20">
        <f>VLOOKUP(B988,'IV Calls'!A:B,2, FALSE)</f>
        <v>0.18240000000000001</v>
      </c>
      <c r="M988" s="2">
        <f t="shared" si="579"/>
        <v>16.479192392985237</v>
      </c>
      <c r="N988" s="2">
        <f>VLOOKUP(B988,'IV Puts'!A:B,2, FALSE)</f>
        <v>0.1837</v>
      </c>
      <c r="O988" s="21">
        <f t="shared" si="580"/>
        <v>17.223150164626357</v>
      </c>
      <c r="P988" s="4">
        <f t="shared" si="581"/>
        <v>64.450000000000273</v>
      </c>
      <c r="Q988" s="4">
        <f t="shared" si="582"/>
        <v>53.797000000000025</v>
      </c>
      <c r="R988" s="4">
        <f t="shared" si="583"/>
        <v>-10.943157894736835</v>
      </c>
      <c r="S988" s="4">
        <f t="shared" si="584"/>
        <v>-7.6463353850773146</v>
      </c>
      <c r="T988" s="20">
        <f t="shared" si="555"/>
        <v>2745.3407443609026</v>
      </c>
      <c r="U988" s="2">
        <f t="shared" si="556"/>
        <v>4.6507443609025358</v>
      </c>
      <c r="V988" s="24">
        <f t="shared" si="557"/>
        <v>1</v>
      </c>
      <c r="W988" s="32">
        <f t="shared" si="558"/>
        <v>2715.7500094899988</v>
      </c>
      <c r="X988" s="33">
        <f t="shared" si="559"/>
        <v>24.93999051000128</v>
      </c>
      <c r="Y988" s="34">
        <f t="shared" si="560"/>
        <v>0</v>
      </c>
      <c r="Z988" s="39">
        <f t="shared" si="585"/>
        <v>2715.7389999999978</v>
      </c>
      <c r="AA988" s="33">
        <f t="shared" si="561"/>
        <v>24.951000000002296</v>
      </c>
      <c r="AB988" s="34">
        <f t="shared" si="562"/>
        <v>0</v>
      </c>
      <c r="AC988" s="32">
        <f t="shared" si="563"/>
        <v>2715.7413119928979</v>
      </c>
      <c r="AD988" s="33">
        <f t="shared" si="564"/>
        <v>24.948688007102191</v>
      </c>
      <c r="AE988" s="34">
        <f t="shared" si="565"/>
        <v>0</v>
      </c>
      <c r="AF988" s="36">
        <f t="shared" si="566"/>
        <v>-1</v>
      </c>
      <c r="AG988" s="37">
        <f t="shared" si="567"/>
        <v>0</v>
      </c>
      <c r="AH988" s="37">
        <f>IF(COUNTIF(AF989:AF992, "&lt;0")&gt;=2,0,IF(AE988=1, 1, -1))</f>
        <v>0</v>
      </c>
      <c r="AI988" s="37">
        <f>IF(COUNTIF(AF989:AF991, "&lt;0")&gt;=1,0,IF(AE988=1, 1, -1))</f>
        <v>0</v>
      </c>
      <c r="AJ988" s="42">
        <f>IF(SUM(AE989:AE991)=0,0,IF(AE988=1, 1, -1))</f>
        <v>-1</v>
      </c>
      <c r="AK988" s="37">
        <f>IF(COUNTIF(AF989:AF990, "&lt;0")&gt;=2,0,IF(AE988=1, 1, -1))</f>
        <v>-1</v>
      </c>
      <c r="AL988" s="44">
        <f>IF(COUNTIF(AF989:AF992, "&lt;0")&gt;=3,0,IF(AE988=1, 1, -1))</f>
        <v>-1</v>
      </c>
      <c r="AM988" s="49">
        <f>IF(COUNTIF(AF989:AF991, "&lt;0")&gt;=2,0,IF(AE988=1, 1, -1))</f>
        <v>0</v>
      </c>
      <c r="AN988" s="7">
        <v>16.596642777365066</v>
      </c>
      <c r="AO988" s="4">
        <f t="shared" si="568"/>
        <v>32.559999999999945</v>
      </c>
      <c r="AP988" s="4">
        <f t="shared" si="569"/>
        <v>-29.600000000000364</v>
      </c>
      <c r="AQ988" s="4">
        <f t="shared" si="570"/>
        <v>19.659999999999854</v>
      </c>
      <c r="AR988">
        <f t="shared" si="586"/>
        <v>32.559999999999945</v>
      </c>
      <c r="AS988" s="6">
        <f t="shared" si="571"/>
        <v>2</v>
      </c>
      <c r="AT988" s="4">
        <f t="shared" si="572"/>
        <v>-7.665035833952345</v>
      </c>
      <c r="AU988" s="4">
        <f t="shared" si="587"/>
        <v>3.9366427773652113</v>
      </c>
      <c r="AV988">
        <f t="shared" si="588"/>
        <v>0</v>
      </c>
      <c r="AW988">
        <f t="shared" si="589"/>
        <v>1</v>
      </c>
      <c r="AX988">
        <f t="shared" si="590"/>
        <v>0</v>
      </c>
      <c r="AY988" s="4">
        <f t="shared" si="573"/>
        <v>-11.085000000000001</v>
      </c>
      <c r="AZ988" s="4">
        <f t="shared" si="574"/>
        <v>182.74499999999989</v>
      </c>
      <c r="BA988" s="4">
        <f>(C988-$C$1240)*10/100*4</f>
        <v>57.180000000000106</v>
      </c>
      <c r="BC988"/>
      <c r="BE988" s="6"/>
      <c r="BK988">
        <f t="shared" si="591"/>
        <v>1</v>
      </c>
    </row>
    <row r="989" spans="1:63" x14ac:dyDescent="0.25">
      <c r="A989">
        <v>270</v>
      </c>
      <c r="B989" s="1">
        <v>43395</v>
      </c>
      <c r="C989" s="2">
        <v>2773.94</v>
      </c>
      <c r="D989" s="2">
        <v>2778.94</v>
      </c>
      <c r="E989" s="2">
        <v>2749.22</v>
      </c>
      <c r="F989" s="2">
        <v>2755.88</v>
      </c>
      <c r="G989" s="2">
        <v>3307140000</v>
      </c>
      <c r="H989" s="2">
        <f t="shared" si="575"/>
        <v>44.067254169053989</v>
      </c>
      <c r="I989" s="2">
        <f t="shared" si="576"/>
        <v>2856.9790000000003</v>
      </c>
      <c r="J989" s="2">
        <f t="shared" si="577"/>
        <v>47.758984935876327</v>
      </c>
      <c r="K989" s="2">
        <f t="shared" si="578"/>
        <v>6.1599999999998545</v>
      </c>
      <c r="L989" s="20">
        <f>VLOOKUP(B989,'IV Calls'!A:B,2, FALSE)</f>
        <v>0.16950000000000001</v>
      </c>
      <c r="M989" s="2">
        <f t="shared" si="579"/>
        <v>15.379848463022597</v>
      </c>
      <c r="N989" s="2">
        <f>VLOOKUP(B989,'IV Puts'!A:B,2, FALSE)</f>
        <v>0.16969999999999999</v>
      </c>
      <c r="O989" s="21">
        <f t="shared" si="580"/>
        <v>15.979255386549834</v>
      </c>
      <c r="P989" s="4">
        <f t="shared" si="581"/>
        <v>29.720000000000255</v>
      </c>
      <c r="Q989" s="4">
        <f t="shared" si="582"/>
        <v>49.407999999999994</v>
      </c>
      <c r="R989" s="4">
        <f t="shared" si="583"/>
        <v>-10.539255639097737</v>
      </c>
      <c r="S989" s="4">
        <f t="shared" si="584"/>
        <v>-7.436606352114814</v>
      </c>
      <c r="T989" s="20">
        <f t="shared" si="555"/>
        <v>2757.613338345865</v>
      </c>
      <c r="U989" s="2">
        <f t="shared" si="556"/>
        <v>1.7333383458649223</v>
      </c>
      <c r="V989" s="24">
        <f t="shared" si="557"/>
        <v>1</v>
      </c>
      <c r="W989" s="32">
        <f t="shared" si="558"/>
        <v>2768.7411218181819</v>
      </c>
      <c r="X989" s="33">
        <f t="shared" si="559"/>
        <v>12.8611218181818</v>
      </c>
      <c r="Y989" s="34">
        <f t="shared" si="560"/>
        <v>1</v>
      </c>
      <c r="Z989" s="39">
        <f t="shared" si="585"/>
        <v>2773.7680000000005</v>
      </c>
      <c r="AA989" s="33">
        <f t="shared" si="561"/>
        <v>17.888000000000375</v>
      </c>
      <c r="AB989" s="34">
        <f t="shared" si="562"/>
        <v>0</v>
      </c>
      <c r="AC989" s="32">
        <f t="shared" si="563"/>
        <v>2772.7123555818184</v>
      </c>
      <c r="AD989" s="33">
        <f t="shared" si="564"/>
        <v>16.832355581818319</v>
      </c>
      <c r="AE989" s="34">
        <f t="shared" si="565"/>
        <v>0</v>
      </c>
      <c r="AF989" s="36">
        <f t="shared" si="566"/>
        <v>-1</v>
      </c>
      <c r="AG989" s="37">
        <f t="shared" si="567"/>
        <v>-1</v>
      </c>
      <c r="AH989" s="37">
        <f>IF(COUNTIF(AF990:AF993, "&lt;0")&gt;=2,0,IF(AE989=1, 1, -1))</f>
        <v>0</v>
      </c>
      <c r="AI989" s="37">
        <f>IF(COUNTIF(AF990:AF992, "&lt;0")&gt;=1,0,IF(AE989=1, 1, -1))</f>
        <v>0</v>
      </c>
      <c r="AJ989" s="42">
        <f>IF(SUM(AE990:AE992)=0,0,IF(AE989=1, 1, -1))</f>
        <v>-1</v>
      </c>
      <c r="AK989" s="37">
        <f>IF(COUNTIF(AF990:AF991, "&lt;0")&gt;=2,0,IF(AE989=1, 1, -1))</f>
        <v>-1</v>
      </c>
      <c r="AL989" s="44">
        <f>IF(COUNTIF(AF990:AF993, "&lt;0")&gt;=3,0,IF(AE989=1, 1, -1))</f>
        <v>-1</v>
      </c>
      <c r="AM989" s="49">
        <f>IF(COUNTIF(AF990:AF992, "&lt;0")&gt;=2,0,IF(AE989=1, 1, -1))</f>
        <v>-1</v>
      </c>
      <c r="AN989" s="7">
        <v>15.39799577684327</v>
      </c>
      <c r="AO989" s="4">
        <f t="shared" si="568"/>
        <v>5</v>
      </c>
      <c r="AP989" s="4">
        <f t="shared" si="569"/>
        <v>-24.720000000000255</v>
      </c>
      <c r="AQ989" s="4">
        <f t="shared" si="570"/>
        <v>18.059999999999945</v>
      </c>
      <c r="AR989">
        <f t="shared" si="586"/>
        <v>24.720000000000255</v>
      </c>
      <c r="AS989" s="6">
        <f t="shared" si="571"/>
        <v>1</v>
      </c>
      <c r="AT989" s="4">
        <f t="shared" si="572"/>
        <v>-1.6230063347353507</v>
      </c>
      <c r="AU989" s="4">
        <f t="shared" si="587"/>
        <v>4.337995776843325</v>
      </c>
      <c r="AV989">
        <f t="shared" si="588"/>
        <v>0</v>
      </c>
      <c r="AW989">
        <f t="shared" si="589"/>
        <v>1</v>
      </c>
      <c r="AX989">
        <f t="shared" si="590"/>
        <v>0</v>
      </c>
      <c r="AY989" s="4">
        <f t="shared" si="573"/>
        <v>-3.9100000000000006</v>
      </c>
      <c r="AZ989" s="4">
        <f t="shared" si="574"/>
        <v>193.8299999999999</v>
      </c>
      <c r="BA989" s="4">
        <f>(C989-$C$1240)*10/100*4</f>
        <v>78.344000000000051</v>
      </c>
      <c r="BC989"/>
      <c r="BE989" s="6"/>
      <c r="BK989">
        <f t="shared" si="591"/>
        <v>1</v>
      </c>
    </row>
    <row r="990" spans="1:63" x14ac:dyDescent="0.25">
      <c r="A990">
        <v>269</v>
      </c>
      <c r="B990" s="1">
        <v>43392</v>
      </c>
      <c r="C990" s="2">
        <v>2775.66</v>
      </c>
      <c r="D990" s="2">
        <v>2797.77</v>
      </c>
      <c r="E990" s="2">
        <v>2760.27</v>
      </c>
      <c r="F990" s="2">
        <v>2767.78</v>
      </c>
      <c r="G990" s="2">
        <v>3566490000</v>
      </c>
      <c r="H990" s="2">
        <f t="shared" si="575"/>
        <v>49.191295571472899</v>
      </c>
      <c r="I990" s="2">
        <f t="shared" si="576"/>
        <v>2864.3735000000006</v>
      </c>
      <c r="J990" s="2">
        <f t="shared" si="577"/>
        <v>53.487684984489619</v>
      </c>
      <c r="K990" s="2">
        <f t="shared" si="578"/>
        <v>6.8799999999996544</v>
      </c>
      <c r="L990" s="20">
        <f>VLOOKUP(B990,'IV Calls'!A:B,2, FALSE)</f>
        <v>0.16020000000000001</v>
      </c>
      <c r="M990" s="2">
        <f t="shared" si="579"/>
        <v>14.541250232275914</v>
      </c>
      <c r="N990" s="2">
        <f>VLOOKUP(B990,'IV Puts'!A:B,2, FALSE)</f>
        <v>0.1638</v>
      </c>
      <c r="O990" s="21">
        <f t="shared" si="580"/>
        <v>15.4292734278028</v>
      </c>
      <c r="P990" s="4">
        <f t="shared" si="581"/>
        <v>37.5</v>
      </c>
      <c r="Q990" s="4">
        <f t="shared" si="582"/>
        <v>49.172999999999959</v>
      </c>
      <c r="R990" s="4">
        <f t="shared" si="583"/>
        <v>-10.166661654135329</v>
      </c>
      <c r="S990" s="4">
        <f t="shared" si="584"/>
        <v>-7.3223636363636313</v>
      </c>
      <c r="T990" s="20">
        <f t="shared" si="555"/>
        <v>2758.8967443609026</v>
      </c>
      <c r="U990" s="2">
        <f t="shared" si="556"/>
        <v>8.8832556390975697</v>
      </c>
      <c r="V990" s="24">
        <f t="shared" si="557"/>
        <v>1</v>
      </c>
      <c r="W990" s="32">
        <f t="shared" si="558"/>
        <v>2770.7117634677047</v>
      </c>
      <c r="X990" s="33">
        <f t="shared" si="559"/>
        <v>2.9317634677045135</v>
      </c>
      <c r="Y990" s="34">
        <f t="shared" si="560"/>
        <v>1</v>
      </c>
      <c r="Z990" s="39">
        <f t="shared" si="585"/>
        <v>2773.0259999999989</v>
      </c>
      <c r="AA990" s="33">
        <f t="shared" si="561"/>
        <v>5.2459999999987303</v>
      </c>
      <c r="AB990" s="34">
        <f t="shared" si="562"/>
        <v>1</v>
      </c>
      <c r="AC990" s="32">
        <f t="shared" si="563"/>
        <v>2772.5400103282172</v>
      </c>
      <c r="AD990" s="33">
        <f t="shared" si="564"/>
        <v>4.7600103282170494</v>
      </c>
      <c r="AE990" s="34">
        <f t="shared" si="565"/>
        <v>1</v>
      </c>
      <c r="AF990" s="36">
        <f t="shared" si="566"/>
        <v>1</v>
      </c>
      <c r="AG990" s="37">
        <f t="shared" si="567"/>
        <v>0</v>
      </c>
      <c r="AH990" s="37">
        <f>IF(COUNTIF(AF991:AF994, "&lt;0")&gt;=2,0,IF(AE990=1, 1, -1))</f>
        <v>0</v>
      </c>
      <c r="AI990" s="37">
        <f>IF(COUNTIF(AF991:AF993, "&lt;0")&gt;=1,0,IF(AE990=1, 1, -1))</f>
        <v>0</v>
      </c>
      <c r="AJ990" s="42">
        <f>IF(SUM(AE991:AE993)=0,0,IF(AE990=1, 1, -1))</f>
        <v>1</v>
      </c>
      <c r="AK990" s="37">
        <f>IF(COUNTIF(AF991:AF992, "&lt;0")&gt;=2,0,IF(AE990=1, 1, -1))</f>
        <v>1</v>
      </c>
      <c r="AL990" s="44">
        <f>IF(COUNTIF(AF991:AF994, "&lt;0")&gt;=3,0,IF(AE990=1, 1, -1))</f>
        <v>1</v>
      </c>
      <c r="AM990" s="49">
        <f>IF(COUNTIF(AF991:AF993, "&lt;0")&gt;=2,0,IF(AE990=1, 1, -1))</f>
        <v>0</v>
      </c>
      <c r="AN990" s="7">
        <v>14.868019900416945</v>
      </c>
      <c r="AO990" s="4">
        <f t="shared" si="568"/>
        <v>22.110000000000127</v>
      </c>
      <c r="AP990" s="4">
        <f t="shared" si="569"/>
        <v>-15.389999999999873</v>
      </c>
      <c r="AQ990" s="4">
        <f t="shared" si="570"/>
        <v>7.8799999999996544</v>
      </c>
      <c r="AR990">
        <f t="shared" si="586"/>
        <v>22.110000000000127</v>
      </c>
      <c r="AS990" s="6">
        <f t="shared" si="571"/>
        <v>0</v>
      </c>
      <c r="AT990" s="4">
        <f t="shared" si="572"/>
        <v>0.1920298506252891</v>
      </c>
      <c r="AU990" s="4">
        <f t="shared" si="587"/>
        <v>13.98801990041729</v>
      </c>
      <c r="AV990">
        <f t="shared" si="588"/>
        <v>0</v>
      </c>
      <c r="AW990">
        <f t="shared" si="589"/>
        <v>0</v>
      </c>
      <c r="AX990">
        <f t="shared" si="590"/>
        <v>0</v>
      </c>
      <c r="AY990" s="4">
        <f t="shared" si="573"/>
        <v>6.94</v>
      </c>
      <c r="AZ990" s="4">
        <f t="shared" si="574"/>
        <v>197.7399999999999</v>
      </c>
      <c r="BA990" s="4">
        <f>(C990-$C$1240)*10/100*4</f>
        <v>79.031999999999968</v>
      </c>
      <c r="BC990"/>
      <c r="BE990" s="6"/>
      <c r="BK990">
        <f t="shared" si="591"/>
        <v>1</v>
      </c>
    </row>
    <row r="991" spans="1:63" x14ac:dyDescent="0.25">
      <c r="A991">
        <v>268</v>
      </c>
      <c r="B991" s="1">
        <v>43391</v>
      </c>
      <c r="C991" s="2">
        <v>2802</v>
      </c>
      <c r="D991" s="2">
        <v>2806.04</v>
      </c>
      <c r="E991" s="2">
        <v>2755.18</v>
      </c>
      <c r="F991" s="2">
        <v>2768.78</v>
      </c>
      <c r="G991" s="2">
        <v>3616440000</v>
      </c>
      <c r="H991" s="2">
        <f t="shared" si="575"/>
        <v>55.29017196171089</v>
      </c>
      <c r="I991" s="2">
        <f t="shared" si="576"/>
        <v>2872.4285000000009</v>
      </c>
      <c r="J991" s="2">
        <f t="shared" si="577"/>
        <v>59.317397474584887</v>
      </c>
      <c r="K991" s="2">
        <f t="shared" si="578"/>
        <v>-7.2100000000000364</v>
      </c>
      <c r="L991" s="20">
        <f>VLOOKUP(B991,'IV Calls'!A:B,2, FALSE)</f>
        <v>0.17449999999999999</v>
      </c>
      <c r="M991" s="2">
        <f t="shared" si="579"/>
        <v>16.070538296852426</v>
      </c>
      <c r="N991" s="2">
        <f>VLOOKUP(B991,'IV Puts'!A:B,2, FALSE)</f>
        <v>0.17760000000000001</v>
      </c>
      <c r="O991" s="21">
        <f t="shared" si="580"/>
        <v>16.973456664799034</v>
      </c>
      <c r="P991" s="4">
        <f t="shared" si="581"/>
        <v>54.0300000000002</v>
      </c>
      <c r="Q991" s="4">
        <f t="shared" si="582"/>
        <v>49.457999999999949</v>
      </c>
      <c r="R991" s="4">
        <f t="shared" si="583"/>
        <v>-9.8832556390977384</v>
      </c>
      <c r="S991" s="4">
        <f t="shared" si="584"/>
        <v>-6.9693472285845104</v>
      </c>
      <c r="T991" s="20">
        <f t="shared" si="555"/>
        <v>2799.8223759398497</v>
      </c>
      <c r="U991" s="2">
        <f t="shared" si="556"/>
        <v>31.042375939849535</v>
      </c>
      <c r="V991" s="24">
        <f t="shared" si="557"/>
        <v>0</v>
      </c>
      <c r="W991" s="32">
        <f t="shared" si="558"/>
        <v>2797.3463577090529</v>
      </c>
      <c r="X991" s="33">
        <f t="shared" si="559"/>
        <v>28.566357709052681</v>
      </c>
      <c r="Y991" s="34">
        <f t="shared" si="560"/>
        <v>0</v>
      </c>
      <c r="Z991" s="39">
        <f t="shared" si="585"/>
        <v>2801.0329999999999</v>
      </c>
      <c r="AA991" s="33">
        <f t="shared" si="561"/>
        <v>32.252999999999702</v>
      </c>
      <c r="AB991" s="34">
        <f t="shared" si="562"/>
        <v>0</v>
      </c>
      <c r="AC991" s="32">
        <f t="shared" si="563"/>
        <v>2800.2588051189009</v>
      </c>
      <c r="AD991" s="33">
        <f t="shared" si="564"/>
        <v>31.478805118900709</v>
      </c>
      <c r="AE991" s="34">
        <f t="shared" si="565"/>
        <v>0</v>
      </c>
      <c r="AF991" s="36">
        <f t="shared" si="566"/>
        <v>-1</v>
      </c>
      <c r="AG991" s="37">
        <f t="shared" si="567"/>
        <v>-1</v>
      </c>
      <c r="AH991" s="37">
        <f>IF(COUNTIF(AF992:AF995, "&lt;0")&gt;=2,0,IF(AE991=1, 1, -1))</f>
        <v>-1</v>
      </c>
      <c r="AI991" s="37">
        <f>IF(COUNTIF(AF992:AF994, "&lt;0")&gt;=1,0,IF(AE991=1, 1, -1))</f>
        <v>0</v>
      </c>
      <c r="AJ991" s="42">
        <f>IF(SUM(AE992:AE994)=0,0,IF(AE991=1, 1, -1))</f>
        <v>-1</v>
      </c>
      <c r="AK991" s="37">
        <f>IF(COUNTIF(AF992:AF993, "&lt;0")&gt;=2,0,IF(AE991=1, 1, -1))</f>
        <v>-1</v>
      </c>
      <c r="AL991" s="44">
        <f>IF(COUNTIF(AF992:AF995, "&lt;0")&gt;=3,0,IF(AE991=1, 1, -1))</f>
        <v>-1</v>
      </c>
      <c r="AM991" s="49">
        <f>IF(COUNTIF(AF992:AF994, "&lt;0")&gt;=2,0,IF(AE991=1, 1, -1))</f>
        <v>-1</v>
      </c>
      <c r="AN991" s="7">
        <v>16.356032100406825</v>
      </c>
      <c r="AO991" s="4">
        <f t="shared" si="568"/>
        <v>4.0399999999999636</v>
      </c>
      <c r="AP991" s="4">
        <f t="shared" si="569"/>
        <v>-46.820000000000164</v>
      </c>
      <c r="AQ991" s="4">
        <f t="shared" si="570"/>
        <v>33.2199999999998</v>
      </c>
      <c r="AR991">
        <f t="shared" si="586"/>
        <v>46.820000000000164</v>
      </c>
      <c r="AS991" s="6">
        <f t="shared" si="571"/>
        <v>1</v>
      </c>
      <c r="AT991" s="4">
        <f t="shared" si="572"/>
        <v>-22.285951849389924</v>
      </c>
      <c r="AU991" s="4">
        <f t="shared" si="587"/>
        <v>-9.8639678995929749</v>
      </c>
      <c r="AV991">
        <f t="shared" si="588"/>
        <v>1</v>
      </c>
      <c r="AW991">
        <f t="shared" si="589"/>
        <v>0</v>
      </c>
      <c r="AX991">
        <f t="shared" si="590"/>
        <v>0</v>
      </c>
      <c r="AY991" s="4">
        <f t="shared" si="573"/>
        <v>-3.9100000000000006</v>
      </c>
      <c r="AZ991" s="4">
        <f t="shared" si="574"/>
        <v>190.7999999999999</v>
      </c>
      <c r="BA991" s="4">
        <f>(C991-$C$1240)*10/100*4</f>
        <v>89.568000000000026</v>
      </c>
      <c r="BC991"/>
      <c r="BE991" s="6"/>
      <c r="BK991">
        <f t="shared" si="591"/>
        <v>1</v>
      </c>
    </row>
    <row r="992" spans="1:63" x14ac:dyDescent="0.25">
      <c r="A992">
        <v>267</v>
      </c>
      <c r="B992" s="1">
        <v>43390</v>
      </c>
      <c r="C992" s="2">
        <v>2811.67</v>
      </c>
      <c r="D992" s="2">
        <v>2816.94</v>
      </c>
      <c r="E992" s="2">
        <v>2781.81</v>
      </c>
      <c r="F992" s="2">
        <v>2809.21</v>
      </c>
      <c r="G992" s="2">
        <v>3321710000</v>
      </c>
      <c r="H992" s="2">
        <f t="shared" si="575"/>
        <v>62.374194708673862</v>
      </c>
      <c r="I992" s="2">
        <f t="shared" si="576"/>
        <v>2878.3150000000005</v>
      </c>
      <c r="J992" s="2">
        <f t="shared" si="577"/>
        <v>63.894302859446967</v>
      </c>
      <c r="K992" s="2">
        <f t="shared" si="578"/>
        <v>1.75</v>
      </c>
      <c r="L992" s="20">
        <f>VLOOKUP(B992,'IV Calls'!A:B,2, FALSE)</f>
        <v>0.1421</v>
      </c>
      <c r="M992" s="2">
        <f t="shared" si="579"/>
        <v>13.089975101428015</v>
      </c>
      <c r="N992" s="2">
        <f>VLOOKUP(B992,'IV Puts'!A:B,2, FALSE)</f>
        <v>0.14319999999999999</v>
      </c>
      <c r="O992" s="21">
        <f t="shared" si="580"/>
        <v>13.6892641003266</v>
      </c>
      <c r="P992" s="4">
        <f t="shared" si="581"/>
        <v>35.130000000000109</v>
      </c>
      <c r="Q992" s="4">
        <f t="shared" si="582"/>
        <v>48.213999999999942</v>
      </c>
      <c r="R992" s="4">
        <f t="shared" si="583"/>
        <v>-9.3876240601503742</v>
      </c>
      <c r="S992" s="4">
        <f t="shared" si="584"/>
        <v>-6.5544257618976118</v>
      </c>
      <c r="T992" s="20">
        <f t="shared" si="555"/>
        <v>2800.9589172932333</v>
      </c>
      <c r="U992" s="2">
        <f t="shared" si="556"/>
        <v>8.2510827067667378</v>
      </c>
      <c r="V992" s="24">
        <f t="shared" si="557"/>
        <v>1</v>
      </c>
      <c r="W992" s="32">
        <f t="shared" si="558"/>
        <v>2807.2279986788772</v>
      </c>
      <c r="X992" s="33">
        <f t="shared" si="559"/>
        <v>1.9820013211228797</v>
      </c>
      <c r="Y992" s="34">
        <f t="shared" si="560"/>
        <v>1</v>
      </c>
      <c r="Z992" s="39">
        <f t="shared" si="585"/>
        <v>2816.1320000000014</v>
      </c>
      <c r="AA992" s="33">
        <f t="shared" si="561"/>
        <v>6.9220000000013897</v>
      </c>
      <c r="AB992" s="34">
        <f t="shared" si="562"/>
        <v>1</v>
      </c>
      <c r="AC992" s="32">
        <f t="shared" si="563"/>
        <v>2814.2621597225652</v>
      </c>
      <c r="AD992" s="33">
        <f t="shared" si="564"/>
        <v>5.0521597225651931</v>
      </c>
      <c r="AE992" s="34">
        <f t="shared" si="565"/>
        <v>1</v>
      </c>
      <c r="AF992" s="36">
        <f t="shared" si="566"/>
        <v>1</v>
      </c>
      <c r="AG992" s="37">
        <f t="shared" si="567"/>
        <v>0</v>
      </c>
      <c r="AH992" s="37">
        <f>IF(COUNTIF(AF993:AF996, "&lt;0")&gt;=2,0,IF(AE992=1, 1, -1))</f>
        <v>0</v>
      </c>
      <c r="AI992" s="37">
        <f>IF(COUNTIF(AF993:AF995, "&lt;0")&gt;=1,0,IF(AE992=1, 1, -1))</f>
        <v>0</v>
      </c>
      <c r="AJ992" s="42">
        <f>IF(SUM(AE993:AE995)=0,0,IF(AE992=1, 1, -1))</f>
        <v>1</v>
      </c>
      <c r="AK992" s="37">
        <f>IF(COUNTIF(AF993:AF994, "&lt;0")&gt;=2,0,IF(AE992=1, 1, -1))</f>
        <v>1</v>
      </c>
      <c r="AL992" s="44">
        <f>IF(COUNTIF(AF993:AF996, "&lt;0")&gt;=3,0,IF(AE992=1, 1, -1))</f>
        <v>1</v>
      </c>
      <c r="AM992" s="49">
        <f>IF(COUNTIF(AF993:AF995, "&lt;0")&gt;=2,0,IF(AE992=1, 1, -1))</f>
        <v>1</v>
      </c>
      <c r="AN992" s="7">
        <v>13.191304957948567</v>
      </c>
      <c r="AO992" s="4">
        <f t="shared" si="568"/>
        <v>5.2699999999999818</v>
      </c>
      <c r="AP992" s="4">
        <f t="shared" si="569"/>
        <v>-29.860000000000127</v>
      </c>
      <c r="AQ992" s="4">
        <f t="shared" si="570"/>
        <v>2.4600000000000364</v>
      </c>
      <c r="AR992">
        <f t="shared" si="586"/>
        <v>29.860000000000127</v>
      </c>
      <c r="AS992" s="6">
        <f t="shared" si="571"/>
        <v>1</v>
      </c>
      <c r="AT992" s="4">
        <f t="shared" si="572"/>
        <v>-10.073042563077276</v>
      </c>
      <c r="AU992" s="4">
        <f t="shared" si="587"/>
        <v>17.731304957948531</v>
      </c>
      <c r="AV992">
        <f t="shared" si="588"/>
        <v>0</v>
      </c>
      <c r="AW992">
        <f t="shared" si="589"/>
        <v>1</v>
      </c>
      <c r="AX992">
        <f t="shared" si="590"/>
        <v>0</v>
      </c>
      <c r="AY992" s="4">
        <f t="shared" si="573"/>
        <v>-3.9100000000000006</v>
      </c>
      <c r="AZ992" s="4">
        <f t="shared" si="574"/>
        <v>194.70999999999989</v>
      </c>
      <c r="BA992" s="4">
        <f>(C992-$C$1240)*10/100*4</f>
        <v>93.436000000000064</v>
      </c>
      <c r="BC992"/>
      <c r="BE992" s="6"/>
      <c r="BK992">
        <f t="shared" si="591"/>
        <v>1</v>
      </c>
    </row>
    <row r="993" spans="1:63" x14ac:dyDescent="0.25">
      <c r="A993">
        <v>266</v>
      </c>
      <c r="B993" s="1">
        <v>43389</v>
      </c>
      <c r="C993" s="2">
        <v>2767.05</v>
      </c>
      <c r="D993" s="2">
        <v>2813.46</v>
      </c>
      <c r="E993" s="2">
        <v>2766.91</v>
      </c>
      <c r="F993" s="2">
        <v>2809.92</v>
      </c>
      <c r="G993" s="2">
        <v>3428340000</v>
      </c>
      <c r="H993" s="2">
        <f t="shared" si="575"/>
        <v>68.702341452901834</v>
      </c>
      <c r="I993" s="2">
        <f t="shared" si="576"/>
        <v>2883.0615000000003</v>
      </c>
      <c r="J993" s="2">
        <f t="shared" si="577"/>
        <v>70.811227066646765</v>
      </c>
      <c r="K993" s="2">
        <f t="shared" si="578"/>
        <v>16.260000000000218</v>
      </c>
      <c r="L993" s="20">
        <f>VLOOKUP(B993,'IV Calls'!A:B,2, FALSE)</f>
        <v>0.1462</v>
      </c>
      <c r="M993" s="2">
        <f t="shared" si="579"/>
        <v>13.184255070949094</v>
      </c>
      <c r="N993" s="2">
        <f>VLOOKUP(B993,'IV Puts'!A:B,2, FALSE)</f>
        <v>0.14710000000000001</v>
      </c>
      <c r="O993" s="21">
        <f t="shared" si="580"/>
        <v>13.766173485456726</v>
      </c>
      <c r="P993" s="4">
        <f t="shared" si="581"/>
        <v>62.670000000000073</v>
      </c>
      <c r="Q993" s="4">
        <f t="shared" si="582"/>
        <v>46.550999999999931</v>
      </c>
      <c r="R993" s="4">
        <f t="shared" si="583"/>
        <v>-8.9610827067669128</v>
      </c>
      <c r="S993" s="4">
        <f t="shared" si="584"/>
        <v>-6.2563398889055675</v>
      </c>
      <c r="T993" s="20">
        <f t="shared" si="555"/>
        <v>2742.4447293233084</v>
      </c>
      <c r="U993" s="2">
        <f t="shared" si="556"/>
        <v>67.475270676691707</v>
      </c>
      <c r="V993" s="24">
        <f t="shared" si="557"/>
        <v>0</v>
      </c>
      <c r="W993" s="32">
        <f t="shared" si="558"/>
        <v>2762.863277225531</v>
      </c>
      <c r="X993" s="33">
        <f t="shared" si="559"/>
        <v>47.056722774469108</v>
      </c>
      <c r="Y993" s="34">
        <f t="shared" si="560"/>
        <v>0</v>
      </c>
      <c r="Z993" s="39">
        <f t="shared" si="585"/>
        <v>2767.3720000000003</v>
      </c>
      <c r="AA993" s="33">
        <f t="shared" si="561"/>
        <v>42.547999999999774</v>
      </c>
      <c r="AB993" s="34">
        <f t="shared" si="562"/>
        <v>0</v>
      </c>
      <c r="AC993" s="32">
        <f t="shared" si="563"/>
        <v>2766.4251682173617</v>
      </c>
      <c r="AD993" s="33">
        <f t="shared" si="564"/>
        <v>43.494831782638357</v>
      </c>
      <c r="AE993" s="34">
        <f t="shared" si="565"/>
        <v>0</v>
      </c>
      <c r="AF993" s="36">
        <f t="shared" si="566"/>
        <v>-1</v>
      </c>
      <c r="AG993" s="37">
        <f t="shared" si="567"/>
        <v>-1</v>
      </c>
      <c r="AH993" s="37">
        <f>IF(COUNTIF(AF994:AF997, "&lt;0")&gt;=2,0,IF(AE993=1, 1, -1))</f>
        <v>0</v>
      </c>
      <c r="AI993" s="37">
        <f>IF(COUNTIF(AF994:AF996, "&lt;0")&gt;=1,0,IF(AE993=1, 1, -1))</f>
        <v>0</v>
      </c>
      <c r="AJ993" s="42">
        <f>IF(SUM(AE994:AE996)=0,0,IF(AE993=1, 1, -1))</f>
        <v>-1</v>
      </c>
      <c r="AK993" s="37">
        <f>IF(COUNTIF(AF994:AF995, "&lt;0")&gt;=2,0,IF(AE993=1, 1, -1))</f>
        <v>-1</v>
      </c>
      <c r="AL993" s="44">
        <f>IF(COUNTIF(AF994:AF997, "&lt;0")&gt;=3,0,IF(AE993=1, 1, -1))</f>
        <v>-1</v>
      </c>
      <c r="AM993" s="49">
        <f>IF(COUNTIF(AF994:AF996, "&lt;0")&gt;=2,0,IF(AE993=1, 1, -1))</f>
        <v>-1</v>
      </c>
      <c r="AN993" s="7">
        <v>13.265416695872856</v>
      </c>
      <c r="AO993" s="4">
        <f t="shared" si="568"/>
        <v>46.409999999999854</v>
      </c>
      <c r="AP993" s="4">
        <f t="shared" si="569"/>
        <v>-0.14000000000032742</v>
      </c>
      <c r="AQ993" s="4">
        <f t="shared" si="570"/>
        <v>42.869999999999891</v>
      </c>
      <c r="AR993">
        <f t="shared" si="586"/>
        <v>46.409999999999854</v>
      </c>
      <c r="AS993" s="6">
        <f t="shared" si="571"/>
        <v>1</v>
      </c>
      <c r="AT993" s="4">
        <f t="shared" si="572"/>
        <v>-26.511874956190571</v>
      </c>
      <c r="AU993" s="4">
        <f t="shared" si="587"/>
        <v>-22.604583304127033</v>
      </c>
      <c r="AV993">
        <f t="shared" si="588"/>
        <v>1</v>
      </c>
      <c r="AW993">
        <f t="shared" si="589"/>
        <v>0</v>
      </c>
      <c r="AX993">
        <f t="shared" si="590"/>
        <v>0</v>
      </c>
      <c r="AY993" s="4">
        <f t="shared" si="573"/>
        <v>-3.9100000000000006</v>
      </c>
      <c r="AZ993" s="4">
        <f t="shared" si="574"/>
        <v>198.61999999999989</v>
      </c>
      <c r="BA993" s="4">
        <f>(C993-$C$1240)*10/100*4</f>
        <v>75.588000000000108</v>
      </c>
      <c r="BC993"/>
      <c r="BE993" s="6"/>
      <c r="BK993">
        <f t="shared" si="591"/>
        <v>1</v>
      </c>
    </row>
    <row r="994" spans="1:63" x14ac:dyDescent="0.25">
      <c r="A994">
        <v>265</v>
      </c>
      <c r="B994" s="1">
        <v>43388</v>
      </c>
      <c r="C994" s="2">
        <v>2763.83</v>
      </c>
      <c r="D994" s="2">
        <v>2775.99</v>
      </c>
      <c r="E994" s="2">
        <v>2749.03</v>
      </c>
      <c r="F994" s="2">
        <v>2750.79</v>
      </c>
      <c r="G994" s="2">
        <v>3300140000</v>
      </c>
      <c r="H994" s="2">
        <f t="shared" si="575"/>
        <v>66.383267001389626</v>
      </c>
      <c r="I994" s="2">
        <f t="shared" si="576"/>
        <v>2889.2460000000001</v>
      </c>
      <c r="J994" s="2">
        <f t="shared" si="577"/>
        <v>73.218411135523311</v>
      </c>
      <c r="K994" s="2">
        <f t="shared" si="578"/>
        <v>-3.3000000000001819</v>
      </c>
      <c r="L994" s="20">
        <f>VLOOKUP(B994,'IV Calls'!A:B,2, FALSE)</f>
        <v>0.1883</v>
      </c>
      <c r="M994" s="2">
        <f t="shared" si="579"/>
        <v>17.081683467540298</v>
      </c>
      <c r="N994" s="2">
        <f>VLOOKUP(B994,'IV Puts'!A:B,2, FALSE)</f>
        <v>0.18809999999999999</v>
      </c>
      <c r="O994" s="21">
        <f t="shared" si="580"/>
        <v>17.707672741963147</v>
      </c>
      <c r="P994" s="4">
        <f t="shared" si="581"/>
        <v>26.959999999999582</v>
      </c>
      <c r="Q994" s="4">
        <f t="shared" si="582"/>
        <v>41.48899999999994</v>
      </c>
      <c r="R994" s="4">
        <f t="shared" si="583"/>
        <v>-8.3452706766917242</v>
      </c>
      <c r="S994" s="4">
        <f t="shared" si="584"/>
        <v>-5.8967926400977184</v>
      </c>
      <c r="T994" s="20">
        <f t="shared" si="555"/>
        <v>2760.6976842105264</v>
      </c>
      <c r="U994" s="2">
        <f t="shared" si="556"/>
        <v>9.9076842105264404</v>
      </c>
      <c r="V994" s="24">
        <f t="shared" si="557"/>
        <v>1</v>
      </c>
      <c r="W994" s="32">
        <f t="shared" si="558"/>
        <v>2760.5565632411067</v>
      </c>
      <c r="X994" s="33">
        <f t="shared" si="559"/>
        <v>9.7665632411067236</v>
      </c>
      <c r="Y994" s="34">
        <f t="shared" si="560"/>
        <v>1</v>
      </c>
      <c r="Z994" s="39">
        <f t="shared" si="585"/>
        <v>2763.1589999999997</v>
      </c>
      <c r="AA994" s="33">
        <f t="shared" si="561"/>
        <v>12.368999999999687</v>
      </c>
      <c r="AB994" s="34">
        <f t="shared" si="562"/>
        <v>1</v>
      </c>
      <c r="AC994" s="32">
        <f t="shared" si="563"/>
        <v>2762.6124882806325</v>
      </c>
      <c r="AD994" s="33">
        <f t="shared" si="564"/>
        <v>11.82248828063257</v>
      </c>
      <c r="AE994" s="34">
        <f t="shared" si="565"/>
        <v>1</v>
      </c>
      <c r="AF994" s="36">
        <f t="shared" si="566"/>
        <v>1</v>
      </c>
      <c r="AG994" s="37">
        <f t="shared" si="567"/>
        <v>1</v>
      </c>
      <c r="AH994" s="37">
        <f>IF(COUNTIF(AF995:AF998, "&lt;0")&gt;=2,0,IF(AE994=1, 1, -1))</f>
        <v>0</v>
      </c>
      <c r="AI994" s="37">
        <f>IF(COUNTIF(AF995:AF997, "&lt;0")&gt;=1,0,IF(AE994=1, 1, -1))</f>
        <v>0</v>
      </c>
      <c r="AJ994" s="42">
        <f>IF(SUM(AE995:AE997)=0,0,IF(AE994=1, 1, -1))</f>
        <v>1</v>
      </c>
      <c r="AK994" s="37">
        <f>IF(COUNTIF(AF995:AF996, "&lt;0")&gt;=2,0,IF(AE994=1, 1, -1))</f>
        <v>1</v>
      </c>
      <c r="AL994" s="44">
        <f>IF(COUNTIF(AF995:AF998, "&lt;0")&gt;=3,0,IF(AE994=1, 1, -1))</f>
        <v>1</v>
      </c>
      <c r="AM994" s="49">
        <f>IF(COUNTIF(AF995:AF997, "&lt;0")&gt;=2,0,IF(AE994=1, 1, -1))</f>
        <v>0</v>
      </c>
      <c r="AN994" s="7">
        <v>17.063540415530166</v>
      </c>
      <c r="AO994" s="4">
        <f t="shared" si="568"/>
        <v>12.159999999999854</v>
      </c>
      <c r="AP994" s="4">
        <f t="shared" si="569"/>
        <v>-14.799999999999727</v>
      </c>
      <c r="AQ994" s="4">
        <f t="shared" si="570"/>
        <v>13.039999999999964</v>
      </c>
      <c r="AR994">
        <f t="shared" si="586"/>
        <v>14.799999999999727</v>
      </c>
      <c r="AS994" s="6">
        <f t="shared" si="571"/>
        <v>0</v>
      </c>
      <c r="AT994" s="4">
        <f t="shared" si="572"/>
        <v>10.795310623295521</v>
      </c>
      <c r="AU994" s="4">
        <f t="shared" si="587"/>
        <v>11.023540415530203</v>
      </c>
      <c r="AV994">
        <f t="shared" si="588"/>
        <v>0</v>
      </c>
      <c r="AW994">
        <f t="shared" si="589"/>
        <v>0</v>
      </c>
      <c r="AX994">
        <f t="shared" si="590"/>
        <v>0</v>
      </c>
      <c r="AY994" s="4">
        <f t="shared" si="573"/>
        <v>6.94</v>
      </c>
      <c r="AZ994" s="4">
        <f t="shared" si="574"/>
        <v>202.52999999999989</v>
      </c>
      <c r="BA994" s="4">
        <f>(C994-$C$1240)*10/100*4</f>
        <v>74.3</v>
      </c>
      <c r="BC994"/>
      <c r="BE994" s="6"/>
      <c r="BK994">
        <f t="shared" si="591"/>
        <v>1</v>
      </c>
    </row>
    <row r="995" spans="1:63" x14ac:dyDescent="0.25">
      <c r="A995">
        <v>264</v>
      </c>
      <c r="B995" s="1">
        <v>43385</v>
      </c>
      <c r="C995" s="2">
        <v>2770.54</v>
      </c>
      <c r="D995" s="2">
        <v>2775.77</v>
      </c>
      <c r="E995" s="2">
        <v>2729.44</v>
      </c>
      <c r="F995" s="2">
        <v>2767.13</v>
      </c>
      <c r="G995" s="2">
        <v>3966040000</v>
      </c>
      <c r="H995" s="2">
        <f t="shared" si="575"/>
        <v>59.098781487720522</v>
      </c>
      <c r="I995" s="2">
        <f t="shared" si="576"/>
        <v>2896.2460000000001</v>
      </c>
      <c r="J995" s="2">
        <f t="shared" si="577"/>
        <v>69.812636309059755</v>
      </c>
      <c r="K995" s="2">
        <f t="shared" si="578"/>
        <v>42.170000000000073</v>
      </c>
      <c r="L995" s="20">
        <f>VLOOKUP(B995,'IV Calls'!A:B,2, FALSE)</f>
        <v>0.1946</v>
      </c>
      <c r="M995" s="2">
        <f t="shared" si="579"/>
        <v>17.405916210997987</v>
      </c>
      <c r="N995" s="2">
        <f>VLOOKUP(B995,'IV Puts'!A:B,2, FALSE)</f>
        <v>0.1966</v>
      </c>
      <c r="O995" s="21">
        <f t="shared" si="580"/>
        <v>18.248614960876512</v>
      </c>
      <c r="P995" s="4">
        <f t="shared" si="581"/>
        <v>47.400000000000091</v>
      </c>
      <c r="Q995" s="4">
        <f t="shared" si="582"/>
        <v>41.100999999999978</v>
      </c>
      <c r="R995" s="4">
        <f t="shared" si="583"/>
        <v>-6.4323157894736811</v>
      </c>
      <c r="S995" s="4">
        <f t="shared" si="584"/>
        <v>-4.6104743083003941</v>
      </c>
      <c r="T995" s="20">
        <f t="shared" si="555"/>
        <v>2723.569030075188</v>
      </c>
      <c r="U995" s="2">
        <f t="shared" si="556"/>
        <v>43.560969924812071</v>
      </c>
      <c r="V995" s="24">
        <f t="shared" si="557"/>
        <v>0</v>
      </c>
      <c r="W995" s="32">
        <f t="shared" si="558"/>
        <v>2768.1420305619176</v>
      </c>
      <c r="X995" s="33">
        <f t="shared" si="559"/>
        <v>1.0120305619175269</v>
      </c>
      <c r="Y995" s="34">
        <f t="shared" si="560"/>
        <v>1</v>
      </c>
      <c r="Z995" s="39">
        <f t="shared" si="585"/>
        <v>2769.9070000000002</v>
      </c>
      <c r="AA995" s="33">
        <f t="shared" si="561"/>
        <v>2.7770000000000437</v>
      </c>
      <c r="AB995" s="34">
        <f t="shared" si="562"/>
        <v>1</v>
      </c>
      <c r="AC995" s="32">
        <f t="shared" si="563"/>
        <v>2769.5363564180029</v>
      </c>
      <c r="AD995" s="33">
        <f t="shared" si="564"/>
        <v>2.4063564180028152</v>
      </c>
      <c r="AE995" s="34">
        <f t="shared" si="565"/>
        <v>1</v>
      </c>
      <c r="AF995" s="36">
        <f t="shared" si="566"/>
        <v>1</v>
      </c>
      <c r="AG995" s="37">
        <f t="shared" si="567"/>
        <v>0</v>
      </c>
      <c r="AH995" s="37">
        <f>IF(COUNTIF(AF996:AF999, "&lt;0")&gt;=2,0,IF(AE995=1, 1, -1))</f>
        <v>0</v>
      </c>
      <c r="AI995" s="37">
        <f>IF(COUNTIF(AF996:AF998, "&lt;0")&gt;=1,0,IF(AE995=1, 1, -1))</f>
        <v>0</v>
      </c>
      <c r="AJ995" s="42">
        <f>IF(SUM(AE996:AE998)=0,0,IF(AE995=1, 1, -1))</f>
        <v>1</v>
      </c>
      <c r="AK995" s="37">
        <f>IF(COUNTIF(AF996:AF997, "&lt;0")&gt;=2,0,IF(AE995=1, 1, -1))</f>
        <v>0</v>
      </c>
      <c r="AL995" s="44">
        <f>IF(COUNTIF(AF996:AF999, "&lt;0")&gt;=3,0,IF(AE995=1, 1, -1))</f>
        <v>1</v>
      </c>
      <c r="AM995" s="49">
        <f>IF(COUNTIF(AF996:AF998, "&lt;0")&gt;=2,0,IF(AE995=1, 1, -1))</f>
        <v>0</v>
      </c>
      <c r="AN995" s="7">
        <v>17.584805380689641</v>
      </c>
      <c r="AO995" s="4">
        <f t="shared" si="568"/>
        <v>5.2300000000000182</v>
      </c>
      <c r="AP995" s="4">
        <f t="shared" si="569"/>
        <v>-41.099999999999909</v>
      </c>
      <c r="AQ995" s="4">
        <f t="shared" si="570"/>
        <v>3.4099999999998545</v>
      </c>
      <c r="AR995">
        <f t="shared" si="586"/>
        <v>41.099999999999909</v>
      </c>
      <c r="AS995" s="6">
        <f t="shared" si="571"/>
        <v>1</v>
      </c>
      <c r="AT995" s="4">
        <f t="shared" si="572"/>
        <v>-14.722791928965449</v>
      </c>
      <c r="AU995" s="4">
        <f t="shared" si="587"/>
        <v>21.174805380689786</v>
      </c>
      <c r="AV995">
        <f t="shared" si="588"/>
        <v>0</v>
      </c>
      <c r="AW995">
        <f t="shared" si="589"/>
        <v>1</v>
      </c>
      <c r="AX995">
        <f t="shared" si="590"/>
        <v>0</v>
      </c>
      <c r="AY995" s="4">
        <f t="shared" si="573"/>
        <v>-3.9100000000000006</v>
      </c>
      <c r="AZ995" s="4">
        <f t="shared" si="574"/>
        <v>195.58999999999989</v>
      </c>
      <c r="BA995" s="4">
        <f>(C995-$C$1240)*10/100*4</f>
        <v>76.984000000000009</v>
      </c>
      <c r="BC995"/>
      <c r="BE995" s="6"/>
      <c r="BK995">
        <f t="shared" si="591"/>
        <v>1</v>
      </c>
    </row>
    <row r="996" spans="1:63" x14ac:dyDescent="0.25">
      <c r="A996">
        <v>263</v>
      </c>
      <c r="B996" s="1">
        <v>43384</v>
      </c>
      <c r="C996" s="2">
        <v>2776.87</v>
      </c>
      <c r="D996" s="2">
        <v>2795.14</v>
      </c>
      <c r="E996" s="2">
        <v>2710.51</v>
      </c>
      <c r="F996" s="2">
        <v>2728.37</v>
      </c>
      <c r="G996" s="2">
        <v>4890630000</v>
      </c>
      <c r="H996" s="2">
        <f t="shared" si="575"/>
        <v>45.73652696575126</v>
      </c>
      <c r="I996" s="2">
        <f t="shared" si="576"/>
        <v>2903.038</v>
      </c>
      <c r="J996" s="2">
        <f t="shared" si="577"/>
        <v>58.333132230229772</v>
      </c>
      <c r="K996" s="2">
        <f t="shared" si="578"/>
        <v>-8.8099999999999454</v>
      </c>
      <c r="L996" s="20">
        <f>VLOOKUP(B996,'IV Calls'!A:B,2, FALSE)</f>
        <v>0.2369</v>
      </c>
      <c r="M996" s="2">
        <f t="shared" si="579"/>
        <v>21.634510530003805</v>
      </c>
      <c r="N996" s="2">
        <f>VLOOKUP(B996,'IV Puts'!A:B,2, FALSE)</f>
        <v>0.23250000000000001</v>
      </c>
      <c r="O996" s="21">
        <f t="shared" si="580"/>
        <v>22.034201269475371</v>
      </c>
      <c r="P996" s="4">
        <f t="shared" si="581"/>
        <v>84.629999999999654</v>
      </c>
      <c r="Q996" s="4">
        <f t="shared" si="582"/>
        <v>37.663999999999987</v>
      </c>
      <c r="R996" s="4">
        <f t="shared" si="583"/>
        <v>-4.8009699248120299</v>
      </c>
      <c r="S996" s="4">
        <f t="shared" si="584"/>
        <v>-3.3774217437776741</v>
      </c>
      <c r="T996" s="20">
        <f t="shared" si="555"/>
        <v>2783.3410977443609</v>
      </c>
      <c r="U996" s="2">
        <f t="shared" si="556"/>
        <v>54.971097744361032</v>
      </c>
      <c r="V996" s="24">
        <f t="shared" si="557"/>
        <v>0</v>
      </c>
      <c r="W996" s="32">
        <f t="shared" si="558"/>
        <v>2775.696498228494</v>
      </c>
      <c r="X996" s="33">
        <f t="shared" si="559"/>
        <v>47.326498228494074</v>
      </c>
      <c r="Y996" s="34">
        <f t="shared" si="560"/>
        <v>0</v>
      </c>
      <c r="Z996" s="39">
        <f t="shared" si="585"/>
        <v>2767.1669999999976</v>
      </c>
      <c r="AA996" s="33">
        <f t="shared" si="561"/>
        <v>38.796999999997752</v>
      </c>
      <c r="AB996" s="34">
        <f t="shared" si="562"/>
        <v>0</v>
      </c>
      <c r="AC996" s="32">
        <f t="shared" si="563"/>
        <v>2768.9581946279818</v>
      </c>
      <c r="AD996" s="33">
        <f t="shared" si="564"/>
        <v>40.58819462798192</v>
      </c>
      <c r="AE996" s="34">
        <f t="shared" si="565"/>
        <v>0</v>
      </c>
      <c r="AF996" s="36">
        <f t="shared" si="566"/>
        <v>-1</v>
      </c>
      <c r="AG996" s="37">
        <f t="shared" si="567"/>
        <v>0</v>
      </c>
      <c r="AH996" s="37">
        <f>IF(COUNTIF(AF997:AF1000, "&lt;0")&gt;=2,0,IF(AE996=1, 1, -1))</f>
        <v>0</v>
      </c>
      <c r="AI996" s="37">
        <f>IF(COUNTIF(AF997:AF999, "&lt;0")&gt;=1,0,IF(AE996=1, 1, -1))</f>
        <v>0</v>
      </c>
      <c r="AJ996" s="42">
        <f>IF(SUM(AE997:AE999)=0,0,IF(AE996=1, 1, -1))</f>
        <v>-1</v>
      </c>
      <c r="AK996" s="37">
        <f>IF(COUNTIF(AF997:AF998, "&lt;0")&gt;=2,0,IF(AE996=1, 1, -1))</f>
        <v>-1</v>
      </c>
      <c r="AL996" s="44">
        <f>IF(COUNTIF(AF997:AF1000, "&lt;0")&gt;=3,0,IF(AE996=1, 1, -1))</f>
        <v>-1</v>
      </c>
      <c r="AM996" s="49">
        <f>IF(COUNTIF(AF997:AF999, "&lt;0")&gt;=2,0,IF(AE996=1, 1, -1))</f>
        <v>-1</v>
      </c>
      <c r="AN996" s="7">
        <v>21.232687624423324</v>
      </c>
      <c r="AO996" s="4">
        <f t="shared" si="568"/>
        <v>18.269999999999982</v>
      </c>
      <c r="AP996" s="4">
        <f t="shared" si="569"/>
        <v>-66.359999999999673</v>
      </c>
      <c r="AQ996" s="4">
        <f t="shared" si="570"/>
        <v>48.5</v>
      </c>
      <c r="AR996">
        <f t="shared" si="586"/>
        <v>66.359999999999673</v>
      </c>
      <c r="AS996" s="6">
        <f t="shared" si="571"/>
        <v>1</v>
      </c>
      <c r="AT996" s="4">
        <f t="shared" si="572"/>
        <v>-34.510968563364685</v>
      </c>
      <c r="AU996" s="4">
        <f t="shared" si="587"/>
        <v>-20.267312375576676</v>
      </c>
      <c r="AV996">
        <f t="shared" si="588"/>
        <v>1</v>
      </c>
      <c r="AW996">
        <f t="shared" si="589"/>
        <v>0</v>
      </c>
      <c r="AX996">
        <f t="shared" si="590"/>
        <v>0</v>
      </c>
      <c r="AY996" s="4">
        <f t="shared" si="573"/>
        <v>-3.9100000000000006</v>
      </c>
      <c r="AZ996" s="4">
        <f t="shared" si="574"/>
        <v>199.49999999999989</v>
      </c>
      <c r="BA996" s="4">
        <f>(C996-$C$1240)*10/100*4</f>
        <v>79.515999999999991</v>
      </c>
      <c r="BC996"/>
      <c r="BE996" s="6"/>
      <c r="BK996">
        <f t="shared" si="591"/>
        <v>1</v>
      </c>
    </row>
    <row r="997" spans="1:63" x14ac:dyDescent="0.25">
      <c r="A997">
        <v>262</v>
      </c>
      <c r="B997" s="1">
        <v>43383</v>
      </c>
      <c r="C997" s="2">
        <v>2873.9</v>
      </c>
      <c r="D997" s="2">
        <v>2874.02</v>
      </c>
      <c r="E997" s="2">
        <v>2784.86</v>
      </c>
      <c r="F997" s="2">
        <v>2785.68</v>
      </c>
      <c r="G997" s="2">
        <v>4501250000</v>
      </c>
      <c r="H997" s="2">
        <f t="shared" si="575"/>
        <v>21.133276261752542</v>
      </c>
      <c r="I997" s="2">
        <f t="shared" si="576"/>
        <v>2909.0370000000003</v>
      </c>
      <c r="J997" s="2">
        <f t="shared" si="577"/>
        <v>35.733135970913459</v>
      </c>
      <c r="K997" s="2">
        <f t="shared" si="578"/>
        <v>-6.4400000000000546</v>
      </c>
      <c r="L997" s="20">
        <f>VLOOKUP(B997,'IV Calls'!A:B,2, FALSE)</f>
        <v>0.18210000000000001</v>
      </c>
      <c r="M997" s="2">
        <f t="shared" si="579"/>
        <v>17.195091393487896</v>
      </c>
      <c r="N997" s="2">
        <f>VLOOKUP(B997,'IV Puts'!A:B,2, FALSE)</f>
        <v>0.1797</v>
      </c>
      <c r="O997" s="21">
        <f t="shared" si="580"/>
        <v>17.609010867296384</v>
      </c>
      <c r="P997" s="4">
        <f t="shared" si="581"/>
        <v>95.480000000000018</v>
      </c>
      <c r="Q997" s="4">
        <f t="shared" si="582"/>
        <v>31.326000000000022</v>
      </c>
      <c r="R997" s="4">
        <f t="shared" si="583"/>
        <v>-2.3389022556390939</v>
      </c>
      <c r="S997" s="4">
        <f t="shared" si="584"/>
        <v>-1.6528193964870115</v>
      </c>
      <c r="T997" s="20">
        <f t="shared" si="555"/>
        <v>2880.0406466165414</v>
      </c>
      <c r="U997" s="2">
        <f t="shared" si="556"/>
        <v>94.360646616541544</v>
      </c>
      <c r="V997" s="24">
        <f t="shared" si="557"/>
        <v>0</v>
      </c>
      <c r="W997" s="32">
        <f t="shared" si="558"/>
        <v>2873.7384800630539</v>
      </c>
      <c r="X997" s="33">
        <f t="shared" si="559"/>
        <v>88.058480063054049</v>
      </c>
      <c r="Y997" s="34">
        <f t="shared" si="560"/>
        <v>0</v>
      </c>
      <c r="Z997" s="39">
        <f t="shared" si="585"/>
        <v>2873.0389999999993</v>
      </c>
      <c r="AA997" s="33">
        <f t="shared" si="561"/>
        <v>87.358999999999469</v>
      </c>
      <c r="AB997" s="34">
        <f t="shared" si="562"/>
        <v>0</v>
      </c>
      <c r="AC997" s="32">
        <f t="shared" si="563"/>
        <v>2873.1858908132408</v>
      </c>
      <c r="AD997" s="33">
        <f t="shared" si="564"/>
        <v>87.505890813240967</v>
      </c>
      <c r="AE997" s="34">
        <f t="shared" si="565"/>
        <v>0</v>
      </c>
      <c r="AF997" s="36">
        <f t="shared" si="566"/>
        <v>-1</v>
      </c>
      <c r="AG997" s="37">
        <f t="shared" si="567"/>
        <v>-1</v>
      </c>
      <c r="AH997" s="37">
        <f>IF(COUNTIF(AF998:AF1001, "&lt;0")&gt;=2,0,IF(AE997=1, 1, -1))</f>
        <v>0</v>
      </c>
      <c r="AI997" s="37">
        <f>IF(COUNTIF(AF998:AF1000, "&lt;0")&gt;=1,0,IF(AE997=1, 1, -1))</f>
        <v>0</v>
      </c>
      <c r="AJ997" s="42">
        <f>IF(SUM(AE998:AE1000)=0,0,IF(AE997=1, 1, -1))</f>
        <v>-1</v>
      </c>
      <c r="AK997" s="37">
        <f>IF(COUNTIF(AF998:AF999, "&lt;0")&gt;=2,0,IF(AE997=1, 1, -1))</f>
        <v>-1</v>
      </c>
      <c r="AL997" s="44">
        <f>IF(COUNTIF(AF998:AF1001, "&lt;0")&gt;=3,0,IF(AE997=1, 1, -1))</f>
        <v>-1</v>
      </c>
      <c r="AM997" s="49">
        <f>IF(COUNTIF(AF998:AF1000, "&lt;0")&gt;=2,0,IF(AE997=1, 1, -1))</f>
        <v>-1</v>
      </c>
      <c r="AN997" s="7">
        <v>16.968467454199754</v>
      </c>
      <c r="AO997" s="4">
        <f t="shared" si="568"/>
        <v>0.11999999999989086</v>
      </c>
      <c r="AP997" s="4">
        <f t="shared" si="569"/>
        <v>-89.039999999999964</v>
      </c>
      <c r="AQ997" s="4">
        <f t="shared" si="570"/>
        <v>88.220000000000255</v>
      </c>
      <c r="AR997">
        <f t="shared" si="586"/>
        <v>89.039999999999964</v>
      </c>
      <c r="AS997" s="6">
        <f t="shared" si="571"/>
        <v>1</v>
      </c>
      <c r="AT997" s="4">
        <f t="shared" si="572"/>
        <v>-63.587298818700333</v>
      </c>
      <c r="AU997" s="4">
        <f t="shared" si="587"/>
        <v>-64.251532545800501</v>
      </c>
      <c r="AV997">
        <f t="shared" si="588"/>
        <v>1</v>
      </c>
      <c r="AW997">
        <f t="shared" si="589"/>
        <v>0</v>
      </c>
      <c r="AX997">
        <f t="shared" si="590"/>
        <v>0</v>
      </c>
      <c r="AY997" s="4">
        <f t="shared" si="573"/>
        <v>-3.9100000000000006</v>
      </c>
      <c r="AZ997" s="4">
        <f t="shared" si="574"/>
        <v>203.40999999999988</v>
      </c>
      <c r="BA997" s="4">
        <f>(C997-$C$1240)*10/100*4</f>
        <v>118.32800000000006</v>
      </c>
      <c r="BC997"/>
      <c r="BE997" s="6"/>
      <c r="BK997">
        <f t="shared" si="591"/>
        <v>1</v>
      </c>
    </row>
    <row r="998" spans="1:63" x14ac:dyDescent="0.25">
      <c r="A998">
        <v>261</v>
      </c>
      <c r="B998" s="1">
        <v>43382</v>
      </c>
      <c r="C998" s="2">
        <v>2882.51</v>
      </c>
      <c r="D998" s="2">
        <v>2894.83</v>
      </c>
      <c r="E998" s="2">
        <v>2874.27</v>
      </c>
      <c r="F998" s="2">
        <v>2880.34</v>
      </c>
      <c r="G998" s="2">
        <v>3520500000</v>
      </c>
      <c r="H998" s="2">
        <f t="shared" si="575"/>
        <v>18.04382753803139</v>
      </c>
      <c r="I998" s="2">
        <f t="shared" si="576"/>
        <v>2909.7565000000004</v>
      </c>
      <c r="J998" s="2">
        <f t="shared" si="577"/>
        <v>22.803443524585244</v>
      </c>
      <c r="K998" s="2">
        <f t="shared" si="578"/>
        <v>-1.919999999999618</v>
      </c>
      <c r="L998" s="20">
        <f>VLOOKUP(B998,'IV Calls'!A:B,2, FALSE)</f>
        <v>0.13719999999999999</v>
      </c>
      <c r="M998" s="2">
        <f t="shared" si="579"/>
        <v>12.973731399528566</v>
      </c>
      <c r="N998" s="2">
        <f>VLOOKUP(B998,'IV Puts'!A:B,2, FALSE)</f>
        <v>0.1164</v>
      </c>
      <c r="O998" s="21">
        <f t="shared" si="580"/>
        <v>11.422367079688</v>
      </c>
      <c r="P998" s="4">
        <f t="shared" si="581"/>
        <v>20.559999999999945</v>
      </c>
      <c r="Q998" s="4">
        <f t="shared" si="582"/>
        <v>24.565000000000008</v>
      </c>
      <c r="R998" s="4">
        <f t="shared" si="583"/>
        <v>-0.29935338345864138</v>
      </c>
      <c r="S998" s="4">
        <f t="shared" si="584"/>
        <v>-0.22749286893859449</v>
      </c>
      <c r="T998" s="20">
        <f t="shared" si="555"/>
        <v>2884.8455263157894</v>
      </c>
      <c r="U998" s="2">
        <f t="shared" si="556"/>
        <v>4.5055263157892114</v>
      </c>
      <c r="V998" s="24">
        <f t="shared" si="557"/>
        <v>1</v>
      </c>
      <c r="W998" s="32">
        <f t="shared" si="558"/>
        <v>2882.7081294625136</v>
      </c>
      <c r="X998" s="33">
        <f t="shared" si="559"/>
        <v>2.3681294625134797</v>
      </c>
      <c r="Y998" s="34">
        <f t="shared" si="560"/>
        <v>1</v>
      </c>
      <c r="Z998" s="39">
        <f t="shared" si="585"/>
        <v>2883.0080000000007</v>
      </c>
      <c r="AA998" s="33">
        <f t="shared" si="561"/>
        <v>2.6680000000005748</v>
      </c>
      <c r="AB998" s="34">
        <f t="shared" si="562"/>
        <v>1</v>
      </c>
      <c r="AC998" s="32">
        <f t="shared" si="563"/>
        <v>2882.9450271871283</v>
      </c>
      <c r="AD998" s="33">
        <f t="shared" si="564"/>
        <v>2.6050271871281439</v>
      </c>
      <c r="AE998" s="34">
        <f t="shared" si="565"/>
        <v>1</v>
      </c>
      <c r="AF998" s="36">
        <f t="shared" si="566"/>
        <v>1</v>
      </c>
      <c r="AG998" s="37">
        <f t="shared" si="567"/>
        <v>1</v>
      </c>
      <c r="AH998" s="37">
        <f>IF(COUNTIF(AF999:AF1002, "&lt;0")&gt;=2,0,IF(AE998=1, 1, -1))</f>
        <v>0</v>
      </c>
      <c r="AI998" s="37">
        <f>IF(COUNTIF(AF999:AF1001, "&lt;0")&gt;=1,0,IF(AE998=1, 1, -1))</f>
        <v>0</v>
      </c>
      <c r="AJ998" s="42">
        <f>IF(SUM(AE999:AE1001)=0,0,IF(AE998=1, 1, -1))</f>
        <v>1</v>
      </c>
      <c r="AK998" s="37">
        <f>IF(COUNTIF(AF999:AF1000, "&lt;0")&gt;=2,0,IF(AE998=1, 1, -1))</f>
        <v>1</v>
      </c>
      <c r="AL998" s="44">
        <f>IF(COUNTIF(AF999:AF1002, "&lt;0")&gt;=3,0,IF(AE998=1, 1, -1))</f>
        <v>1</v>
      </c>
      <c r="AM998" s="49">
        <f>IF(COUNTIF(AF999:AF1001, "&lt;0")&gt;=2,0,IF(AE998=1, 1, -1))</f>
        <v>0</v>
      </c>
      <c r="AN998" s="7">
        <v>11.006868330212285</v>
      </c>
      <c r="AO998" s="4">
        <f t="shared" si="568"/>
        <v>12.319999999999709</v>
      </c>
      <c r="AP998" s="4">
        <f t="shared" si="569"/>
        <v>-8.2400000000002365</v>
      </c>
      <c r="AQ998" s="4">
        <f t="shared" si="570"/>
        <v>2.1700000000000728</v>
      </c>
      <c r="AR998">
        <f t="shared" si="586"/>
        <v>12.319999999999709</v>
      </c>
      <c r="AS998" s="6">
        <f t="shared" si="571"/>
        <v>0</v>
      </c>
      <c r="AT998" s="4">
        <f t="shared" si="572"/>
        <v>4.1903024953187185</v>
      </c>
      <c r="AU998" s="4">
        <f t="shared" si="587"/>
        <v>15.836868330212212</v>
      </c>
      <c r="AV998">
        <f t="shared" si="588"/>
        <v>0</v>
      </c>
      <c r="AW998">
        <f t="shared" si="589"/>
        <v>0</v>
      </c>
      <c r="AX998">
        <f t="shared" si="590"/>
        <v>0</v>
      </c>
      <c r="AY998" s="4">
        <f t="shared" si="573"/>
        <v>6.94</v>
      </c>
      <c r="AZ998" s="4">
        <f t="shared" si="574"/>
        <v>207.31999999999988</v>
      </c>
      <c r="BA998" s="4">
        <f>(C998-$C$1240)*10/100*4</f>
        <v>121.77200000000012</v>
      </c>
      <c r="BC998"/>
      <c r="BE998" s="6"/>
      <c r="BK998">
        <f t="shared" si="591"/>
        <v>1</v>
      </c>
    </row>
    <row r="999" spans="1:63" x14ac:dyDescent="0.25">
      <c r="A999">
        <v>260</v>
      </c>
      <c r="B999" s="1">
        <v>43381</v>
      </c>
      <c r="C999" s="2">
        <v>2877.53</v>
      </c>
      <c r="D999" s="2">
        <v>2889.45</v>
      </c>
      <c r="E999" s="2">
        <v>2862.08</v>
      </c>
      <c r="F999" s="2">
        <v>2884.43</v>
      </c>
      <c r="G999" s="2">
        <v>3330320000</v>
      </c>
      <c r="H999" s="2">
        <f t="shared" si="575"/>
        <v>15.420052925402716</v>
      </c>
      <c r="I999" s="2">
        <f t="shared" si="576"/>
        <v>2909.2094999999999</v>
      </c>
      <c r="J999" s="2">
        <f t="shared" si="577"/>
        <v>21.222780486518445</v>
      </c>
      <c r="K999" s="2">
        <f t="shared" si="578"/>
        <v>-8.0399999999999636</v>
      </c>
      <c r="L999" s="20">
        <f>VLOOKUP(B999,'IV Calls'!A:B,2, FALSE)</f>
        <v>0.1231</v>
      </c>
      <c r="M999" s="2">
        <f t="shared" si="579"/>
        <v>11.645025775968413</v>
      </c>
      <c r="N999" s="2">
        <f>VLOOKUP(B999,'IV Puts'!A:B,2, FALSE)</f>
        <v>0.1216</v>
      </c>
      <c r="O999" s="21">
        <f t="shared" si="580"/>
        <v>11.937360731073266</v>
      </c>
      <c r="P999" s="4">
        <f t="shared" si="581"/>
        <v>27.369999999999891</v>
      </c>
      <c r="Q999" s="4">
        <f t="shared" si="582"/>
        <v>23.534000000000013</v>
      </c>
      <c r="R999" s="4">
        <f t="shared" si="583"/>
        <v>0.41552631578947852</v>
      </c>
      <c r="S999" s="4">
        <f t="shared" si="584"/>
        <v>0.2790555810047366</v>
      </c>
      <c r="T999" s="20">
        <f t="shared" si="555"/>
        <v>2886.8008947368421</v>
      </c>
      <c r="U999" s="2">
        <f t="shared" si="556"/>
        <v>2.3708947368422741</v>
      </c>
      <c r="V999" s="24">
        <f t="shared" si="557"/>
        <v>1</v>
      </c>
      <c r="W999" s="32">
        <f t="shared" si="558"/>
        <v>2878.1579290513837</v>
      </c>
      <c r="X999" s="33">
        <f t="shared" si="559"/>
        <v>6.2720709486161468</v>
      </c>
      <c r="Y999" s="34">
        <f t="shared" si="560"/>
        <v>1</v>
      </c>
      <c r="Z999" s="39">
        <f t="shared" si="585"/>
        <v>2875.0290000000005</v>
      </c>
      <c r="AA999" s="33">
        <f t="shared" si="561"/>
        <v>9.4009999999993852</v>
      </c>
      <c r="AB999" s="34">
        <f t="shared" si="562"/>
        <v>1</v>
      </c>
      <c r="AC999" s="32">
        <f t="shared" si="563"/>
        <v>2875.6860751007912</v>
      </c>
      <c r="AD999" s="33">
        <f t="shared" si="564"/>
        <v>8.7439248992086505</v>
      </c>
      <c r="AE999" s="34">
        <f t="shared" si="565"/>
        <v>1</v>
      </c>
      <c r="AF999" s="36">
        <f t="shared" si="566"/>
        <v>1</v>
      </c>
      <c r="AG999" s="37">
        <f t="shared" si="567"/>
        <v>0</v>
      </c>
      <c r="AH999" s="37">
        <f>IF(COUNTIF(AF1000:AF1003, "&lt;0")&gt;=2,0,IF(AE999=1, 1, -1))</f>
        <v>0</v>
      </c>
      <c r="AI999" s="37">
        <f>IF(COUNTIF(AF1000:AF1002, "&lt;0")&gt;=1,0,IF(AE999=1, 1, -1))</f>
        <v>0</v>
      </c>
      <c r="AJ999" s="42">
        <f>IF(SUM(AE1000:AE1002)=0,0,IF(AE999=1, 1, -1))</f>
        <v>1</v>
      </c>
      <c r="AK999" s="37">
        <f>IF(COUNTIF(AF1000:AF1001, "&lt;0")&gt;=2,0,IF(AE999=1, 1, -1))</f>
        <v>0</v>
      </c>
      <c r="AL999" s="44">
        <f>IF(COUNTIF(AF1000:AF1003, "&lt;0")&gt;=3,0,IF(AE999=1, 1, -1))</f>
        <v>1</v>
      </c>
      <c r="AM999" s="49">
        <f>IF(COUNTIF(AF1000:AF1002, "&lt;0")&gt;=2,0,IF(AE999=1, 1, -1))</f>
        <v>0</v>
      </c>
      <c r="AN999" s="7">
        <v>11.503128630038658</v>
      </c>
      <c r="AO999" s="4">
        <f t="shared" si="568"/>
        <v>11.919999999999618</v>
      </c>
      <c r="AP999" s="4">
        <f t="shared" si="569"/>
        <v>-15.450000000000273</v>
      </c>
      <c r="AQ999" s="4">
        <f t="shared" si="570"/>
        <v>6.8999999999996362</v>
      </c>
      <c r="AR999">
        <f t="shared" si="586"/>
        <v>15.450000000000273</v>
      </c>
      <c r="AS999" s="6">
        <f t="shared" si="571"/>
        <v>0</v>
      </c>
      <c r="AT999" s="4">
        <f t="shared" si="572"/>
        <v>1.8046929450577132</v>
      </c>
      <c r="AU999" s="4">
        <f t="shared" si="587"/>
        <v>11.603128630039022</v>
      </c>
      <c r="AV999">
        <f t="shared" si="588"/>
        <v>0</v>
      </c>
      <c r="AW999">
        <f t="shared" si="589"/>
        <v>0</v>
      </c>
      <c r="AX999">
        <f t="shared" si="590"/>
        <v>0</v>
      </c>
      <c r="AY999" s="4">
        <f t="shared" si="573"/>
        <v>6.94</v>
      </c>
      <c r="AZ999" s="4">
        <f t="shared" si="574"/>
        <v>200.37999999999988</v>
      </c>
      <c r="BA999" s="4">
        <f>(C999-$C$1240)*10/100*4</f>
        <v>119.78000000000011</v>
      </c>
      <c r="BC999"/>
      <c r="BE999" s="6"/>
      <c r="BK999">
        <f t="shared" si="591"/>
        <v>1</v>
      </c>
    </row>
    <row r="1000" spans="1:63" x14ac:dyDescent="0.25">
      <c r="A1000">
        <v>259</v>
      </c>
      <c r="B1000" s="1">
        <v>43378</v>
      </c>
      <c r="C1000" s="2">
        <v>2902.54</v>
      </c>
      <c r="D1000" s="2">
        <v>2909.64</v>
      </c>
      <c r="E1000" s="2">
        <v>2869.29</v>
      </c>
      <c r="F1000" s="2">
        <v>2885.57</v>
      </c>
      <c r="G1000" s="2">
        <v>3328980000</v>
      </c>
      <c r="H1000" s="2">
        <f t="shared" si="575"/>
        <v>8.5682663227620104</v>
      </c>
      <c r="I1000" s="2">
        <f t="shared" si="576"/>
        <v>2909.4025000000001</v>
      </c>
      <c r="J1000" s="2">
        <f t="shared" si="577"/>
        <v>16.788911527051354</v>
      </c>
      <c r="K1000" s="2">
        <f t="shared" si="578"/>
        <v>0.92999999999983629</v>
      </c>
      <c r="L1000" s="20">
        <f>VLOOKUP(B1000,'IV Calls'!A:B,2, FALSE)</f>
        <v>0.12280000000000001</v>
      </c>
      <c r="M1000" s="2">
        <f t="shared" si="579"/>
        <v>11.681219726531486</v>
      </c>
      <c r="N1000" s="2">
        <f>VLOOKUP(B1000,'IV Puts'!A:B,2, FALSE)</f>
        <v>0.125</v>
      </c>
      <c r="O1000" s="21">
        <f t="shared" si="580"/>
        <v>12.33934710513385</v>
      </c>
      <c r="P1000" s="4">
        <f t="shared" si="581"/>
        <v>40.349999999999909</v>
      </c>
      <c r="Q1000" s="4">
        <f t="shared" si="582"/>
        <v>22.501000000000023</v>
      </c>
      <c r="R1000" s="4">
        <f t="shared" si="583"/>
        <v>1.2308947368421108</v>
      </c>
      <c r="S1000" s="4">
        <f t="shared" si="584"/>
        <v>0.88440711462450994</v>
      </c>
      <c r="T1000" s="20">
        <f t="shared" si="555"/>
        <v>2903.7051428571431</v>
      </c>
      <c r="U1000" s="2">
        <f t="shared" si="556"/>
        <v>18.13514285714291</v>
      </c>
      <c r="V1000" s="24">
        <f t="shared" si="557"/>
        <v>0</v>
      </c>
      <c r="W1000" s="32">
        <f t="shared" si="558"/>
        <v>2903.5886306459001</v>
      </c>
      <c r="X1000" s="33">
        <f t="shared" si="559"/>
        <v>18.018630645899975</v>
      </c>
      <c r="Y1000" s="34">
        <f t="shared" si="560"/>
        <v>0</v>
      </c>
      <c r="Z1000" s="39">
        <f t="shared" si="585"/>
        <v>2900.8589999999995</v>
      </c>
      <c r="AA1000" s="33">
        <f t="shared" si="561"/>
        <v>15.288999999999305</v>
      </c>
      <c r="AB1000" s="34">
        <f t="shared" si="562"/>
        <v>0</v>
      </c>
      <c r="AC1000" s="32">
        <f t="shared" si="563"/>
        <v>2901.4322224356383</v>
      </c>
      <c r="AD1000" s="33">
        <f t="shared" si="564"/>
        <v>15.862222435638159</v>
      </c>
      <c r="AE1000" s="34">
        <f t="shared" si="565"/>
        <v>0</v>
      </c>
      <c r="AF1000" s="36">
        <f t="shared" si="566"/>
        <v>-1</v>
      </c>
      <c r="AG1000" s="37">
        <f t="shared" si="567"/>
        <v>0</v>
      </c>
      <c r="AH1000" s="37">
        <f>IF(COUNTIF(AF1001:AF1004, "&lt;0")&gt;=2,0,IF(AE1000=1, 1, -1))</f>
        <v>-1</v>
      </c>
      <c r="AI1000" s="37">
        <f>IF(COUNTIF(AF1001:AF1003, "&lt;0")&gt;=1,0,IF(AE1000=1, 1, -1))</f>
        <v>0</v>
      </c>
      <c r="AJ1000" s="42">
        <f>IF(SUM(AE1001:AE1003)=0,0,IF(AE1000=1, 1, -1))</f>
        <v>-1</v>
      </c>
      <c r="AK1000" s="37">
        <f>IF(COUNTIF(AF1001:AF1002, "&lt;0")&gt;=2,0,IF(AE1000=1, 1, -1))</f>
        <v>-1</v>
      </c>
      <c r="AL1000" s="44">
        <f>IF(COUNTIF(AF1001:AF1004, "&lt;0")&gt;=3,0,IF(AE1000=1, 1, -1))</f>
        <v>-1</v>
      </c>
      <c r="AM1000" s="49">
        <f>IF(COUNTIF(AF1001:AF1003, "&lt;0")&gt;=2,0,IF(AE1000=1, 1, -1))</f>
        <v>-1</v>
      </c>
      <c r="AN1000" s="7">
        <v>11.890492392641985</v>
      </c>
      <c r="AO1000" s="4">
        <f t="shared" si="568"/>
        <v>7.0999999999999091</v>
      </c>
      <c r="AP1000" s="4">
        <f t="shared" si="569"/>
        <v>-33.25</v>
      </c>
      <c r="AQ1000" s="4">
        <f t="shared" si="570"/>
        <v>16.9699999999998</v>
      </c>
      <c r="AR1000">
        <f t="shared" si="586"/>
        <v>33.25</v>
      </c>
      <c r="AS1000" s="6">
        <f t="shared" si="571"/>
        <v>1</v>
      </c>
      <c r="AT1000" s="4">
        <f t="shared" si="572"/>
        <v>-15.414261411037025</v>
      </c>
      <c r="AU1000" s="4">
        <f t="shared" si="587"/>
        <v>1.9204923926421849</v>
      </c>
      <c r="AV1000">
        <f t="shared" si="588"/>
        <v>0</v>
      </c>
      <c r="AW1000">
        <f t="shared" si="589"/>
        <v>1</v>
      </c>
      <c r="AX1000">
        <f t="shared" si="590"/>
        <v>0</v>
      </c>
      <c r="AY1000" s="4">
        <f t="shared" si="573"/>
        <v>-3.9100000000000006</v>
      </c>
      <c r="AZ1000" s="4">
        <f t="shared" si="574"/>
        <v>193.43999999999988</v>
      </c>
      <c r="BA1000" s="4">
        <f>(C1000-$C$1240)*10/100*4</f>
        <v>129.78400000000002</v>
      </c>
      <c r="BC1000"/>
      <c r="BE1000" s="6"/>
      <c r="BK1000">
        <f t="shared" si="591"/>
        <v>1</v>
      </c>
    </row>
    <row r="1001" spans="1:63" x14ac:dyDescent="0.25">
      <c r="A1001">
        <v>258</v>
      </c>
      <c r="B1001" s="1">
        <v>43377</v>
      </c>
      <c r="C1001" s="2">
        <v>2919.35</v>
      </c>
      <c r="D1001" s="2">
        <v>2919.78</v>
      </c>
      <c r="E1001" s="2">
        <v>2883.92</v>
      </c>
      <c r="F1001" s="2">
        <v>2901.61</v>
      </c>
      <c r="G1001" s="2">
        <v>3496860000</v>
      </c>
      <c r="H1001" s="2">
        <f t="shared" si="575"/>
        <v>8.273879984626328</v>
      </c>
      <c r="I1001" s="2">
        <f t="shared" si="576"/>
        <v>2907.6885000000002</v>
      </c>
      <c r="J1001" s="2">
        <f t="shared" si="577"/>
        <v>13.488529005671502</v>
      </c>
      <c r="K1001" s="2">
        <f t="shared" si="578"/>
        <v>-6.1600000000003092</v>
      </c>
      <c r="L1001" s="20">
        <f>VLOOKUP(B1001,'IV Calls'!A:B,2, FALSE)</f>
        <v>0.111</v>
      </c>
      <c r="M1001" s="2">
        <f t="shared" si="579"/>
        <v>10.645727684576174</v>
      </c>
      <c r="N1001" s="2">
        <f>VLOOKUP(B1001,'IV Puts'!A:B,2, FALSE)</f>
        <v>0.1056</v>
      </c>
      <c r="O1001" s="21">
        <f t="shared" si="580"/>
        <v>10.510143214867437</v>
      </c>
      <c r="P1001" s="4">
        <f t="shared" si="581"/>
        <v>41.590000000000146</v>
      </c>
      <c r="Q1001" s="4">
        <f t="shared" si="582"/>
        <v>19.846000000000004</v>
      </c>
      <c r="R1001" s="4">
        <f t="shared" si="583"/>
        <v>2.0951428571428625</v>
      </c>
      <c r="S1001" s="4">
        <f t="shared" si="584"/>
        <v>1.4769445716903375</v>
      </c>
      <c r="T1001" s="20">
        <f t="shared" si="555"/>
        <v>2928.104240601504</v>
      </c>
      <c r="U1001" s="2">
        <f t="shared" si="556"/>
        <v>26.494240601503861</v>
      </c>
      <c r="V1001" s="24">
        <f t="shared" si="557"/>
        <v>0</v>
      </c>
      <c r="W1001" s="32">
        <f t="shared" si="558"/>
        <v>2920.6336631586846</v>
      </c>
      <c r="X1001" s="33">
        <f t="shared" si="559"/>
        <v>19.023663158684485</v>
      </c>
      <c r="Y1001" s="34">
        <f t="shared" si="560"/>
        <v>0</v>
      </c>
      <c r="Z1001" s="39">
        <f t="shared" si="585"/>
        <v>2918.116</v>
      </c>
      <c r="AA1001" s="33">
        <f t="shared" si="561"/>
        <v>16.505999999999858</v>
      </c>
      <c r="AB1001" s="34">
        <f t="shared" si="562"/>
        <v>0</v>
      </c>
      <c r="AC1001" s="32">
        <f t="shared" si="563"/>
        <v>2918.6447092633234</v>
      </c>
      <c r="AD1001" s="33">
        <f t="shared" si="564"/>
        <v>17.034709263323293</v>
      </c>
      <c r="AE1001" s="34">
        <f t="shared" si="565"/>
        <v>0</v>
      </c>
      <c r="AF1001" s="36">
        <f t="shared" si="566"/>
        <v>-1</v>
      </c>
      <c r="AG1001" s="37">
        <f t="shared" si="567"/>
        <v>-1</v>
      </c>
      <c r="AH1001" s="37">
        <f>IF(COUNTIF(AF1002:AF1005, "&lt;0")&gt;=2,0,IF(AE1001=1, 1, -1))</f>
        <v>-1</v>
      </c>
      <c r="AI1001" s="37">
        <f>IF(COUNTIF(AF1002:AF1004, "&lt;0")&gt;=1,0,IF(AE1001=1, 1, -1))</f>
        <v>-1</v>
      </c>
      <c r="AJ1001" s="42">
        <f>IF(SUM(AE1002:AE1004)=0,0,IF(AE1001=1, 1, -1))</f>
        <v>-1</v>
      </c>
      <c r="AK1001" s="37">
        <f>IF(COUNTIF(AF1002:AF1003, "&lt;0")&gt;=2,0,IF(AE1001=1, 1, -1))</f>
        <v>-1</v>
      </c>
      <c r="AL1001" s="44">
        <f>IF(COUNTIF(AF1002:AF1005, "&lt;0")&gt;=3,0,IF(AE1001=1, 1, -1))</f>
        <v>-1</v>
      </c>
      <c r="AM1001" s="49">
        <f>IF(COUNTIF(AF1002:AF1004, "&lt;0")&gt;=2,0,IF(AE1001=1, 1, -1))</f>
        <v>-1</v>
      </c>
      <c r="AN1001" s="7">
        <v>10.127827418840036</v>
      </c>
      <c r="AO1001" s="4">
        <f t="shared" si="568"/>
        <v>0.43000000000029104</v>
      </c>
      <c r="AP1001" s="4">
        <f t="shared" si="569"/>
        <v>-35.429999999999836</v>
      </c>
      <c r="AQ1001" s="4">
        <f t="shared" si="570"/>
        <v>17.739999999999782</v>
      </c>
      <c r="AR1001">
        <f t="shared" si="586"/>
        <v>35.429999999999836</v>
      </c>
      <c r="AS1001" s="6">
        <f t="shared" si="571"/>
        <v>1</v>
      </c>
      <c r="AT1001" s="4">
        <f t="shared" si="572"/>
        <v>-20.238258871739781</v>
      </c>
      <c r="AU1001" s="4">
        <f t="shared" si="587"/>
        <v>-0.61217258115974538</v>
      </c>
      <c r="AV1001">
        <f t="shared" si="588"/>
        <v>1</v>
      </c>
      <c r="AW1001">
        <f t="shared" si="589"/>
        <v>0</v>
      </c>
      <c r="AX1001">
        <f t="shared" si="590"/>
        <v>0</v>
      </c>
      <c r="AY1001" s="4">
        <f t="shared" si="573"/>
        <v>-3.9100000000000006</v>
      </c>
      <c r="AZ1001" s="4">
        <f t="shared" si="574"/>
        <v>197.34999999999988</v>
      </c>
      <c r="BA1001" s="4">
        <f>(C1001-$C$1240)*10/100*4</f>
        <v>136.50799999999998</v>
      </c>
      <c r="BC1001"/>
      <c r="BE1001" s="6"/>
      <c r="BK1001">
        <f t="shared" si="591"/>
        <v>1</v>
      </c>
    </row>
    <row r="1002" spans="1:63" x14ac:dyDescent="0.25">
      <c r="A1002">
        <v>257</v>
      </c>
      <c r="B1002" s="1">
        <v>43376</v>
      </c>
      <c r="C1002" s="2">
        <v>2931.69</v>
      </c>
      <c r="D1002" s="2">
        <v>2939.86</v>
      </c>
      <c r="E1002" s="2">
        <v>2921.36</v>
      </c>
      <c r="F1002" s="2">
        <v>2925.51</v>
      </c>
      <c r="G1002" s="2">
        <v>3598710000</v>
      </c>
      <c r="H1002" s="2">
        <f t="shared" si="575"/>
        <v>8.2611533362142939</v>
      </c>
      <c r="I1002" s="2">
        <f t="shared" si="576"/>
        <v>2906.1529999999998</v>
      </c>
      <c r="J1002" s="2">
        <f t="shared" si="577"/>
        <v>10.724808365359452</v>
      </c>
      <c r="K1002" s="2">
        <f t="shared" si="578"/>
        <v>8.2600000000002183</v>
      </c>
      <c r="L1002" s="20">
        <f>VLOOKUP(B1002,'IV Calls'!A:B,2, FALSE)</f>
        <v>8.1100000000000005E-2</v>
      </c>
      <c r="M1002" s="2">
        <f t="shared" si="579"/>
        <v>7.7725646063438489</v>
      </c>
      <c r="N1002" s="2">
        <f>VLOOKUP(B1002,'IV Puts'!A:B,2, FALSE)</f>
        <v>8.14E-2</v>
      </c>
      <c r="O1002" s="21">
        <f t="shared" si="580"/>
        <v>8.0958086169140628</v>
      </c>
      <c r="P1002" s="4">
        <f t="shared" si="581"/>
        <v>18.5</v>
      </c>
      <c r="Q1002" s="4">
        <f t="shared" si="582"/>
        <v>18.372000000000025</v>
      </c>
      <c r="R1002" s="4">
        <f t="shared" si="583"/>
        <v>2.5942406015037598</v>
      </c>
      <c r="S1002" s="4">
        <f t="shared" si="584"/>
        <v>1.8079762798378627</v>
      </c>
      <c r="T1002" s="20">
        <f t="shared" si="555"/>
        <v>2925.9598270676688</v>
      </c>
      <c r="U1002" s="2">
        <f t="shared" si="556"/>
        <v>0.44982706766859337</v>
      </c>
      <c r="V1002" s="24">
        <f t="shared" si="557"/>
        <v>1</v>
      </c>
      <c r="W1002" s="32">
        <f t="shared" si="558"/>
        <v>2932.9417024996246</v>
      </c>
      <c r="X1002" s="33">
        <f t="shared" si="559"/>
        <v>7.4317024996244072</v>
      </c>
      <c r="Y1002" s="34">
        <f t="shared" si="560"/>
        <v>1</v>
      </c>
      <c r="Z1002" s="39">
        <f t="shared" si="585"/>
        <v>2932.4790000000003</v>
      </c>
      <c r="AA1002" s="33">
        <f t="shared" si="561"/>
        <v>6.9690000000000509</v>
      </c>
      <c r="AB1002" s="34">
        <f t="shared" si="562"/>
        <v>1</v>
      </c>
      <c r="AC1002" s="32">
        <f t="shared" si="563"/>
        <v>2932.5761675249214</v>
      </c>
      <c r="AD1002" s="33">
        <f t="shared" si="564"/>
        <v>7.0661675249211839</v>
      </c>
      <c r="AE1002" s="34">
        <f t="shared" si="565"/>
        <v>1</v>
      </c>
      <c r="AF1002" s="36">
        <f t="shared" si="566"/>
        <v>1</v>
      </c>
      <c r="AG1002" s="37">
        <f t="shared" si="567"/>
        <v>1</v>
      </c>
      <c r="AH1002" s="37">
        <f>IF(COUNTIF(AF1003:AF1006, "&lt;0")&gt;=2,0,IF(AE1002=1, 1, -1))</f>
        <v>1</v>
      </c>
      <c r="AI1002" s="37">
        <f>IF(COUNTIF(AF1003:AF1005, "&lt;0")&gt;=1,0,IF(AE1002=1, 1, -1))</f>
        <v>1</v>
      </c>
      <c r="AJ1002" s="42">
        <f>IF(SUM(AE1003:AE1005)=0,0,IF(AE1002=1, 1, -1))</f>
        <v>1</v>
      </c>
      <c r="AK1002" s="37">
        <f>IF(COUNTIF(AF1003:AF1004, "&lt;0")&gt;=2,0,IF(AE1002=1, 1, -1))</f>
        <v>1</v>
      </c>
      <c r="AL1002" s="44">
        <f>IF(COUNTIF(AF1003:AF1006, "&lt;0")&gt;=3,0,IF(AE1002=1, 1, -1))</f>
        <v>1</v>
      </c>
      <c r="AM1002" s="49">
        <f>IF(COUNTIF(AF1003:AF1005, "&lt;0")&gt;=2,0,IF(AE1002=1, 1, -1))</f>
        <v>1</v>
      </c>
      <c r="AN1002" s="7">
        <v>7.8013163866385851</v>
      </c>
      <c r="AO1002" s="4">
        <f t="shared" si="568"/>
        <v>8.1700000000000728</v>
      </c>
      <c r="AP1002" s="4">
        <f t="shared" si="569"/>
        <v>-10.329999999999927</v>
      </c>
      <c r="AQ1002" s="4">
        <f t="shared" si="570"/>
        <v>6.1799999999998363</v>
      </c>
      <c r="AR1002">
        <f t="shared" si="586"/>
        <v>10.329999999999927</v>
      </c>
      <c r="AS1002" s="6">
        <f t="shared" si="571"/>
        <v>0</v>
      </c>
      <c r="AT1002" s="4">
        <f t="shared" si="572"/>
        <v>1.3719745799579499</v>
      </c>
      <c r="AU1002" s="4">
        <f t="shared" si="587"/>
        <v>8.6213163866387497</v>
      </c>
      <c r="AV1002">
        <f t="shared" si="588"/>
        <v>0</v>
      </c>
      <c r="AW1002">
        <f t="shared" si="589"/>
        <v>0</v>
      </c>
      <c r="AX1002">
        <f t="shared" si="590"/>
        <v>0</v>
      </c>
      <c r="AY1002" s="4">
        <f t="shared" si="573"/>
        <v>6.94</v>
      </c>
      <c r="AZ1002" s="4">
        <f t="shared" si="574"/>
        <v>201.25999999999988</v>
      </c>
      <c r="BA1002" s="4">
        <f>(C1002-$C$1240)*10/100*4</f>
        <v>141.44400000000005</v>
      </c>
      <c r="BC1002"/>
      <c r="BE1002" s="6"/>
      <c r="BK1002">
        <f t="shared" si="591"/>
        <v>1</v>
      </c>
    </row>
    <row r="1003" spans="1:63" x14ac:dyDescent="0.25">
      <c r="A1003">
        <v>256</v>
      </c>
      <c r="B1003" s="1">
        <v>43375</v>
      </c>
      <c r="C1003" s="2">
        <v>2923.8</v>
      </c>
      <c r="D1003" s="2">
        <v>2931.42</v>
      </c>
      <c r="E1003" s="2">
        <v>2919.37</v>
      </c>
      <c r="F1003" s="2">
        <v>2923.43</v>
      </c>
      <c r="G1003" s="2">
        <v>3401880000</v>
      </c>
      <c r="H1003" s="2">
        <f t="shared" si="575"/>
        <v>8.8008343038853436</v>
      </c>
      <c r="I1003" s="2">
        <f t="shared" si="576"/>
        <v>2904.1480000000001</v>
      </c>
      <c r="J1003" s="2">
        <f t="shared" si="577"/>
        <v>10.977481004790013</v>
      </c>
      <c r="K1003" s="2">
        <f t="shared" si="578"/>
        <v>-0.78999999999996362</v>
      </c>
      <c r="L1003" s="20">
        <f>VLOOKUP(B1003,'IV Calls'!A:B,2, FALSE)</f>
        <v>7.8399999999999997E-2</v>
      </c>
      <c r="M1003" s="2">
        <f t="shared" si="579"/>
        <v>7.5167800152141488</v>
      </c>
      <c r="N1003" s="2">
        <f>VLOOKUP(B1003,'IV Puts'!A:B,2, FALSE)</f>
        <v>7.8200000000000006E-2</v>
      </c>
      <c r="O1003" s="21">
        <f t="shared" si="580"/>
        <v>7.7806319552135719</v>
      </c>
      <c r="P1003" s="4">
        <f t="shared" si="581"/>
        <v>12.050000000000182</v>
      </c>
      <c r="Q1003" s="4">
        <f t="shared" si="582"/>
        <v>17.376000000000023</v>
      </c>
      <c r="R1003" s="4">
        <f t="shared" si="583"/>
        <v>2.5298270676691708</v>
      </c>
      <c r="S1003" s="4">
        <f t="shared" si="584"/>
        <v>1.7629612670770145</v>
      </c>
      <c r="T1003" s="20">
        <f t="shared" si="555"/>
        <v>2926.9167518796994</v>
      </c>
      <c r="U1003" s="2">
        <f t="shared" si="556"/>
        <v>3.4867518796995682</v>
      </c>
      <c r="V1003" s="24">
        <f t="shared" si="557"/>
        <v>1</v>
      </c>
      <c r="W1003" s="32">
        <f t="shared" si="558"/>
        <v>2924.9648325698581</v>
      </c>
      <c r="X1003" s="33">
        <f t="shared" si="559"/>
        <v>1.5348325698582812</v>
      </c>
      <c r="Y1003" s="34">
        <f t="shared" si="560"/>
        <v>1</v>
      </c>
      <c r="Z1003" s="39">
        <f t="shared" si="585"/>
        <v>2923.5510000000004</v>
      </c>
      <c r="AA1003" s="33">
        <f t="shared" si="561"/>
        <v>0.12100000000054933</v>
      </c>
      <c r="AB1003" s="34">
        <f t="shared" si="562"/>
        <v>1</v>
      </c>
      <c r="AC1003" s="32">
        <f t="shared" si="563"/>
        <v>2923.8479048396703</v>
      </c>
      <c r="AD1003" s="33">
        <f t="shared" si="564"/>
        <v>0.41790483967042746</v>
      </c>
      <c r="AE1003" s="34">
        <f t="shared" si="565"/>
        <v>1</v>
      </c>
      <c r="AF1003" s="36">
        <f t="shared" si="566"/>
        <v>1</v>
      </c>
      <c r="AG1003" s="37">
        <f t="shared" si="567"/>
        <v>1</v>
      </c>
      <c r="AH1003" s="37">
        <f>IF(COUNTIF(AF1004:AF1007, "&lt;0")&gt;=2,0,IF(AE1003=1, 1, -1))</f>
        <v>1</v>
      </c>
      <c r="AI1003" s="37">
        <f>IF(COUNTIF(AF1004:AF1006, "&lt;0")&gt;=1,0,IF(AE1003=1, 1, -1))</f>
        <v>1</v>
      </c>
      <c r="AJ1003" s="42">
        <f>IF(SUM(AE1004:AE1006)=0,0,IF(AE1003=1, 1, -1))</f>
        <v>1</v>
      </c>
      <c r="AK1003" s="37">
        <f>IF(COUNTIF(AF1004:AF1005, "&lt;0")&gt;=2,0,IF(AE1003=1, 1, -1))</f>
        <v>1</v>
      </c>
      <c r="AL1003" s="44">
        <f>IF(COUNTIF(AF1004:AF1007, "&lt;0")&gt;=3,0,IF(AE1003=1, 1, -1))</f>
        <v>1</v>
      </c>
      <c r="AM1003" s="49">
        <f>IF(COUNTIF(AF1004:AF1006, "&lt;0")&gt;=2,0,IF(AE1003=1, 1, -1))</f>
        <v>1</v>
      </c>
      <c r="AN1003" s="7">
        <v>7.4976045559916642</v>
      </c>
      <c r="AO1003" s="4">
        <f t="shared" si="568"/>
        <v>7.6199999999998909</v>
      </c>
      <c r="AP1003" s="4">
        <f t="shared" si="569"/>
        <v>-4.430000000000291</v>
      </c>
      <c r="AQ1003" s="4">
        <f t="shared" si="570"/>
        <v>0.37000000000034561</v>
      </c>
      <c r="AR1003">
        <f t="shared" si="586"/>
        <v>7.6199999999998909</v>
      </c>
      <c r="AS1003" s="6">
        <f t="shared" si="571"/>
        <v>0</v>
      </c>
      <c r="AT1003" s="4">
        <f t="shared" si="572"/>
        <v>3.6264068339876054</v>
      </c>
      <c r="AU1003" s="4">
        <f t="shared" si="587"/>
        <v>14.127604555991319</v>
      </c>
      <c r="AV1003">
        <f t="shared" si="588"/>
        <v>0</v>
      </c>
      <c r="AW1003">
        <f t="shared" si="589"/>
        <v>0</v>
      </c>
      <c r="AX1003">
        <f t="shared" si="590"/>
        <v>0</v>
      </c>
      <c r="AY1003" s="4">
        <f t="shared" si="573"/>
        <v>6.94</v>
      </c>
      <c r="AZ1003" s="4">
        <f t="shared" si="574"/>
        <v>194.31999999999988</v>
      </c>
      <c r="BA1003" s="4">
        <f>(C1003-$C$1240)*10/100*4</f>
        <v>138.2880000000001</v>
      </c>
      <c r="BC1003"/>
      <c r="BE1003" s="6"/>
      <c r="BK1003">
        <f t="shared" si="591"/>
        <v>1</v>
      </c>
    </row>
    <row r="1004" spans="1:63" x14ac:dyDescent="0.25">
      <c r="A1004">
        <v>255</v>
      </c>
      <c r="B1004" s="1">
        <v>43374</v>
      </c>
      <c r="C1004" s="2">
        <v>2926.29</v>
      </c>
      <c r="D1004" s="2">
        <v>2937.06</v>
      </c>
      <c r="E1004" s="2">
        <v>2917.91</v>
      </c>
      <c r="F1004" s="2">
        <v>2924.59</v>
      </c>
      <c r="G1004" s="2">
        <v>3364190000</v>
      </c>
      <c r="H1004" s="2">
        <f t="shared" si="575"/>
        <v>12.468718369494905</v>
      </c>
      <c r="I1004" s="2">
        <f t="shared" si="576"/>
        <v>2902.806</v>
      </c>
      <c r="J1004" s="2">
        <f t="shared" si="577"/>
        <v>12.724377929164561</v>
      </c>
      <c r="K1004" s="2">
        <f t="shared" si="578"/>
        <v>12.309999999999945</v>
      </c>
      <c r="L1004" s="20">
        <f>VLOOKUP(B1004,'IV Calls'!A:B,2, FALSE)</f>
        <v>8.3699999999999997E-2</v>
      </c>
      <c r="M1004" s="2">
        <f t="shared" si="579"/>
        <v>7.9958163716486261</v>
      </c>
      <c r="N1004" s="2">
        <f>VLOOKUP(B1004,'IV Puts'!A:B,2, FALSE)</f>
        <v>8.3299999999999999E-2</v>
      </c>
      <c r="O1004" s="21">
        <f t="shared" si="580"/>
        <v>8.2579965451702027</v>
      </c>
      <c r="P1004" s="4">
        <f t="shared" si="581"/>
        <v>23.079999999999927</v>
      </c>
      <c r="Q1004" s="4">
        <f t="shared" si="582"/>
        <v>18.407999999999994</v>
      </c>
      <c r="R1004" s="4">
        <f t="shared" si="583"/>
        <v>2.326751879699251</v>
      </c>
      <c r="S1004" s="4">
        <f t="shared" si="584"/>
        <v>1.6406092533211187</v>
      </c>
      <c r="T1004" s="20">
        <f t="shared" si="555"/>
        <v>2915.9766240601502</v>
      </c>
      <c r="U1004" s="2">
        <f t="shared" si="556"/>
        <v>8.6133759398499024</v>
      </c>
      <c r="V1004" s="24">
        <f t="shared" si="557"/>
        <v>0</v>
      </c>
      <c r="W1004" s="32">
        <f t="shared" si="558"/>
        <v>2927.249798854325</v>
      </c>
      <c r="X1004" s="33">
        <f t="shared" si="559"/>
        <v>2.6597988543248903</v>
      </c>
      <c r="Y1004" s="34">
        <f t="shared" si="560"/>
        <v>1</v>
      </c>
      <c r="Z1004" s="39">
        <f t="shared" si="585"/>
        <v>2927.9159999999993</v>
      </c>
      <c r="AA1004" s="33">
        <f t="shared" si="561"/>
        <v>3.3259999999991123</v>
      </c>
      <c r="AB1004" s="34">
        <f t="shared" si="562"/>
        <v>1</v>
      </c>
      <c r="AC1004" s="32">
        <f t="shared" si="563"/>
        <v>2927.776097759408</v>
      </c>
      <c r="AD1004" s="33">
        <f t="shared" si="564"/>
        <v>3.1860977594078577</v>
      </c>
      <c r="AE1004" s="34">
        <f t="shared" si="565"/>
        <v>1</v>
      </c>
      <c r="AF1004" s="36">
        <f t="shared" si="566"/>
        <v>1</v>
      </c>
      <c r="AG1004" s="37">
        <f t="shared" si="567"/>
        <v>1</v>
      </c>
      <c r="AH1004" s="37">
        <f>IF(COUNTIF(AF1005:AF1008, "&lt;0")&gt;=2,0,IF(AE1004=1, 1, -1))</f>
        <v>1</v>
      </c>
      <c r="AI1004" s="37">
        <f>IF(COUNTIF(AF1005:AF1007, "&lt;0")&gt;=1,0,IF(AE1004=1, 1, -1))</f>
        <v>0</v>
      </c>
      <c r="AJ1004" s="42">
        <f>IF(SUM(AE1005:AE1007)=0,0,IF(AE1004=1, 1, -1))</f>
        <v>1</v>
      </c>
      <c r="AK1004" s="37">
        <f>IF(COUNTIF(AF1005:AF1006, "&lt;0")&gt;=2,0,IF(AE1004=1, 1, -1))</f>
        <v>1</v>
      </c>
      <c r="AL1004" s="44">
        <f>IF(COUNTIF(AF1005:AF1008, "&lt;0")&gt;=3,0,IF(AE1004=1, 1, -1))</f>
        <v>1</v>
      </c>
      <c r="AM1004" s="49">
        <f>IF(COUNTIF(AF1005:AF1007, "&lt;0")&gt;=2,0,IF(AE1004=1, 1, -1))</f>
        <v>1</v>
      </c>
      <c r="AN1004" s="7">
        <v>7.9576045849262913</v>
      </c>
      <c r="AO1004" s="4">
        <f t="shared" si="568"/>
        <v>10.769999999999982</v>
      </c>
      <c r="AP1004" s="4">
        <f t="shared" si="569"/>
        <v>-8.3800000000001091</v>
      </c>
      <c r="AQ1004" s="4">
        <f t="shared" si="570"/>
        <v>1.6999999999998181</v>
      </c>
      <c r="AR1004">
        <f t="shared" si="586"/>
        <v>10.769999999999982</v>
      </c>
      <c r="AS1004" s="6">
        <f t="shared" si="571"/>
        <v>0</v>
      </c>
      <c r="AT1004" s="4">
        <f t="shared" si="572"/>
        <v>1.1664068773894556</v>
      </c>
      <c r="AU1004" s="4">
        <f t="shared" si="587"/>
        <v>13.257604584926472</v>
      </c>
      <c r="AV1004">
        <f t="shared" si="588"/>
        <v>0</v>
      </c>
      <c r="AW1004">
        <f t="shared" si="589"/>
        <v>0</v>
      </c>
      <c r="AX1004">
        <f t="shared" si="590"/>
        <v>0</v>
      </c>
      <c r="AY1004" s="4">
        <f t="shared" si="573"/>
        <v>6.94</v>
      </c>
      <c r="AZ1004" s="4">
        <f t="shared" si="574"/>
        <v>187.37999999999988</v>
      </c>
      <c r="BA1004" s="4">
        <f>(C1004-$C$1240)*10/100*4</f>
        <v>139.28400000000002</v>
      </c>
      <c r="BC1004"/>
      <c r="BE1004" s="6"/>
      <c r="BK1004">
        <f t="shared" si="591"/>
        <v>1</v>
      </c>
    </row>
    <row r="1005" spans="1:63" x14ac:dyDescent="0.25">
      <c r="A1005">
        <v>254</v>
      </c>
      <c r="B1005" s="1">
        <v>43371</v>
      </c>
      <c r="C1005" s="2">
        <v>2910.03</v>
      </c>
      <c r="D1005" s="2">
        <v>2920.53</v>
      </c>
      <c r="E1005" s="2">
        <v>2907.5</v>
      </c>
      <c r="F1005" s="2">
        <v>2913.98</v>
      </c>
      <c r="G1005" s="2">
        <v>3432300000</v>
      </c>
      <c r="H1005" s="2">
        <f t="shared" si="575"/>
        <v>12.479321562756082</v>
      </c>
      <c r="I1005" s="2">
        <f t="shared" si="576"/>
        <v>2901.4100000000008</v>
      </c>
      <c r="J1005" s="2">
        <f t="shared" si="577"/>
        <v>14.053578529103698</v>
      </c>
      <c r="K1005" s="2">
        <f t="shared" si="578"/>
        <v>-3.9699999999997999</v>
      </c>
      <c r="L1005" s="20">
        <f>VLOOKUP(B1005,'IV Calls'!A:B,2, FALSE)</f>
        <v>8.1100000000000005E-2</v>
      </c>
      <c r="M1005" s="2">
        <f t="shared" si="579"/>
        <v>7.7474929322357555</v>
      </c>
      <c r="N1005" s="2">
        <f>VLOOKUP(B1005,'IV Puts'!A:B,2, FALSE)</f>
        <v>8.3199999999999996E-2</v>
      </c>
      <c r="O1005" s="21">
        <f t="shared" si="580"/>
        <v>8.2481395943210973</v>
      </c>
      <c r="P1005" s="4">
        <f t="shared" si="581"/>
        <v>13.0300000000002</v>
      </c>
      <c r="Q1005" s="4">
        <f t="shared" si="582"/>
        <v>17.982000000000017</v>
      </c>
      <c r="R1005" s="4">
        <f t="shared" si="583"/>
        <v>1.9966240601503757</v>
      </c>
      <c r="S1005" s="4">
        <f t="shared" si="584"/>
        <v>1.3518293722887536</v>
      </c>
      <c r="T1005" s="20">
        <f t="shared" si="555"/>
        <v>2915.8049022556393</v>
      </c>
      <c r="U1005" s="2">
        <f t="shared" si="556"/>
        <v>1.8249022556392447</v>
      </c>
      <c r="V1005" s="24">
        <f t="shared" si="557"/>
        <v>1</v>
      </c>
      <c r="W1005" s="32">
        <f t="shared" si="558"/>
        <v>2910.8599226057436</v>
      </c>
      <c r="X1005" s="33">
        <f t="shared" si="559"/>
        <v>3.120077394256441</v>
      </c>
      <c r="Y1005" s="34">
        <f t="shared" si="560"/>
        <v>1</v>
      </c>
      <c r="Z1005" s="39">
        <f t="shared" si="585"/>
        <v>2909.8680000000004</v>
      </c>
      <c r="AA1005" s="33">
        <f t="shared" si="561"/>
        <v>4.1119999999996253</v>
      </c>
      <c r="AB1005" s="34">
        <f t="shared" si="562"/>
        <v>1</v>
      </c>
      <c r="AC1005" s="32">
        <f t="shared" si="563"/>
        <v>2910.0763037472066</v>
      </c>
      <c r="AD1005" s="33">
        <f t="shared" si="564"/>
        <v>3.903696252793452</v>
      </c>
      <c r="AE1005" s="34">
        <f t="shared" si="565"/>
        <v>1</v>
      </c>
      <c r="AF1005" s="36">
        <f t="shared" si="566"/>
        <v>1</v>
      </c>
      <c r="AG1005" s="37">
        <f t="shared" si="567"/>
        <v>1</v>
      </c>
      <c r="AH1005" s="37">
        <f>IF(COUNTIF(AF1006:AF1009, "&lt;0")&gt;=2,0,IF(AE1005=1, 1, -1))</f>
        <v>1</v>
      </c>
      <c r="AI1005" s="37">
        <f>IF(COUNTIF(AF1006:AF1008, "&lt;0")&gt;=1,0,IF(AE1005=1, 1, -1))</f>
        <v>0</v>
      </c>
      <c r="AJ1005" s="42">
        <f>IF(SUM(AE1006:AE1008)=0,0,IF(AE1005=1, 1, -1))</f>
        <v>1</v>
      </c>
      <c r="AK1005" s="37">
        <f>IF(COUNTIF(AF1006:AF1007, "&lt;0")&gt;=2,0,IF(AE1005=1, 1, -1))</f>
        <v>1</v>
      </c>
      <c r="AL1005" s="44">
        <f>IF(COUNTIF(AF1006:AF1009, "&lt;0")&gt;=3,0,IF(AE1005=1, 1, -1))</f>
        <v>1</v>
      </c>
      <c r="AM1005" s="49">
        <f>IF(COUNTIF(AF1006:AF1008, "&lt;0")&gt;=2,0,IF(AE1005=1, 1, -1))</f>
        <v>1</v>
      </c>
      <c r="AN1005" s="7">
        <v>7.9481061894206517</v>
      </c>
      <c r="AO1005" s="4">
        <f t="shared" si="568"/>
        <v>10.5</v>
      </c>
      <c r="AP1005" s="4">
        <f t="shared" si="569"/>
        <v>-2.5300000000002001</v>
      </c>
      <c r="AQ1005" s="4">
        <f t="shared" si="570"/>
        <v>3.9499999999998181</v>
      </c>
      <c r="AR1005">
        <f t="shared" si="586"/>
        <v>10.5</v>
      </c>
      <c r="AS1005" s="6">
        <f t="shared" si="571"/>
        <v>0</v>
      </c>
      <c r="AT1005" s="4">
        <f t="shared" si="572"/>
        <v>1.4221592841309771</v>
      </c>
      <c r="AU1005" s="4">
        <f t="shared" si="587"/>
        <v>10.998106189420835</v>
      </c>
      <c r="AV1005">
        <f t="shared" si="588"/>
        <v>0</v>
      </c>
      <c r="AW1005">
        <f t="shared" si="589"/>
        <v>0</v>
      </c>
      <c r="AX1005">
        <f t="shared" si="590"/>
        <v>0</v>
      </c>
      <c r="AY1005" s="4">
        <f t="shared" si="573"/>
        <v>6.94</v>
      </c>
      <c r="AZ1005" s="4">
        <f t="shared" si="574"/>
        <v>180.43999999999988</v>
      </c>
      <c r="BA1005" s="4">
        <f>(C1005-$C$1240)*10/100*4</f>
        <v>132.78000000000011</v>
      </c>
      <c r="BC1005"/>
      <c r="BE1005" s="6"/>
      <c r="BK1005">
        <f t="shared" si="591"/>
        <v>1</v>
      </c>
    </row>
    <row r="1006" spans="1:63" x14ac:dyDescent="0.25">
      <c r="A1006">
        <v>253</v>
      </c>
      <c r="B1006" s="1">
        <v>43370</v>
      </c>
      <c r="C1006" s="2">
        <v>2911.65</v>
      </c>
      <c r="D1006" s="2">
        <v>2927.22</v>
      </c>
      <c r="E1006" s="2">
        <v>2909.27</v>
      </c>
      <c r="F1006" s="2">
        <v>2914</v>
      </c>
      <c r="G1006" s="2">
        <v>3060850000</v>
      </c>
      <c r="H1006" s="2">
        <f t="shared" si="575"/>
        <v>12.660083596353891</v>
      </c>
      <c r="I1006" s="2">
        <f t="shared" si="576"/>
        <v>2901.3555000000001</v>
      </c>
      <c r="J1006" s="2">
        <f t="shared" si="577"/>
        <v>14.620953961244874</v>
      </c>
      <c r="K1006" s="2">
        <f t="shared" si="578"/>
        <v>5.680000000000291</v>
      </c>
      <c r="L1006" s="20">
        <f>VLOOKUP(B1006,'IV Calls'!A:B,2, FALSE)</f>
        <v>8.1100000000000005E-2</v>
      </c>
      <c r="M1006" s="2">
        <f t="shared" si="579"/>
        <v>7.7261434578892043</v>
      </c>
      <c r="N1006" s="2">
        <f>VLOOKUP(B1006,'IV Puts'!A:B,2, FALSE)</f>
        <v>8.3699999999999997E-2</v>
      </c>
      <c r="O1006" s="21">
        <f t="shared" si="580"/>
        <v>8.274842060358921</v>
      </c>
      <c r="P1006" s="4">
        <f t="shared" si="581"/>
        <v>21.25</v>
      </c>
      <c r="Q1006" s="4">
        <f t="shared" si="582"/>
        <v>17.932000000000016</v>
      </c>
      <c r="R1006" s="4">
        <f t="shared" si="583"/>
        <v>1.8049022556390946</v>
      </c>
      <c r="S1006" s="4">
        <f t="shared" si="584"/>
        <v>1.1689050785118089</v>
      </c>
      <c r="T1006" s="20">
        <f t="shared" si="555"/>
        <v>2907.3791127819545</v>
      </c>
      <c r="U1006" s="2">
        <f t="shared" si="556"/>
        <v>6.6208872180454819</v>
      </c>
      <c r="V1006" s="24">
        <f t="shared" si="557"/>
        <v>1</v>
      </c>
      <c r="W1006" s="32">
        <f t="shared" si="558"/>
        <v>2912.2710544134347</v>
      </c>
      <c r="X1006" s="33">
        <f t="shared" si="559"/>
        <v>1.7289455865652599</v>
      </c>
      <c r="Y1006" s="34">
        <f t="shared" si="560"/>
        <v>1</v>
      </c>
      <c r="Z1006" s="39">
        <f t="shared" si="585"/>
        <v>2911.1169999999997</v>
      </c>
      <c r="AA1006" s="33">
        <f t="shared" si="561"/>
        <v>2.8830000000002656</v>
      </c>
      <c r="AB1006" s="34">
        <f t="shared" si="562"/>
        <v>1</v>
      </c>
      <c r="AC1006" s="32">
        <f t="shared" si="563"/>
        <v>2911.3593514268209</v>
      </c>
      <c r="AD1006" s="33">
        <f t="shared" si="564"/>
        <v>2.6406485731790781</v>
      </c>
      <c r="AE1006" s="34">
        <f t="shared" si="565"/>
        <v>1</v>
      </c>
      <c r="AF1006" s="36">
        <f t="shared" si="566"/>
        <v>1</v>
      </c>
      <c r="AG1006" s="37">
        <f t="shared" si="567"/>
        <v>0</v>
      </c>
      <c r="AH1006" s="37">
        <f>IF(COUNTIF(AF1007:AF1010, "&lt;0")&gt;=2,0,IF(AE1006=1, 1, -1))</f>
        <v>1</v>
      </c>
      <c r="AI1006" s="37">
        <f>IF(COUNTIF(AF1007:AF1009, "&lt;0")&gt;=1,0,IF(AE1006=1, 1, -1))</f>
        <v>0</v>
      </c>
      <c r="AJ1006" s="42">
        <f>IF(SUM(AE1007:AE1009)=0,0,IF(AE1006=1, 1, -1))</f>
        <v>1</v>
      </c>
      <c r="AK1006" s="37">
        <f>IF(COUNTIF(AF1007:AF1008, "&lt;0")&gt;=2,0,IF(AE1006=1, 1, -1))</f>
        <v>1</v>
      </c>
      <c r="AL1006" s="44">
        <f>IF(COUNTIF(AF1007:AF1010, "&lt;0")&gt;=3,0,IF(AE1006=1, 1, -1))</f>
        <v>1</v>
      </c>
      <c r="AM1006" s="49">
        <f>IF(COUNTIF(AF1007:AF1009, "&lt;0")&gt;=2,0,IF(AE1006=1, 1, -1))</f>
        <v>1</v>
      </c>
      <c r="AN1006" s="7">
        <v>7.9738373295354661</v>
      </c>
      <c r="AO1006" s="4">
        <f t="shared" si="568"/>
        <v>15.569999999999709</v>
      </c>
      <c r="AP1006" s="4">
        <f t="shared" si="569"/>
        <v>-2.3800000000001091</v>
      </c>
      <c r="AQ1006" s="4">
        <f t="shared" si="570"/>
        <v>2.3499999999999091</v>
      </c>
      <c r="AR1006">
        <f t="shared" si="586"/>
        <v>15.569999999999709</v>
      </c>
      <c r="AS1006" s="6">
        <f t="shared" si="571"/>
        <v>1</v>
      </c>
      <c r="AT1006" s="4">
        <f t="shared" si="572"/>
        <v>-3.6092440056965103</v>
      </c>
      <c r="AU1006" s="4">
        <f t="shared" si="587"/>
        <v>12.623837329535558</v>
      </c>
      <c r="AV1006">
        <f t="shared" si="588"/>
        <v>0</v>
      </c>
      <c r="AW1006">
        <f t="shared" si="589"/>
        <v>1</v>
      </c>
      <c r="AX1006">
        <f t="shared" si="590"/>
        <v>0</v>
      </c>
      <c r="AY1006" s="4">
        <f t="shared" si="573"/>
        <v>-3.9100000000000006</v>
      </c>
      <c r="AZ1006" s="4">
        <f t="shared" si="574"/>
        <v>173.49999999999989</v>
      </c>
      <c r="BA1006" s="4">
        <f>(C1006-$C$1240)*10/100*4</f>
        <v>133.42800000000005</v>
      </c>
      <c r="BC1006"/>
      <c r="BE1006" s="6"/>
      <c r="BK1006">
        <f t="shared" si="591"/>
        <v>1</v>
      </c>
    </row>
    <row r="1007" spans="1:63" x14ac:dyDescent="0.25">
      <c r="A1007">
        <v>252</v>
      </c>
      <c r="B1007" s="1">
        <v>43369</v>
      </c>
      <c r="C1007" s="2">
        <v>2916.98</v>
      </c>
      <c r="D1007" s="2">
        <v>2931.15</v>
      </c>
      <c r="E1007" s="2">
        <v>2903.28</v>
      </c>
      <c r="F1007" s="2">
        <v>2905.97</v>
      </c>
      <c r="G1007" s="2">
        <v>3388620000</v>
      </c>
      <c r="H1007" s="2">
        <f t="shared" si="575"/>
        <v>13.735984574184144</v>
      </c>
      <c r="I1007" s="2">
        <f t="shared" si="576"/>
        <v>2900.8040000000005</v>
      </c>
      <c r="J1007" s="2">
        <f t="shared" si="577"/>
        <v>14.818464690698363</v>
      </c>
      <c r="K1007" s="2">
        <f t="shared" si="578"/>
        <v>1.4200000000000728</v>
      </c>
      <c r="L1007" s="20">
        <f>VLOOKUP(B1007,'IV Calls'!A:B,2, FALSE)</f>
        <v>8.3400000000000002E-2</v>
      </c>
      <c r="M1007" s="2">
        <f t="shared" si="579"/>
        <v>7.9714774339054282</v>
      </c>
      <c r="N1007" s="2">
        <f>VLOOKUP(B1007,'IV Puts'!A:B,2, FALSE)</f>
        <v>8.3199999999999996E-2</v>
      </c>
      <c r="O1007" s="21">
        <f t="shared" si="580"/>
        <v>8.2525552078307545</v>
      </c>
      <c r="P1007" s="4">
        <f t="shared" si="581"/>
        <v>27.869999999999891</v>
      </c>
      <c r="Q1007" s="4">
        <f t="shared" si="582"/>
        <v>17.59100000000003</v>
      </c>
      <c r="R1007" s="4">
        <f t="shared" si="583"/>
        <v>1.4091127819548837</v>
      </c>
      <c r="S1007" s="4">
        <f t="shared" si="584"/>
        <v>0.87472452596441486</v>
      </c>
      <c r="T1007" s="20">
        <f t="shared" si="555"/>
        <v>2916.9361729323309</v>
      </c>
      <c r="U1007" s="2">
        <f t="shared" si="556"/>
        <v>10.966172932331119</v>
      </c>
      <c r="V1007" s="24">
        <f t="shared" si="557"/>
        <v>0</v>
      </c>
      <c r="W1007" s="32">
        <f t="shared" si="558"/>
        <v>2917.5810639154161</v>
      </c>
      <c r="X1007" s="33">
        <f t="shared" si="559"/>
        <v>11.611063915416253</v>
      </c>
      <c r="Y1007" s="34">
        <f t="shared" si="560"/>
        <v>0</v>
      </c>
      <c r="Z1007" s="39">
        <f t="shared" si="585"/>
        <v>2916.5029999999997</v>
      </c>
      <c r="AA1007" s="33">
        <f t="shared" si="561"/>
        <v>10.532999999999902</v>
      </c>
      <c r="AB1007" s="34">
        <f t="shared" si="562"/>
        <v>0</v>
      </c>
      <c r="AC1007" s="32">
        <f t="shared" si="563"/>
        <v>2916.7293934222371</v>
      </c>
      <c r="AD1007" s="33">
        <f t="shared" si="564"/>
        <v>10.759393422237281</v>
      </c>
      <c r="AE1007" s="34">
        <f t="shared" si="565"/>
        <v>0</v>
      </c>
      <c r="AF1007" s="36">
        <f t="shared" si="566"/>
        <v>-1</v>
      </c>
      <c r="AG1007" s="37">
        <f t="shared" si="567"/>
        <v>-1</v>
      </c>
      <c r="AH1007" s="37">
        <f>IF(COUNTIF(AF1008:AF1011, "&lt;0")&gt;=2,0,IF(AE1007=1, 1, -1))</f>
        <v>-1</v>
      </c>
      <c r="AI1007" s="37">
        <f>IF(COUNTIF(AF1008:AF1010, "&lt;0")&gt;=1,0,IF(AE1007=1, 1, -1))</f>
        <v>-1</v>
      </c>
      <c r="AJ1007" s="42">
        <f>IF(SUM(AE1008:AE1010)=0,0,IF(AE1007=1, 1, -1))</f>
        <v>-1</v>
      </c>
      <c r="AK1007" s="37">
        <f>IF(COUNTIF(AF1008:AF1009, "&lt;0")&gt;=2,0,IF(AE1007=1, 1, -1))</f>
        <v>-1</v>
      </c>
      <c r="AL1007" s="44">
        <f>IF(COUNTIF(AF1008:AF1011, "&lt;0")&gt;=3,0,IF(AE1007=1, 1, -1))</f>
        <v>-1</v>
      </c>
      <c r="AM1007" s="49">
        <f>IF(COUNTIF(AF1008:AF1010, "&lt;0")&gt;=2,0,IF(AE1007=1, 1, -1))</f>
        <v>-1</v>
      </c>
      <c r="AN1007" s="7">
        <v>7.9523611810663271</v>
      </c>
      <c r="AO1007" s="4">
        <f t="shared" si="568"/>
        <v>14.170000000000073</v>
      </c>
      <c r="AP1007" s="4">
        <f t="shared" si="569"/>
        <v>-13.699999999999818</v>
      </c>
      <c r="AQ1007" s="4">
        <f t="shared" si="570"/>
        <v>11.010000000000218</v>
      </c>
      <c r="AR1007">
        <f t="shared" si="586"/>
        <v>14.170000000000073</v>
      </c>
      <c r="AS1007" s="6">
        <f t="shared" si="571"/>
        <v>2</v>
      </c>
      <c r="AT1007" s="4">
        <f t="shared" si="572"/>
        <v>-2.2414582284005817</v>
      </c>
      <c r="AU1007" s="4">
        <f t="shared" si="587"/>
        <v>3.9423611810661088</v>
      </c>
      <c r="AV1007">
        <f t="shared" si="588"/>
        <v>0</v>
      </c>
      <c r="AW1007">
        <f t="shared" si="589"/>
        <v>1</v>
      </c>
      <c r="AX1007">
        <f t="shared" si="590"/>
        <v>0</v>
      </c>
      <c r="AY1007" s="4">
        <f t="shared" si="573"/>
        <v>-11.085000000000001</v>
      </c>
      <c r="AZ1007" s="4">
        <f t="shared" si="574"/>
        <v>177.40999999999988</v>
      </c>
      <c r="BA1007" s="4">
        <f>(C1007-$C$1240)*10/100*4</f>
        <v>135.56000000000003</v>
      </c>
      <c r="BC1007"/>
      <c r="BE1007" s="6"/>
      <c r="BK1007">
        <f t="shared" si="591"/>
        <v>1</v>
      </c>
    </row>
    <row r="1008" spans="1:63" x14ac:dyDescent="0.25">
      <c r="A1008">
        <v>251</v>
      </c>
      <c r="B1008" s="1">
        <v>43368</v>
      </c>
      <c r="C1008" s="2">
        <v>2921.75</v>
      </c>
      <c r="D1008" s="2">
        <v>2923.95</v>
      </c>
      <c r="E1008" s="2">
        <v>2913.7</v>
      </c>
      <c r="F1008" s="2">
        <v>2915.56</v>
      </c>
      <c r="G1008" s="2">
        <v>3285480000</v>
      </c>
      <c r="H1008" s="2">
        <f t="shared" si="575"/>
        <v>15.497195588593236</v>
      </c>
      <c r="I1008" s="2">
        <f t="shared" si="576"/>
        <v>2900.0275000000006</v>
      </c>
      <c r="J1008" s="2">
        <f t="shared" si="577"/>
        <v>16.164147591766849</v>
      </c>
      <c r="K1008" s="2">
        <f t="shared" si="578"/>
        <v>2.3800000000001091</v>
      </c>
      <c r="L1008" s="20">
        <f>VLOOKUP(B1008,'IV Calls'!A:B,2, FALSE)</f>
        <v>9.06E-2</v>
      </c>
      <c r="M1008" s="2">
        <f t="shared" si="579"/>
        <v>8.6709788232972311</v>
      </c>
      <c r="N1008" s="2">
        <f>VLOOKUP(B1008,'IV Puts'!A:B,2, FALSE)</f>
        <v>8.8999999999999996E-2</v>
      </c>
      <c r="O1008" s="21">
        <f t="shared" si="580"/>
        <v>8.8393896036751993</v>
      </c>
      <c r="P1008" s="4">
        <f t="shared" si="581"/>
        <v>10.25</v>
      </c>
      <c r="Q1008" s="4">
        <f t="shared" si="582"/>
        <v>16.349000000000068</v>
      </c>
      <c r="R1008" s="4">
        <f t="shared" si="583"/>
        <v>1.376172932330826</v>
      </c>
      <c r="S1008" s="4">
        <f t="shared" si="584"/>
        <v>0.84656889495225018</v>
      </c>
      <c r="T1008" s="20">
        <f t="shared" si="555"/>
        <v>2920.5602481203005</v>
      </c>
      <c r="U1008" s="2">
        <f t="shared" si="556"/>
        <v>5.0002481203005118</v>
      </c>
      <c r="V1008" s="24">
        <f t="shared" si="557"/>
        <v>1</v>
      </c>
      <c r="W1008" s="32">
        <f t="shared" si="558"/>
        <v>2922.2667871055437</v>
      </c>
      <c r="X1008" s="33">
        <f t="shared" si="559"/>
        <v>6.7067871055437536</v>
      </c>
      <c r="Y1008" s="34">
        <f t="shared" si="560"/>
        <v>1</v>
      </c>
      <c r="Z1008" s="39">
        <f t="shared" si="585"/>
        <v>2921.7420000000002</v>
      </c>
      <c r="AA1008" s="33">
        <f t="shared" si="561"/>
        <v>6.1820000000002437</v>
      </c>
      <c r="AB1008" s="34">
        <f t="shared" si="562"/>
        <v>1</v>
      </c>
      <c r="AC1008" s="32">
        <f t="shared" si="563"/>
        <v>2921.8522052921644</v>
      </c>
      <c r="AD1008" s="33">
        <f t="shared" si="564"/>
        <v>6.2922052921644536</v>
      </c>
      <c r="AE1008" s="34">
        <f t="shared" si="565"/>
        <v>1</v>
      </c>
      <c r="AF1008" s="36">
        <f t="shared" si="566"/>
        <v>1</v>
      </c>
      <c r="AG1008" s="37">
        <f t="shared" si="567"/>
        <v>1</v>
      </c>
      <c r="AH1008" s="37">
        <f>IF(COUNTIF(AF1009:AF1012, "&lt;0")&gt;=2,0,IF(AE1008=1, 1, -1))</f>
        <v>1</v>
      </c>
      <c r="AI1008" s="37">
        <f>IF(COUNTIF(AF1009:AF1011, "&lt;0")&gt;=1,0,IF(AE1008=1, 1, -1))</f>
        <v>1</v>
      </c>
      <c r="AJ1008" s="42">
        <f>IF(SUM(AE1009:AE1011)=0,0,IF(AE1008=1, 1, -1))</f>
        <v>1</v>
      </c>
      <c r="AK1008" s="37">
        <f>IF(COUNTIF(AF1009:AF1010, "&lt;0")&gt;=2,0,IF(AE1008=1, 1, -1))</f>
        <v>1</v>
      </c>
      <c r="AL1008" s="44">
        <f>IF(COUNTIF(AF1009:AF1012, "&lt;0")&gt;=3,0,IF(AE1008=1, 1, -1))</f>
        <v>1</v>
      </c>
      <c r="AM1008" s="49">
        <f>IF(COUNTIF(AF1009:AF1011, "&lt;0")&gt;=2,0,IF(AE1008=1, 1, -1))</f>
        <v>1</v>
      </c>
      <c r="AN1008" s="7">
        <v>8.5178489544531288</v>
      </c>
      <c r="AO1008" s="4">
        <f t="shared" si="568"/>
        <v>2.1999999999998181</v>
      </c>
      <c r="AP1008" s="4">
        <f t="shared" si="569"/>
        <v>-8.0500000000001819</v>
      </c>
      <c r="AQ1008" s="4">
        <f t="shared" si="570"/>
        <v>6.1900000000000546</v>
      </c>
      <c r="AR1008">
        <f t="shared" si="586"/>
        <v>8.0500000000001819</v>
      </c>
      <c r="AS1008" s="6">
        <f t="shared" si="571"/>
        <v>0</v>
      </c>
      <c r="AT1008" s="4">
        <f t="shared" si="572"/>
        <v>4.7267734316795114</v>
      </c>
      <c r="AU1008" s="4">
        <f t="shared" si="587"/>
        <v>9.3278489544530743</v>
      </c>
      <c r="AV1008">
        <f t="shared" si="588"/>
        <v>0</v>
      </c>
      <c r="AW1008">
        <f t="shared" si="589"/>
        <v>0</v>
      </c>
      <c r="AX1008">
        <f t="shared" si="590"/>
        <v>0</v>
      </c>
      <c r="AY1008" s="4">
        <f t="shared" si="573"/>
        <v>6.94</v>
      </c>
      <c r="AZ1008" s="4">
        <f t="shared" si="574"/>
        <v>188.49499999999989</v>
      </c>
      <c r="BA1008" s="4">
        <f>(C1008-$C$1240)*10/100*4</f>
        <v>137.46800000000002</v>
      </c>
      <c r="BC1008"/>
      <c r="BE1008" s="6"/>
      <c r="BK1008">
        <f t="shared" si="591"/>
        <v>1</v>
      </c>
    </row>
    <row r="1009" spans="1:63" x14ac:dyDescent="0.25">
      <c r="A1009">
        <v>250</v>
      </c>
      <c r="B1009" s="1">
        <v>43367</v>
      </c>
      <c r="C1009" s="2">
        <v>2921.83</v>
      </c>
      <c r="D1009" s="2">
        <v>2923.79</v>
      </c>
      <c r="E1009" s="2">
        <v>2912.63</v>
      </c>
      <c r="F1009" s="2">
        <v>2919.37</v>
      </c>
      <c r="G1009" s="2">
        <v>3372210000</v>
      </c>
      <c r="H1009" s="2">
        <f t="shared" si="575"/>
        <v>18.784763802377508</v>
      </c>
      <c r="I1009" s="2">
        <f t="shared" si="576"/>
        <v>2898.1745000000001</v>
      </c>
      <c r="J1009" s="2">
        <f t="shared" si="577"/>
        <v>18.517570113131413</v>
      </c>
      <c r="K1009" s="2">
        <f t="shared" si="578"/>
        <v>-7.8400000000001455</v>
      </c>
      <c r="L1009" s="20">
        <f>VLOOKUP(B1009,'IV Calls'!A:B,2, FALSE)</f>
        <v>9.3799999999999994E-2</v>
      </c>
      <c r="M1009" s="2">
        <f t="shared" si="579"/>
        <v>9.0089116812744514</v>
      </c>
      <c r="N1009" s="2">
        <f>VLOOKUP(B1009,'IV Puts'!A:B,2, FALSE)</f>
        <v>9.2100000000000001E-2</v>
      </c>
      <c r="O1009" s="21">
        <f t="shared" si="580"/>
        <v>9.179551503021063</v>
      </c>
      <c r="P1009" s="4">
        <f t="shared" si="581"/>
        <v>17.039999999999964</v>
      </c>
      <c r="Q1009" s="4">
        <f t="shared" si="582"/>
        <v>17.898000000000046</v>
      </c>
      <c r="R1009" s="4">
        <f t="shared" si="583"/>
        <v>1.190248120300754</v>
      </c>
      <c r="S1009" s="4">
        <f t="shared" si="584"/>
        <v>0.72786916273787938</v>
      </c>
      <c r="T1009" s="20">
        <f t="shared" si="555"/>
        <v>2930.9008646616544</v>
      </c>
      <c r="U1009" s="2">
        <f t="shared" si="556"/>
        <v>11.530864661654505</v>
      </c>
      <c r="V1009" s="24">
        <f t="shared" si="557"/>
        <v>0</v>
      </c>
      <c r="W1009" s="32">
        <f t="shared" si="558"/>
        <v>2922.366948367347</v>
      </c>
      <c r="X1009" s="33">
        <f t="shared" si="559"/>
        <v>2.9969483673471586</v>
      </c>
      <c r="Y1009" s="34">
        <f t="shared" si="560"/>
        <v>1</v>
      </c>
      <c r="Z1009" s="39">
        <f t="shared" si="585"/>
        <v>2920.337</v>
      </c>
      <c r="AA1009" s="33">
        <f t="shared" si="561"/>
        <v>0.96700000000009823</v>
      </c>
      <c r="AB1009" s="34">
        <f t="shared" si="562"/>
        <v>1</v>
      </c>
      <c r="AC1009" s="32">
        <f t="shared" si="563"/>
        <v>2920.7632891571429</v>
      </c>
      <c r="AD1009" s="33">
        <f t="shared" si="564"/>
        <v>1.3932891571430446</v>
      </c>
      <c r="AE1009" s="34">
        <f t="shared" si="565"/>
        <v>1</v>
      </c>
      <c r="AF1009" s="36">
        <f t="shared" si="566"/>
        <v>1</v>
      </c>
      <c r="AG1009" s="37">
        <f t="shared" si="567"/>
        <v>1</v>
      </c>
      <c r="AH1009" s="37">
        <f>IF(COUNTIF(AF1010:AF1013, "&lt;0")&gt;=2,0,IF(AE1009=1, 1, -1))</f>
        <v>1</v>
      </c>
      <c r="AI1009" s="37">
        <f>IF(COUNTIF(AF1010:AF1012, "&lt;0")&gt;=1,0,IF(AE1009=1, 1, -1))</f>
        <v>1</v>
      </c>
      <c r="AJ1009" s="42">
        <f>IF(SUM(AE1010:AE1012)=0,0,IF(AE1009=1, 1, -1))</f>
        <v>1</v>
      </c>
      <c r="AK1009" s="37">
        <f>IF(COUNTIF(AF1010:AF1011, "&lt;0")&gt;=2,0,IF(AE1009=1, 1, -1))</f>
        <v>1</v>
      </c>
      <c r="AL1009" s="44">
        <f>IF(COUNTIF(AF1010:AF1013, "&lt;0")&gt;=3,0,IF(AE1009=1, 1, -1))</f>
        <v>1</v>
      </c>
      <c r="AM1009" s="49">
        <f>IF(COUNTIF(AF1010:AF1012, "&lt;0")&gt;=2,0,IF(AE1009=1, 1, -1))</f>
        <v>1</v>
      </c>
      <c r="AN1009" s="7">
        <v>8.8456371625306716</v>
      </c>
      <c r="AO1009" s="4">
        <f t="shared" si="568"/>
        <v>1.9600000000000364</v>
      </c>
      <c r="AP1009" s="4">
        <f t="shared" si="569"/>
        <v>-9.1999999999998181</v>
      </c>
      <c r="AQ1009" s="4">
        <f t="shared" si="570"/>
        <v>2.4600000000000364</v>
      </c>
      <c r="AR1009">
        <f t="shared" si="586"/>
        <v>9.1999999999998181</v>
      </c>
      <c r="AS1009" s="6">
        <f t="shared" si="571"/>
        <v>0</v>
      </c>
      <c r="AT1009" s="4">
        <f t="shared" si="572"/>
        <v>4.0684557437961892</v>
      </c>
      <c r="AU1009" s="4">
        <f t="shared" si="587"/>
        <v>13.385637162530635</v>
      </c>
      <c r="AV1009">
        <f t="shared" si="588"/>
        <v>0</v>
      </c>
      <c r="AW1009">
        <f t="shared" si="589"/>
        <v>0</v>
      </c>
      <c r="AX1009">
        <f t="shared" si="590"/>
        <v>0</v>
      </c>
      <c r="AY1009" s="4">
        <f t="shared" si="573"/>
        <v>6.94</v>
      </c>
      <c r="AZ1009" s="4">
        <f t="shared" si="574"/>
        <v>181.55499999999989</v>
      </c>
      <c r="BA1009" s="4">
        <f>(C1009-$C$1240)*10/100*4</f>
        <v>137.5</v>
      </c>
      <c r="BC1009"/>
      <c r="BE1009" s="6"/>
      <c r="BK1009">
        <f t="shared" si="591"/>
        <v>1</v>
      </c>
    </row>
    <row r="1010" spans="1:63" x14ac:dyDescent="0.25">
      <c r="A1010">
        <v>249</v>
      </c>
      <c r="B1010" s="1">
        <v>43364</v>
      </c>
      <c r="C1010" s="2">
        <v>2936.76</v>
      </c>
      <c r="D1010" s="2">
        <v>2940.91</v>
      </c>
      <c r="E1010" s="2">
        <v>2927.11</v>
      </c>
      <c r="F1010" s="2">
        <v>2929.67</v>
      </c>
      <c r="G1010" s="2">
        <v>5607610000</v>
      </c>
      <c r="H1010" s="2">
        <f t="shared" si="575"/>
        <v>18.933911493519936</v>
      </c>
      <c r="I1010" s="2">
        <f t="shared" si="576"/>
        <v>2895.2005000000004</v>
      </c>
      <c r="J1010" s="2">
        <f t="shared" si="577"/>
        <v>19.280041739417616</v>
      </c>
      <c r="K1010" s="2">
        <f t="shared" si="578"/>
        <v>6.0100000000002183</v>
      </c>
      <c r="L1010" s="20">
        <f>VLOOKUP(B1010,'IV Calls'!A:B,2, FALSE)</f>
        <v>7.46E-2</v>
      </c>
      <c r="M1010" s="2">
        <f t="shared" si="579"/>
        <v>7.1675113312906085</v>
      </c>
      <c r="N1010" s="2">
        <f>VLOOKUP(B1010,'IV Puts'!A:B,2, FALSE)</f>
        <v>7.6300000000000007E-2</v>
      </c>
      <c r="O1010" s="21">
        <f t="shared" si="580"/>
        <v>7.6075784646860463</v>
      </c>
      <c r="P1010" s="4">
        <f t="shared" si="581"/>
        <v>13.799999999999727</v>
      </c>
      <c r="Q1010" s="4">
        <f t="shared" si="582"/>
        <v>17.719000000000051</v>
      </c>
      <c r="R1010" s="4">
        <f t="shared" si="583"/>
        <v>1.2308646616541374</v>
      </c>
      <c r="S1010" s="4">
        <f t="shared" si="584"/>
        <v>0.75626530612245024</v>
      </c>
      <c r="T1010" s="20">
        <f t="shared" si="555"/>
        <v>2932.0446616541353</v>
      </c>
      <c r="U1010" s="2">
        <f t="shared" si="556"/>
        <v>2.3746616541352523</v>
      </c>
      <c r="V1010" s="24">
        <f t="shared" si="557"/>
        <v>1</v>
      </c>
      <c r="W1010" s="32">
        <f t="shared" si="558"/>
        <v>2937.3362489257074</v>
      </c>
      <c r="X1010" s="33">
        <f t="shared" si="559"/>
        <v>7.6662489257073503</v>
      </c>
      <c r="Y1010" s="34">
        <f t="shared" si="560"/>
        <v>1</v>
      </c>
      <c r="Z1010" s="39">
        <f t="shared" si="585"/>
        <v>2938.4629999999997</v>
      </c>
      <c r="AA1010" s="33">
        <f t="shared" si="561"/>
        <v>8.7929999999996653</v>
      </c>
      <c r="AB1010" s="34">
        <f t="shared" si="562"/>
        <v>1</v>
      </c>
      <c r="AC1010" s="32">
        <f t="shared" si="563"/>
        <v>2938.2263822743985</v>
      </c>
      <c r="AD1010" s="33">
        <f t="shared" si="564"/>
        <v>8.5563822743984019</v>
      </c>
      <c r="AE1010" s="34">
        <f t="shared" si="565"/>
        <v>1</v>
      </c>
      <c r="AF1010" s="36">
        <f t="shared" si="566"/>
        <v>1</v>
      </c>
      <c r="AG1010" s="37">
        <f t="shared" si="567"/>
        <v>1</v>
      </c>
      <c r="AH1010" s="37">
        <f>IF(COUNTIF(AF1011:AF1014, "&lt;0")&gt;=2,0,IF(AE1010=1, 1, -1))</f>
        <v>0</v>
      </c>
      <c r="AI1010" s="37">
        <f>IF(COUNTIF(AF1011:AF1013, "&lt;0")&gt;=1,0,IF(AE1010=1, 1, -1))</f>
        <v>0</v>
      </c>
      <c r="AJ1010" s="42">
        <f>IF(SUM(AE1011:AE1013)=0,0,IF(AE1010=1, 1, -1))</f>
        <v>1</v>
      </c>
      <c r="AK1010" s="37">
        <f>IF(COUNTIF(AF1011:AF1012, "&lt;0")&gt;=2,0,IF(AE1010=1, 1, -1))</f>
        <v>1</v>
      </c>
      <c r="AL1010" s="44">
        <f>IF(COUNTIF(AF1011:AF1014, "&lt;0")&gt;=3,0,IF(AE1010=1, 1, -1))</f>
        <v>1</v>
      </c>
      <c r="AM1010" s="49">
        <f>IF(COUNTIF(AF1011:AF1013, "&lt;0")&gt;=2,0,IF(AE1010=1, 1, -1))</f>
        <v>1</v>
      </c>
      <c r="AN1010" s="7">
        <v>7.3308460399125135</v>
      </c>
      <c r="AO1010" s="4">
        <f t="shared" si="568"/>
        <v>4.1499999999996362</v>
      </c>
      <c r="AP1010" s="4">
        <f t="shared" si="569"/>
        <v>-9.6500000000000909</v>
      </c>
      <c r="AQ1010" s="4">
        <f t="shared" si="570"/>
        <v>7.0900000000001455</v>
      </c>
      <c r="AR1010">
        <f t="shared" si="586"/>
        <v>9.6500000000000909</v>
      </c>
      <c r="AS1010" s="6">
        <f t="shared" si="571"/>
        <v>0</v>
      </c>
      <c r="AT1010" s="4">
        <f t="shared" si="572"/>
        <v>1.3462690598686784</v>
      </c>
      <c r="AU1010" s="4">
        <f t="shared" si="587"/>
        <v>7.240846039912368</v>
      </c>
      <c r="AV1010">
        <f t="shared" si="588"/>
        <v>0</v>
      </c>
      <c r="AW1010">
        <f t="shared" si="589"/>
        <v>0</v>
      </c>
      <c r="AX1010">
        <f t="shared" si="590"/>
        <v>0</v>
      </c>
      <c r="AY1010" s="4">
        <f t="shared" si="573"/>
        <v>6.94</v>
      </c>
      <c r="AZ1010" s="4">
        <f t="shared" si="574"/>
        <v>174.6149999999999</v>
      </c>
      <c r="BA1010" s="4">
        <f>(C1010-$C$1240)*10/100*4</f>
        <v>143.47200000000012</v>
      </c>
      <c r="BC1010"/>
      <c r="BE1010" s="6"/>
      <c r="BK1010">
        <f t="shared" si="591"/>
        <v>1</v>
      </c>
    </row>
    <row r="1011" spans="1:63" x14ac:dyDescent="0.25">
      <c r="A1011">
        <v>248</v>
      </c>
      <c r="B1011" s="1">
        <v>43363</v>
      </c>
      <c r="C1011" s="2">
        <v>2919.73</v>
      </c>
      <c r="D1011" s="2">
        <v>2934.8</v>
      </c>
      <c r="E1011" s="2">
        <v>2919.73</v>
      </c>
      <c r="F1011" s="2">
        <v>2930.75</v>
      </c>
      <c r="G1011" s="2">
        <v>3337730000</v>
      </c>
      <c r="H1011" s="2">
        <f t="shared" si="575"/>
        <v>16.474424758124623</v>
      </c>
      <c r="I1011" s="2">
        <f t="shared" si="576"/>
        <v>2891.377</v>
      </c>
      <c r="J1011" s="2">
        <f t="shared" si="577"/>
        <v>17.614855415693643</v>
      </c>
      <c r="K1011" s="2">
        <f t="shared" si="578"/>
        <v>11.7800000000002</v>
      </c>
      <c r="L1011" s="20">
        <f>VLOOKUP(B1011,'IV Calls'!A:B,2, FALSE)</f>
        <v>4.0800000000000003E-2</v>
      </c>
      <c r="M1011" s="2">
        <f t="shared" si="579"/>
        <v>3.8895368020095793</v>
      </c>
      <c r="N1011" s="2">
        <f>VLOOKUP(B1011,'IV Puts'!A:B,2, FALSE)</f>
        <v>0.1062</v>
      </c>
      <c r="O1011" s="21">
        <f t="shared" si="580"/>
        <v>10.506415703851355</v>
      </c>
      <c r="P1011" s="4">
        <f t="shared" si="581"/>
        <v>26.850000000000364</v>
      </c>
      <c r="Q1011" s="4">
        <f t="shared" si="582"/>
        <v>18.308000000000085</v>
      </c>
      <c r="R1011" s="4">
        <f t="shared" si="583"/>
        <v>1.2946616541353384</v>
      </c>
      <c r="S1011" s="4">
        <f t="shared" si="584"/>
        <v>0.81161820522129458</v>
      </c>
      <c r="T1011" s="20">
        <f t="shared" si="555"/>
        <v>2909.1129548872177</v>
      </c>
      <c r="U1011" s="2">
        <f t="shared" si="556"/>
        <v>21.637045112782289</v>
      </c>
      <c r="V1011" s="24">
        <f t="shared" si="557"/>
        <v>0</v>
      </c>
      <c r="W1011" s="32">
        <f t="shared" si="558"/>
        <v>2920.2507492176296</v>
      </c>
      <c r="X1011" s="33">
        <f t="shared" si="559"/>
        <v>10.499250782370382</v>
      </c>
      <c r="Y1011" s="34">
        <f t="shared" si="560"/>
        <v>0</v>
      </c>
      <c r="Z1011" s="39">
        <f t="shared" si="585"/>
        <v>2921.0430000000001</v>
      </c>
      <c r="AA1011" s="33">
        <f t="shared" si="561"/>
        <v>9.7069999999998799</v>
      </c>
      <c r="AB1011" s="34">
        <f t="shared" si="562"/>
        <v>1</v>
      </c>
      <c r="AC1011" s="32">
        <f t="shared" si="563"/>
        <v>2920.8766273357023</v>
      </c>
      <c r="AD1011" s="33">
        <f t="shared" si="564"/>
        <v>9.8733726642976762</v>
      </c>
      <c r="AE1011" s="34">
        <f t="shared" si="565"/>
        <v>1</v>
      </c>
      <c r="AF1011" s="36">
        <f t="shared" si="566"/>
        <v>1</v>
      </c>
      <c r="AG1011" s="37">
        <f t="shared" si="567"/>
        <v>1</v>
      </c>
      <c r="AH1011" s="37">
        <f>IF(COUNTIF(AF1012:AF1015, "&lt;0")&gt;=2,0,IF(AE1011=1, 1, -1))</f>
        <v>0</v>
      </c>
      <c r="AI1011" s="37">
        <f>IF(COUNTIF(AF1012:AF1014, "&lt;0")&gt;=1,0,IF(AE1011=1, 1, -1))</f>
        <v>0</v>
      </c>
      <c r="AJ1011" s="42">
        <f>IF(SUM(AE1012:AE1014)=0,0,IF(AE1011=1, 1, -1))</f>
        <v>1</v>
      </c>
      <c r="AK1011" s="37">
        <f>IF(COUNTIF(AF1012:AF1013, "&lt;0")&gt;=2,0,IF(AE1011=1, 1, -1))</f>
        <v>1</v>
      </c>
      <c r="AL1011" s="44">
        <f>IF(COUNTIF(AF1012:AF1015, "&lt;0")&gt;=3,0,IF(AE1011=1, 1, -1))</f>
        <v>1</v>
      </c>
      <c r="AM1011" s="49">
        <f>IF(COUNTIF(AF1012:AF1014, "&lt;0")&gt;=2,0,IF(AE1011=1, 1, -1))</f>
        <v>0</v>
      </c>
      <c r="AN1011" s="7">
        <v>10.124235499348462</v>
      </c>
      <c r="AO1011" s="4">
        <f t="shared" si="568"/>
        <v>15.070000000000164</v>
      </c>
      <c r="AP1011" s="4">
        <f t="shared" si="569"/>
        <v>0</v>
      </c>
      <c r="AQ1011" s="4">
        <f t="shared" si="570"/>
        <v>11.019999999999982</v>
      </c>
      <c r="AR1011">
        <f t="shared" si="586"/>
        <v>15.070000000000164</v>
      </c>
      <c r="AS1011" s="6">
        <f t="shared" si="571"/>
        <v>0</v>
      </c>
      <c r="AT1011" s="4">
        <f t="shared" si="572"/>
        <v>0.11635324902252897</v>
      </c>
      <c r="AU1011" s="4">
        <f t="shared" si="587"/>
        <v>6.10423549934848</v>
      </c>
      <c r="AV1011">
        <f t="shared" si="588"/>
        <v>0</v>
      </c>
      <c r="AW1011">
        <f t="shared" si="589"/>
        <v>0</v>
      </c>
      <c r="AX1011">
        <f t="shared" si="590"/>
        <v>0</v>
      </c>
      <c r="AY1011" s="4">
        <f t="shared" si="573"/>
        <v>6.94</v>
      </c>
      <c r="AZ1011" s="4">
        <f t="shared" si="574"/>
        <v>167.6749999999999</v>
      </c>
      <c r="BA1011" s="4">
        <f>(C1011-$C$1240)*10/100*4</f>
        <v>136.66000000000003</v>
      </c>
      <c r="BC1011"/>
      <c r="BE1011" s="6"/>
      <c r="BK1011">
        <f t="shared" si="591"/>
        <v>1</v>
      </c>
    </row>
    <row r="1012" spans="1:63" x14ac:dyDescent="0.25">
      <c r="A1012">
        <v>247</v>
      </c>
      <c r="B1012" s="1">
        <v>43362</v>
      </c>
      <c r="C1012" s="2">
        <v>2906.6</v>
      </c>
      <c r="D1012" s="2">
        <v>2912.36</v>
      </c>
      <c r="E1012" s="2">
        <v>2903.82</v>
      </c>
      <c r="F1012" s="2">
        <v>2907.95</v>
      </c>
      <c r="G1012" s="2">
        <v>3280020000</v>
      </c>
      <c r="H1012" s="2">
        <f t="shared" si="575"/>
        <v>13.634724664131099</v>
      </c>
      <c r="I1012" s="2">
        <f t="shared" si="576"/>
        <v>2888.44</v>
      </c>
      <c r="J1012" s="2">
        <f t="shared" si="577"/>
        <v>14.795594828049028</v>
      </c>
      <c r="K1012" s="2">
        <f t="shared" si="578"/>
        <v>2.2899999999999636</v>
      </c>
      <c r="L1012" s="20">
        <f>VLOOKUP(B1012,'IV Calls'!A:B,2, FALSE)</f>
        <v>4.6800000000000001E-2</v>
      </c>
      <c r="M1012" s="2">
        <f t="shared" si="579"/>
        <v>4.4559428316525107</v>
      </c>
      <c r="N1012" s="2">
        <f>VLOOKUP(B1012,'IV Puts'!A:B,2, FALSE)</f>
        <v>0.1047</v>
      </c>
      <c r="O1012" s="21">
        <f t="shared" si="580"/>
        <v>10.345054444362715</v>
      </c>
      <c r="P1012" s="4">
        <f t="shared" si="581"/>
        <v>8.5399999999999636</v>
      </c>
      <c r="Q1012" s="4">
        <f t="shared" si="582"/>
        <v>18.099000000000068</v>
      </c>
      <c r="R1012" s="4">
        <f t="shared" si="583"/>
        <v>1.162954887218042</v>
      </c>
      <c r="S1012" s="4">
        <f t="shared" si="584"/>
        <v>0.73344960229495126</v>
      </c>
      <c r="T1012" s="20">
        <f t="shared" si="555"/>
        <v>2905.5813082706768</v>
      </c>
      <c r="U1012" s="2">
        <f t="shared" si="556"/>
        <v>2.3686917293230181</v>
      </c>
      <c r="V1012" s="24">
        <f t="shared" si="557"/>
        <v>1</v>
      </c>
      <c r="W1012" s="32">
        <f t="shared" si="558"/>
        <v>2907.1692004257966</v>
      </c>
      <c r="X1012" s="33">
        <f t="shared" si="559"/>
        <v>0.78079957420322899</v>
      </c>
      <c r="Y1012" s="34">
        <f t="shared" si="560"/>
        <v>1</v>
      </c>
      <c r="Z1012" s="39">
        <f t="shared" si="585"/>
        <v>2908.1859999999997</v>
      </c>
      <c r="AA1012" s="33">
        <f t="shared" si="561"/>
        <v>0.23599999999987631</v>
      </c>
      <c r="AB1012" s="34">
        <f t="shared" si="562"/>
        <v>1</v>
      </c>
      <c r="AC1012" s="32">
        <f t="shared" si="563"/>
        <v>2907.9724720894169</v>
      </c>
      <c r="AD1012" s="33">
        <f t="shared" si="564"/>
        <v>2.2472089417078678E-2</v>
      </c>
      <c r="AE1012" s="34">
        <f t="shared" si="565"/>
        <v>1</v>
      </c>
      <c r="AF1012" s="36">
        <f t="shared" si="566"/>
        <v>1</v>
      </c>
      <c r="AG1012" s="37">
        <f t="shared" si="567"/>
        <v>0</v>
      </c>
      <c r="AH1012" s="37">
        <f>IF(COUNTIF(AF1013:AF1016, "&lt;0")&gt;=2,0,IF(AE1012=1, 1, -1))</f>
        <v>0</v>
      </c>
      <c r="AI1012" s="37">
        <f>IF(COUNTIF(AF1013:AF1015, "&lt;0")&gt;=1,0,IF(AE1012=1, 1, -1))</f>
        <v>0</v>
      </c>
      <c r="AJ1012" s="42">
        <f>IF(SUM(AE1013:AE1015)=0,0,IF(AE1012=1, 1, -1))</f>
        <v>1</v>
      </c>
      <c r="AK1012" s="37">
        <f>IF(COUNTIF(AF1013:AF1014, "&lt;0")&gt;=2,0,IF(AE1012=1, 1, -1))</f>
        <v>0</v>
      </c>
      <c r="AL1012" s="44">
        <f>IF(COUNTIF(AF1013:AF1016, "&lt;0")&gt;=3,0,IF(AE1012=1, 1, -1))</f>
        <v>1</v>
      </c>
      <c r="AM1012" s="49">
        <f>IF(COUNTIF(AF1013:AF1015, "&lt;0")&gt;=2,0,IF(AE1012=1, 1, -1))</f>
        <v>0</v>
      </c>
      <c r="AN1012" s="7">
        <v>9.9687438990174755</v>
      </c>
      <c r="AO1012" s="4">
        <f t="shared" si="568"/>
        <v>5.7600000000002183</v>
      </c>
      <c r="AP1012" s="4">
        <f t="shared" si="569"/>
        <v>-2.7799999999997453</v>
      </c>
      <c r="AQ1012" s="4">
        <f t="shared" si="570"/>
        <v>1.3499999999999091</v>
      </c>
      <c r="AR1012">
        <f t="shared" si="586"/>
        <v>5.7600000000002183</v>
      </c>
      <c r="AS1012" s="6">
        <f t="shared" si="571"/>
        <v>0</v>
      </c>
      <c r="AT1012" s="4">
        <f t="shared" si="572"/>
        <v>9.1931158485259949</v>
      </c>
      <c r="AU1012" s="4">
        <f t="shared" si="587"/>
        <v>15.618743899017566</v>
      </c>
      <c r="AV1012">
        <f t="shared" si="588"/>
        <v>0</v>
      </c>
      <c r="AW1012">
        <f t="shared" si="589"/>
        <v>0</v>
      </c>
      <c r="AX1012">
        <f t="shared" si="590"/>
        <v>0</v>
      </c>
      <c r="AY1012" s="4">
        <f t="shared" si="573"/>
        <v>6.94</v>
      </c>
      <c r="AZ1012" s="4">
        <f t="shared" si="574"/>
        <v>160.7349999999999</v>
      </c>
      <c r="BA1012" s="4">
        <f>(C1012-$C$1240)*10/100*4</f>
        <v>131.40799999999999</v>
      </c>
      <c r="BC1012"/>
      <c r="BE1012" s="6"/>
      <c r="BK1012">
        <f t="shared" si="591"/>
        <v>1</v>
      </c>
    </row>
    <row r="1013" spans="1:63" x14ac:dyDescent="0.25">
      <c r="A1013">
        <v>246</v>
      </c>
      <c r="B1013" s="1">
        <v>43361</v>
      </c>
      <c r="C1013" s="2">
        <v>2890.74</v>
      </c>
      <c r="D1013" s="2">
        <v>2911.17</v>
      </c>
      <c r="E1013" s="2">
        <v>2890.43</v>
      </c>
      <c r="F1013" s="2">
        <v>2904.31</v>
      </c>
      <c r="G1013" s="2">
        <v>3074610000</v>
      </c>
      <c r="H1013" s="2">
        <f t="shared" si="575"/>
        <v>12.406291593828906</v>
      </c>
      <c r="I1013" s="2">
        <f t="shared" si="576"/>
        <v>2886.1855</v>
      </c>
      <c r="J1013" s="2">
        <f t="shared" si="577"/>
        <v>13.844439839649899</v>
      </c>
      <c r="K1013" s="2">
        <f t="shared" si="578"/>
        <v>1.9399999999995998</v>
      </c>
      <c r="L1013" s="20">
        <f>VLOOKUP(B1013,'IV Calls'!A:B,2, FALSE)</f>
        <v>5.4800000000000001E-2</v>
      </c>
      <c r="M1013" s="2">
        <f t="shared" si="579"/>
        <v>5.1897784814024108</v>
      </c>
      <c r="N1013" s="2">
        <f>VLOOKUP(B1013,'IV Puts'!A:B,2, FALSE)</f>
        <v>0.114</v>
      </c>
      <c r="O1013" s="21">
        <f t="shared" si="580"/>
        <v>11.203802784174073</v>
      </c>
      <c r="P1013" s="4">
        <f t="shared" si="581"/>
        <v>22.369999999999891</v>
      </c>
      <c r="Q1013" s="4">
        <f t="shared" si="582"/>
        <v>19.225000000000044</v>
      </c>
      <c r="R1013" s="4">
        <f t="shared" si="583"/>
        <v>1.2713082706766905</v>
      </c>
      <c r="S1013" s="4">
        <f t="shared" si="584"/>
        <v>0.80169074055877487</v>
      </c>
      <c r="T1013" s="20">
        <f t="shared" si="555"/>
        <v>2890.2539097744361</v>
      </c>
      <c r="U1013" s="2">
        <f t="shared" si="556"/>
        <v>14.056090225563821</v>
      </c>
      <c r="V1013" s="24">
        <f t="shared" si="557"/>
        <v>0</v>
      </c>
      <c r="W1013" s="32">
        <f t="shared" si="558"/>
        <v>2891.3927130993839</v>
      </c>
      <c r="X1013" s="33">
        <f t="shared" si="559"/>
        <v>12.917286900616091</v>
      </c>
      <c r="Y1013" s="34">
        <f t="shared" si="560"/>
        <v>0</v>
      </c>
      <c r="Z1013" s="39">
        <f t="shared" si="585"/>
        <v>2889.431</v>
      </c>
      <c r="AA1013" s="33">
        <f t="shared" si="561"/>
        <v>14.878999999999905</v>
      </c>
      <c r="AB1013" s="34">
        <f t="shared" si="562"/>
        <v>0</v>
      </c>
      <c r="AC1013" s="32">
        <f t="shared" si="563"/>
        <v>2889.8429597508702</v>
      </c>
      <c r="AD1013" s="33">
        <f t="shared" si="564"/>
        <v>14.467040249129695</v>
      </c>
      <c r="AE1013" s="34">
        <f t="shared" si="565"/>
        <v>0</v>
      </c>
      <c r="AF1013" s="36">
        <f t="shared" si="566"/>
        <v>-1</v>
      </c>
      <c r="AG1013" s="37">
        <f t="shared" si="567"/>
        <v>0</v>
      </c>
      <c r="AH1013" s="37">
        <f>IF(COUNTIF(AF1014:AF1017, "&lt;0")&gt;=2,0,IF(AE1013=1, 1, -1))</f>
        <v>-1</v>
      </c>
      <c r="AI1013" s="37">
        <f>IF(COUNTIF(AF1014:AF1016, "&lt;0")&gt;=1,0,IF(AE1013=1, 1, -1))</f>
        <v>0</v>
      </c>
      <c r="AJ1013" s="42">
        <f>IF(SUM(AE1014:AE1016)=0,0,IF(AE1013=1, 1, -1))</f>
        <v>-1</v>
      </c>
      <c r="AK1013" s="37">
        <f>IF(COUNTIF(AF1014:AF1015, "&lt;0")&gt;=2,0,IF(AE1013=1, 1, -1))</f>
        <v>-1</v>
      </c>
      <c r="AL1013" s="44">
        <f>IF(COUNTIF(AF1014:AF1017, "&lt;0")&gt;=3,0,IF(AE1013=1, 1, -1))</f>
        <v>-1</v>
      </c>
      <c r="AM1013" s="49">
        <f>IF(COUNTIF(AF1014:AF1016, "&lt;0")&gt;=2,0,IF(AE1013=1, 1, -1))</f>
        <v>-1</v>
      </c>
      <c r="AN1013" s="7">
        <v>10.796254505107207</v>
      </c>
      <c r="AO1013" s="4">
        <f t="shared" si="568"/>
        <v>20.430000000000291</v>
      </c>
      <c r="AP1013" s="4">
        <f t="shared" si="569"/>
        <v>-0.30999999999994543</v>
      </c>
      <c r="AQ1013" s="4">
        <f t="shared" si="570"/>
        <v>13.570000000000164</v>
      </c>
      <c r="AR1013">
        <f t="shared" si="586"/>
        <v>20.430000000000291</v>
      </c>
      <c r="AS1013" s="6">
        <f t="shared" si="571"/>
        <v>1</v>
      </c>
      <c r="AT1013" s="4">
        <f t="shared" si="572"/>
        <v>-4.2356182423394806</v>
      </c>
      <c r="AU1013" s="4">
        <f t="shared" si="587"/>
        <v>4.2262545051070433</v>
      </c>
      <c r="AV1013">
        <f t="shared" si="588"/>
        <v>0</v>
      </c>
      <c r="AW1013">
        <f t="shared" si="589"/>
        <v>1</v>
      </c>
      <c r="AX1013">
        <f t="shared" si="590"/>
        <v>0</v>
      </c>
      <c r="AY1013" s="4">
        <f t="shared" si="573"/>
        <v>-3.9100000000000006</v>
      </c>
      <c r="AZ1013" s="4">
        <f t="shared" si="574"/>
        <v>153.7949999999999</v>
      </c>
      <c r="BA1013" s="4">
        <f>(C1013-$C$1240)*10/100*4</f>
        <v>125.06399999999994</v>
      </c>
      <c r="BC1013"/>
      <c r="BE1013" s="6"/>
      <c r="BK1013">
        <f t="shared" si="591"/>
        <v>1</v>
      </c>
    </row>
    <row r="1014" spans="1:63" x14ac:dyDescent="0.25">
      <c r="A1014">
        <v>245</v>
      </c>
      <c r="B1014" s="1">
        <v>43360</v>
      </c>
      <c r="C1014" s="2">
        <v>2903.83</v>
      </c>
      <c r="D1014" s="2">
        <v>2904.65</v>
      </c>
      <c r="E1014" s="2">
        <v>2886.16</v>
      </c>
      <c r="F1014" s="2">
        <v>2888.8</v>
      </c>
      <c r="G1014" s="2">
        <v>2947760000</v>
      </c>
      <c r="H1014" s="2">
        <f t="shared" si="575"/>
        <v>12.670043584946468</v>
      </c>
      <c r="I1014" s="2">
        <f t="shared" si="576"/>
        <v>2884.3450000000003</v>
      </c>
      <c r="J1014" s="2">
        <f t="shared" si="577"/>
        <v>13.109170193337773</v>
      </c>
      <c r="K1014" s="2">
        <f t="shared" si="578"/>
        <v>-1.1500000000000909</v>
      </c>
      <c r="L1014" s="20">
        <f>VLOOKUP(B1014,'IV Calls'!A:B,2, FALSE)</f>
        <v>6.8400000000000002E-2</v>
      </c>
      <c r="M1014" s="2">
        <f t="shared" si="579"/>
        <v>6.5140342174424672</v>
      </c>
      <c r="N1014" s="2">
        <f>VLOOKUP(B1014,'IV Puts'!A:B,2, FALSE)</f>
        <v>0.12609999999999999</v>
      </c>
      <c r="O1014" s="21">
        <f t="shared" si="580"/>
        <v>12.462390690389915</v>
      </c>
      <c r="P1014" s="4">
        <f t="shared" si="581"/>
        <v>18.820000000000164</v>
      </c>
      <c r="Q1014" s="4">
        <f t="shared" si="582"/>
        <v>18.627000000000045</v>
      </c>
      <c r="R1014" s="4">
        <f t="shared" si="583"/>
        <v>1.4539097744360869</v>
      </c>
      <c r="S1014" s="4">
        <f t="shared" si="584"/>
        <v>0.91931422448432698</v>
      </c>
      <c r="T1014" s="20">
        <f t="shared" si="555"/>
        <v>2906.8891954887217</v>
      </c>
      <c r="U1014" s="2">
        <f t="shared" si="556"/>
        <v>18.089195488721543</v>
      </c>
      <c r="V1014" s="24">
        <f t="shared" si="557"/>
        <v>0</v>
      </c>
      <c r="W1014" s="32">
        <f t="shared" si="558"/>
        <v>2904.7072059420238</v>
      </c>
      <c r="X1014" s="33">
        <f t="shared" si="559"/>
        <v>15.907205942023666</v>
      </c>
      <c r="Y1014" s="34">
        <f t="shared" si="560"/>
        <v>0</v>
      </c>
      <c r="Z1014" s="39">
        <f t="shared" si="585"/>
        <v>2903.5749999999998</v>
      </c>
      <c r="AA1014" s="33">
        <f t="shared" si="561"/>
        <v>14.774999999999636</v>
      </c>
      <c r="AB1014" s="34">
        <f t="shared" si="562"/>
        <v>0</v>
      </c>
      <c r="AC1014" s="32">
        <f t="shared" si="563"/>
        <v>2903.8127632478249</v>
      </c>
      <c r="AD1014" s="33">
        <f t="shared" si="564"/>
        <v>15.012763247824751</v>
      </c>
      <c r="AE1014" s="34">
        <f t="shared" si="565"/>
        <v>0</v>
      </c>
      <c r="AF1014" s="36">
        <f t="shared" si="566"/>
        <v>-1</v>
      </c>
      <c r="AG1014" s="37">
        <f t="shared" si="567"/>
        <v>-1</v>
      </c>
      <c r="AH1014" s="37">
        <f>IF(COUNTIF(AF1015:AF1018, "&lt;0")&gt;=2,0,IF(AE1014=1, 1, -1))</f>
        <v>-1</v>
      </c>
      <c r="AI1014" s="37">
        <f>IF(COUNTIF(AF1015:AF1017, "&lt;0")&gt;=1,0,IF(AE1014=1, 1, -1))</f>
        <v>-1</v>
      </c>
      <c r="AJ1014" s="42">
        <f>IF(SUM(AE1015:AE1017)=0,0,IF(AE1014=1, 1, -1))</f>
        <v>-1</v>
      </c>
      <c r="AK1014" s="37">
        <f>IF(COUNTIF(AF1015:AF1016, "&lt;0")&gt;=2,0,IF(AE1014=1, 1, -1))</f>
        <v>-1</v>
      </c>
      <c r="AL1014" s="44">
        <f>IF(COUNTIF(AF1015:AF1018, "&lt;0")&gt;=3,0,IF(AE1014=1, 1, -1))</f>
        <v>-1</v>
      </c>
      <c r="AM1014" s="49">
        <f>IF(COUNTIF(AF1015:AF1017, "&lt;0")&gt;=2,0,IF(AE1014=1, 1, -1))</f>
        <v>-1</v>
      </c>
      <c r="AN1014" s="7">
        <v>12.009060158179752</v>
      </c>
      <c r="AO1014" s="4">
        <f t="shared" si="568"/>
        <v>0.82000000000016371</v>
      </c>
      <c r="AP1014" s="4">
        <f t="shared" si="569"/>
        <v>-17.670000000000073</v>
      </c>
      <c r="AQ1014" s="4">
        <f t="shared" si="570"/>
        <v>15.029999999999745</v>
      </c>
      <c r="AR1014">
        <f t="shared" si="586"/>
        <v>17.670000000000073</v>
      </c>
      <c r="AS1014" s="6">
        <f t="shared" si="571"/>
        <v>0</v>
      </c>
      <c r="AT1014" s="4">
        <f t="shared" si="572"/>
        <v>0.34359023726955584</v>
      </c>
      <c r="AU1014" s="4">
        <f t="shared" si="587"/>
        <v>3.9790601581800065</v>
      </c>
      <c r="AV1014">
        <f t="shared" si="588"/>
        <v>0</v>
      </c>
      <c r="AW1014">
        <f t="shared" si="589"/>
        <v>0</v>
      </c>
      <c r="AX1014">
        <f t="shared" si="590"/>
        <v>0</v>
      </c>
      <c r="AY1014" s="4">
        <f t="shared" si="573"/>
        <v>6.94</v>
      </c>
      <c r="AZ1014" s="4">
        <f t="shared" si="574"/>
        <v>157.7049999999999</v>
      </c>
      <c r="BA1014" s="4">
        <f>(C1014-$C$1240)*10/100*4</f>
        <v>130.30000000000001</v>
      </c>
      <c r="BC1014"/>
      <c r="BE1014" s="6"/>
      <c r="BK1014">
        <f t="shared" si="591"/>
        <v>1</v>
      </c>
    </row>
    <row r="1015" spans="1:63" x14ac:dyDescent="0.25">
      <c r="A1015">
        <v>244</v>
      </c>
      <c r="B1015" s="1">
        <v>43357</v>
      </c>
      <c r="C1015" s="2">
        <v>2906.38</v>
      </c>
      <c r="D1015" s="2">
        <v>2908.3</v>
      </c>
      <c r="E1015" s="2">
        <v>2895.77</v>
      </c>
      <c r="F1015" s="2">
        <v>2904.98</v>
      </c>
      <c r="G1015" s="2">
        <v>3149800000</v>
      </c>
      <c r="H1015" s="2">
        <f t="shared" si="575"/>
        <v>12.081955323723193</v>
      </c>
      <c r="I1015" s="2">
        <f t="shared" si="576"/>
        <v>2881.0694999999996</v>
      </c>
      <c r="J1015" s="2">
        <f t="shared" si="577"/>
        <v>13.244829378408722</v>
      </c>
      <c r="K1015" s="2">
        <f t="shared" si="578"/>
        <v>2.2000000000002728</v>
      </c>
      <c r="L1015" s="20">
        <f>VLOOKUP(B1015,'IV Calls'!A:B,2, FALSE)</f>
        <v>5.1400000000000001E-2</v>
      </c>
      <c r="M1015" s="2">
        <f t="shared" si="579"/>
        <v>4.8937010614624512</v>
      </c>
      <c r="N1015" s="2">
        <f>VLOOKUP(B1015,'IV Puts'!A:B,2, FALSE)</f>
        <v>0.1027</v>
      </c>
      <c r="O1015" s="21">
        <f t="shared" si="580"/>
        <v>10.146986968706031</v>
      </c>
      <c r="P1015" s="4">
        <f t="shared" si="581"/>
        <v>12.5300000000002</v>
      </c>
      <c r="Q1015" s="4">
        <f t="shared" si="582"/>
        <v>18.204000000000043</v>
      </c>
      <c r="R1015" s="4">
        <f t="shared" si="583"/>
        <v>1.909195488721797</v>
      </c>
      <c r="S1015" s="4">
        <f t="shared" si="584"/>
        <v>1.2355013267945256</v>
      </c>
      <c r="T1015" s="20">
        <f t="shared" si="555"/>
        <v>2906.3657142857141</v>
      </c>
      <c r="U1015" s="2">
        <f t="shared" si="556"/>
        <v>1.3857142857141298</v>
      </c>
      <c r="V1015" s="24">
        <f t="shared" si="557"/>
        <v>1</v>
      </c>
      <c r="W1015" s="32">
        <f t="shared" si="558"/>
        <v>2907.380841937616</v>
      </c>
      <c r="X1015" s="33">
        <f t="shared" si="559"/>
        <v>2.4008419376159509</v>
      </c>
      <c r="Y1015" s="34">
        <f t="shared" si="560"/>
        <v>1</v>
      </c>
      <c r="Z1015" s="39">
        <f t="shared" si="585"/>
        <v>2907.3330000000001</v>
      </c>
      <c r="AA1015" s="33">
        <f t="shared" si="561"/>
        <v>2.3530000000000655</v>
      </c>
      <c r="AB1015" s="34">
        <f t="shared" si="562"/>
        <v>1</v>
      </c>
      <c r="AC1015" s="32">
        <f t="shared" si="563"/>
        <v>2907.3430468068996</v>
      </c>
      <c r="AD1015" s="33">
        <f t="shared" si="564"/>
        <v>2.3630468068995469</v>
      </c>
      <c r="AE1015" s="34">
        <f t="shared" si="565"/>
        <v>1</v>
      </c>
      <c r="AF1015" s="36">
        <f t="shared" si="566"/>
        <v>1</v>
      </c>
      <c r="AG1015" s="37">
        <f t="shared" si="567"/>
        <v>1</v>
      </c>
      <c r="AH1015" s="37">
        <f>IF(COUNTIF(AF1016:AF1019, "&lt;0")&gt;=2,0,IF(AE1015=1, 1, -1))</f>
        <v>1</v>
      </c>
      <c r="AI1015" s="37">
        <f>IF(COUNTIF(AF1016:AF1018, "&lt;0")&gt;=1,0,IF(AE1015=1, 1, -1))</f>
        <v>0</v>
      </c>
      <c r="AJ1015" s="42">
        <f>IF(SUM(AE1016:AE1018)=0,0,IF(AE1015=1, 1, -1))</f>
        <v>1</v>
      </c>
      <c r="AK1015" s="37">
        <f>IF(COUNTIF(AF1016:AF1017, "&lt;0")&gt;=2,0,IF(AE1015=1, 1, -1))</f>
        <v>1</v>
      </c>
      <c r="AL1015" s="44">
        <f>IF(COUNTIF(AF1016:AF1019, "&lt;0")&gt;=3,0,IF(AE1015=1, 1, -1))</f>
        <v>1</v>
      </c>
      <c r="AM1015" s="49">
        <f>IF(COUNTIF(AF1016:AF1018, "&lt;0")&gt;=2,0,IF(AE1015=1, 1, -1))</f>
        <v>1</v>
      </c>
      <c r="AN1015" s="7">
        <v>9.7778813037391785</v>
      </c>
      <c r="AO1015" s="4">
        <f t="shared" si="568"/>
        <v>1.9200000000000728</v>
      </c>
      <c r="AP1015" s="4">
        <f t="shared" si="569"/>
        <v>-10.610000000000127</v>
      </c>
      <c r="AQ1015" s="4">
        <f t="shared" si="570"/>
        <v>1.4000000000000909</v>
      </c>
      <c r="AR1015">
        <f t="shared" si="586"/>
        <v>10.610000000000127</v>
      </c>
      <c r="AS1015" s="6">
        <f t="shared" si="571"/>
        <v>0</v>
      </c>
      <c r="AT1015" s="4">
        <f t="shared" si="572"/>
        <v>4.0568219556086405</v>
      </c>
      <c r="AU1015" s="4">
        <f t="shared" si="587"/>
        <v>15.377881303739088</v>
      </c>
      <c r="AV1015">
        <f t="shared" si="588"/>
        <v>0</v>
      </c>
      <c r="AW1015">
        <f t="shared" si="589"/>
        <v>0</v>
      </c>
      <c r="AX1015">
        <f t="shared" si="590"/>
        <v>0</v>
      </c>
      <c r="AY1015" s="4">
        <f t="shared" si="573"/>
        <v>6.94</v>
      </c>
      <c r="AZ1015" s="4">
        <f t="shared" si="574"/>
        <v>150.7649999999999</v>
      </c>
      <c r="BA1015" s="4">
        <f>(C1015-$C$1240)*10/100*4</f>
        <v>131.32000000000008</v>
      </c>
      <c r="BC1015"/>
      <c r="BE1015" s="6"/>
      <c r="BK1015">
        <f t="shared" si="591"/>
        <v>1</v>
      </c>
    </row>
    <row r="1016" spans="1:63" x14ac:dyDescent="0.25">
      <c r="A1016">
        <v>243</v>
      </c>
      <c r="B1016" s="1">
        <v>43356</v>
      </c>
      <c r="C1016" s="2">
        <v>2896.85</v>
      </c>
      <c r="D1016" s="2">
        <v>2906.76</v>
      </c>
      <c r="E1016" s="2">
        <v>2896.39</v>
      </c>
      <c r="F1016" s="2">
        <v>2904.18</v>
      </c>
      <c r="G1016" s="2">
        <v>3254930000</v>
      </c>
      <c r="H1016" s="2">
        <f t="shared" si="575"/>
        <v>12.514511754137397</v>
      </c>
      <c r="I1016" s="2">
        <f t="shared" si="576"/>
        <v>2877.3224999999998</v>
      </c>
      <c r="J1016" s="2">
        <f t="shared" si="577"/>
        <v>13.589053440952135</v>
      </c>
      <c r="K1016" s="2">
        <f t="shared" si="578"/>
        <v>7.9299999999998363</v>
      </c>
      <c r="L1016" s="20">
        <f>VLOOKUP(B1016,'IV Calls'!A:B,2, FALSE)</f>
        <v>5.7099999999999998E-2</v>
      </c>
      <c r="M1016" s="2">
        <f t="shared" si="579"/>
        <v>5.4078222814410433</v>
      </c>
      <c r="N1016" s="2">
        <f>VLOOKUP(B1016,'IV Puts'!A:B,2, FALSE)</f>
        <v>0.1038</v>
      </c>
      <c r="O1016" s="21">
        <f t="shared" si="580"/>
        <v>10.201781033631368</v>
      </c>
      <c r="P1016" s="4">
        <f t="shared" si="581"/>
        <v>17.840000000000146</v>
      </c>
      <c r="Q1016" s="4">
        <f t="shared" si="582"/>
        <v>18.833000000000037</v>
      </c>
      <c r="R1016" s="4">
        <f t="shared" si="583"/>
        <v>2.1857142857142771</v>
      </c>
      <c r="S1016" s="4">
        <f t="shared" si="584"/>
        <v>1.4096365318530211</v>
      </c>
      <c r="T1016" s="20">
        <f t="shared" si="555"/>
        <v>2891.6170451127819</v>
      </c>
      <c r="U1016" s="2">
        <f t="shared" si="556"/>
        <v>12.562954887217984</v>
      </c>
      <c r="V1016" s="24">
        <f t="shared" si="557"/>
        <v>0</v>
      </c>
      <c r="W1016" s="32">
        <f t="shared" si="558"/>
        <v>2898.082357813792</v>
      </c>
      <c r="X1016" s="33">
        <f t="shared" si="559"/>
        <v>6.0976421862078496</v>
      </c>
      <c r="Y1016" s="34">
        <f t="shared" si="560"/>
        <v>1</v>
      </c>
      <c r="Z1016" s="39">
        <f t="shared" si="585"/>
        <v>2897.7059999999997</v>
      </c>
      <c r="AA1016" s="33">
        <f t="shared" si="561"/>
        <v>6.4740000000001601</v>
      </c>
      <c r="AB1016" s="34">
        <f t="shared" si="562"/>
        <v>1</v>
      </c>
      <c r="AC1016" s="32">
        <f t="shared" si="563"/>
        <v>2897.7850351408961</v>
      </c>
      <c r="AD1016" s="33">
        <f t="shared" si="564"/>
        <v>6.3949648591037658</v>
      </c>
      <c r="AE1016" s="34">
        <f t="shared" si="565"/>
        <v>1</v>
      </c>
      <c r="AF1016" s="36">
        <f t="shared" si="566"/>
        <v>1</v>
      </c>
      <c r="AG1016" s="37">
        <f t="shared" si="567"/>
        <v>1</v>
      </c>
      <c r="AH1016" s="37">
        <f>IF(COUNTIF(AF1017:AF1020, "&lt;0")&gt;=2,0,IF(AE1016=1, 1, -1))</f>
        <v>1</v>
      </c>
      <c r="AI1016" s="37">
        <f>IF(COUNTIF(AF1017:AF1019, "&lt;0")&gt;=1,0,IF(AE1016=1, 1, -1))</f>
        <v>0</v>
      </c>
      <c r="AJ1016" s="42">
        <f>IF(SUM(AE1017:AE1019)=0,0,IF(AE1016=1, 1, -1))</f>
        <v>1</v>
      </c>
      <c r="AK1016" s="37">
        <f>IF(COUNTIF(AF1017:AF1018, "&lt;0")&gt;=2,0,IF(AE1016=1, 1, -1))</f>
        <v>1</v>
      </c>
      <c r="AL1016" s="44">
        <f>IF(COUNTIF(AF1017:AF1020, "&lt;0")&gt;=3,0,IF(AE1016=1, 1, -1))</f>
        <v>1</v>
      </c>
      <c r="AM1016" s="49">
        <f>IF(COUNTIF(AF1017:AF1019, "&lt;0")&gt;=2,0,IF(AE1016=1, 1, -1))</f>
        <v>1</v>
      </c>
      <c r="AN1016" s="7">
        <v>9.8306821858770643</v>
      </c>
      <c r="AO1016" s="4">
        <f t="shared" si="568"/>
        <v>9.9100000000003092</v>
      </c>
      <c r="AP1016" s="4">
        <f t="shared" si="569"/>
        <v>-0.46000000000003638</v>
      </c>
      <c r="AQ1016" s="4">
        <f t="shared" si="570"/>
        <v>7.3299999999999272</v>
      </c>
      <c r="AR1016">
        <f t="shared" si="586"/>
        <v>9.9100000000003092</v>
      </c>
      <c r="AS1016" s="6">
        <f t="shared" si="571"/>
        <v>0</v>
      </c>
      <c r="AT1016" s="4">
        <f t="shared" si="572"/>
        <v>4.8360232788152864</v>
      </c>
      <c r="AU1016" s="4">
        <f t="shared" si="587"/>
        <v>9.5006821858771371</v>
      </c>
      <c r="AV1016">
        <f t="shared" si="588"/>
        <v>0</v>
      </c>
      <c r="AW1016">
        <f t="shared" si="589"/>
        <v>0</v>
      </c>
      <c r="AX1016">
        <f t="shared" si="590"/>
        <v>0</v>
      </c>
      <c r="AY1016" s="4">
        <f t="shared" si="573"/>
        <v>6.94</v>
      </c>
      <c r="AZ1016" s="4">
        <f t="shared" si="574"/>
        <v>143.8249999999999</v>
      </c>
      <c r="BA1016" s="4">
        <f>(C1016-$C$1240)*10/100*4</f>
        <v>127.508</v>
      </c>
      <c r="BC1016"/>
      <c r="BE1016" s="6"/>
      <c r="BK1016">
        <f t="shared" si="591"/>
        <v>1</v>
      </c>
    </row>
    <row r="1017" spans="1:63" x14ac:dyDescent="0.25">
      <c r="A1017">
        <v>242</v>
      </c>
      <c r="B1017" s="1">
        <v>43355</v>
      </c>
      <c r="C1017" s="2">
        <v>2888.29</v>
      </c>
      <c r="D1017" s="2">
        <v>2894.65</v>
      </c>
      <c r="E1017" s="2">
        <v>2879.2</v>
      </c>
      <c r="F1017" s="2">
        <v>2888.92</v>
      </c>
      <c r="G1017" s="2">
        <v>3264930000</v>
      </c>
      <c r="H1017" s="2">
        <f t="shared" si="575"/>
        <v>12.827267873990532</v>
      </c>
      <c r="I1017" s="2">
        <f t="shared" si="576"/>
        <v>2873.8774999999996</v>
      </c>
      <c r="J1017" s="2">
        <f t="shared" si="577"/>
        <v>14.490733009682256</v>
      </c>
      <c r="K1017" s="2">
        <f t="shared" si="578"/>
        <v>0.40000000000009095</v>
      </c>
      <c r="L1017" s="20">
        <f>VLOOKUP(B1017,'IV Calls'!A:B,2, FALSE)</f>
        <v>6.5000000000000002E-2</v>
      </c>
      <c r="M1017" s="2">
        <f t="shared" si="579"/>
        <v>6.1538200238519885</v>
      </c>
      <c r="N1017" s="2">
        <f>VLOOKUP(B1017,'IV Puts'!A:B,2, FALSE)</f>
        <v>0.1087</v>
      </c>
      <c r="O1017" s="21">
        <f t="shared" si="580"/>
        <v>10.679559009002782</v>
      </c>
      <c r="P1017" s="4">
        <f t="shared" si="581"/>
        <v>15.450000000000273</v>
      </c>
      <c r="Q1017" s="4">
        <f t="shared" si="582"/>
        <v>18.947000000000024</v>
      </c>
      <c r="R1017" s="4">
        <f t="shared" si="583"/>
        <v>2.6970451127819506</v>
      </c>
      <c r="S1017" s="4">
        <f t="shared" si="584"/>
        <v>1.7357152306929025</v>
      </c>
      <c r="T1017" s="20">
        <f t="shared" si="555"/>
        <v>2890.9018571428569</v>
      </c>
      <c r="U1017" s="2">
        <f t="shared" si="556"/>
        <v>1.9818571428568248</v>
      </c>
      <c r="V1017" s="24">
        <f t="shared" si="557"/>
        <v>1</v>
      </c>
      <c r="W1017" s="32">
        <f t="shared" si="558"/>
        <v>2889.679321513273</v>
      </c>
      <c r="X1017" s="33">
        <f t="shared" si="559"/>
        <v>0.75932151327288011</v>
      </c>
      <c r="Y1017" s="34">
        <f t="shared" si="560"/>
        <v>1</v>
      </c>
      <c r="Z1017" s="39">
        <f t="shared" si="585"/>
        <v>2889.962</v>
      </c>
      <c r="AA1017" s="33">
        <f t="shared" si="561"/>
        <v>1.0419999999999163</v>
      </c>
      <c r="AB1017" s="34">
        <f t="shared" si="562"/>
        <v>1</v>
      </c>
      <c r="AC1017" s="32">
        <f t="shared" si="563"/>
        <v>2889.9026375177873</v>
      </c>
      <c r="AD1017" s="33">
        <f t="shared" si="564"/>
        <v>0.98263751778722508</v>
      </c>
      <c r="AE1017" s="34">
        <f t="shared" si="565"/>
        <v>1</v>
      </c>
      <c r="AF1017" s="36">
        <f t="shared" si="566"/>
        <v>1</v>
      </c>
      <c r="AG1017" s="37">
        <f t="shared" si="567"/>
        <v>0</v>
      </c>
      <c r="AH1017" s="37">
        <f>IF(COUNTIF(AF1018:AF1021, "&lt;0")&gt;=2,0,IF(AE1017=1, 1, -1))</f>
        <v>0</v>
      </c>
      <c r="AI1017" s="37">
        <f>IF(COUNTIF(AF1018:AF1020, "&lt;0")&gt;=1,0,IF(AE1017=1, 1, -1))</f>
        <v>0</v>
      </c>
      <c r="AJ1017" s="42">
        <f>IF(SUM(AE1018:AE1020)=0,0,IF(AE1017=1, 1, -1))</f>
        <v>1</v>
      </c>
      <c r="AK1017" s="37">
        <f>IF(COUNTIF(AF1018:AF1019, "&lt;0")&gt;=2,0,IF(AE1017=1, 1, -1))</f>
        <v>1</v>
      </c>
      <c r="AL1017" s="44">
        <f>IF(COUNTIF(AF1018:AF1021, "&lt;0")&gt;=3,0,IF(AE1017=1, 1, -1))</f>
        <v>1</v>
      </c>
      <c r="AM1017" s="49">
        <f>IF(COUNTIF(AF1018:AF1020, "&lt;0")&gt;=2,0,IF(AE1017=1, 1, -1))</f>
        <v>1</v>
      </c>
      <c r="AN1017" s="7">
        <v>10.291080562964785</v>
      </c>
      <c r="AO1017" s="4">
        <f t="shared" si="568"/>
        <v>6.3600000000001273</v>
      </c>
      <c r="AP1017" s="4">
        <f t="shared" si="569"/>
        <v>-9.0900000000001455</v>
      </c>
      <c r="AQ1017" s="4">
        <f t="shared" si="570"/>
        <v>0.63000000000010914</v>
      </c>
      <c r="AR1017">
        <f t="shared" si="586"/>
        <v>9.0900000000001455</v>
      </c>
      <c r="AS1017" s="6">
        <f t="shared" si="571"/>
        <v>0</v>
      </c>
      <c r="AT1017" s="4">
        <f t="shared" si="572"/>
        <v>6.3466208444470311</v>
      </c>
      <c r="AU1017" s="4">
        <f t="shared" si="587"/>
        <v>16.661080562964678</v>
      </c>
      <c r="AV1017">
        <f t="shared" si="588"/>
        <v>0</v>
      </c>
      <c r="AW1017">
        <f t="shared" si="589"/>
        <v>0</v>
      </c>
      <c r="AX1017">
        <f t="shared" si="590"/>
        <v>0</v>
      </c>
      <c r="AY1017" s="4">
        <f t="shared" si="573"/>
        <v>6.94</v>
      </c>
      <c r="AZ1017" s="4">
        <f t="shared" si="574"/>
        <v>136.88499999999991</v>
      </c>
      <c r="BA1017" s="4">
        <f>(C1017-$C$1240)*10/100*4</f>
        <v>124.08400000000002</v>
      </c>
      <c r="BC1017"/>
      <c r="BE1017" s="6"/>
      <c r="BK1017">
        <f t="shared" si="591"/>
        <v>1</v>
      </c>
    </row>
    <row r="1018" spans="1:63" x14ac:dyDescent="0.25">
      <c r="A1018">
        <v>241</v>
      </c>
      <c r="B1018" s="1">
        <v>43354</v>
      </c>
      <c r="C1018" s="2">
        <v>2871.57</v>
      </c>
      <c r="D1018" s="2">
        <v>2892.52</v>
      </c>
      <c r="E1018" s="2">
        <v>2866.78</v>
      </c>
      <c r="F1018" s="2">
        <v>2887.89</v>
      </c>
      <c r="G1018" s="2">
        <v>2899660000</v>
      </c>
      <c r="H1018" s="2">
        <f t="shared" si="575"/>
        <v>13.357656522675516</v>
      </c>
      <c r="I1018" s="2">
        <f t="shared" si="576"/>
        <v>2870.8569999999995</v>
      </c>
      <c r="J1018" s="2">
        <f t="shared" si="577"/>
        <v>14.639201121430233</v>
      </c>
      <c r="K1018" s="2">
        <f t="shared" si="578"/>
        <v>-5.5599999999999454</v>
      </c>
      <c r="L1018" s="20">
        <f>VLOOKUP(B1018,'IV Calls'!A:B,2, FALSE)</f>
        <v>7.4700000000000003E-2</v>
      </c>
      <c r="M1018" s="2">
        <f t="shared" si="579"/>
        <v>7.0458091352314334</v>
      </c>
      <c r="N1018" s="2">
        <f>VLOOKUP(B1018,'IV Puts'!A:B,2, FALSE)</f>
        <v>0.1137</v>
      </c>
      <c r="O1018" s="21">
        <f t="shared" si="580"/>
        <v>11.129177752353238</v>
      </c>
      <c r="P1018" s="4">
        <f t="shared" si="581"/>
        <v>25.739999999999782</v>
      </c>
      <c r="Q1018" s="4">
        <f t="shared" si="582"/>
        <v>18.428999999999995</v>
      </c>
      <c r="R1018" s="4">
        <f t="shared" si="583"/>
        <v>3.0118571428571372</v>
      </c>
      <c r="S1018" s="4">
        <f t="shared" si="584"/>
        <v>1.9567908637649873</v>
      </c>
      <c r="T1018" s="20">
        <f t="shared" si="555"/>
        <v>2880.6568796992483</v>
      </c>
      <c r="U1018" s="2">
        <f t="shared" si="556"/>
        <v>7.2331203007515796</v>
      </c>
      <c r="V1018" s="24">
        <f t="shared" si="557"/>
        <v>1</v>
      </c>
      <c r="W1018" s="32">
        <f t="shared" si="558"/>
        <v>2873.2276178497782</v>
      </c>
      <c r="X1018" s="33">
        <f t="shared" si="559"/>
        <v>14.662382150221674</v>
      </c>
      <c r="Y1018" s="34">
        <f t="shared" si="560"/>
        <v>0</v>
      </c>
      <c r="Z1018" s="39">
        <f t="shared" si="585"/>
        <v>2870.5879999999997</v>
      </c>
      <c r="AA1018" s="33">
        <f t="shared" si="561"/>
        <v>17.302000000000135</v>
      </c>
      <c r="AB1018" s="34">
        <f t="shared" si="562"/>
        <v>0</v>
      </c>
      <c r="AC1018" s="32">
        <f t="shared" si="563"/>
        <v>2871.1423197484528</v>
      </c>
      <c r="AD1018" s="33">
        <f t="shared" si="564"/>
        <v>16.747680251547081</v>
      </c>
      <c r="AE1018" s="34">
        <f t="shared" si="565"/>
        <v>0</v>
      </c>
      <c r="AF1018" s="36">
        <f t="shared" si="566"/>
        <v>-1</v>
      </c>
      <c r="AG1018" s="37">
        <f t="shared" si="567"/>
        <v>-1</v>
      </c>
      <c r="AH1018" s="37">
        <f>IF(COUNTIF(AF1019:AF1022, "&lt;0")&gt;=2,0,IF(AE1018=1, 1, -1))</f>
        <v>-1</v>
      </c>
      <c r="AI1018" s="37">
        <f>IF(COUNTIF(AF1019:AF1021, "&lt;0")&gt;=1,0,IF(AE1018=1, 1, -1))</f>
        <v>0</v>
      </c>
      <c r="AJ1018" s="42">
        <f>IF(SUM(AE1019:AE1021)=0,0,IF(AE1018=1, 1, -1))</f>
        <v>-1</v>
      </c>
      <c r="AK1018" s="37">
        <f>IF(COUNTIF(AF1019:AF1020, "&lt;0")&gt;=2,0,IF(AE1018=1, 1, -1))</f>
        <v>-1</v>
      </c>
      <c r="AL1018" s="44">
        <f>IF(COUNTIF(AF1019:AF1022, "&lt;0")&gt;=3,0,IF(AE1018=1, 1, -1))</f>
        <v>-1</v>
      </c>
      <c r="AM1018" s="49">
        <f>IF(COUNTIF(AF1019:AF1021, "&lt;0")&gt;=2,0,IF(AE1018=1, 1, -1))</f>
        <v>-1</v>
      </c>
      <c r="AN1018" s="7">
        <v>10.724344025111298</v>
      </c>
      <c r="AO1018" s="4">
        <f t="shared" si="568"/>
        <v>20.949999999999818</v>
      </c>
      <c r="AP1018" s="4">
        <f t="shared" si="569"/>
        <v>-4.7899999999999636</v>
      </c>
      <c r="AQ1018" s="4">
        <f t="shared" si="570"/>
        <v>16.319999999999709</v>
      </c>
      <c r="AR1018">
        <f t="shared" si="586"/>
        <v>20.949999999999818</v>
      </c>
      <c r="AS1018" s="6">
        <f t="shared" si="571"/>
        <v>1</v>
      </c>
      <c r="AT1018" s="4">
        <f t="shared" si="572"/>
        <v>-4.8634839623328716</v>
      </c>
      <c r="AU1018" s="4">
        <f t="shared" si="587"/>
        <v>1.4043440251115893</v>
      </c>
      <c r="AV1018">
        <f t="shared" si="588"/>
        <v>0</v>
      </c>
      <c r="AW1018">
        <f t="shared" si="589"/>
        <v>1</v>
      </c>
      <c r="AX1018">
        <f t="shared" si="590"/>
        <v>0</v>
      </c>
      <c r="AY1018" s="4">
        <f t="shared" si="573"/>
        <v>-3.9100000000000006</v>
      </c>
      <c r="AZ1018" s="4">
        <f t="shared" si="574"/>
        <v>129.94499999999991</v>
      </c>
      <c r="BA1018" s="4">
        <f>(C1018-$C$1240)*10/100*4</f>
        <v>117.3960000000001</v>
      </c>
      <c r="BC1018"/>
      <c r="BE1018" s="6"/>
      <c r="BK1018">
        <f t="shared" si="591"/>
        <v>1</v>
      </c>
    </row>
    <row r="1019" spans="1:63" x14ac:dyDescent="0.25">
      <c r="A1019">
        <v>240</v>
      </c>
      <c r="B1019" s="1">
        <v>43353</v>
      </c>
      <c r="C1019" s="2">
        <v>2881.39</v>
      </c>
      <c r="D1019" s="2">
        <v>2886.93</v>
      </c>
      <c r="E1019" s="2">
        <v>2875.94</v>
      </c>
      <c r="F1019" s="2">
        <v>2877.13</v>
      </c>
      <c r="G1019" s="2">
        <v>2731400000</v>
      </c>
      <c r="H1019" s="2">
        <f t="shared" si="575"/>
        <v>11.816747484443839</v>
      </c>
      <c r="I1019" s="2">
        <f t="shared" si="576"/>
        <v>2869.0514999999996</v>
      </c>
      <c r="J1019" s="2">
        <f t="shared" si="577"/>
        <v>13.737538621180342</v>
      </c>
      <c r="K1019" s="2">
        <f t="shared" si="578"/>
        <v>9.7100000000000364</v>
      </c>
      <c r="L1019" s="20">
        <f>VLOOKUP(B1019,'IV Calls'!A:B,2, FALSE)</f>
        <v>8.5999999999999993E-2</v>
      </c>
      <c r="M1019" s="2">
        <f t="shared" si="579"/>
        <v>8.0962755730584952</v>
      </c>
      <c r="N1019" s="2">
        <f>VLOOKUP(B1019,'IV Puts'!A:B,2, FALSE)</f>
        <v>0.122</v>
      </c>
      <c r="O1019" s="21">
        <f t="shared" si="580"/>
        <v>11.918977582719204</v>
      </c>
      <c r="P1019" s="4">
        <f t="shared" si="581"/>
        <v>15.25</v>
      </c>
      <c r="Q1019" s="4">
        <f t="shared" si="582"/>
        <v>18.211000000000013</v>
      </c>
      <c r="R1019" s="4">
        <f t="shared" si="583"/>
        <v>3.5268796992481191</v>
      </c>
      <c r="S1019" s="4">
        <f t="shared" si="584"/>
        <v>2.3346730278564163</v>
      </c>
      <c r="T1019" s="20">
        <f t="shared" si="555"/>
        <v>2875.6304661654135</v>
      </c>
      <c r="U1019" s="2">
        <f t="shared" si="556"/>
        <v>1.4995338345866003</v>
      </c>
      <c r="V1019" s="24">
        <f t="shared" si="557"/>
        <v>1</v>
      </c>
      <c r="W1019" s="32">
        <f t="shared" si="558"/>
        <v>2883.2900625409484</v>
      </c>
      <c r="X1019" s="33">
        <f t="shared" si="559"/>
        <v>6.1600625409482745</v>
      </c>
      <c r="Y1019" s="34">
        <f t="shared" si="560"/>
        <v>1</v>
      </c>
      <c r="Z1019" s="39">
        <f t="shared" si="585"/>
        <v>2882.7029999999995</v>
      </c>
      <c r="AA1019" s="33">
        <f t="shared" si="561"/>
        <v>5.5729999999994106</v>
      </c>
      <c r="AB1019" s="34">
        <f t="shared" si="562"/>
        <v>1</v>
      </c>
      <c r="AC1019" s="32">
        <f t="shared" si="563"/>
        <v>2882.8262831335987</v>
      </c>
      <c r="AD1019" s="33">
        <f t="shared" si="564"/>
        <v>5.6962831335986266</v>
      </c>
      <c r="AE1019" s="34">
        <f t="shared" si="565"/>
        <v>1</v>
      </c>
      <c r="AF1019" s="36">
        <f t="shared" si="566"/>
        <v>1</v>
      </c>
      <c r="AG1019" s="37">
        <f t="shared" si="567"/>
        <v>1</v>
      </c>
      <c r="AH1019" s="37">
        <f>IF(COUNTIF(AF1020:AF1023, "&lt;0")&gt;=2,0,IF(AE1019=1, 1, -1))</f>
        <v>1</v>
      </c>
      <c r="AI1019" s="37">
        <f>IF(COUNTIF(AF1020:AF1022, "&lt;0")&gt;=1,0,IF(AE1019=1, 1, -1))</f>
        <v>0</v>
      </c>
      <c r="AJ1019" s="42">
        <f>IF(SUM(AE1020:AE1022)=0,0,IF(AE1019=1, 1, -1))</f>
        <v>1</v>
      </c>
      <c r="AK1019" s="37">
        <f>IF(COUNTIF(AF1020:AF1021, "&lt;0")&gt;=2,0,IF(AE1019=1, 1, -1))</f>
        <v>1</v>
      </c>
      <c r="AL1019" s="44">
        <f>IF(COUNTIF(AF1020:AF1023, "&lt;0")&gt;=3,0,IF(AE1019=1, 1, -1))</f>
        <v>1</v>
      </c>
      <c r="AM1019" s="49">
        <f>IF(COUNTIF(AF1020:AF1022, "&lt;0")&gt;=2,0,IF(AE1019=1, 1, -1))</f>
        <v>1</v>
      </c>
      <c r="AN1019" s="7">
        <v>11.485414185036472</v>
      </c>
      <c r="AO1019" s="4">
        <f t="shared" si="568"/>
        <v>5.5399999999999636</v>
      </c>
      <c r="AP1019" s="4">
        <f t="shared" si="569"/>
        <v>-5.4499999999998181</v>
      </c>
      <c r="AQ1019" s="4">
        <f t="shared" si="570"/>
        <v>4.2599999999997635</v>
      </c>
      <c r="AR1019">
        <f t="shared" si="586"/>
        <v>5.5399999999999636</v>
      </c>
      <c r="AS1019" s="6">
        <f t="shared" si="571"/>
        <v>0</v>
      </c>
      <c r="AT1019" s="4">
        <f t="shared" si="572"/>
        <v>11.688121277554743</v>
      </c>
      <c r="AU1019" s="4">
        <f t="shared" si="587"/>
        <v>14.225414185036708</v>
      </c>
      <c r="AV1019">
        <f t="shared" si="588"/>
        <v>0</v>
      </c>
      <c r="AW1019">
        <f t="shared" si="589"/>
        <v>0</v>
      </c>
      <c r="AX1019">
        <f t="shared" si="590"/>
        <v>0</v>
      </c>
      <c r="AY1019" s="4">
        <f t="shared" si="573"/>
        <v>6.94</v>
      </c>
      <c r="AZ1019" s="4">
        <f t="shared" si="574"/>
        <v>133.8549999999999</v>
      </c>
      <c r="BA1019" s="4">
        <f>(C1019-$C$1240)*10/100*4</f>
        <v>121.32399999999998</v>
      </c>
      <c r="BC1019"/>
      <c r="BE1019" s="6"/>
      <c r="BK1019">
        <f t="shared" si="591"/>
        <v>1</v>
      </c>
    </row>
    <row r="1020" spans="1:63" x14ac:dyDescent="0.25">
      <c r="A1020">
        <v>239</v>
      </c>
      <c r="B1020" s="1">
        <v>43350</v>
      </c>
      <c r="C1020" s="2">
        <v>2868.26</v>
      </c>
      <c r="D1020" s="2">
        <v>2883.81</v>
      </c>
      <c r="E1020" s="2">
        <v>2864.12</v>
      </c>
      <c r="F1020" s="2">
        <v>2871.68</v>
      </c>
      <c r="G1020" s="2">
        <v>2946270000</v>
      </c>
      <c r="H1020" s="2">
        <f t="shared" si="575"/>
        <v>14.871610575560068</v>
      </c>
      <c r="I1020" s="2">
        <f t="shared" si="576"/>
        <v>2866.9269999999997</v>
      </c>
      <c r="J1020" s="2">
        <f t="shared" si="577"/>
        <v>15.16881083359088</v>
      </c>
      <c r="K1020" s="2">
        <f t="shared" si="578"/>
        <v>-9.7899999999999636</v>
      </c>
      <c r="L1020" s="20">
        <f>VLOOKUP(B1020,'IV Calls'!A:B,2, FALSE)</f>
        <v>9.1700000000000004E-2</v>
      </c>
      <c r="M1020" s="2">
        <f t="shared" si="579"/>
        <v>8.6520387799324858</v>
      </c>
      <c r="N1020" s="2">
        <f>VLOOKUP(B1020,'IV Puts'!A:B,2, FALSE)</f>
        <v>9.4399999999999998E-2</v>
      </c>
      <c r="O1020" s="21">
        <f t="shared" si="580"/>
        <v>9.243010739973565</v>
      </c>
      <c r="P1020" s="4">
        <f t="shared" si="581"/>
        <v>19.690000000000055</v>
      </c>
      <c r="Q1020" s="4">
        <f t="shared" si="582"/>
        <v>18.603999999999996</v>
      </c>
      <c r="R1020" s="4">
        <f t="shared" si="583"/>
        <v>3.9504661654135278</v>
      </c>
      <c r="S1020" s="4">
        <f t="shared" si="584"/>
        <v>2.6761444238712389</v>
      </c>
      <c r="T1020" s="20">
        <f t="shared" si="555"/>
        <v>2882.154165413534</v>
      </c>
      <c r="U1020" s="2">
        <f t="shared" si="556"/>
        <v>10.474165413534138</v>
      </c>
      <c r="V1020" s="24">
        <f t="shared" si="557"/>
        <v>0</v>
      </c>
      <c r="W1020" s="32">
        <f t="shared" si="558"/>
        <v>2870.2295835007635</v>
      </c>
      <c r="X1020" s="33">
        <f t="shared" si="559"/>
        <v>1.4504164992363258</v>
      </c>
      <c r="Y1020" s="34">
        <f t="shared" si="560"/>
        <v>1</v>
      </c>
      <c r="Z1020" s="39">
        <f t="shared" si="585"/>
        <v>2866.2219999999998</v>
      </c>
      <c r="AA1020" s="33">
        <f t="shared" si="561"/>
        <v>5.4580000000000837</v>
      </c>
      <c r="AB1020" s="34">
        <f t="shared" si="562"/>
        <v>1</v>
      </c>
      <c r="AC1020" s="32">
        <f t="shared" si="563"/>
        <v>2867.0635925351603</v>
      </c>
      <c r="AD1020" s="33">
        <f t="shared" si="564"/>
        <v>4.6164074648395399</v>
      </c>
      <c r="AE1020" s="34">
        <f t="shared" si="565"/>
        <v>1</v>
      </c>
      <c r="AF1020" s="36">
        <f t="shared" si="566"/>
        <v>1</v>
      </c>
      <c r="AG1020" s="37">
        <f t="shared" si="567"/>
        <v>0</v>
      </c>
      <c r="AH1020" s="37">
        <f>IF(COUNTIF(AF1021:AF1024, "&lt;0")&gt;=2,0,IF(AE1020=1, 1, -1))</f>
        <v>1</v>
      </c>
      <c r="AI1020" s="37">
        <f>IF(COUNTIF(AF1021:AF1023, "&lt;0")&gt;=1,0,IF(AE1020=1, 1, -1))</f>
        <v>0</v>
      </c>
      <c r="AJ1020" s="42">
        <f>IF(SUM(AE1021:AE1023)=0,0,IF(AE1020=1, 1, -1))</f>
        <v>1</v>
      </c>
      <c r="AK1020" s="37">
        <f>IF(COUNTIF(AF1021:AF1022, "&lt;0")&gt;=2,0,IF(AE1020=1, 1, -1))</f>
        <v>1</v>
      </c>
      <c r="AL1020" s="44">
        <f>IF(COUNTIF(AF1021:AF1024, "&lt;0")&gt;=3,0,IF(AE1020=1, 1, -1))</f>
        <v>1</v>
      </c>
      <c r="AM1020" s="49">
        <f>IF(COUNTIF(AF1021:AF1023, "&lt;0")&gt;=2,0,IF(AE1020=1, 1, -1))</f>
        <v>1</v>
      </c>
      <c r="AN1020" s="7">
        <v>8.9067880133656114</v>
      </c>
      <c r="AO1020" s="4">
        <f t="shared" si="568"/>
        <v>15.549999999999727</v>
      </c>
      <c r="AP1020" s="4">
        <f t="shared" si="569"/>
        <v>-4.1400000000003274</v>
      </c>
      <c r="AQ1020" s="4">
        <f t="shared" si="570"/>
        <v>3.419999999999618</v>
      </c>
      <c r="AR1020">
        <f t="shared" si="586"/>
        <v>15.549999999999727</v>
      </c>
      <c r="AS1020" s="6">
        <f t="shared" si="571"/>
        <v>1</v>
      </c>
      <c r="AT1020" s="4">
        <f t="shared" si="572"/>
        <v>-2.1898179799513109</v>
      </c>
      <c r="AU1020" s="4">
        <f t="shared" si="587"/>
        <v>12.486788013365993</v>
      </c>
      <c r="AV1020">
        <f t="shared" si="588"/>
        <v>0</v>
      </c>
      <c r="AW1020">
        <f t="shared" si="589"/>
        <v>1</v>
      </c>
      <c r="AX1020">
        <f t="shared" si="590"/>
        <v>0</v>
      </c>
      <c r="AY1020" s="4">
        <f t="shared" si="573"/>
        <v>-3.9100000000000006</v>
      </c>
      <c r="AZ1020" s="4">
        <f t="shared" si="574"/>
        <v>126.91499999999991</v>
      </c>
      <c r="BA1020" s="4">
        <f>(C1020-$C$1240)*10/100*4</f>
        <v>116.07200000000012</v>
      </c>
      <c r="BC1020"/>
      <c r="BE1020" s="6"/>
      <c r="BK1020">
        <f t="shared" si="591"/>
        <v>1</v>
      </c>
    </row>
    <row r="1021" spans="1:63" x14ac:dyDescent="0.25">
      <c r="A1021">
        <v>238</v>
      </c>
      <c r="B1021" s="1">
        <v>43349</v>
      </c>
      <c r="C1021" s="2">
        <v>2888.64</v>
      </c>
      <c r="D1021" s="2">
        <v>2892.05</v>
      </c>
      <c r="E1021" s="2">
        <v>2867.29</v>
      </c>
      <c r="F1021" s="2">
        <v>2878.05</v>
      </c>
      <c r="G1021" s="2">
        <v>3139590000</v>
      </c>
      <c r="H1021" s="2">
        <f t="shared" si="575"/>
        <v>16.320295476628008</v>
      </c>
      <c r="I1021" s="2">
        <f t="shared" si="576"/>
        <v>2866.3735000000001</v>
      </c>
      <c r="J1021" s="2">
        <f t="shared" si="577"/>
        <v>16.833454190985268</v>
      </c>
      <c r="K1021" s="2">
        <f t="shared" si="578"/>
        <v>3.999999999996362E-2</v>
      </c>
      <c r="L1021" s="20">
        <f>VLOOKUP(B1021,'IV Calls'!A:B,2, FALSE)</f>
        <v>8.9300000000000004E-2</v>
      </c>
      <c r="M1021" s="2">
        <f t="shared" si="579"/>
        <v>8.4564805217984151</v>
      </c>
      <c r="N1021" s="2">
        <f>VLOOKUP(B1021,'IV Puts'!A:B,2, FALSE)</f>
        <v>9.1700000000000004E-2</v>
      </c>
      <c r="O1021" s="21">
        <f t="shared" si="580"/>
        <v>9.0115577737641637</v>
      </c>
      <c r="P1021" s="4">
        <f t="shared" si="581"/>
        <v>24.760000000000218</v>
      </c>
      <c r="Q1021" s="4">
        <f t="shared" si="582"/>
        <v>18.109999999999992</v>
      </c>
      <c r="R1021" s="4">
        <f t="shared" si="583"/>
        <v>4.1041654135338321</v>
      </c>
      <c r="S1021" s="4">
        <f t="shared" si="584"/>
        <v>2.7740612686805548</v>
      </c>
      <c r="T1021" s="20">
        <f t="shared" si="555"/>
        <v>2892.6712105263159</v>
      </c>
      <c r="U1021" s="2">
        <f t="shared" si="556"/>
        <v>14.621210526315735</v>
      </c>
      <c r="V1021" s="24">
        <f t="shared" si="557"/>
        <v>0</v>
      </c>
      <c r="W1021" s="32">
        <f t="shared" si="558"/>
        <v>2890.6202979232767</v>
      </c>
      <c r="X1021" s="33">
        <f t="shared" si="559"/>
        <v>12.570297923276485</v>
      </c>
      <c r="Y1021" s="34">
        <f t="shared" si="560"/>
        <v>0</v>
      </c>
      <c r="Z1021" s="39">
        <f t="shared" si="585"/>
        <v>2888.3449999999993</v>
      </c>
      <c r="AA1021" s="33">
        <f t="shared" si="561"/>
        <v>10.294999999999163</v>
      </c>
      <c r="AB1021" s="34">
        <f t="shared" si="562"/>
        <v>0</v>
      </c>
      <c r="AC1021" s="32">
        <f t="shared" si="563"/>
        <v>2888.8228125638875</v>
      </c>
      <c r="AD1021" s="33">
        <f t="shared" si="564"/>
        <v>10.772812563887328</v>
      </c>
      <c r="AE1021" s="34">
        <f t="shared" si="565"/>
        <v>0</v>
      </c>
      <c r="AF1021" s="36">
        <f t="shared" si="566"/>
        <v>-1</v>
      </c>
      <c r="AG1021" s="37">
        <f t="shared" si="567"/>
        <v>-1</v>
      </c>
      <c r="AH1021" s="37">
        <f>IF(COUNTIF(AF1022:AF1025, "&lt;0")&gt;=2,0,IF(AE1021=1, 1, -1))</f>
        <v>-1</v>
      </c>
      <c r="AI1021" s="37">
        <f>IF(COUNTIF(AF1022:AF1024, "&lt;0")&gt;=1,0,IF(AE1021=1, 1, -1))</f>
        <v>-1</v>
      </c>
      <c r="AJ1021" s="42">
        <f>IF(SUM(AE1022:AE1024)=0,0,IF(AE1021=1, 1, -1))</f>
        <v>-1</v>
      </c>
      <c r="AK1021" s="37">
        <f>IF(COUNTIF(AF1022:AF1023, "&lt;0")&gt;=2,0,IF(AE1021=1, 1, -1))</f>
        <v>-1</v>
      </c>
      <c r="AL1021" s="44">
        <f>IF(COUNTIF(AF1022:AF1025, "&lt;0")&gt;=3,0,IF(AE1021=1, 1, -1))</f>
        <v>-1</v>
      </c>
      <c r="AM1021" s="49">
        <f>IF(COUNTIF(AF1022:AF1024, "&lt;0")&gt;=2,0,IF(AE1021=1, 1, -1))</f>
        <v>-1</v>
      </c>
      <c r="AN1021" s="7">
        <v>8.6837543544111373</v>
      </c>
      <c r="AO1021" s="4">
        <f t="shared" si="568"/>
        <v>3.4100000000003092</v>
      </c>
      <c r="AP1021" s="4">
        <f t="shared" si="569"/>
        <v>-21.349999999999909</v>
      </c>
      <c r="AQ1021" s="4">
        <f t="shared" si="570"/>
        <v>10.589999999999691</v>
      </c>
      <c r="AR1021">
        <f t="shared" si="586"/>
        <v>21.349999999999909</v>
      </c>
      <c r="AS1021" s="6">
        <f t="shared" si="571"/>
        <v>1</v>
      </c>
      <c r="AT1021" s="4">
        <f t="shared" si="572"/>
        <v>-8.3243684683832022</v>
      </c>
      <c r="AU1021" s="4">
        <f t="shared" si="587"/>
        <v>5.0937543544114465</v>
      </c>
      <c r="AV1021">
        <f t="shared" si="588"/>
        <v>0</v>
      </c>
      <c r="AW1021">
        <f t="shared" si="589"/>
        <v>1</v>
      </c>
      <c r="AX1021">
        <f t="shared" si="590"/>
        <v>0</v>
      </c>
      <c r="AY1021" s="4">
        <f t="shared" si="573"/>
        <v>-3.9100000000000006</v>
      </c>
      <c r="AZ1021" s="4">
        <f t="shared" si="574"/>
        <v>130.8249999999999</v>
      </c>
      <c r="BA1021" s="4">
        <f>(C1021-$C$1240)*10/100*4</f>
        <v>124.22399999999998</v>
      </c>
      <c r="BC1021"/>
      <c r="BE1021" s="6"/>
      <c r="BK1021">
        <f t="shared" si="591"/>
        <v>1</v>
      </c>
    </row>
    <row r="1022" spans="1:63" x14ac:dyDescent="0.25">
      <c r="A1022">
        <v>237</v>
      </c>
      <c r="B1022" s="1">
        <v>43348</v>
      </c>
      <c r="C1022" s="2">
        <v>2891.59</v>
      </c>
      <c r="D1022" s="2">
        <v>2894.21</v>
      </c>
      <c r="E1022" s="2">
        <v>2876.92</v>
      </c>
      <c r="F1022" s="2">
        <v>2888.6</v>
      </c>
      <c r="G1022" s="2">
        <v>3241250000</v>
      </c>
      <c r="H1022" s="2">
        <f t="shared" si="575"/>
        <v>18.639008229457353</v>
      </c>
      <c r="I1022" s="2">
        <f t="shared" si="576"/>
        <v>2864.7809999999999</v>
      </c>
      <c r="J1022" s="2">
        <f t="shared" si="577"/>
        <v>18.322086606922745</v>
      </c>
      <c r="K1022" s="2">
        <f t="shared" si="578"/>
        <v>-5.1299999999996544</v>
      </c>
      <c r="L1022" s="20">
        <f>VLOOKUP(B1022,'IV Calls'!A:B,2, FALSE)</f>
        <v>8.7900000000000006E-2</v>
      </c>
      <c r="M1022" s="2">
        <f t="shared" si="579"/>
        <v>8.3473030329111371</v>
      </c>
      <c r="N1022" s="2">
        <f>VLOOKUP(B1022,'IV Puts'!A:B,2, FALSE)</f>
        <v>8.7900000000000006E-2</v>
      </c>
      <c r="O1022" s="21">
        <f t="shared" si="580"/>
        <v>8.6624057367519249</v>
      </c>
      <c r="P1022" s="4">
        <f t="shared" si="581"/>
        <v>19.799999999999727</v>
      </c>
      <c r="Q1022" s="4">
        <f t="shared" si="582"/>
        <v>16.782999999999948</v>
      </c>
      <c r="R1022" s="4">
        <f t="shared" si="583"/>
        <v>4.0712105263157872</v>
      </c>
      <c r="S1022" s="4">
        <f t="shared" si="584"/>
        <v>2.789152004614937</v>
      </c>
      <c r="T1022" s="20">
        <f t="shared" si="555"/>
        <v>2900.5503609022553</v>
      </c>
      <c r="U1022" s="2">
        <f t="shared" si="556"/>
        <v>11.950360902255397</v>
      </c>
      <c r="V1022" s="24">
        <f t="shared" si="557"/>
        <v>0</v>
      </c>
      <c r="W1022" s="32">
        <f t="shared" si="558"/>
        <v>2893.5047293999032</v>
      </c>
      <c r="X1022" s="33">
        <f t="shared" si="559"/>
        <v>4.9047293999033172</v>
      </c>
      <c r="Y1022" s="34">
        <f t="shared" si="560"/>
        <v>1</v>
      </c>
      <c r="Z1022" s="39">
        <f t="shared" si="585"/>
        <v>2891.0529999999999</v>
      </c>
      <c r="AA1022" s="33">
        <f t="shared" si="561"/>
        <v>2.4529999999999745</v>
      </c>
      <c r="AB1022" s="34">
        <f t="shared" si="562"/>
        <v>1</v>
      </c>
      <c r="AC1022" s="32">
        <f t="shared" si="563"/>
        <v>2891.5678631739793</v>
      </c>
      <c r="AD1022" s="33">
        <f t="shared" si="564"/>
        <v>2.9678631739793673</v>
      </c>
      <c r="AE1022" s="34">
        <f t="shared" si="565"/>
        <v>1</v>
      </c>
      <c r="AF1022" s="36">
        <f t="shared" si="566"/>
        <v>1</v>
      </c>
      <c r="AG1022" s="37">
        <f t="shared" si="567"/>
        <v>1</v>
      </c>
      <c r="AH1022" s="37">
        <f>IF(COUNTIF(AF1023:AF1026, "&lt;0")&gt;=2,0,IF(AE1022=1, 1, -1))</f>
        <v>0</v>
      </c>
      <c r="AI1022" s="37">
        <f>IF(COUNTIF(AF1023:AF1025, "&lt;0")&gt;=1,0,IF(AE1022=1, 1, -1))</f>
        <v>0</v>
      </c>
      <c r="AJ1022" s="42">
        <f>IF(SUM(AE1023:AE1025)=0,0,IF(AE1022=1, 1, -1))</f>
        <v>1</v>
      </c>
      <c r="AK1022" s="37">
        <f>IF(COUNTIF(AF1023:AF1024, "&lt;0")&gt;=2,0,IF(AE1022=1, 1, -1))</f>
        <v>1</v>
      </c>
      <c r="AL1022" s="44">
        <f>IF(COUNTIF(AF1023:AF1026, "&lt;0")&gt;=3,0,IF(AE1022=1, 1, -1))</f>
        <v>1</v>
      </c>
      <c r="AM1022" s="49">
        <f>IF(COUNTIF(AF1023:AF1025, "&lt;0")&gt;=2,0,IF(AE1022=1, 1, -1))</f>
        <v>1</v>
      </c>
      <c r="AN1022" s="7">
        <v>8.3473030329111371</v>
      </c>
      <c r="AO1022" s="4">
        <f t="shared" si="568"/>
        <v>2.6199999999998909</v>
      </c>
      <c r="AP1022" s="4">
        <f t="shared" si="569"/>
        <v>-14.670000000000073</v>
      </c>
      <c r="AQ1022" s="4">
        <f t="shared" si="570"/>
        <v>2.9900000000002365</v>
      </c>
      <c r="AR1022">
        <f t="shared" si="586"/>
        <v>14.670000000000073</v>
      </c>
      <c r="AS1022" s="6">
        <f t="shared" si="571"/>
        <v>1</v>
      </c>
      <c r="AT1022" s="4">
        <f t="shared" si="572"/>
        <v>-2.1490454506333663</v>
      </c>
      <c r="AU1022" s="4">
        <f t="shared" si="587"/>
        <v>12.357303032910901</v>
      </c>
      <c r="AV1022">
        <f t="shared" si="588"/>
        <v>0</v>
      </c>
      <c r="AW1022">
        <f t="shared" si="589"/>
        <v>1</v>
      </c>
      <c r="AX1022">
        <f t="shared" si="590"/>
        <v>0</v>
      </c>
      <c r="AY1022" s="4">
        <f t="shared" si="573"/>
        <v>-3.9100000000000006</v>
      </c>
      <c r="AZ1022" s="4">
        <f t="shared" si="574"/>
        <v>134.7349999999999</v>
      </c>
      <c r="BA1022" s="4">
        <f>(C1022-$C$1240)*10/100*4</f>
        <v>125.40400000000008</v>
      </c>
      <c r="BC1022"/>
      <c r="BE1022" s="6"/>
      <c r="BK1022">
        <f t="shared" si="591"/>
        <v>1</v>
      </c>
    </row>
    <row r="1023" spans="1:63" x14ac:dyDescent="0.25">
      <c r="A1023">
        <v>236</v>
      </c>
      <c r="B1023" s="1">
        <v>43347</v>
      </c>
      <c r="C1023" s="2">
        <v>2896.96</v>
      </c>
      <c r="D1023" s="2">
        <v>2900.18</v>
      </c>
      <c r="E1023" s="2">
        <v>2885.13</v>
      </c>
      <c r="F1023" s="2">
        <v>2896.72</v>
      </c>
      <c r="G1023" s="2">
        <v>3077060000</v>
      </c>
      <c r="H1023" s="2">
        <f t="shared" si="575"/>
        <v>20.117281156038725</v>
      </c>
      <c r="I1023" s="2">
        <f t="shared" si="576"/>
        <v>2862.9974999999999</v>
      </c>
      <c r="J1023" s="2">
        <f t="shared" si="577"/>
        <v>19.214672703568532</v>
      </c>
      <c r="K1023" s="2">
        <f t="shared" si="578"/>
        <v>-4.5599999999999454</v>
      </c>
      <c r="L1023" s="20">
        <f>VLOOKUP(B1023,'IV Calls'!A:B,2, FALSE)</f>
        <v>8.8800000000000004E-2</v>
      </c>
      <c r="M1023" s="2">
        <f t="shared" si="579"/>
        <v>8.4467437927339741</v>
      </c>
      <c r="N1023" s="2">
        <f>VLOOKUP(B1023,'IV Puts'!A:B,2, FALSE)</f>
        <v>8.8700000000000001E-2</v>
      </c>
      <c r="O1023" s="21">
        <f t="shared" si="580"/>
        <v>8.7557291186277482</v>
      </c>
      <c r="P1023" s="4">
        <f t="shared" si="581"/>
        <v>16.389999999999873</v>
      </c>
      <c r="Q1023" s="4">
        <f t="shared" si="582"/>
        <v>16.420999999999957</v>
      </c>
      <c r="R1023" s="4">
        <f t="shared" si="583"/>
        <v>3.8303609022556406</v>
      </c>
      <c r="S1023" s="4">
        <f t="shared" si="584"/>
        <v>2.6968019716942391</v>
      </c>
      <c r="T1023" s="20">
        <f t="shared" si="555"/>
        <v>2905.0509624060151</v>
      </c>
      <c r="U1023" s="2">
        <f t="shared" si="556"/>
        <v>8.3309624060152601</v>
      </c>
      <c r="V1023" s="24">
        <f t="shared" si="557"/>
        <v>0</v>
      </c>
      <c r="W1023" s="32">
        <f t="shared" si="558"/>
        <v>2898.7914800790513</v>
      </c>
      <c r="X1023" s="33">
        <f t="shared" si="559"/>
        <v>2.0714800790515255</v>
      </c>
      <c r="Y1023" s="34">
        <f t="shared" si="560"/>
        <v>1</v>
      </c>
      <c r="Z1023" s="39">
        <f t="shared" si="585"/>
        <v>2896.819</v>
      </c>
      <c r="AA1023" s="33">
        <f t="shared" si="561"/>
        <v>9.9000000000160071E-2</v>
      </c>
      <c r="AB1023" s="34">
        <f t="shared" si="562"/>
        <v>1</v>
      </c>
      <c r="AC1023" s="32">
        <f t="shared" si="563"/>
        <v>2897.2332208166008</v>
      </c>
      <c r="AD1023" s="33">
        <f t="shared" si="564"/>
        <v>0.51322081660100594</v>
      </c>
      <c r="AE1023" s="34">
        <f t="shared" si="565"/>
        <v>1</v>
      </c>
      <c r="AF1023" s="36">
        <f t="shared" si="566"/>
        <v>1</v>
      </c>
      <c r="AG1023" s="37">
        <f t="shared" si="567"/>
        <v>1</v>
      </c>
      <c r="AH1023" s="37">
        <f>IF(COUNTIF(AF1024:AF1027, "&lt;0")&gt;=2,0,IF(AE1023=1, 1, -1))</f>
        <v>0</v>
      </c>
      <c r="AI1023" s="37">
        <f>IF(COUNTIF(AF1024:AF1026, "&lt;0")&gt;=1,0,IF(AE1023=1, 1, -1))</f>
        <v>0</v>
      </c>
      <c r="AJ1023" s="42">
        <f>IF(SUM(AE1024:AE1026)=0,0,IF(AE1023=1, 1, -1))</f>
        <v>1</v>
      </c>
      <c r="AK1023" s="37">
        <f>IF(COUNTIF(AF1024:AF1025, "&lt;0")&gt;=2,0,IF(AE1023=1, 1, -1))</f>
        <v>1</v>
      </c>
      <c r="AL1023" s="44">
        <f>IF(COUNTIF(AF1024:AF1027, "&lt;0")&gt;=3,0,IF(AE1023=1, 1, -1))</f>
        <v>1</v>
      </c>
      <c r="AM1023" s="49">
        <f>IF(COUNTIF(AF1024:AF1026, "&lt;0")&gt;=2,0,IF(AE1023=1, 1, -1))</f>
        <v>0</v>
      </c>
      <c r="AN1023" s="7">
        <v>8.4372316938682808</v>
      </c>
      <c r="AO1023" s="4">
        <f t="shared" si="568"/>
        <v>3.2199999999997999</v>
      </c>
      <c r="AP1023" s="4">
        <f t="shared" si="569"/>
        <v>-11.829999999999927</v>
      </c>
      <c r="AQ1023" s="4">
        <f t="shared" si="570"/>
        <v>0.24000000000023647</v>
      </c>
      <c r="AR1023">
        <f t="shared" si="586"/>
        <v>11.829999999999927</v>
      </c>
      <c r="AS1023" s="6">
        <f t="shared" si="571"/>
        <v>0</v>
      </c>
      <c r="AT1023" s="4">
        <f t="shared" si="572"/>
        <v>0.8258475408024939</v>
      </c>
      <c r="AU1023" s="4">
        <f t="shared" si="587"/>
        <v>15.197231693868044</v>
      </c>
      <c r="AV1023">
        <f t="shared" si="588"/>
        <v>0</v>
      </c>
      <c r="AW1023">
        <f t="shared" si="589"/>
        <v>0</v>
      </c>
      <c r="AX1023">
        <f t="shared" si="590"/>
        <v>0</v>
      </c>
      <c r="AY1023" s="4">
        <f t="shared" si="573"/>
        <v>6.94</v>
      </c>
      <c r="AZ1023" s="4">
        <f t="shared" si="574"/>
        <v>138.6449999999999</v>
      </c>
      <c r="BA1023" s="4">
        <f>(C1023-$C$1240)*10/100*4</f>
        <v>127.55200000000005</v>
      </c>
      <c r="BC1023"/>
      <c r="BE1023" s="6"/>
      <c r="BK1023">
        <f t="shared" si="591"/>
        <v>1</v>
      </c>
    </row>
    <row r="1024" spans="1:63" x14ac:dyDescent="0.25">
      <c r="A1024">
        <v>235</v>
      </c>
      <c r="B1024" s="1">
        <v>43343</v>
      </c>
      <c r="C1024" s="2">
        <v>2898.37</v>
      </c>
      <c r="D1024" s="2">
        <v>2906.32</v>
      </c>
      <c r="E1024" s="2">
        <v>2891.73</v>
      </c>
      <c r="F1024" s="2">
        <v>2901.52</v>
      </c>
      <c r="G1024" s="2">
        <v>2880260000</v>
      </c>
      <c r="H1024" s="2">
        <f t="shared" si="575"/>
        <v>21.500566504164489</v>
      </c>
      <c r="I1024" s="2">
        <f t="shared" si="576"/>
        <v>2860.1640000000002</v>
      </c>
      <c r="J1024" s="2">
        <f t="shared" si="577"/>
        <v>20.982163452749422</v>
      </c>
      <c r="K1024" s="2">
        <f t="shared" si="578"/>
        <v>-2.7600000000002183</v>
      </c>
      <c r="L1024" s="20">
        <f>VLOOKUP(B1024,'IV Calls'!A:B,2, FALSE)</f>
        <v>7.3400000000000007E-2</v>
      </c>
      <c r="M1024" s="2">
        <f t="shared" si="579"/>
        <v>6.9809421167360286</v>
      </c>
      <c r="N1024" s="2">
        <f>VLOOKUP(B1024,'IV Puts'!A:B,2, FALSE)</f>
        <v>7.7399999999999997E-2</v>
      </c>
      <c r="O1024" s="21">
        <f t="shared" si="580"/>
        <v>7.6392597907916038</v>
      </c>
      <c r="P1024" s="4">
        <f t="shared" si="581"/>
        <v>14.590000000000146</v>
      </c>
      <c r="Q1024" s="4">
        <f t="shared" si="582"/>
        <v>15.744999999999981</v>
      </c>
      <c r="R1024" s="4">
        <f t="shared" si="583"/>
        <v>3.5309624060150413</v>
      </c>
      <c r="S1024" s="4">
        <f t="shared" si="584"/>
        <v>2.5795494071146265</v>
      </c>
      <c r="T1024" s="20">
        <f t="shared" si="555"/>
        <v>2904.3596917293235</v>
      </c>
      <c r="U1024" s="2">
        <f t="shared" si="556"/>
        <v>2.8396917293234765</v>
      </c>
      <c r="V1024" s="24">
        <f t="shared" si="557"/>
        <v>1</v>
      </c>
      <c r="W1024" s="32">
        <f t="shared" si="558"/>
        <v>2900.013322591235</v>
      </c>
      <c r="X1024" s="33">
        <f t="shared" si="559"/>
        <v>1.5066774087649719</v>
      </c>
      <c r="Y1024" s="34">
        <f t="shared" si="560"/>
        <v>1</v>
      </c>
      <c r="Z1024" s="39">
        <f t="shared" si="585"/>
        <v>2897.3129999999996</v>
      </c>
      <c r="AA1024" s="33">
        <f t="shared" si="561"/>
        <v>4.2070000000003347</v>
      </c>
      <c r="AB1024" s="34">
        <f t="shared" si="562"/>
        <v>1</v>
      </c>
      <c r="AC1024" s="32">
        <f t="shared" si="563"/>
        <v>2897.8800677441591</v>
      </c>
      <c r="AD1024" s="33">
        <f t="shared" si="564"/>
        <v>3.639932255840904</v>
      </c>
      <c r="AE1024" s="34">
        <f t="shared" si="565"/>
        <v>1</v>
      </c>
      <c r="AF1024" s="36">
        <f t="shared" si="566"/>
        <v>1</v>
      </c>
      <c r="AG1024" s="37">
        <f t="shared" si="567"/>
        <v>0</v>
      </c>
      <c r="AH1024" s="37">
        <f>IF(COUNTIF(AF1025:AF1028, "&lt;0")&gt;=2,0,IF(AE1024=1, 1, -1))</f>
        <v>0</v>
      </c>
      <c r="AI1024" s="37">
        <f>IF(COUNTIF(AF1025:AF1027, "&lt;0")&gt;=1,0,IF(AE1024=1, 1, -1))</f>
        <v>0</v>
      </c>
      <c r="AJ1024" s="42">
        <f>IF(SUM(AE1025:AE1027)=0,0,IF(AE1024=1, 1, -1))</f>
        <v>1</v>
      </c>
      <c r="AK1024" s="37">
        <f>IF(COUNTIF(AF1025:AF1026, "&lt;0")&gt;=2,0,IF(AE1024=1, 1, -1))</f>
        <v>0</v>
      </c>
      <c r="AL1024" s="44">
        <f>IF(COUNTIF(AF1025:AF1028, "&lt;0")&gt;=3,0,IF(AE1024=1, 1, -1))</f>
        <v>0</v>
      </c>
      <c r="AM1024" s="49">
        <f>IF(COUNTIF(AF1025:AF1027, "&lt;0")&gt;=2,0,IF(AE1024=1, 1, -1))</f>
        <v>0</v>
      </c>
      <c r="AN1024" s="7">
        <v>7.361374929637174</v>
      </c>
      <c r="AO1024" s="4">
        <f t="shared" si="568"/>
        <v>7.9500000000002728</v>
      </c>
      <c r="AP1024" s="4">
        <f t="shared" si="569"/>
        <v>-6.6399999999998727</v>
      </c>
      <c r="AQ1024" s="4">
        <f t="shared" si="570"/>
        <v>3.1500000000000909</v>
      </c>
      <c r="AR1024">
        <f t="shared" si="586"/>
        <v>7.9500000000002728</v>
      </c>
      <c r="AS1024" s="6">
        <f t="shared" si="571"/>
        <v>0</v>
      </c>
      <c r="AT1024" s="4">
        <f t="shared" si="572"/>
        <v>3.092062394455489</v>
      </c>
      <c r="AU1024" s="4">
        <f t="shared" si="587"/>
        <v>11.211374929637083</v>
      </c>
      <c r="AV1024">
        <f t="shared" si="588"/>
        <v>0</v>
      </c>
      <c r="AW1024">
        <f t="shared" si="589"/>
        <v>0</v>
      </c>
      <c r="AX1024">
        <f t="shared" si="590"/>
        <v>0</v>
      </c>
      <c r="AY1024" s="4">
        <f t="shared" si="573"/>
        <v>6.94</v>
      </c>
      <c r="AZ1024" s="4">
        <f t="shared" si="574"/>
        <v>131.7049999999999</v>
      </c>
      <c r="BA1024" s="4">
        <f>(C1024-$C$1240)*10/100*4</f>
        <v>128.11599999999999</v>
      </c>
      <c r="BC1024"/>
      <c r="BE1024" s="6"/>
      <c r="BK1024">
        <f t="shared" si="591"/>
        <v>0</v>
      </c>
    </row>
    <row r="1025" spans="1:63" x14ac:dyDescent="0.25">
      <c r="A1025">
        <v>234</v>
      </c>
      <c r="B1025" s="1">
        <v>43342</v>
      </c>
      <c r="C1025" s="2">
        <v>2908.94</v>
      </c>
      <c r="D1025" s="2">
        <v>2912.46</v>
      </c>
      <c r="E1025" s="2">
        <v>2895.22</v>
      </c>
      <c r="F1025" s="2">
        <v>2901.13</v>
      </c>
      <c r="G1025" s="2">
        <v>2802180000</v>
      </c>
      <c r="H1025" s="2">
        <f t="shared" si="575"/>
        <v>23.844975920865704</v>
      </c>
      <c r="I1025" s="2">
        <f t="shared" si="576"/>
        <v>2856.7265000000002</v>
      </c>
      <c r="J1025" s="2">
        <f t="shared" si="577"/>
        <v>22.955370997471974</v>
      </c>
      <c r="K1025" s="2">
        <f t="shared" si="578"/>
        <v>-5.0999999999999091</v>
      </c>
      <c r="L1025" s="20">
        <f>VLOOKUP(B1025,'IV Calls'!A:B,2, FALSE)</f>
        <v>7.3300000000000004E-2</v>
      </c>
      <c r="M1025" s="2">
        <f t="shared" si="579"/>
        <v>7.0024540971968827</v>
      </c>
      <c r="N1025" s="2">
        <f>VLOOKUP(B1025,'IV Puts'!A:B,2, FALSE)</f>
        <v>7.7100000000000002E-2</v>
      </c>
      <c r="O1025" s="21">
        <f t="shared" si="580"/>
        <v>7.6435131256058009</v>
      </c>
      <c r="P1025" s="4">
        <f t="shared" si="581"/>
        <v>18.820000000000164</v>
      </c>
      <c r="Q1025" s="4">
        <f t="shared" si="582"/>
        <v>16.475999999999978</v>
      </c>
      <c r="R1025" s="4">
        <f t="shared" si="583"/>
        <v>3.2296917293233136</v>
      </c>
      <c r="S1025" s="4">
        <f t="shared" si="584"/>
        <v>2.3145388608947952</v>
      </c>
      <c r="T1025" s="20">
        <f t="shared" si="555"/>
        <v>2917.0701654135337</v>
      </c>
      <c r="U1025" s="2">
        <f t="shared" si="556"/>
        <v>15.940165413533578</v>
      </c>
      <c r="V1025" s="24">
        <f t="shared" si="557"/>
        <v>0</v>
      </c>
      <c r="W1025" s="32">
        <f t="shared" si="558"/>
        <v>2910.4724466896864</v>
      </c>
      <c r="X1025" s="33">
        <f t="shared" si="559"/>
        <v>9.3424466896863123</v>
      </c>
      <c r="Y1025" s="34">
        <f t="shared" si="560"/>
        <v>0</v>
      </c>
      <c r="Z1025" s="39">
        <f t="shared" si="585"/>
        <v>2909.7719999999999</v>
      </c>
      <c r="AA1025" s="33">
        <f t="shared" si="561"/>
        <v>8.6419999999998254</v>
      </c>
      <c r="AB1025" s="34">
        <f t="shared" si="562"/>
        <v>0</v>
      </c>
      <c r="AC1025" s="32">
        <f t="shared" si="563"/>
        <v>2909.9190938048341</v>
      </c>
      <c r="AD1025" s="33">
        <f t="shared" si="564"/>
        <v>8.7890938048340104</v>
      </c>
      <c r="AE1025" s="34">
        <f t="shared" si="565"/>
        <v>0</v>
      </c>
      <c r="AF1025" s="36">
        <f t="shared" si="566"/>
        <v>-1</v>
      </c>
      <c r="AG1025" s="37">
        <f t="shared" si="567"/>
        <v>0</v>
      </c>
      <c r="AH1025" s="37">
        <f>IF(COUNTIF(AF1026:AF1029, "&lt;0")&gt;=2,0,IF(AE1025=1, 1, -1))</f>
        <v>0</v>
      </c>
      <c r="AI1025" s="37">
        <f>IF(COUNTIF(AF1026:AF1028, "&lt;0")&gt;=1,0,IF(AE1025=1, 1, -1))</f>
        <v>0</v>
      </c>
      <c r="AJ1025" s="42">
        <f>IF(SUM(AE1026:AE1028)=0,0,IF(AE1025=1, 1, -1))</f>
        <v>-1</v>
      </c>
      <c r="AK1025" s="37">
        <f>IF(COUNTIF(AF1026:AF1027, "&lt;0")&gt;=2,0,IF(AE1025=1, 1, -1))</f>
        <v>-1</v>
      </c>
      <c r="AL1025" s="44">
        <f>IF(COUNTIF(AF1026:AF1029, "&lt;0")&gt;=3,0,IF(AE1025=1, 1, -1))</f>
        <v>0</v>
      </c>
      <c r="AM1025" s="49">
        <f>IF(COUNTIF(AF1026:AF1028, "&lt;0")&gt;=2,0,IF(AE1025=1, 1, -1))</f>
        <v>0</v>
      </c>
      <c r="AN1025" s="7">
        <v>7.3654735456190954</v>
      </c>
      <c r="AO1025" s="4">
        <f t="shared" si="568"/>
        <v>3.5199999999999818</v>
      </c>
      <c r="AP1025" s="4">
        <f t="shared" si="569"/>
        <v>-13.720000000000255</v>
      </c>
      <c r="AQ1025" s="4">
        <f t="shared" si="570"/>
        <v>7.8099999999999454</v>
      </c>
      <c r="AR1025">
        <f t="shared" si="586"/>
        <v>13.720000000000255</v>
      </c>
      <c r="AS1025" s="6">
        <f t="shared" si="571"/>
        <v>1</v>
      </c>
      <c r="AT1025" s="4">
        <f t="shared" si="572"/>
        <v>-2.671789681571612</v>
      </c>
      <c r="AU1025" s="4">
        <f t="shared" si="587"/>
        <v>6.55547354561915</v>
      </c>
      <c r="AV1025">
        <f t="shared" si="588"/>
        <v>0</v>
      </c>
      <c r="AW1025">
        <f t="shared" si="589"/>
        <v>1</v>
      </c>
      <c r="AX1025">
        <f t="shared" si="590"/>
        <v>0</v>
      </c>
      <c r="AY1025" s="4">
        <f t="shared" si="573"/>
        <v>-3.9100000000000006</v>
      </c>
      <c r="AZ1025" s="4">
        <f t="shared" si="574"/>
        <v>124.7649999999999</v>
      </c>
      <c r="BA1025" s="4">
        <f>(C1025-$C$1240)*10/100*4</f>
        <v>132.34400000000005</v>
      </c>
      <c r="BC1025"/>
      <c r="BE1025" s="6"/>
      <c r="BK1025">
        <f t="shared" si="591"/>
        <v>1</v>
      </c>
    </row>
    <row r="1026" spans="1:63" x14ac:dyDescent="0.25">
      <c r="A1026">
        <v>233</v>
      </c>
      <c r="B1026" s="1">
        <v>43341</v>
      </c>
      <c r="C1026" s="2">
        <v>2900.62</v>
      </c>
      <c r="D1026" s="2">
        <v>2916.5</v>
      </c>
      <c r="E1026" s="2">
        <v>2898.4</v>
      </c>
      <c r="F1026" s="2">
        <v>2914.04</v>
      </c>
      <c r="G1026" s="2">
        <v>2791860000</v>
      </c>
      <c r="H1026" s="2">
        <f t="shared" si="575"/>
        <v>23.57038134325925</v>
      </c>
      <c r="I1026" s="2">
        <f t="shared" si="576"/>
        <v>2851.3035000000004</v>
      </c>
      <c r="J1026" s="2">
        <f t="shared" si="577"/>
        <v>23.151693038011611</v>
      </c>
      <c r="K1026" s="2">
        <f t="shared" si="578"/>
        <v>3.0999999999999091</v>
      </c>
      <c r="L1026" s="20">
        <f>VLOOKUP(B1026,'IV Calls'!A:B,2, FALSE)</f>
        <v>7.0000000000000007E-2</v>
      </c>
      <c r="M1026" s="2">
        <f t="shared" si="579"/>
        <v>6.6492899217385109</v>
      </c>
      <c r="N1026" s="2">
        <f>VLOOKUP(B1026,'IV Puts'!A:B,2, FALSE)</f>
        <v>7.0900000000000005E-2</v>
      </c>
      <c r="O1026" s="21">
        <f t="shared" si="580"/>
        <v>6.9890123240721698</v>
      </c>
      <c r="P1026" s="4">
        <f t="shared" si="581"/>
        <v>18.980000000000018</v>
      </c>
      <c r="Q1026" s="4">
        <f t="shared" si="582"/>
        <v>17.805999999999948</v>
      </c>
      <c r="R1026" s="4">
        <f t="shared" si="583"/>
        <v>3.0301654135338407</v>
      </c>
      <c r="S1026" s="4">
        <f t="shared" si="584"/>
        <v>2.1583756192763888</v>
      </c>
      <c r="T1026" s="20">
        <f t="shared" ref="T1026:T1089" si="592">F1027+R1027</f>
        <v>2900.2336541353384</v>
      </c>
      <c r="U1026" s="2">
        <f t="shared" ref="U1026:U1089" si="593">ABS(T1026-F1026)</f>
        <v>13.80634586466158</v>
      </c>
      <c r="V1026" s="24">
        <f t="shared" ref="V1026:V1089" si="594">IF(U1026&gt;O1027, 0, 1)</f>
        <v>0</v>
      </c>
      <c r="W1026" s="32">
        <f t="shared" ref="W1026:W1089" si="595">C1026+S1027*$BI$6</f>
        <v>2901.9954003603061</v>
      </c>
      <c r="X1026" s="33">
        <f t="shared" ref="X1026:X1089" si="596">ABS(W1026-F1026)</f>
        <v>12.044599639693843</v>
      </c>
      <c r="Y1026" s="34">
        <f t="shared" ref="Y1026:Y1089" si="597">IF(X1026&gt;O1027, 0, 1)</f>
        <v>0</v>
      </c>
      <c r="Z1026" s="39">
        <f t="shared" si="585"/>
        <v>2900.5369999999998</v>
      </c>
      <c r="AA1026" s="33">
        <f t="shared" ref="AA1026:AA1089" si="598">ABS(Z1026-F1026)</f>
        <v>13.503000000000156</v>
      </c>
      <c r="AB1026" s="34">
        <f t="shared" ref="AB1026:AB1089" si="599">IF(AA1026&gt;O1027, 0, 1)</f>
        <v>0</v>
      </c>
      <c r="AC1026" s="32">
        <f t="shared" ref="AC1026:AC1089" si="600">$BI$8*Z1026+(1-$BI$8)*W1026</f>
        <v>2900.8432640756641</v>
      </c>
      <c r="AD1026" s="33">
        <f t="shared" ref="AD1026:AD1089" si="601">ABS(AC1026-F1026)</f>
        <v>13.196735924335826</v>
      </c>
      <c r="AE1026" s="34">
        <f t="shared" ref="AE1026:AE1089" si="602">IF(AD1026&gt;O1027, 0, 1)</f>
        <v>0</v>
      </c>
      <c r="AF1026" s="36">
        <f t="shared" ref="AF1026:AF1089" si="603">IF(AE1026=1, 1, -1)</f>
        <v>-1</v>
      </c>
      <c r="AG1026" s="37">
        <f t="shared" ref="AG1026:AG1089" si="604">IF(AE1027=0,0,IF(0=AE1026,-1,AE1026))</f>
        <v>-1</v>
      </c>
      <c r="AH1026" s="37">
        <f>IF(COUNTIF(AF1027:AF1030, "&lt;0")&gt;=2,0,IF(AE1026=1, 1, -1))</f>
        <v>0</v>
      </c>
      <c r="AI1026" s="37">
        <f>IF(COUNTIF(AF1027:AF1029, "&lt;0")&gt;=1,0,IF(AE1026=1, 1, -1))</f>
        <v>0</v>
      </c>
      <c r="AJ1026" s="42">
        <f>IF(SUM(AE1027:AE1029)=0,0,IF(AE1026=1, 1, -1))</f>
        <v>-1</v>
      </c>
      <c r="AK1026" s="37">
        <f>IF(COUNTIF(AF1027:AF1028, "&lt;0")&gt;=2,0,IF(AE1026=1, 1, -1))</f>
        <v>-1</v>
      </c>
      <c r="AL1026" s="44">
        <f>IF(COUNTIF(AF1027:AF1030, "&lt;0")&gt;=3,0,IF(AE1026=1, 1, -1))</f>
        <v>-1</v>
      </c>
      <c r="AM1026" s="49">
        <f>IF(COUNTIF(AF1027:AF1029, "&lt;0")&gt;=2,0,IF(AE1026=1, 1, -1))</f>
        <v>0</v>
      </c>
      <c r="AN1026" s="7">
        <v>6.7347807921608629</v>
      </c>
      <c r="AO1026" s="4">
        <f t="shared" ref="AO1026:AO1089" si="605">D1026-C1026</f>
        <v>15.880000000000109</v>
      </c>
      <c r="AP1026" s="4">
        <f t="shared" ref="AP1026:AP1089" si="606">E1026-C1026</f>
        <v>-2.2199999999997999</v>
      </c>
      <c r="AQ1026" s="4">
        <f t="shared" ref="AQ1026:AQ1089" si="607">ABS(C1026-F1026)</f>
        <v>13.420000000000073</v>
      </c>
      <c r="AR1026">
        <f t="shared" si="586"/>
        <v>15.880000000000109</v>
      </c>
      <c r="AS1026" s="6">
        <f t="shared" ref="AS1026:AS1089" si="608">IF(AO1026&gt;AN1026*$BI$4,1,0)+IF(-AP1026&gt;AN1026*$BI$4,1,0)</f>
        <v>1</v>
      </c>
      <c r="AT1026" s="4">
        <f t="shared" ref="AT1026:AT1089" si="609">$BI$4*AN1026-AR1026</f>
        <v>-5.7778288117588144</v>
      </c>
      <c r="AU1026" s="4">
        <f t="shared" si="587"/>
        <v>0.31478079216079013</v>
      </c>
      <c r="AV1026">
        <f t="shared" si="588"/>
        <v>0</v>
      </c>
      <c r="AW1026">
        <f t="shared" si="589"/>
        <v>1</v>
      </c>
      <c r="AX1026">
        <f t="shared" si="590"/>
        <v>0</v>
      </c>
      <c r="AY1026" s="4">
        <f t="shared" ref="AY1026:AY1089" si="610">IF(OR(AS1026=1,AX1026=1),$BF$25,IF(AS1026=0,$BF$24,$BF$26))</f>
        <v>-3.9100000000000006</v>
      </c>
      <c r="AZ1026" s="4">
        <f t="shared" ref="AZ1026:AZ1089" si="611">AY1026+AZ1027</f>
        <v>128.6749999999999</v>
      </c>
      <c r="BA1026" s="4">
        <f>(C1026-$C$1240)*10/100*4</f>
        <v>129.01599999999999</v>
      </c>
      <c r="BC1026"/>
      <c r="BE1026" s="6"/>
      <c r="BK1026">
        <f t="shared" si="591"/>
        <v>1</v>
      </c>
    </row>
    <row r="1027" spans="1:63" x14ac:dyDescent="0.25">
      <c r="A1027">
        <v>232</v>
      </c>
      <c r="B1027" s="1">
        <v>43340</v>
      </c>
      <c r="C1027" s="2">
        <v>2901.45</v>
      </c>
      <c r="D1027" s="2">
        <v>2903.77</v>
      </c>
      <c r="E1027" s="2">
        <v>2893.5</v>
      </c>
      <c r="F1027" s="2">
        <v>2897.52</v>
      </c>
      <c r="G1027" s="2">
        <v>2683190000</v>
      </c>
      <c r="H1027" s="2">
        <f t="shared" ref="H1027:H1090" si="612">_xlfn.STDEV.S(C1027:C1036)</f>
        <v>22.747737762980567</v>
      </c>
      <c r="I1027" s="2">
        <f t="shared" ref="I1027:I1090" si="613">AVERAGE(C1027:C1046)</f>
        <v>2847.3310000000006</v>
      </c>
      <c r="J1027" s="2">
        <f t="shared" ref="J1027:J1090" si="614">_xlfn.STDEV.S(D1027:E1036)</f>
        <v>24.889627917964919</v>
      </c>
      <c r="K1027" s="2">
        <f t="shared" ref="K1027:K1090" si="615">C1027-F1028</f>
        <v>4.7100000000000364</v>
      </c>
      <c r="L1027" s="20">
        <f>VLOOKUP(B1027,'IV Calls'!A:B,2, FALSE)</f>
        <v>7.1900000000000006E-2</v>
      </c>
      <c r="M1027" s="2">
        <f t="shared" ref="M1027:M1090" si="616">L1027*F1028*SQRT((6.5/24)/252)</f>
        <v>6.8279321031176465</v>
      </c>
      <c r="N1027" s="2">
        <f>VLOOKUP(B1027,'IV Puts'!A:B,2, FALSE)</f>
        <v>7.2700000000000001E-2</v>
      </c>
      <c r="O1027" s="21">
        <f t="shared" ref="O1027:O1090" si="617">N1027*F1028*SQRT((7/24)/252)</f>
        <v>7.1645192847633101</v>
      </c>
      <c r="P1027" s="4">
        <f t="shared" ref="P1027:P1090" si="618">MAX(D1027-E1027, ABS(D1027-F1028), ABS(E1027-F1028))</f>
        <v>10.269999999999982</v>
      </c>
      <c r="Q1027" s="4">
        <f t="shared" ref="Q1027:Q1090" si="619">AVERAGE(P1027:P1036)</f>
        <v>19.654999999999973</v>
      </c>
      <c r="R1027" s="4">
        <f t="shared" ref="R1027:R1090" si="620">SLOPE(F1027:F1046,A1027:A1046)</f>
        <v>2.7136541353383503</v>
      </c>
      <c r="S1027" s="4">
        <f t="shared" ref="S1027:S1090" si="621">SLOPE(F1027:F1046,B1027:B1046)*1</f>
        <v>1.937183606065159</v>
      </c>
      <c r="T1027" s="20">
        <f t="shared" si="592"/>
        <v>2899.2047293233081</v>
      </c>
      <c r="U1027" s="2">
        <f t="shared" si="593"/>
        <v>1.6847293233081473</v>
      </c>
      <c r="V1027" s="24">
        <f t="shared" si="594"/>
        <v>1</v>
      </c>
      <c r="W1027" s="32">
        <f t="shared" si="595"/>
        <v>2902.7056857917237</v>
      </c>
      <c r="X1027" s="33">
        <f t="shared" si="596"/>
        <v>5.1856857917236994</v>
      </c>
      <c r="Y1027" s="34">
        <f t="shared" si="597"/>
        <v>1</v>
      </c>
      <c r="Z1027" s="39">
        <f t="shared" ref="Z1027:Z1090" si="622">_xlfn.FORECAST.LINEAR(A1027+$BI$7,C1027:C1028,A1027:A1028)</f>
        <v>2903.1259999999997</v>
      </c>
      <c r="AA1027" s="33">
        <f t="shared" si="598"/>
        <v>5.6059999999997672</v>
      </c>
      <c r="AB1027" s="34">
        <f t="shared" si="599"/>
        <v>1</v>
      </c>
      <c r="AC1027" s="32">
        <f t="shared" si="600"/>
        <v>2903.0377340162618</v>
      </c>
      <c r="AD1027" s="33">
        <f t="shared" si="601"/>
        <v>5.5177340162617838</v>
      </c>
      <c r="AE1027" s="34">
        <f t="shared" si="602"/>
        <v>1</v>
      </c>
      <c r="AF1027" s="36">
        <f t="shared" si="603"/>
        <v>1</v>
      </c>
      <c r="AG1027" s="37">
        <f t="shared" si="604"/>
        <v>0</v>
      </c>
      <c r="AH1027" s="37">
        <f>IF(COUNTIF(AF1028:AF1031, "&lt;0")&gt;=2,0,IF(AE1027=1, 1, -1))</f>
        <v>0</v>
      </c>
      <c r="AI1027" s="37">
        <f>IF(COUNTIF(AF1028:AF1030, "&lt;0")&gt;=1,0,IF(AE1027=1, 1, -1))</f>
        <v>0</v>
      </c>
      <c r="AJ1027" s="42">
        <f>IF(SUM(AE1028:AE1030)=0,0,IF(AE1027=1, 1, -1))</f>
        <v>1</v>
      </c>
      <c r="AK1027" s="37">
        <f>IF(COUNTIF(AF1028:AF1029, "&lt;0")&gt;=2,0,IF(AE1027=1, 1, -1))</f>
        <v>0</v>
      </c>
      <c r="AL1027" s="44">
        <f>IF(COUNTIF(AF1028:AF1031, "&lt;0")&gt;=3,0,IF(AE1027=1, 1, -1))</f>
        <v>1</v>
      </c>
      <c r="AM1027" s="49">
        <f>IF(COUNTIF(AF1028:AF1030, "&lt;0")&gt;=2,0,IF(AE1027=1, 1, -1))</f>
        <v>0</v>
      </c>
      <c r="AN1027" s="7">
        <v>6.9039035312469101</v>
      </c>
      <c r="AO1027" s="4">
        <f t="shared" si="605"/>
        <v>2.3200000000001637</v>
      </c>
      <c r="AP1027" s="4">
        <f t="shared" si="606"/>
        <v>-7.9499999999998181</v>
      </c>
      <c r="AQ1027" s="4">
        <f t="shared" si="607"/>
        <v>3.9299999999998363</v>
      </c>
      <c r="AR1027">
        <f t="shared" ref="AR1027:AR1090" si="623">IF(AO1027&gt;(-AP1027), AO1027, -AP1027)</f>
        <v>7.9499999999998181</v>
      </c>
      <c r="AS1027" s="6">
        <f t="shared" si="608"/>
        <v>0</v>
      </c>
      <c r="AT1027" s="4">
        <f t="shared" si="609"/>
        <v>2.4058552968705467</v>
      </c>
      <c r="AU1027" s="4">
        <f t="shared" ref="AU1027:AU1090" si="624">AN1027-AQ1027+7</f>
        <v>9.9739035312470747</v>
      </c>
      <c r="AV1027">
        <f t="shared" ref="AV1027:AV1090" si="625">IF(AND(AT1027&lt;0,AU1027&lt;0), 1, 0)</f>
        <v>0</v>
      </c>
      <c r="AW1027">
        <f t="shared" ref="AW1027:AW1090" si="626">IF(AND(AT1027&lt;0,AU1027&gt;0), 1, 0)</f>
        <v>0</v>
      </c>
      <c r="AX1027">
        <f t="shared" ref="AX1027:AX1090" si="627">IF(AND(AT1027&gt;0,AU1027&lt;0), 1, 0)</f>
        <v>0</v>
      </c>
      <c r="AY1027" s="4">
        <f t="shared" si="610"/>
        <v>6.94</v>
      </c>
      <c r="AZ1027" s="4">
        <f t="shared" si="611"/>
        <v>132.58499999999989</v>
      </c>
      <c r="BA1027" s="4">
        <f>(C1027-$C$1240)*10/100*4</f>
        <v>129.34799999999996</v>
      </c>
      <c r="BC1027"/>
      <c r="BE1027" s="6"/>
      <c r="BK1027">
        <f t="shared" ref="BK1027:BK1090" si="628">IF(AND(AM1027=0,AL1027=0,AK1027=0),0,1)</f>
        <v>1</v>
      </c>
    </row>
    <row r="1028" spans="1:63" x14ac:dyDescent="0.25">
      <c r="A1028">
        <v>231</v>
      </c>
      <c r="B1028" s="1">
        <v>43339</v>
      </c>
      <c r="C1028" s="2">
        <v>2884.69</v>
      </c>
      <c r="D1028" s="2">
        <v>2898.25</v>
      </c>
      <c r="E1028" s="2">
        <v>2884.69</v>
      </c>
      <c r="F1028" s="2">
        <v>2896.74</v>
      </c>
      <c r="G1028" s="2">
        <v>2854080000</v>
      </c>
      <c r="H1028" s="2">
        <f t="shared" si="612"/>
        <v>18.791719364301564</v>
      </c>
      <c r="I1028" s="2">
        <f t="shared" si="613"/>
        <v>2842.7450000000003</v>
      </c>
      <c r="J1028" s="2">
        <f t="shared" si="614"/>
        <v>22.326453509587935</v>
      </c>
      <c r="K1028" s="2">
        <f t="shared" si="615"/>
        <v>10</v>
      </c>
      <c r="L1028" s="20">
        <f>VLOOKUP(B1028,'IV Calls'!A:B,2, FALSE)</f>
        <v>7.4800000000000005E-2</v>
      </c>
      <c r="M1028" s="2">
        <f t="shared" si="616"/>
        <v>7.0492579562382485</v>
      </c>
      <c r="N1028" s="2">
        <f>VLOOKUP(B1028,'IV Puts'!A:B,2, FALSE)</f>
        <v>7.4700000000000003E-2</v>
      </c>
      <c r="O1028" s="21">
        <f t="shared" si="617"/>
        <v>7.3055808062569261</v>
      </c>
      <c r="P1028" s="4">
        <f t="shared" si="618"/>
        <v>23.559999999999945</v>
      </c>
      <c r="Q1028" s="4">
        <f t="shared" si="619"/>
        <v>20.746000000000002</v>
      </c>
      <c r="R1028" s="4">
        <f t="shared" si="620"/>
        <v>2.4647293233082754</v>
      </c>
      <c r="S1028" s="4">
        <f t="shared" si="621"/>
        <v>1.7685715376393365</v>
      </c>
      <c r="T1028" s="20">
        <f t="shared" si="592"/>
        <v>2876.9915413533836</v>
      </c>
      <c r="U1028" s="2">
        <f t="shared" si="593"/>
        <v>19.7484586466162</v>
      </c>
      <c r="V1028" s="24">
        <f t="shared" si="594"/>
        <v>0</v>
      </c>
      <c r="W1028" s="32">
        <f t="shared" si="595"/>
        <v>2885.862614110672</v>
      </c>
      <c r="X1028" s="33">
        <f t="shared" si="596"/>
        <v>10.877385889327797</v>
      </c>
      <c r="Y1028" s="34">
        <f t="shared" si="597"/>
        <v>0</v>
      </c>
      <c r="Z1028" s="39">
        <f t="shared" si="622"/>
        <v>2886.9239999999995</v>
      </c>
      <c r="AA1028" s="33">
        <f t="shared" si="598"/>
        <v>9.8160000000002583</v>
      </c>
      <c r="AB1028" s="34">
        <f t="shared" si="599"/>
        <v>0</v>
      </c>
      <c r="AC1028" s="32">
        <f t="shared" si="600"/>
        <v>2886.7011089632406</v>
      </c>
      <c r="AD1028" s="33">
        <f t="shared" si="601"/>
        <v>10.038891036759196</v>
      </c>
      <c r="AE1028" s="34">
        <f t="shared" si="602"/>
        <v>0</v>
      </c>
      <c r="AF1028" s="36">
        <f t="shared" si="603"/>
        <v>-1</v>
      </c>
      <c r="AG1028" s="37">
        <f t="shared" si="604"/>
        <v>0</v>
      </c>
      <c r="AH1028" s="37">
        <f>IF(COUNTIF(AF1029:AF1032, "&lt;0")&gt;=2,0,IF(AE1028=1, 1, -1))</f>
        <v>-1</v>
      </c>
      <c r="AI1028" s="37">
        <f>IF(COUNTIF(AF1029:AF1031, "&lt;0")&gt;=1,0,IF(AE1028=1, 1, -1))</f>
        <v>0</v>
      </c>
      <c r="AJ1028" s="42">
        <f>IF(SUM(AE1029:AE1031)=0,0,IF(AE1028=1, 1, -1))</f>
        <v>-1</v>
      </c>
      <c r="AK1028" s="37">
        <f>IF(COUNTIF(AF1029:AF1030, "&lt;0")&gt;=2,0,IF(AE1028=1, 1, -1))</f>
        <v>-1</v>
      </c>
      <c r="AL1028" s="44">
        <f>IF(COUNTIF(AF1029:AF1032, "&lt;0")&gt;=3,0,IF(AE1028=1, 1, -1))</f>
        <v>-1</v>
      </c>
      <c r="AM1028" s="49">
        <f>IF(COUNTIF(AF1029:AF1031, "&lt;0")&gt;=2,0,IF(AE1028=1, 1, -1))</f>
        <v>-1</v>
      </c>
      <c r="AN1028" s="7">
        <v>7.0398338145855242</v>
      </c>
      <c r="AO1028" s="4">
        <f t="shared" si="605"/>
        <v>13.559999999999945</v>
      </c>
      <c r="AP1028" s="4">
        <f t="shared" si="606"/>
        <v>0</v>
      </c>
      <c r="AQ1028" s="4">
        <f t="shared" si="607"/>
        <v>12.049999999999727</v>
      </c>
      <c r="AR1028">
        <f t="shared" si="623"/>
        <v>13.559999999999945</v>
      </c>
      <c r="AS1028" s="6">
        <f t="shared" si="608"/>
        <v>1</v>
      </c>
      <c r="AT1028" s="4">
        <f t="shared" si="609"/>
        <v>-3.0002492781216592</v>
      </c>
      <c r="AU1028" s="4">
        <f t="shared" si="624"/>
        <v>1.989833814585797</v>
      </c>
      <c r="AV1028">
        <f t="shared" si="625"/>
        <v>0</v>
      </c>
      <c r="AW1028">
        <f t="shared" si="626"/>
        <v>1</v>
      </c>
      <c r="AX1028">
        <f t="shared" si="627"/>
        <v>0</v>
      </c>
      <c r="AY1028" s="4">
        <f t="shared" si="610"/>
        <v>-3.9100000000000006</v>
      </c>
      <c r="AZ1028" s="4">
        <f t="shared" si="611"/>
        <v>125.6449999999999</v>
      </c>
      <c r="BA1028" s="4">
        <f>(C1028-$C$1240)*10/100*4</f>
        <v>122.64400000000005</v>
      </c>
      <c r="BC1028"/>
      <c r="BE1028" s="6"/>
      <c r="BK1028">
        <f t="shared" si="628"/>
        <v>1</v>
      </c>
    </row>
    <row r="1029" spans="1:63" x14ac:dyDescent="0.25">
      <c r="A1029">
        <v>230</v>
      </c>
      <c r="B1029" s="1">
        <v>43336</v>
      </c>
      <c r="C1029" s="2">
        <v>2862.35</v>
      </c>
      <c r="D1029" s="2">
        <v>2876.16</v>
      </c>
      <c r="E1029" s="2">
        <v>2862.35</v>
      </c>
      <c r="F1029" s="2">
        <v>2874.69</v>
      </c>
      <c r="G1029" s="2">
        <v>2596190000</v>
      </c>
      <c r="H1029" s="2">
        <f t="shared" si="612"/>
        <v>15.040222959340255</v>
      </c>
      <c r="I1029" s="2">
        <f t="shared" si="613"/>
        <v>2839.4605000000001</v>
      </c>
      <c r="J1029" s="2">
        <f t="shared" si="614"/>
        <v>19.442042371596383</v>
      </c>
      <c r="K1029" s="2">
        <f t="shared" si="615"/>
        <v>5.3699999999998909</v>
      </c>
      <c r="L1029" s="20">
        <f>VLOOKUP(B1029,'IV Calls'!A:B,2, FALSE)</f>
        <v>6.7199999999999996E-2</v>
      </c>
      <c r="M1029" s="2">
        <f t="shared" si="616"/>
        <v>6.2940075608741779</v>
      </c>
      <c r="N1029" s="2">
        <f>VLOOKUP(B1029,'IV Puts'!A:B,2, FALSE)</f>
        <v>7.0400000000000004E-2</v>
      </c>
      <c r="O1029" s="21">
        <f t="shared" si="617"/>
        <v>6.8426289118847583</v>
      </c>
      <c r="P1029" s="4">
        <f t="shared" si="618"/>
        <v>19.179999999999836</v>
      </c>
      <c r="Q1029" s="4">
        <f t="shared" si="619"/>
        <v>20.742000000000008</v>
      </c>
      <c r="R1029" s="4">
        <f t="shared" si="620"/>
        <v>2.3015413533834681</v>
      </c>
      <c r="S1029" s="4">
        <f t="shared" si="621"/>
        <v>1.6515691699604813</v>
      </c>
      <c r="T1029" s="20">
        <f t="shared" si="592"/>
        <v>2859.0932330827068</v>
      </c>
      <c r="U1029" s="2">
        <f t="shared" si="593"/>
        <v>15.59676691729328</v>
      </c>
      <c r="V1029" s="24">
        <f t="shared" si="594"/>
        <v>0</v>
      </c>
      <c r="W1029" s="32">
        <f t="shared" si="595"/>
        <v>2863.4117020613835</v>
      </c>
      <c r="X1029" s="33">
        <f t="shared" si="596"/>
        <v>11.278297938616561</v>
      </c>
      <c r="Y1029" s="34">
        <f t="shared" si="597"/>
        <v>0</v>
      </c>
      <c r="Z1029" s="39">
        <f t="shared" si="622"/>
        <v>2862.5559999999996</v>
      </c>
      <c r="AA1029" s="33">
        <f t="shared" si="598"/>
        <v>12.134000000000469</v>
      </c>
      <c r="AB1029" s="34">
        <f t="shared" si="599"/>
        <v>0</v>
      </c>
      <c r="AC1029" s="32">
        <f t="shared" si="600"/>
        <v>2862.73569743289</v>
      </c>
      <c r="AD1029" s="33">
        <f t="shared" si="601"/>
        <v>11.954302567110062</v>
      </c>
      <c r="AE1029" s="34">
        <f t="shared" si="602"/>
        <v>0</v>
      </c>
      <c r="AF1029" s="36">
        <f t="shared" si="603"/>
        <v>-1</v>
      </c>
      <c r="AG1029" s="37">
        <f t="shared" si="604"/>
        <v>-1</v>
      </c>
      <c r="AH1029" s="37">
        <f>IF(COUNTIF(AF1030:AF1033, "&lt;0")&gt;=2,0,IF(AE1029=1, 1, -1))</f>
        <v>-1</v>
      </c>
      <c r="AI1029" s="37">
        <f>IF(COUNTIF(AF1030:AF1032, "&lt;0")&gt;=1,0,IF(AE1029=1, 1, -1))</f>
        <v>-1</v>
      </c>
      <c r="AJ1029" s="42">
        <f>IF(SUM(AE1030:AE1032)=0,0,IF(AE1029=1, 1, -1))</f>
        <v>-1</v>
      </c>
      <c r="AK1029" s="37">
        <f>IF(COUNTIF(AF1030:AF1031, "&lt;0")&gt;=2,0,IF(AE1029=1, 1, -1))</f>
        <v>-1</v>
      </c>
      <c r="AL1029" s="44">
        <f>IF(COUNTIF(AF1030:AF1033, "&lt;0")&gt;=3,0,IF(AE1029=1, 1, -1))</f>
        <v>-1</v>
      </c>
      <c r="AM1029" s="49">
        <f>IF(COUNTIF(AF1030:AF1032, "&lt;0")&gt;=2,0,IF(AE1029=1, 1, -1))</f>
        <v>-1</v>
      </c>
      <c r="AN1029" s="7">
        <v>6.5937222066300922</v>
      </c>
      <c r="AO1029" s="4">
        <f t="shared" si="605"/>
        <v>13.809999999999945</v>
      </c>
      <c r="AP1029" s="4">
        <f t="shared" si="606"/>
        <v>0</v>
      </c>
      <c r="AQ1029" s="4">
        <f t="shared" si="607"/>
        <v>12.340000000000146</v>
      </c>
      <c r="AR1029">
        <f t="shared" si="623"/>
        <v>13.809999999999945</v>
      </c>
      <c r="AS1029" s="6">
        <f t="shared" si="608"/>
        <v>1</v>
      </c>
      <c r="AT1029" s="4">
        <f t="shared" si="609"/>
        <v>-3.9194166900548062</v>
      </c>
      <c r="AU1029" s="4">
        <f t="shared" si="624"/>
        <v>1.2537222066299467</v>
      </c>
      <c r="AV1029">
        <f t="shared" si="625"/>
        <v>0</v>
      </c>
      <c r="AW1029">
        <f t="shared" si="626"/>
        <v>1</v>
      </c>
      <c r="AX1029">
        <f t="shared" si="627"/>
        <v>0</v>
      </c>
      <c r="AY1029" s="4">
        <f t="shared" si="610"/>
        <v>-3.9100000000000006</v>
      </c>
      <c r="AZ1029" s="4">
        <f t="shared" si="611"/>
        <v>129.55499999999989</v>
      </c>
      <c r="BA1029" s="4">
        <f>(C1029-$C$1240)*10/100*4</f>
        <v>113.708</v>
      </c>
      <c r="BC1029"/>
      <c r="BE1029" s="6"/>
      <c r="BK1029">
        <f t="shared" si="628"/>
        <v>1</v>
      </c>
    </row>
    <row r="1030" spans="1:63" x14ac:dyDescent="0.25">
      <c r="A1030">
        <v>229</v>
      </c>
      <c r="B1030" s="1">
        <v>43335</v>
      </c>
      <c r="C1030" s="2">
        <v>2860.29</v>
      </c>
      <c r="D1030" s="2">
        <v>2868.78</v>
      </c>
      <c r="E1030" s="2">
        <v>2854.03</v>
      </c>
      <c r="F1030" s="2">
        <v>2856.98</v>
      </c>
      <c r="G1030" s="2">
        <v>2713910000</v>
      </c>
      <c r="H1030" s="2">
        <f t="shared" si="612"/>
        <v>14.002122101072128</v>
      </c>
      <c r="I1030" s="2">
        <f t="shared" si="613"/>
        <v>2838.4605000000001</v>
      </c>
      <c r="J1030" s="2">
        <f t="shared" si="614"/>
        <v>18.485399245435854</v>
      </c>
      <c r="K1030" s="2">
        <f t="shared" si="615"/>
        <v>-1.5300000000002001</v>
      </c>
      <c r="L1030" s="20">
        <f>VLOOKUP(B1030,'IV Calls'!A:B,2, FALSE)</f>
        <v>7.4999999999999997E-2</v>
      </c>
      <c r="M1030" s="2">
        <f t="shared" si="616"/>
        <v>7.0364622962653183</v>
      </c>
      <c r="N1030" s="2">
        <f>VLOOKUP(B1030,'IV Puts'!A:B,2, FALSE)</f>
        <v>7.7200000000000005E-2</v>
      </c>
      <c r="O1030" s="21">
        <f t="shared" si="617"/>
        <v>7.5162764221583824</v>
      </c>
      <c r="P1030" s="4">
        <f t="shared" si="618"/>
        <v>14.75</v>
      </c>
      <c r="Q1030" s="4">
        <f t="shared" si="619"/>
        <v>21.60100000000002</v>
      </c>
      <c r="R1030" s="4">
        <f t="shared" si="620"/>
        <v>2.1132330827067731</v>
      </c>
      <c r="S1030" s="4">
        <f t="shared" si="621"/>
        <v>1.4953550160329856</v>
      </c>
      <c r="T1030" s="20">
        <f t="shared" si="592"/>
        <v>2863.6745413533836</v>
      </c>
      <c r="U1030" s="2">
        <f t="shared" si="593"/>
        <v>6.6945413533835563</v>
      </c>
      <c r="V1030" s="24">
        <f t="shared" si="594"/>
        <v>1</v>
      </c>
      <c r="W1030" s="32">
        <f t="shared" si="595"/>
        <v>2861.2096583846269</v>
      </c>
      <c r="X1030" s="33">
        <f t="shared" si="596"/>
        <v>4.2296583846268732</v>
      </c>
      <c r="Y1030" s="34">
        <f t="shared" si="597"/>
        <v>1</v>
      </c>
      <c r="Z1030" s="39">
        <f t="shared" si="622"/>
        <v>2860.22</v>
      </c>
      <c r="AA1030" s="33">
        <f t="shared" si="598"/>
        <v>3.2399999999997817</v>
      </c>
      <c r="AB1030" s="34">
        <f t="shared" si="599"/>
        <v>1</v>
      </c>
      <c r="AC1030" s="32">
        <f t="shared" si="600"/>
        <v>2860.4278282607715</v>
      </c>
      <c r="AD1030" s="33">
        <f t="shared" si="601"/>
        <v>3.44782826077153</v>
      </c>
      <c r="AE1030" s="34">
        <f t="shared" si="602"/>
        <v>1</v>
      </c>
      <c r="AF1030" s="36">
        <f t="shared" si="603"/>
        <v>1</v>
      </c>
      <c r="AG1030" s="37">
        <f t="shared" si="604"/>
        <v>1</v>
      </c>
      <c r="AH1030" s="37">
        <f>IF(COUNTIF(AF1031:AF1034, "&lt;0")&gt;=2,0,IF(AE1030=1, 1, -1))</f>
        <v>1</v>
      </c>
      <c r="AI1030" s="37">
        <f>IF(COUNTIF(AF1031:AF1033, "&lt;0")&gt;=1,0,IF(AE1030=1, 1, -1))</f>
        <v>1</v>
      </c>
      <c r="AJ1030" s="42">
        <f>IF(SUM(AE1031:AE1033)=0,0,IF(AE1030=1, 1, -1))</f>
        <v>1</v>
      </c>
      <c r="AK1030" s="37">
        <f>IF(COUNTIF(AF1031:AF1032, "&lt;0")&gt;=2,0,IF(AE1030=1, 1, -1))</f>
        <v>1</v>
      </c>
      <c r="AL1030" s="44">
        <f>IF(COUNTIF(AF1031:AF1034, "&lt;0")&gt;=3,0,IF(AE1030=1, 1, -1))</f>
        <v>1</v>
      </c>
      <c r="AM1030" s="49">
        <f>IF(COUNTIF(AF1031:AF1033, "&lt;0")&gt;=2,0,IF(AE1030=1, 1, -1))</f>
        <v>1</v>
      </c>
      <c r="AN1030" s="7">
        <v>7.2428651902891019</v>
      </c>
      <c r="AO1030" s="4">
        <f t="shared" si="605"/>
        <v>8.4900000000002365</v>
      </c>
      <c r="AP1030" s="4">
        <f t="shared" si="606"/>
        <v>-6.2599999999997635</v>
      </c>
      <c r="AQ1030" s="4">
        <f t="shared" si="607"/>
        <v>3.3099999999999454</v>
      </c>
      <c r="AR1030">
        <f t="shared" si="623"/>
        <v>8.4900000000002365</v>
      </c>
      <c r="AS1030" s="6">
        <f t="shared" si="608"/>
        <v>0</v>
      </c>
      <c r="AT1030" s="4">
        <f t="shared" si="609"/>
        <v>2.3742977854334164</v>
      </c>
      <c r="AU1030" s="4">
        <f t="shared" si="624"/>
        <v>10.932865190289156</v>
      </c>
      <c r="AV1030">
        <f t="shared" si="625"/>
        <v>0</v>
      </c>
      <c r="AW1030">
        <f t="shared" si="626"/>
        <v>0</v>
      </c>
      <c r="AX1030">
        <f t="shared" si="627"/>
        <v>0</v>
      </c>
      <c r="AY1030" s="4">
        <f t="shared" si="610"/>
        <v>6.94</v>
      </c>
      <c r="AZ1030" s="4">
        <f t="shared" si="611"/>
        <v>133.46499999999989</v>
      </c>
      <c r="BA1030" s="4">
        <f>(C1030-$C$1240)*10/100*4</f>
        <v>112.88400000000001</v>
      </c>
      <c r="BC1030"/>
      <c r="BE1030" s="6"/>
      <c r="BK1030">
        <f t="shared" si="628"/>
        <v>1</v>
      </c>
    </row>
    <row r="1031" spans="1:63" x14ac:dyDescent="0.25">
      <c r="A1031">
        <v>228</v>
      </c>
      <c r="B1031" s="1">
        <v>43334</v>
      </c>
      <c r="C1031" s="2">
        <v>2860.99</v>
      </c>
      <c r="D1031" s="2">
        <v>2867.54</v>
      </c>
      <c r="E1031" s="2">
        <v>2856.05</v>
      </c>
      <c r="F1031" s="2">
        <v>2861.82</v>
      </c>
      <c r="G1031" s="2">
        <v>2689560000</v>
      </c>
      <c r="H1031" s="2">
        <f t="shared" si="612"/>
        <v>13.62237216248818</v>
      </c>
      <c r="I1031" s="2">
        <f t="shared" si="613"/>
        <v>2837.2205000000004</v>
      </c>
      <c r="J1031" s="2">
        <f t="shared" si="614"/>
        <v>18.051488486519588</v>
      </c>
      <c r="K1031" s="2">
        <f t="shared" si="615"/>
        <v>-1.9700000000002547</v>
      </c>
      <c r="L1031" s="20">
        <f>VLOOKUP(B1031,'IV Calls'!A:B,2, FALSE)</f>
        <v>7.3800000000000004E-2</v>
      </c>
      <c r="M1031" s="2">
        <f t="shared" si="616"/>
        <v>6.9266370121755747</v>
      </c>
      <c r="N1031" s="2">
        <f>VLOOKUP(B1031,'IV Puts'!A:B,2, FALSE)</f>
        <v>8.0399999999999999E-2</v>
      </c>
      <c r="O1031" s="21">
        <f t="shared" si="617"/>
        <v>7.8309501219650226</v>
      </c>
      <c r="P1031" s="4">
        <f t="shared" si="618"/>
        <v>11.489999999999782</v>
      </c>
      <c r="Q1031" s="4">
        <f t="shared" si="619"/>
        <v>21.176000000000023</v>
      </c>
      <c r="R1031" s="4">
        <f t="shared" si="620"/>
        <v>1.8545413533834638</v>
      </c>
      <c r="S1031" s="4">
        <f t="shared" si="621"/>
        <v>1.2952934994745566</v>
      </c>
      <c r="T1031" s="20">
        <f t="shared" si="592"/>
        <v>2864.3267593984961</v>
      </c>
      <c r="U1031" s="2">
        <f t="shared" si="593"/>
        <v>2.5067593984958876</v>
      </c>
      <c r="V1031" s="24">
        <f t="shared" si="594"/>
        <v>1</v>
      </c>
      <c r="W1031" s="32">
        <f t="shared" si="595"/>
        <v>2861.6676310989337</v>
      </c>
      <c r="X1031" s="33">
        <f t="shared" si="596"/>
        <v>0.15236890106643841</v>
      </c>
      <c r="Y1031" s="34">
        <f t="shared" si="597"/>
        <v>1</v>
      </c>
      <c r="Z1031" s="39">
        <f t="shared" si="622"/>
        <v>2860.9379999999996</v>
      </c>
      <c r="AA1031" s="33">
        <f t="shared" si="598"/>
        <v>0.88200000000051659</v>
      </c>
      <c r="AB1031" s="34">
        <f t="shared" si="599"/>
        <v>1</v>
      </c>
      <c r="AC1031" s="32">
        <f t="shared" si="600"/>
        <v>2861.0912225307761</v>
      </c>
      <c r="AD1031" s="33">
        <f t="shared" si="601"/>
        <v>0.72877746922404185</v>
      </c>
      <c r="AE1031" s="34">
        <f t="shared" si="602"/>
        <v>1</v>
      </c>
      <c r="AF1031" s="36">
        <f t="shared" si="603"/>
        <v>1</v>
      </c>
      <c r="AG1031" s="37">
        <f t="shared" si="604"/>
        <v>1</v>
      </c>
      <c r="AH1031" s="37">
        <f>IF(COUNTIF(AF1032:AF1035, "&lt;0")&gt;=2,0,IF(AE1031=1, 1, -1))</f>
        <v>1</v>
      </c>
      <c r="AI1031" s="37">
        <f>IF(COUNTIF(AF1032:AF1034, "&lt;0")&gt;=1,0,IF(AE1031=1, 1, -1))</f>
        <v>0</v>
      </c>
      <c r="AJ1031" s="42">
        <f>IF(SUM(AE1032:AE1034)=0,0,IF(AE1031=1, 1, -1))</f>
        <v>1</v>
      </c>
      <c r="AK1031" s="37">
        <f>IF(COUNTIF(AF1032:AF1033, "&lt;0")&gt;=2,0,IF(AE1031=1, 1, -1))</f>
        <v>1</v>
      </c>
      <c r="AL1031" s="44">
        <f>IF(COUNTIF(AF1032:AF1035, "&lt;0")&gt;=3,0,IF(AE1031=1, 1, -1))</f>
        <v>1</v>
      </c>
      <c r="AM1031" s="49">
        <f>IF(COUNTIF(AF1032:AF1034, "&lt;0")&gt;=2,0,IF(AE1031=1, 1, -1))</f>
        <v>1</v>
      </c>
      <c r="AN1031" s="7">
        <v>7.546092354727862</v>
      </c>
      <c r="AO1031" s="4">
        <f t="shared" si="605"/>
        <v>6.5500000000001819</v>
      </c>
      <c r="AP1031" s="4">
        <f t="shared" si="606"/>
        <v>-4.9399999999995998</v>
      </c>
      <c r="AQ1031" s="4">
        <f t="shared" si="607"/>
        <v>0.83000000000038199</v>
      </c>
      <c r="AR1031">
        <f t="shared" si="623"/>
        <v>6.5500000000001819</v>
      </c>
      <c r="AS1031" s="6">
        <f t="shared" si="608"/>
        <v>0</v>
      </c>
      <c r="AT1031" s="4">
        <f t="shared" si="609"/>
        <v>4.7691385320916115</v>
      </c>
      <c r="AU1031" s="4">
        <f t="shared" si="624"/>
        <v>13.716092354727479</v>
      </c>
      <c r="AV1031">
        <f t="shared" si="625"/>
        <v>0</v>
      </c>
      <c r="AW1031">
        <f t="shared" si="626"/>
        <v>0</v>
      </c>
      <c r="AX1031">
        <f t="shared" si="627"/>
        <v>0</v>
      </c>
      <c r="AY1031" s="4">
        <f t="shared" si="610"/>
        <v>6.94</v>
      </c>
      <c r="AZ1031" s="4">
        <f t="shared" si="611"/>
        <v>126.52499999999989</v>
      </c>
      <c r="BA1031" s="4">
        <f>(C1031-$C$1240)*10/100*4</f>
        <v>113.16399999999994</v>
      </c>
      <c r="BC1031"/>
      <c r="BE1031" s="6"/>
      <c r="BK1031">
        <f t="shared" si="628"/>
        <v>1</v>
      </c>
    </row>
    <row r="1032" spans="1:63" x14ac:dyDescent="0.25">
      <c r="A1032">
        <v>227</v>
      </c>
      <c r="B1032" s="1">
        <v>43333</v>
      </c>
      <c r="C1032" s="2">
        <v>2861.51</v>
      </c>
      <c r="D1032" s="2">
        <v>2873.23</v>
      </c>
      <c r="E1032" s="2">
        <v>2861.32</v>
      </c>
      <c r="F1032" s="2">
        <v>2862.96</v>
      </c>
      <c r="G1032" s="2">
        <v>3147140000</v>
      </c>
      <c r="H1032" s="2">
        <f t="shared" si="612"/>
        <v>13.071937754849777</v>
      </c>
      <c r="I1032" s="2">
        <f t="shared" si="613"/>
        <v>2835.0575000000003</v>
      </c>
      <c r="J1032" s="2">
        <f t="shared" si="614"/>
        <v>17.645536270206126</v>
      </c>
      <c r="K1032" s="2">
        <f t="shared" si="615"/>
        <v>4.4600000000000364</v>
      </c>
      <c r="L1032" s="20">
        <f>VLOOKUP(B1032,'IV Calls'!A:B,2, FALSE)</f>
        <v>8.0199999999999994E-2</v>
      </c>
      <c r="M1032" s="2">
        <f t="shared" si="616"/>
        <v>7.5117823539066988</v>
      </c>
      <c r="N1032" s="2">
        <f>VLOOKUP(B1032,'IV Puts'!A:B,2, FALSE)</f>
        <v>8.0199999999999994E-2</v>
      </c>
      <c r="O1032" s="21">
        <f t="shared" si="617"/>
        <v>7.7953449514363617</v>
      </c>
      <c r="P1032" s="4">
        <f t="shared" si="618"/>
        <v>16.179999999999836</v>
      </c>
      <c r="Q1032" s="4">
        <f t="shared" si="619"/>
        <v>20.962000000000035</v>
      </c>
      <c r="R1032" s="4">
        <f t="shared" si="620"/>
        <v>1.366759398496241</v>
      </c>
      <c r="S1032" s="4">
        <f t="shared" si="621"/>
        <v>0.95440999849872421</v>
      </c>
      <c r="T1032" s="20">
        <f t="shared" si="592"/>
        <v>2858.2540075187972</v>
      </c>
      <c r="U1032" s="2">
        <f t="shared" si="593"/>
        <v>4.7059924812028839</v>
      </c>
      <c r="V1032" s="24">
        <f t="shared" si="594"/>
        <v>1</v>
      </c>
      <c r="W1032" s="32">
        <f t="shared" si="595"/>
        <v>2862.1078565353491</v>
      </c>
      <c r="X1032" s="33">
        <f t="shared" si="596"/>
        <v>0.85214346465090784</v>
      </c>
      <c r="Y1032" s="34">
        <f t="shared" si="597"/>
        <v>1</v>
      </c>
      <c r="Z1032" s="39">
        <f t="shared" si="622"/>
        <v>2862.2680000000005</v>
      </c>
      <c r="AA1032" s="33">
        <f t="shared" si="598"/>
        <v>0.69199999999955253</v>
      </c>
      <c r="AB1032" s="34">
        <f t="shared" si="599"/>
        <v>1</v>
      </c>
      <c r="AC1032" s="32">
        <f t="shared" si="600"/>
        <v>2862.2343698724235</v>
      </c>
      <c r="AD1032" s="33">
        <f t="shared" si="601"/>
        <v>0.72563012757655088</v>
      </c>
      <c r="AE1032" s="34">
        <f t="shared" si="602"/>
        <v>1</v>
      </c>
      <c r="AF1032" s="36">
        <f t="shared" si="603"/>
        <v>1</v>
      </c>
      <c r="AG1032" s="37">
        <f t="shared" si="604"/>
        <v>1</v>
      </c>
      <c r="AH1032" s="37">
        <f>IF(COUNTIF(AF1033:AF1036, "&lt;0")&gt;=2,0,IF(AE1032=1, 1, -1))</f>
        <v>0</v>
      </c>
      <c r="AI1032" s="37">
        <f>IF(COUNTIF(AF1033:AF1035, "&lt;0")&gt;=1,0,IF(AE1032=1, 1, -1))</f>
        <v>0</v>
      </c>
      <c r="AJ1032" s="42">
        <f>IF(SUM(AE1033:AE1035)=0,0,IF(AE1032=1, 1, -1))</f>
        <v>1</v>
      </c>
      <c r="AK1032" s="37">
        <f>IF(COUNTIF(AF1033:AF1034, "&lt;0")&gt;=2,0,IF(AE1032=1, 1, -1))</f>
        <v>1</v>
      </c>
      <c r="AL1032" s="44">
        <f>IF(COUNTIF(AF1033:AF1036, "&lt;0")&gt;=3,0,IF(AE1032=1, 1, -1))</f>
        <v>1</v>
      </c>
      <c r="AM1032" s="49">
        <f>IF(COUNTIF(AF1033:AF1035, "&lt;0")&gt;=2,0,IF(AE1032=1, 1, -1))</f>
        <v>1</v>
      </c>
      <c r="AN1032" s="7">
        <v>7.5117823539066988</v>
      </c>
      <c r="AO1032" s="4">
        <f t="shared" si="605"/>
        <v>11.7199999999998</v>
      </c>
      <c r="AP1032" s="4">
        <f t="shared" si="606"/>
        <v>-0.19000000000005457</v>
      </c>
      <c r="AQ1032" s="4">
        <f t="shared" si="607"/>
        <v>1.4499999999998181</v>
      </c>
      <c r="AR1032">
        <f t="shared" si="623"/>
        <v>11.7199999999998</v>
      </c>
      <c r="AS1032" s="6">
        <f t="shared" si="608"/>
        <v>1</v>
      </c>
      <c r="AT1032" s="4">
        <f t="shared" si="609"/>
        <v>-0.45232646913975216</v>
      </c>
      <c r="AU1032" s="4">
        <f t="shared" si="624"/>
        <v>13.061782353906882</v>
      </c>
      <c r="AV1032">
        <f t="shared" si="625"/>
        <v>0</v>
      </c>
      <c r="AW1032">
        <f t="shared" si="626"/>
        <v>1</v>
      </c>
      <c r="AX1032">
        <f t="shared" si="627"/>
        <v>0</v>
      </c>
      <c r="AY1032" s="4">
        <f t="shared" si="610"/>
        <v>-3.9100000000000006</v>
      </c>
      <c r="AZ1032" s="4">
        <f t="shared" si="611"/>
        <v>119.58499999999989</v>
      </c>
      <c r="BA1032" s="4">
        <f>(C1032-$C$1240)*10/100*4</f>
        <v>113.37200000000011</v>
      </c>
      <c r="BC1032"/>
      <c r="BE1032" s="6"/>
      <c r="BK1032">
        <f t="shared" si="628"/>
        <v>1</v>
      </c>
    </row>
    <row r="1033" spans="1:63" x14ac:dyDescent="0.25">
      <c r="A1033">
        <v>226</v>
      </c>
      <c r="B1033" s="1">
        <v>43332</v>
      </c>
      <c r="C1033" s="2">
        <v>2853.93</v>
      </c>
      <c r="D1033" s="2">
        <v>2859.76</v>
      </c>
      <c r="E1033" s="2">
        <v>2850.62</v>
      </c>
      <c r="F1033" s="2">
        <v>2857.05</v>
      </c>
      <c r="G1033" s="2">
        <v>2748020000</v>
      </c>
      <c r="H1033" s="2">
        <f t="shared" si="612"/>
        <v>12.285299073825311</v>
      </c>
      <c r="I1033" s="2">
        <f t="shared" si="613"/>
        <v>2833.0160000000005</v>
      </c>
      <c r="J1033" s="2">
        <f t="shared" si="614"/>
        <v>16.648084534991163</v>
      </c>
      <c r="K1033" s="2">
        <f t="shared" si="615"/>
        <v>3.7999999999997272</v>
      </c>
      <c r="L1033" s="20">
        <f>VLOOKUP(B1033,'IV Calls'!A:B,2, FALSE)</f>
        <v>8.4199999999999997E-2</v>
      </c>
      <c r="M1033" s="2">
        <f t="shared" si="616"/>
        <v>7.8673332744015267</v>
      </c>
      <c r="N1033" s="2">
        <f>VLOOKUP(B1033,'IV Puts'!A:B,2, FALSE)</f>
        <v>8.3799999999999999E-2</v>
      </c>
      <c r="O1033" s="21">
        <f t="shared" si="617"/>
        <v>8.1255322223633932</v>
      </c>
      <c r="P1033" s="4">
        <f t="shared" si="618"/>
        <v>9.6300000000001091</v>
      </c>
      <c r="Q1033" s="4">
        <f t="shared" si="619"/>
        <v>20.647000000000027</v>
      </c>
      <c r="R1033" s="4">
        <f t="shared" si="620"/>
        <v>1.204007518796991</v>
      </c>
      <c r="S1033" s="4">
        <f t="shared" si="621"/>
        <v>0.84205145823789718</v>
      </c>
      <c r="T1033" s="20">
        <f t="shared" si="592"/>
        <v>2851.3922857142857</v>
      </c>
      <c r="U1033" s="2">
        <f t="shared" si="593"/>
        <v>5.6577142857145191</v>
      </c>
      <c r="V1033" s="24">
        <f t="shared" si="594"/>
        <v>1</v>
      </c>
      <c r="W1033" s="32">
        <f t="shared" si="595"/>
        <v>2854.5570001581027</v>
      </c>
      <c r="X1033" s="33">
        <f t="shared" si="596"/>
        <v>2.4929998418974719</v>
      </c>
      <c r="Y1033" s="34">
        <f t="shared" si="597"/>
        <v>1</v>
      </c>
      <c r="Z1033" s="39">
        <f t="shared" si="622"/>
        <v>2855.4909999999995</v>
      </c>
      <c r="AA1033" s="33">
        <f t="shared" si="598"/>
        <v>1.5590000000006512</v>
      </c>
      <c r="AB1033" s="34">
        <f t="shared" si="599"/>
        <v>1</v>
      </c>
      <c r="AC1033" s="32">
        <f t="shared" si="600"/>
        <v>2855.2948600332011</v>
      </c>
      <c r="AD1033" s="33">
        <f t="shared" si="601"/>
        <v>1.7551399667991063</v>
      </c>
      <c r="AE1033" s="34">
        <f t="shared" si="602"/>
        <v>1</v>
      </c>
      <c r="AF1033" s="36">
        <f t="shared" si="603"/>
        <v>1</v>
      </c>
      <c r="AG1033" s="37">
        <f t="shared" si="604"/>
        <v>0</v>
      </c>
      <c r="AH1033" s="37">
        <f>IF(COUNTIF(AF1034:AF1037, "&lt;0")&gt;=2,0,IF(AE1033=1, 1, -1))</f>
        <v>0</v>
      </c>
      <c r="AI1033" s="37">
        <f>IF(COUNTIF(AF1034:AF1036, "&lt;0")&gt;=1,0,IF(AE1033=1, 1, -1))</f>
        <v>0</v>
      </c>
      <c r="AJ1033" s="42">
        <f>IF(SUM(AE1034:AE1036)=0,0,IF(AE1033=1, 1, -1))</f>
        <v>1</v>
      </c>
      <c r="AK1033" s="37">
        <f>IF(COUNTIF(AF1034:AF1035, "&lt;0")&gt;=2,0,IF(AE1033=1, 1, -1))</f>
        <v>1</v>
      </c>
      <c r="AL1033" s="44">
        <f>IF(COUNTIF(AF1034:AF1037, "&lt;0")&gt;=3,0,IF(AE1033=1, 1, -1))</f>
        <v>0</v>
      </c>
      <c r="AM1033" s="49">
        <f>IF(COUNTIF(AF1034:AF1036, "&lt;0")&gt;=2,0,IF(AE1033=1, 1, -1))</f>
        <v>0</v>
      </c>
      <c r="AN1033" s="7">
        <v>7.8299587695350121</v>
      </c>
      <c r="AO1033" s="4">
        <f t="shared" si="605"/>
        <v>5.830000000000382</v>
      </c>
      <c r="AP1033" s="4">
        <f t="shared" si="606"/>
        <v>-3.3099999999999454</v>
      </c>
      <c r="AQ1033" s="4">
        <f t="shared" si="607"/>
        <v>3.1200000000003456</v>
      </c>
      <c r="AR1033">
        <f t="shared" si="623"/>
        <v>5.830000000000382</v>
      </c>
      <c r="AS1033" s="6">
        <f t="shared" si="608"/>
        <v>0</v>
      </c>
      <c r="AT1033" s="4">
        <f t="shared" si="609"/>
        <v>5.9149381543021367</v>
      </c>
      <c r="AU1033" s="4">
        <f t="shared" si="624"/>
        <v>11.709958769534666</v>
      </c>
      <c r="AV1033">
        <f t="shared" si="625"/>
        <v>0</v>
      </c>
      <c r="AW1033">
        <f t="shared" si="626"/>
        <v>0</v>
      </c>
      <c r="AX1033">
        <f t="shared" si="627"/>
        <v>0</v>
      </c>
      <c r="AY1033" s="4">
        <f t="shared" si="610"/>
        <v>6.94</v>
      </c>
      <c r="AZ1033" s="4">
        <f t="shared" si="611"/>
        <v>123.49499999999989</v>
      </c>
      <c r="BA1033" s="4">
        <f>(C1033-$C$1240)*10/100*4</f>
        <v>110.33999999999996</v>
      </c>
      <c r="BC1033"/>
      <c r="BE1033" s="6"/>
      <c r="BK1033">
        <f t="shared" si="628"/>
        <v>1</v>
      </c>
    </row>
    <row r="1034" spans="1:63" x14ac:dyDescent="0.25">
      <c r="A1034">
        <v>225</v>
      </c>
      <c r="B1034" s="1">
        <v>43329</v>
      </c>
      <c r="C1034" s="2">
        <v>2838.32</v>
      </c>
      <c r="D1034" s="2">
        <v>2855.63</v>
      </c>
      <c r="E1034" s="2">
        <v>2833.73</v>
      </c>
      <c r="F1034" s="2">
        <v>2850.13</v>
      </c>
      <c r="G1034" s="2">
        <v>3024100000</v>
      </c>
      <c r="H1034" s="2">
        <f t="shared" si="612"/>
        <v>11.598195453508186</v>
      </c>
      <c r="I1034" s="2">
        <f t="shared" si="613"/>
        <v>2830.2779999999998</v>
      </c>
      <c r="J1034" s="2">
        <f t="shared" si="614"/>
        <v>16.32735238149391</v>
      </c>
      <c r="K1034" s="2">
        <f t="shared" si="615"/>
        <v>-2.3699999999998909</v>
      </c>
      <c r="L1034" s="20">
        <f>VLOOKUP(B1034,'IV Calls'!A:B,2, FALSE)</f>
        <v>7.8299999999999995E-2</v>
      </c>
      <c r="M1034" s="2">
        <f t="shared" si="616"/>
        <v>7.2918275908039476</v>
      </c>
      <c r="N1034" s="2">
        <f>VLOOKUP(B1034,'IV Puts'!A:B,2, FALSE)</f>
        <v>8.0699999999999994E-2</v>
      </c>
      <c r="O1034" s="21">
        <f t="shared" si="617"/>
        <v>7.7990284736991438</v>
      </c>
      <c r="P1034" s="4">
        <f t="shared" si="618"/>
        <v>21.900000000000091</v>
      </c>
      <c r="Q1034" s="4">
        <f t="shared" si="619"/>
        <v>21.41500000000001</v>
      </c>
      <c r="R1034" s="4">
        <f t="shared" si="620"/>
        <v>1.26228571428571</v>
      </c>
      <c r="S1034" s="4">
        <f t="shared" si="621"/>
        <v>0.88309881422924552</v>
      </c>
      <c r="T1034" s="20">
        <f t="shared" si="592"/>
        <v>2842.1181052631578</v>
      </c>
      <c r="U1034" s="2">
        <f t="shared" si="593"/>
        <v>8.0118947368423505</v>
      </c>
      <c r="V1034" s="24">
        <f t="shared" si="594"/>
        <v>1</v>
      </c>
      <c r="W1034" s="32">
        <f t="shared" si="595"/>
        <v>2839.030183218812</v>
      </c>
      <c r="X1034" s="33">
        <f t="shared" si="596"/>
        <v>11.09981678118811</v>
      </c>
      <c r="Y1034" s="34">
        <f t="shared" si="597"/>
        <v>0</v>
      </c>
      <c r="Z1034" s="39">
        <f t="shared" si="622"/>
        <v>2839.0079999999998</v>
      </c>
      <c r="AA1034" s="33">
        <f t="shared" si="598"/>
        <v>11.122000000000298</v>
      </c>
      <c r="AB1034" s="34">
        <f t="shared" si="599"/>
        <v>0</v>
      </c>
      <c r="AC1034" s="32">
        <f t="shared" si="600"/>
        <v>2839.01265847595</v>
      </c>
      <c r="AD1034" s="33">
        <f t="shared" si="601"/>
        <v>11.117341524050062</v>
      </c>
      <c r="AE1034" s="34">
        <f t="shared" si="602"/>
        <v>0</v>
      </c>
      <c r="AF1034" s="36">
        <f t="shared" si="603"/>
        <v>-1</v>
      </c>
      <c r="AG1034" s="37">
        <f t="shared" si="604"/>
        <v>-1</v>
      </c>
      <c r="AH1034" s="37">
        <f>IF(COUNTIF(AF1035:AF1038, "&lt;0")&gt;=2,0,IF(AE1034=1, 1, -1))</f>
        <v>0</v>
      </c>
      <c r="AI1034" s="37">
        <f>IF(COUNTIF(AF1035:AF1037, "&lt;0")&gt;=1,0,IF(AE1034=1, 1, -1))</f>
        <v>0</v>
      </c>
      <c r="AJ1034" s="42">
        <f>IF(SUM(AE1035:AE1037)=0,0,IF(AE1034=1, 1, -1))</f>
        <v>-1</v>
      </c>
      <c r="AK1034" s="37">
        <f>IF(COUNTIF(AF1035:AF1036, "&lt;0")&gt;=2,0,IF(AE1034=1, 1, -1))</f>
        <v>-1</v>
      </c>
      <c r="AL1034" s="44">
        <f>IF(COUNTIF(AF1035:AF1038, "&lt;0")&gt;=3,0,IF(AE1034=1, 1, -1))</f>
        <v>0</v>
      </c>
      <c r="AM1034" s="49">
        <f>IF(COUNTIF(AF1035:AF1037, "&lt;0")&gt;=2,0,IF(AE1034=1, 1, -1))</f>
        <v>0</v>
      </c>
      <c r="AN1034" s="7">
        <v>7.51533188477495</v>
      </c>
      <c r="AO1034" s="4">
        <f t="shared" si="605"/>
        <v>17.309999999999945</v>
      </c>
      <c r="AP1034" s="4">
        <f t="shared" si="606"/>
        <v>-4.5900000000001455</v>
      </c>
      <c r="AQ1034" s="4">
        <f t="shared" si="607"/>
        <v>11.809999999999945</v>
      </c>
      <c r="AR1034">
        <f t="shared" si="623"/>
        <v>17.309999999999945</v>
      </c>
      <c r="AS1034" s="6">
        <f t="shared" si="608"/>
        <v>1</v>
      </c>
      <c r="AT1034" s="4">
        <f t="shared" si="609"/>
        <v>-6.0370021728375214</v>
      </c>
      <c r="AU1034" s="4">
        <f t="shared" si="624"/>
        <v>2.7053318847750045</v>
      </c>
      <c r="AV1034">
        <f t="shared" si="625"/>
        <v>0</v>
      </c>
      <c r="AW1034">
        <f t="shared" si="626"/>
        <v>1</v>
      </c>
      <c r="AX1034">
        <f t="shared" si="627"/>
        <v>0</v>
      </c>
      <c r="AY1034" s="4">
        <f t="shared" si="610"/>
        <v>-3.9100000000000006</v>
      </c>
      <c r="AZ1034" s="4">
        <f t="shared" si="611"/>
        <v>116.55499999999989</v>
      </c>
      <c r="BA1034" s="4">
        <f>(C1034-$C$1240)*10/100*4</f>
        <v>104.09600000000009</v>
      </c>
      <c r="BC1034"/>
      <c r="BE1034" s="6"/>
      <c r="BK1034">
        <f t="shared" si="628"/>
        <v>1</v>
      </c>
    </row>
    <row r="1035" spans="1:63" x14ac:dyDescent="0.25">
      <c r="A1035">
        <v>224</v>
      </c>
      <c r="B1035" s="1">
        <v>43328</v>
      </c>
      <c r="C1035" s="2">
        <v>2831.44</v>
      </c>
      <c r="D1035" s="2">
        <v>2850.49</v>
      </c>
      <c r="E1035" s="2">
        <v>2831.44</v>
      </c>
      <c r="F1035" s="2">
        <v>2840.69</v>
      </c>
      <c r="G1035" s="2">
        <v>3219880000</v>
      </c>
      <c r="H1035" s="2">
        <f t="shared" si="612"/>
        <v>12.136537305911368</v>
      </c>
      <c r="I1035" s="2">
        <f t="shared" si="613"/>
        <v>2828.5895</v>
      </c>
      <c r="J1035" s="2">
        <f t="shared" si="614"/>
        <v>16.23359203205375</v>
      </c>
      <c r="K1035" s="2">
        <f t="shared" si="615"/>
        <v>13.070000000000164</v>
      </c>
      <c r="L1035" s="20">
        <f>VLOOKUP(B1035,'IV Calls'!A:B,2, FALSE)</f>
        <v>8.3400000000000002E-2</v>
      </c>
      <c r="M1035" s="2">
        <f t="shared" si="616"/>
        <v>7.7057487602368129</v>
      </c>
      <c r="N1035" s="2">
        <f>VLOOKUP(B1035,'IV Puts'!A:B,2, FALSE)</f>
        <v>8.5900000000000004E-2</v>
      </c>
      <c r="O1035" s="21">
        <f t="shared" si="617"/>
        <v>8.236340640374948</v>
      </c>
      <c r="P1035" s="4">
        <f t="shared" si="618"/>
        <v>32.119999999999891</v>
      </c>
      <c r="Q1035" s="4">
        <f t="shared" si="619"/>
        <v>20.541000000000032</v>
      </c>
      <c r="R1035" s="4">
        <f t="shared" si="620"/>
        <v>1.4281052631578897</v>
      </c>
      <c r="S1035" s="4">
        <f t="shared" si="621"/>
        <v>1.0002580546648299</v>
      </c>
      <c r="T1035" s="20">
        <f t="shared" si="592"/>
        <v>2820.0023458646615</v>
      </c>
      <c r="U1035" s="2">
        <f t="shared" si="593"/>
        <v>20.687654135338562</v>
      </c>
      <c r="V1035" s="24">
        <f t="shared" si="594"/>
        <v>0</v>
      </c>
      <c r="W1035" s="32">
        <f t="shared" si="595"/>
        <v>2832.2472990992346</v>
      </c>
      <c r="X1035" s="33">
        <f t="shared" si="596"/>
        <v>8.4427009007654306</v>
      </c>
      <c r="Y1035" s="34">
        <f t="shared" si="597"/>
        <v>1</v>
      </c>
      <c r="Z1035" s="39">
        <f t="shared" si="622"/>
        <v>2831.7889999999998</v>
      </c>
      <c r="AA1035" s="33">
        <f t="shared" si="598"/>
        <v>8.9010000000002947</v>
      </c>
      <c r="AB1035" s="34">
        <f t="shared" si="599"/>
        <v>1</v>
      </c>
      <c r="AC1035" s="32">
        <f t="shared" si="600"/>
        <v>2831.8852428108389</v>
      </c>
      <c r="AD1035" s="33">
        <f t="shared" si="601"/>
        <v>8.8047571891611369</v>
      </c>
      <c r="AE1035" s="34">
        <f t="shared" si="602"/>
        <v>1</v>
      </c>
      <c r="AF1035" s="36">
        <f t="shared" si="603"/>
        <v>1</v>
      </c>
      <c r="AG1035" s="37">
        <f t="shared" si="604"/>
        <v>0</v>
      </c>
      <c r="AH1035" s="37">
        <f>IF(COUNTIF(AF1036:AF1039, "&lt;0")&gt;=2,0,IF(AE1035=1, 1, -1))</f>
        <v>0</v>
      </c>
      <c r="AI1035" s="37">
        <f>IF(COUNTIF(AF1036:AF1038, "&lt;0")&gt;=1,0,IF(AE1035=1, 1, -1))</f>
        <v>0</v>
      </c>
      <c r="AJ1035" s="42">
        <f>IF(SUM(AE1036:AE1038)=0,0,IF(AE1035=1, 1, -1))</f>
        <v>0</v>
      </c>
      <c r="AK1035" s="37">
        <f>IF(COUNTIF(AF1036:AF1037, "&lt;0")&gt;=2,0,IF(AE1035=1, 1, -1))</f>
        <v>0</v>
      </c>
      <c r="AL1035" s="44">
        <f>IF(COUNTIF(AF1036:AF1039, "&lt;0")&gt;=3,0,IF(AE1035=1, 1, -1))</f>
        <v>0</v>
      </c>
      <c r="AM1035" s="49">
        <f>IF(COUNTIF(AF1036:AF1038, "&lt;0")&gt;=2,0,IF(AE1035=1, 1, -1))</f>
        <v>0</v>
      </c>
      <c r="AN1035" s="7">
        <v>7.9367364329057821</v>
      </c>
      <c r="AO1035" s="4">
        <f t="shared" si="605"/>
        <v>19.049999999999727</v>
      </c>
      <c r="AP1035" s="4">
        <f t="shared" si="606"/>
        <v>0</v>
      </c>
      <c r="AQ1035" s="4">
        <f t="shared" si="607"/>
        <v>9.25</v>
      </c>
      <c r="AR1035">
        <f t="shared" si="623"/>
        <v>19.049999999999727</v>
      </c>
      <c r="AS1035" s="6">
        <f t="shared" si="608"/>
        <v>1</v>
      </c>
      <c r="AT1035" s="4">
        <f t="shared" si="609"/>
        <v>-7.144895350641054</v>
      </c>
      <c r="AU1035" s="4">
        <f t="shared" si="624"/>
        <v>5.6867364329057821</v>
      </c>
      <c r="AV1035">
        <f t="shared" si="625"/>
        <v>0</v>
      </c>
      <c r="AW1035">
        <f t="shared" si="626"/>
        <v>1</v>
      </c>
      <c r="AX1035">
        <f t="shared" si="627"/>
        <v>0</v>
      </c>
      <c r="AY1035" s="4">
        <f t="shared" si="610"/>
        <v>-3.9100000000000006</v>
      </c>
      <c r="AZ1035" s="4">
        <f t="shared" si="611"/>
        <v>120.46499999999989</v>
      </c>
      <c r="BA1035" s="4">
        <f>(C1035-$C$1240)*10/100*4</f>
        <v>101.34400000000005</v>
      </c>
      <c r="BC1035"/>
      <c r="BE1035" s="6"/>
      <c r="BK1035">
        <f t="shared" si="628"/>
        <v>0</v>
      </c>
    </row>
    <row r="1036" spans="1:63" x14ac:dyDescent="0.25">
      <c r="A1036">
        <v>223</v>
      </c>
      <c r="B1036" s="1">
        <v>43327</v>
      </c>
      <c r="C1036" s="2">
        <v>2827.95</v>
      </c>
      <c r="D1036" s="2">
        <v>2827.95</v>
      </c>
      <c r="E1036" s="2">
        <v>2802.49</v>
      </c>
      <c r="F1036" s="2">
        <v>2818.37</v>
      </c>
      <c r="G1036" s="2">
        <v>3645070000</v>
      </c>
      <c r="H1036" s="2">
        <f t="shared" si="612"/>
        <v>17.407791869670845</v>
      </c>
      <c r="I1036" s="2">
        <f t="shared" si="613"/>
        <v>2827.4860000000003</v>
      </c>
      <c r="J1036" s="2">
        <f t="shared" si="614"/>
        <v>18.89929385341938</v>
      </c>
      <c r="K1036" s="2">
        <f t="shared" si="615"/>
        <v>-12.010000000000218</v>
      </c>
      <c r="L1036" s="20">
        <f>VLOOKUP(B1036,'IV Calls'!A:B,2, FALSE)</f>
        <v>0.10680000000000001</v>
      </c>
      <c r="M1036" s="2">
        <f t="shared" si="616"/>
        <v>9.9433851755777631</v>
      </c>
      <c r="N1036" s="2">
        <f>VLOOKUP(B1036,'IV Puts'!A:B,2, FALSE)</f>
        <v>0.1071</v>
      </c>
      <c r="O1036" s="21">
        <f t="shared" si="617"/>
        <v>10.34772367374784</v>
      </c>
      <c r="P1036" s="4">
        <f t="shared" si="618"/>
        <v>37.470000000000255</v>
      </c>
      <c r="Q1036" s="4">
        <f t="shared" si="619"/>
        <v>20.686000000000014</v>
      </c>
      <c r="R1036" s="4">
        <f t="shared" si="620"/>
        <v>1.6323458646616511</v>
      </c>
      <c r="S1036" s="4">
        <f t="shared" si="621"/>
        <v>1.1370409848371095</v>
      </c>
      <c r="T1036" s="20">
        <f t="shared" si="592"/>
        <v>2841.9355714285716</v>
      </c>
      <c r="U1036" s="2">
        <f t="shared" si="593"/>
        <v>23.565571428571729</v>
      </c>
      <c r="V1036" s="24">
        <f t="shared" si="594"/>
        <v>0</v>
      </c>
      <c r="W1036" s="32">
        <f t="shared" si="595"/>
        <v>2828.9276005029274</v>
      </c>
      <c r="X1036" s="33">
        <f t="shared" si="596"/>
        <v>10.557600502927471</v>
      </c>
      <c r="Y1036" s="34">
        <f t="shared" si="597"/>
        <v>0</v>
      </c>
      <c r="Z1036" s="39">
        <f t="shared" si="622"/>
        <v>2827.9569999999999</v>
      </c>
      <c r="AA1036" s="33">
        <f t="shared" si="598"/>
        <v>9.5869999999999891</v>
      </c>
      <c r="AB1036" s="34">
        <f t="shared" si="599"/>
        <v>0</v>
      </c>
      <c r="AC1036" s="32">
        <f t="shared" si="600"/>
        <v>2828.1608261056144</v>
      </c>
      <c r="AD1036" s="33">
        <f t="shared" si="601"/>
        <v>9.790826105614542</v>
      </c>
      <c r="AE1036" s="34">
        <f t="shared" si="602"/>
        <v>0</v>
      </c>
      <c r="AF1036" s="36">
        <f t="shared" si="603"/>
        <v>-1</v>
      </c>
      <c r="AG1036" s="37">
        <f t="shared" si="604"/>
        <v>0</v>
      </c>
      <c r="AH1036" s="37">
        <f>IF(COUNTIF(AF1037:AF1040, "&lt;0")&gt;=2,0,IF(AE1036=1, 1, -1))</f>
        <v>0</v>
      </c>
      <c r="AI1036" s="37">
        <f>IF(COUNTIF(AF1037:AF1039, "&lt;0")&gt;=1,0,IF(AE1036=1, 1, -1))</f>
        <v>0</v>
      </c>
      <c r="AJ1036" s="42">
        <f>IF(SUM(AE1037:AE1039)=0,0,IF(AE1036=1, 1, -1))</f>
        <v>-1</v>
      </c>
      <c r="AK1036" s="37">
        <f>IF(COUNTIF(AF1037:AF1038, "&lt;0")&gt;=2,0,IF(AE1036=1, 1, -1))</f>
        <v>0</v>
      </c>
      <c r="AL1036" s="44">
        <f>IF(COUNTIF(AF1037:AF1040, "&lt;0")&gt;=3,0,IF(AE1036=1, 1, -1))</f>
        <v>-1</v>
      </c>
      <c r="AM1036" s="49">
        <f>IF(COUNTIF(AF1037:AF1039, "&lt;0")&gt;=2,0,IF(AE1036=1, 1, -1))</f>
        <v>0</v>
      </c>
      <c r="AN1036" s="7">
        <v>9.9713160328125312</v>
      </c>
      <c r="AO1036" s="4">
        <f t="shared" si="605"/>
        <v>0</v>
      </c>
      <c r="AP1036" s="4">
        <f t="shared" si="606"/>
        <v>-25.460000000000036</v>
      </c>
      <c r="AQ1036" s="4">
        <f t="shared" si="607"/>
        <v>9.5799999999999272</v>
      </c>
      <c r="AR1036">
        <f t="shared" si="623"/>
        <v>25.460000000000036</v>
      </c>
      <c r="AS1036" s="6">
        <f t="shared" si="608"/>
        <v>1</v>
      </c>
      <c r="AT1036" s="4">
        <f t="shared" si="609"/>
        <v>-10.50302595078124</v>
      </c>
      <c r="AU1036" s="4">
        <f t="shared" si="624"/>
        <v>7.391316032812604</v>
      </c>
      <c r="AV1036">
        <f t="shared" si="625"/>
        <v>0</v>
      </c>
      <c r="AW1036">
        <f t="shared" si="626"/>
        <v>1</v>
      </c>
      <c r="AX1036">
        <f t="shared" si="627"/>
        <v>0</v>
      </c>
      <c r="AY1036" s="4">
        <f t="shared" si="610"/>
        <v>-3.9100000000000006</v>
      </c>
      <c r="AZ1036" s="4">
        <f t="shared" si="611"/>
        <v>124.37499999999989</v>
      </c>
      <c r="BA1036" s="4">
        <f>(C1036-$C$1240)*10/100*4</f>
        <v>99.947999999999951</v>
      </c>
      <c r="BC1036"/>
      <c r="BE1036" s="6"/>
      <c r="BK1036">
        <f t="shared" si="628"/>
        <v>1</v>
      </c>
    </row>
    <row r="1037" spans="1:63" x14ac:dyDescent="0.25">
      <c r="A1037">
        <v>222</v>
      </c>
      <c r="B1037" s="1">
        <v>43326</v>
      </c>
      <c r="C1037" s="2">
        <v>2827.88</v>
      </c>
      <c r="D1037" s="2">
        <v>2843.11</v>
      </c>
      <c r="E1037" s="2">
        <v>2826.58</v>
      </c>
      <c r="F1037" s="2">
        <v>2839.96</v>
      </c>
      <c r="G1037" s="2">
        <v>2976970000</v>
      </c>
      <c r="H1037" s="2">
        <f t="shared" si="612"/>
        <v>17.925839202422605</v>
      </c>
      <c r="I1037" s="2">
        <f t="shared" si="613"/>
        <v>2826.6559999999999</v>
      </c>
      <c r="J1037" s="2">
        <f t="shared" si="614"/>
        <v>18.645833533470547</v>
      </c>
      <c r="K1037" s="2">
        <f t="shared" si="615"/>
        <v>5.9500000000002728</v>
      </c>
      <c r="L1037" s="20">
        <f>VLOOKUP(B1037,'IV Calls'!A:B,2, FALSE)</f>
        <v>8.8900000000000007E-2</v>
      </c>
      <c r="M1037" s="2">
        <f t="shared" si="616"/>
        <v>8.2242969850912075</v>
      </c>
      <c r="N1037" s="2">
        <f>VLOOKUP(B1037,'IV Puts'!A:B,2, FALSE)</f>
        <v>8.9800000000000005E-2</v>
      </c>
      <c r="O1037" s="21">
        <f t="shared" si="617"/>
        <v>8.6211599356766886</v>
      </c>
      <c r="P1037" s="4">
        <f t="shared" si="618"/>
        <v>21.180000000000291</v>
      </c>
      <c r="Q1037" s="4">
        <f t="shared" si="619"/>
        <v>18.936999999999991</v>
      </c>
      <c r="R1037" s="4">
        <f t="shared" si="620"/>
        <v>1.9755714285714281</v>
      </c>
      <c r="S1037" s="4">
        <f t="shared" si="621"/>
        <v>1.3769021167992788</v>
      </c>
      <c r="T1037" s="20">
        <f t="shared" si="592"/>
        <v>2823.9904812030072</v>
      </c>
      <c r="U1037" s="2">
        <f t="shared" si="593"/>
        <v>15.969518796992816</v>
      </c>
      <c r="V1037" s="24">
        <f t="shared" si="594"/>
        <v>0</v>
      </c>
      <c r="W1037" s="32">
        <f t="shared" si="595"/>
        <v>2828.9105765460376</v>
      </c>
      <c r="X1037" s="33">
        <f t="shared" si="596"/>
        <v>11.04942345396239</v>
      </c>
      <c r="Y1037" s="34">
        <f t="shared" si="597"/>
        <v>0</v>
      </c>
      <c r="Z1037" s="39">
        <f t="shared" si="622"/>
        <v>2827.1220000000003</v>
      </c>
      <c r="AA1037" s="33">
        <f t="shared" si="598"/>
        <v>12.837999999999738</v>
      </c>
      <c r="AB1037" s="34">
        <f t="shared" si="599"/>
        <v>0</v>
      </c>
      <c r="AC1037" s="32">
        <f t="shared" si="600"/>
        <v>2827.4976010746682</v>
      </c>
      <c r="AD1037" s="33">
        <f t="shared" si="601"/>
        <v>12.462398925331854</v>
      </c>
      <c r="AE1037" s="34">
        <f t="shared" si="602"/>
        <v>0</v>
      </c>
      <c r="AF1037" s="36">
        <f t="shared" si="603"/>
        <v>-1</v>
      </c>
      <c r="AG1037" s="37">
        <f t="shared" si="604"/>
        <v>0</v>
      </c>
      <c r="AH1037" s="37">
        <f>IF(COUNTIF(AF1038:AF1041, "&lt;0")&gt;=2,0,IF(AE1037=1, 1, -1))</f>
        <v>-1</v>
      </c>
      <c r="AI1037" s="37">
        <f>IF(COUNTIF(AF1038:AF1040, "&lt;0")&gt;=1,0,IF(AE1037=1, 1, -1))</f>
        <v>0</v>
      </c>
      <c r="AJ1037" s="42">
        <f>IF(SUM(AE1038:AE1040)=0,0,IF(AE1037=1, 1, -1))</f>
        <v>-1</v>
      </c>
      <c r="AK1037" s="37">
        <f>IF(COUNTIF(AF1038:AF1039, "&lt;0")&gt;=2,0,IF(AE1037=1, 1, -1))</f>
        <v>-1</v>
      </c>
      <c r="AL1037" s="44">
        <f>IF(COUNTIF(AF1038:AF1041, "&lt;0")&gt;=3,0,IF(AE1037=1, 1, -1))</f>
        <v>-1</v>
      </c>
      <c r="AM1037" s="49">
        <f>IF(COUNTIF(AF1038:AF1040, "&lt;0")&gt;=2,0,IF(AE1037=1, 1, -1))</f>
        <v>-1</v>
      </c>
      <c r="AN1037" s="7">
        <v>8.3075575844903309</v>
      </c>
      <c r="AO1037" s="4">
        <f t="shared" si="605"/>
        <v>15.230000000000018</v>
      </c>
      <c r="AP1037" s="4">
        <f t="shared" si="606"/>
        <v>-1.3000000000001819</v>
      </c>
      <c r="AQ1037" s="4">
        <f t="shared" si="607"/>
        <v>12.079999999999927</v>
      </c>
      <c r="AR1037">
        <f t="shared" si="623"/>
        <v>15.230000000000018</v>
      </c>
      <c r="AS1037" s="6">
        <f t="shared" si="608"/>
        <v>1</v>
      </c>
      <c r="AT1037" s="4">
        <f t="shared" si="609"/>
        <v>-2.7686636232645228</v>
      </c>
      <c r="AU1037" s="4">
        <f t="shared" si="624"/>
        <v>3.2275575844904036</v>
      </c>
      <c r="AV1037">
        <f t="shared" si="625"/>
        <v>0</v>
      </c>
      <c r="AW1037">
        <f t="shared" si="626"/>
        <v>1</v>
      </c>
      <c r="AX1037">
        <f t="shared" si="627"/>
        <v>0</v>
      </c>
      <c r="AY1037" s="4">
        <f t="shared" si="610"/>
        <v>-3.9100000000000006</v>
      </c>
      <c r="AZ1037" s="4">
        <f t="shared" si="611"/>
        <v>128.28499999999988</v>
      </c>
      <c r="BA1037" s="4">
        <f>(C1037-$C$1240)*10/100*4</f>
        <v>99.920000000000073</v>
      </c>
      <c r="BC1037"/>
      <c r="BE1037" s="6"/>
      <c r="BK1037">
        <f t="shared" si="628"/>
        <v>1</v>
      </c>
    </row>
    <row r="1038" spans="1:63" x14ac:dyDescent="0.25">
      <c r="A1038">
        <v>221</v>
      </c>
      <c r="B1038" s="1">
        <v>43325</v>
      </c>
      <c r="C1038" s="2">
        <v>2835.46</v>
      </c>
      <c r="D1038" s="2">
        <v>2843.4</v>
      </c>
      <c r="E1038" s="2">
        <v>2819.88</v>
      </c>
      <c r="F1038" s="2">
        <v>2821.93</v>
      </c>
      <c r="G1038" s="2">
        <v>3158450000</v>
      </c>
      <c r="H1038" s="2">
        <f t="shared" si="612"/>
        <v>19.710935064352253</v>
      </c>
      <c r="I1038" s="2">
        <f t="shared" si="613"/>
        <v>2824.7290000000003</v>
      </c>
      <c r="J1038" s="2">
        <f t="shared" si="614"/>
        <v>19.840667831502046</v>
      </c>
      <c r="K1038" s="2">
        <f t="shared" si="615"/>
        <v>2.1799999999998363</v>
      </c>
      <c r="L1038" s="20">
        <f>VLOOKUP(B1038,'IV Calls'!A:B,2, FALSE)</f>
        <v>0.1147</v>
      </c>
      <c r="M1038" s="2">
        <f t="shared" si="616"/>
        <v>10.653779424884725</v>
      </c>
      <c r="N1038" s="2">
        <f>VLOOKUP(B1038,'IV Puts'!A:B,2, FALSE)</f>
        <v>0.1027</v>
      </c>
      <c r="O1038" s="21">
        <f t="shared" si="617"/>
        <v>9.89926768957001</v>
      </c>
      <c r="P1038" s="4">
        <f t="shared" si="618"/>
        <v>23.519999999999982</v>
      </c>
      <c r="Q1038" s="4">
        <f t="shared" si="619"/>
        <v>19.004999999999974</v>
      </c>
      <c r="R1038" s="4">
        <f t="shared" si="620"/>
        <v>2.0604812030075146</v>
      </c>
      <c r="S1038" s="4">
        <f t="shared" si="621"/>
        <v>1.4515162620247324</v>
      </c>
      <c r="T1038" s="20">
        <f t="shared" si="592"/>
        <v>2835.8232030075192</v>
      </c>
      <c r="U1038" s="2">
        <f t="shared" si="593"/>
        <v>13.893203007519332</v>
      </c>
      <c r="V1038" s="24">
        <f t="shared" si="594"/>
        <v>0</v>
      </c>
      <c r="W1038" s="32">
        <f t="shared" si="595"/>
        <v>2836.7687629249012</v>
      </c>
      <c r="X1038" s="33">
        <f t="shared" si="596"/>
        <v>14.838762924901403</v>
      </c>
      <c r="Y1038" s="34">
        <f t="shared" si="597"/>
        <v>0</v>
      </c>
      <c r="Z1038" s="39">
        <f t="shared" si="622"/>
        <v>2835.1160000000004</v>
      </c>
      <c r="AA1038" s="33">
        <f t="shared" si="598"/>
        <v>13.186000000000604</v>
      </c>
      <c r="AB1038" s="34">
        <f t="shared" si="599"/>
        <v>0</v>
      </c>
      <c r="AC1038" s="32">
        <f t="shared" si="600"/>
        <v>2835.4630802142296</v>
      </c>
      <c r="AD1038" s="33">
        <f t="shared" si="601"/>
        <v>13.533080214229813</v>
      </c>
      <c r="AE1038" s="34">
        <f t="shared" si="602"/>
        <v>0</v>
      </c>
      <c r="AF1038" s="36">
        <f t="shared" si="603"/>
        <v>-1</v>
      </c>
      <c r="AG1038" s="37">
        <f t="shared" si="604"/>
        <v>-1</v>
      </c>
      <c r="AH1038" s="37">
        <f>IF(COUNTIF(AF1039:AF1042, "&lt;0")&gt;=2,0,IF(AE1038=1, 1, -1))</f>
        <v>-1</v>
      </c>
      <c r="AI1038" s="37">
        <f>IF(COUNTIF(AF1039:AF1041, "&lt;0")&gt;=1,0,IF(AE1038=1, 1, -1))</f>
        <v>-1</v>
      </c>
      <c r="AJ1038" s="42">
        <f>IF(SUM(AE1039:AE1041)=0,0,IF(AE1038=1, 1, -1))</f>
        <v>-1</v>
      </c>
      <c r="AK1038" s="37">
        <f>IF(COUNTIF(AF1039:AF1040, "&lt;0")&gt;=2,0,IF(AE1038=1, 1, -1))</f>
        <v>-1</v>
      </c>
      <c r="AL1038" s="44">
        <f>IF(COUNTIF(AF1039:AF1042, "&lt;0")&gt;=3,0,IF(AE1038=1, 1, -1))</f>
        <v>-1</v>
      </c>
      <c r="AM1038" s="49">
        <f>IF(COUNTIF(AF1039:AF1041, "&lt;0")&gt;=2,0,IF(AE1038=1, 1, -1))</f>
        <v>-1</v>
      </c>
      <c r="AN1038" s="7">
        <v>9.5391730334408145</v>
      </c>
      <c r="AO1038" s="4">
        <f t="shared" si="605"/>
        <v>7.9400000000000546</v>
      </c>
      <c r="AP1038" s="4">
        <f t="shared" si="606"/>
        <v>-15.579999999999927</v>
      </c>
      <c r="AQ1038" s="4">
        <f t="shared" si="607"/>
        <v>13.5300000000002</v>
      </c>
      <c r="AR1038">
        <f t="shared" si="623"/>
        <v>15.579999999999927</v>
      </c>
      <c r="AS1038" s="6">
        <f t="shared" si="608"/>
        <v>1</v>
      </c>
      <c r="AT1038" s="4">
        <f t="shared" si="609"/>
        <v>-1.2712404498387055</v>
      </c>
      <c r="AU1038" s="4">
        <f t="shared" si="624"/>
        <v>3.0091730334406144</v>
      </c>
      <c r="AV1038">
        <f t="shared" si="625"/>
        <v>0</v>
      </c>
      <c r="AW1038">
        <f t="shared" si="626"/>
        <v>1</v>
      </c>
      <c r="AX1038">
        <f t="shared" si="627"/>
        <v>0</v>
      </c>
      <c r="AY1038" s="4">
        <f t="shared" si="610"/>
        <v>-3.9100000000000006</v>
      </c>
      <c r="AZ1038" s="4">
        <f t="shared" si="611"/>
        <v>132.19499999999988</v>
      </c>
      <c r="BA1038" s="4">
        <f>(C1038-$C$1240)*10/100*4</f>
        <v>102.95200000000004</v>
      </c>
      <c r="BC1038"/>
      <c r="BE1038" s="6"/>
      <c r="BK1038">
        <f t="shared" si="628"/>
        <v>1</v>
      </c>
    </row>
    <row r="1039" spans="1:63" x14ac:dyDescent="0.25">
      <c r="A1039">
        <v>220</v>
      </c>
      <c r="B1039" s="1">
        <v>43322</v>
      </c>
      <c r="C1039" s="2">
        <v>2838.9</v>
      </c>
      <c r="D1039" s="2">
        <v>2842.2</v>
      </c>
      <c r="E1039" s="2">
        <v>2825.81</v>
      </c>
      <c r="F1039" s="2">
        <v>2833.28</v>
      </c>
      <c r="G1039" s="2">
        <v>3256040000</v>
      </c>
      <c r="H1039" s="2">
        <f t="shared" si="612"/>
        <v>20.30526612044822</v>
      </c>
      <c r="I1039" s="2">
        <f t="shared" si="613"/>
        <v>2822.8240000000005</v>
      </c>
      <c r="J1039" s="2">
        <f t="shared" si="614"/>
        <v>21.453309467428632</v>
      </c>
      <c r="K1039" s="2">
        <f t="shared" si="615"/>
        <v>-14.679999999999836</v>
      </c>
      <c r="L1039" s="20">
        <f>VLOOKUP(B1039,'IV Calls'!A:B,2, FALSE)</f>
        <v>8.6599999999999996E-2</v>
      </c>
      <c r="M1039" s="2">
        <f t="shared" si="616"/>
        <v>8.101374927722123</v>
      </c>
      <c r="N1039" s="2">
        <f>VLOOKUP(B1039,'IV Puts'!A:B,2, FALSE)</f>
        <v>8.9200000000000002E-2</v>
      </c>
      <c r="O1039" s="21">
        <f t="shared" si="617"/>
        <v>8.6596040648172359</v>
      </c>
      <c r="P1039" s="4">
        <f t="shared" si="618"/>
        <v>27.769999999999982</v>
      </c>
      <c r="Q1039" s="4">
        <f t="shared" si="619"/>
        <v>19.015999999999941</v>
      </c>
      <c r="R1039" s="4">
        <f t="shared" si="620"/>
        <v>2.5432030075187968</v>
      </c>
      <c r="S1039" s="4">
        <f t="shared" si="621"/>
        <v>1.8433280632411067</v>
      </c>
      <c r="T1039" s="20">
        <f t="shared" si="592"/>
        <v>2856.3502330827068</v>
      </c>
      <c r="U1039" s="2">
        <f t="shared" si="593"/>
        <v>23.070233082706636</v>
      </c>
      <c r="V1039" s="24">
        <f t="shared" si="594"/>
        <v>0</v>
      </c>
      <c r="W1039" s="32">
        <f t="shared" si="595"/>
        <v>2840.2924364101391</v>
      </c>
      <c r="X1039" s="33">
        <f t="shared" si="596"/>
        <v>7.0124364101388892</v>
      </c>
      <c r="Y1039" s="34">
        <f t="shared" si="597"/>
        <v>0</v>
      </c>
      <c r="Z1039" s="39">
        <f t="shared" si="622"/>
        <v>2837.0709999999999</v>
      </c>
      <c r="AA1039" s="33">
        <f t="shared" si="598"/>
        <v>3.7909999999997126</v>
      </c>
      <c r="AB1039" s="34">
        <f t="shared" si="599"/>
        <v>1</v>
      </c>
      <c r="AC1039" s="32">
        <f t="shared" si="600"/>
        <v>2837.7475016461294</v>
      </c>
      <c r="AD1039" s="33">
        <f t="shared" si="601"/>
        <v>4.4675016461292216</v>
      </c>
      <c r="AE1039" s="34">
        <f t="shared" si="602"/>
        <v>1</v>
      </c>
      <c r="AF1039" s="36">
        <f t="shared" si="603"/>
        <v>1</v>
      </c>
      <c r="AG1039" s="37">
        <f t="shared" si="604"/>
        <v>1</v>
      </c>
      <c r="AH1039" s="37">
        <f>IF(COUNTIF(AF1040:AF1043, "&lt;0")&gt;=2,0,IF(AE1039=1, 1, -1))</f>
        <v>1</v>
      </c>
      <c r="AI1039" s="37">
        <f>IF(COUNTIF(AF1040:AF1042, "&lt;0")&gt;=1,0,IF(AE1039=1, 1, -1))</f>
        <v>1</v>
      </c>
      <c r="AJ1039" s="42">
        <f>IF(SUM(AE1040:AE1042)=0,0,IF(AE1039=1, 1, -1))</f>
        <v>1</v>
      </c>
      <c r="AK1039" s="37">
        <f>IF(COUNTIF(AF1040:AF1041, "&lt;0")&gt;=2,0,IF(AE1039=1, 1, -1))</f>
        <v>1</v>
      </c>
      <c r="AL1039" s="44">
        <f>IF(COUNTIF(AF1040:AF1043, "&lt;0")&gt;=3,0,IF(AE1039=1, 1, -1))</f>
        <v>1</v>
      </c>
      <c r="AM1039" s="49">
        <f>IF(COUNTIF(AF1040:AF1042, "&lt;0")&gt;=2,0,IF(AE1039=1, 1, -1))</f>
        <v>1</v>
      </c>
      <c r="AN1039" s="7">
        <v>8.3446032742819103</v>
      </c>
      <c r="AO1039" s="4">
        <f t="shared" si="605"/>
        <v>3.2999999999997272</v>
      </c>
      <c r="AP1039" s="4">
        <f t="shared" si="606"/>
        <v>-13.090000000000146</v>
      </c>
      <c r="AQ1039" s="4">
        <f t="shared" si="607"/>
        <v>5.6199999999998909</v>
      </c>
      <c r="AR1039">
        <f t="shared" si="623"/>
        <v>13.090000000000146</v>
      </c>
      <c r="AS1039" s="6">
        <f t="shared" si="608"/>
        <v>1</v>
      </c>
      <c r="AT1039" s="4">
        <f t="shared" si="609"/>
        <v>-0.5730950885772792</v>
      </c>
      <c r="AU1039" s="4">
        <f t="shared" si="624"/>
        <v>9.7246032742820194</v>
      </c>
      <c r="AV1039">
        <f t="shared" si="625"/>
        <v>0</v>
      </c>
      <c r="AW1039">
        <f t="shared" si="626"/>
        <v>1</v>
      </c>
      <c r="AX1039">
        <f t="shared" si="627"/>
        <v>0</v>
      </c>
      <c r="AY1039" s="4">
        <f t="shared" si="610"/>
        <v>-3.9100000000000006</v>
      </c>
      <c r="AZ1039" s="4">
        <f t="shared" si="611"/>
        <v>136.10499999999988</v>
      </c>
      <c r="BA1039" s="4">
        <f>(C1039-$C$1240)*10/100*4</f>
        <v>104.32800000000006</v>
      </c>
      <c r="BC1039"/>
      <c r="BE1039" s="6"/>
      <c r="BK1039">
        <f t="shared" si="628"/>
        <v>1</v>
      </c>
    </row>
    <row r="1040" spans="1:63" x14ac:dyDescent="0.25">
      <c r="A1040">
        <v>219</v>
      </c>
      <c r="B1040" s="1">
        <v>43321</v>
      </c>
      <c r="C1040" s="2">
        <v>2857.19</v>
      </c>
      <c r="D1040" s="2">
        <v>2862.48</v>
      </c>
      <c r="E1040" s="2">
        <v>2851.98</v>
      </c>
      <c r="F1040" s="2">
        <v>2853.58</v>
      </c>
      <c r="G1040" s="2">
        <v>3047050000</v>
      </c>
      <c r="H1040" s="2">
        <f t="shared" si="612"/>
        <v>20.447180300037022</v>
      </c>
      <c r="I1040" s="2">
        <f t="shared" si="613"/>
        <v>2820.7255</v>
      </c>
      <c r="J1040" s="2">
        <f t="shared" si="614"/>
        <v>22.179823281294951</v>
      </c>
      <c r="K1040" s="2">
        <f t="shared" si="615"/>
        <v>-0.50999999999976353</v>
      </c>
      <c r="L1040" s="20">
        <f>VLOOKUP(B1040,'IV Calls'!A:B,2, FALSE)</f>
        <v>6.3200000000000006E-2</v>
      </c>
      <c r="M1040" s="2">
        <f t="shared" si="616"/>
        <v>5.9208560185018095</v>
      </c>
      <c r="N1040" s="2">
        <f>VLOOKUP(B1040,'IV Puts'!A:B,2, FALSE)</f>
        <v>6.6000000000000003E-2</v>
      </c>
      <c r="O1040" s="21">
        <f t="shared" si="617"/>
        <v>6.4165812681221981</v>
      </c>
      <c r="P1040" s="4">
        <f t="shared" si="618"/>
        <v>10.5</v>
      </c>
      <c r="Q1040" s="4">
        <f t="shared" si="619"/>
        <v>19.721999999999934</v>
      </c>
      <c r="R1040" s="4">
        <f t="shared" si="620"/>
        <v>2.7702330827067643</v>
      </c>
      <c r="S1040" s="4">
        <f t="shared" si="621"/>
        <v>1.9611780424492258</v>
      </c>
      <c r="T1040" s="20">
        <f t="shared" si="592"/>
        <v>2860.3718045112778</v>
      </c>
      <c r="U1040" s="2">
        <f t="shared" si="593"/>
        <v>6.79180451127786</v>
      </c>
      <c r="V1040" s="24">
        <f t="shared" si="594"/>
        <v>0</v>
      </c>
      <c r="W1040" s="32">
        <f t="shared" si="595"/>
        <v>2858.5219721513286</v>
      </c>
      <c r="X1040" s="33">
        <f t="shared" si="596"/>
        <v>4.9419721513286277</v>
      </c>
      <c r="Y1040" s="34">
        <f t="shared" si="597"/>
        <v>1</v>
      </c>
      <c r="Z1040" s="39">
        <f t="shared" si="622"/>
        <v>2857.23</v>
      </c>
      <c r="AA1040" s="33">
        <f t="shared" si="598"/>
        <v>3.6500000000000909</v>
      </c>
      <c r="AB1040" s="34">
        <f t="shared" si="599"/>
        <v>1</v>
      </c>
      <c r="AC1040" s="32">
        <f t="shared" si="600"/>
        <v>2857.5013141517793</v>
      </c>
      <c r="AD1040" s="33">
        <f t="shared" si="601"/>
        <v>3.9213141517793701</v>
      </c>
      <c r="AE1040" s="34">
        <f t="shared" si="602"/>
        <v>1</v>
      </c>
      <c r="AF1040" s="36">
        <f t="shared" si="603"/>
        <v>1</v>
      </c>
      <c r="AG1040" s="37">
        <f t="shared" si="604"/>
        <v>1</v>
      </c>
      <c r="AH1040" s="37">
        <f>IF(COUNTIF(AF1041:AF1044, "&lt;0")&gt;=2,0,IF(AE1040=1, 1, -1))</f>
        <v>0</v>
      </c>
      <c r="AI1040" s="37">
        <f>IF(COUNTIF(AF1041:AF1043, "&lt;0")&gt;=1,0,IF(AE1040=1, 1, -1))</f>
        <v>0</v>
      </c>
      <c r="AJ1040" s="42">
        <f>IF(SUM(AE1041:AE1043)=0,0,IF(AE1040=1, 1, -1))</f>
        <v>1</v>
      </c>
      <c r="AK1040" s="37">
        <f>IF(COUNTIF(AF1041:AF1042, "&lt;0")&gt;=2,0,IF(AE1040=1, 1, -1))</f>
        <v>1</v>
      </c>
      <c r="AL1040" s="44">
        <f>IF(COUNTIF(AF1041:AF1044, "&lt;0")&gt;=3,0,IF(AE1040=1, 1, -1))</f>
        <v>1</v>
      </c>
      <c r="AM1040" s="49">
        <f>IF(COUNTIF(AF1041:AF1043, "&lt;0")&gt;=2,0,IF(AE1040=1, 1, -1))</f>
        <v>1</v>
      </c>
      <c r="AN1040" s="7">
        <v>6.1831724243848019</v>
      </c>
      <c r="AO1040" s="4">
        <f t="shared" si="605"/>
        <v>5.2899999999999636</v>
      </c>
      <c r="AP1040" s="4">
        <f t="shared" si="606"/>
        <v>-5.2100000000000364</v>
      </c>
      <c r="AQ1040" s="4">
        <f t="shared" si="607"/>
        <v>3.6100000000001273</v>
      </c>
      <c r="AR1040">
        <f t="shared" si="623"/>
        <v>5.2899999999999636</v>
      </c>
      <c r="AS1040" s="6">
        <f t="shared" si="608"/>
        <v>0</v>
      </c>
      <c r="AT1040" s="4">
        <f t="shared" si="609"/>
        <v>3.9847586365772401</v>
      </c>
      <c r="AU1040" s="4">
        <f t="shared" si="624"/>
        <v>9.5731724243846745</v>
      </c>
      <c r="AV1040">
        <f t="shared" si="625"/>
        <v>0</v>
      </c>
      <c r="AW1040">
        <f t="shared" si="626"/>
        <v>0</v>
      </c>
      <c r="AX1040">
        <f t="shared" si="627"/>
        <v>0</v>
      </c>
      <c r="AY1040" s="4">
        <f t="shared" si="610"/>
        <v>6.94</v>
      </c>
      <c r="AZ1040" s="4">
        <f t="shared" si="611"/>
        <v>140.01499999999987</v>
      </c>
      <c r="BA1040" s="4">
        <f>(C1040-$C$1240)*10/100*4</f>
        <v>111.64400000000005</v>
      </c>
      <c r="BC1040"/>
      <c r="BE1040" s="6"/>
      <c r="BK1040">
        <f t="shared" si="628"/>
        <v>1</v>
      </c>
    </row>
    <row r="1041" spans="1:63" x14ac:dyDescent="0.25">
      <c r="A1041">
        <v>218</v>
      </c>
      <c r="B1041" s="1">
        <v>43320</v>
      </c>
      <c r="C1041" s="2">
        <v>2856.79</v>
      </c>
      <c r="D1041" s="2">
        <v>2862.44</v>
      </c>
      <c r="E1041" s="2">
        <v>2853.09</v>
      </c>
      <c r="F1041" s="2">
        <v>2857.7</v>
      </c>
      <c r="G1041" s="2">
        <v>2972200000</v>
      </c>
      <c r="H1041" s="2">
        <f t="shared" si="612"/>
        <v>18.701643540371268</v>
      </c>
      <c r="I1041" s="2">
        <f t="shared" si="613"/>
        <v>2817.0230000000001</v>
      </c>
      <c r="J1041" s="2">
        <f t="shared" si="614"/>
        <v>20.839834351296403</v>
      </c>
      <c r="K1041" s="2">
        <f t="shared" si="615"/>
        <v>-1.6599999999998545</v>
      </c>
      <c r="L1041" s="20">
        <f>VLOOKUP(B1041,'IV Calls'!A:B,2, FALSE)</f>
        <v>6.5199999999999994E-2</v>
      </c>
      <c r="M1041" s="2">
        <f t="shared" si="616"/>
        <v>6.1098279762739587</v>
      </c>
      <c r="N1041" s="2">
        <f>VLOOKUP(B1041,'IV Puts'!A:B,2, FALSE)</f>
        <v>6.6699999999999995E-2</v>
      </c>
      <c r="O1041" s="21">
        <f t="shared" si="617"/>
        <v>6.4863378029964851</v>
      </c>
      <c r="P1041" s="4">
        <f t="shared" si="618"/>
        <v>9.3499999999999091</v>
      </c>
      <c r="Q1041" s="4">
        <f t="shared" si="619"/>
        <v>19.752999999999929</v>
      </c>
      <c r="R1041" s="4">
        <f t="shared" si="620"/>
        <v>2.6718045112781934</v>
      </c>
      <c r="S1041" s="4">
        <f t="shared" si="621"/>
        <v>1.8760171145473648</v>
      </c>
      <c r="T1041" s="20">
        <f t="shared" si="592"/>
        <v>2861.2218947368419</v>
      </c>
      <c r="U1041" s="2">
        <f t="shared" si="593"/>
        <v>3.5218947368421141</v>
      </c>
      <c r="V1041" s="24">
        <f t="shared" si="594"/>
        <v>1</v>
      </c>
      <c r="W1041" s="32">
        <f t="shared" si="595"/>
        <v>2858.171634844618</v>
      </c>
      <c r="X1041" s="33">
        <f t="shared" si="596"/>
        <v>0.47163484461816552</v>
      </c>
      <c r="Y1041" s="34">
        <f t="shared" si="597"/>
        <v>1</v>
      </c>
      <c r="Z1041" s="39">
        <f t="shared" si="622"/>
        <v>2856.877</v>
      </c>
      <c r="AA1041" s="33">
        <f t="shared" si="598"/>
        <v>0.82299999999986539</v>
      </c>
      <c r="AB1041" s="34">
        <f t="shared" si="599"/>
        <v>1</v>
      </c>
      <c r="AC1041" s="32">
        <f t="shared" si="600"/>
        <v>2857.1488733173701</v>
      </c>
      <c r="AD1041" s="33">
        <f t="shared" si="601"/>
        <v>0.55112668262972875</v>
      </c>
      <c r="AE1041" s="34">
        <f t="shared" si="602"/>
        <v>1</v>
      </c>
      <c r="AF1041" s="36">
        <f t="shared" si="603"/>
        <v>1</v>
      </c>
      <c r="AG1041" s="37">
        <f t="shared" si="604"/>
        <v>1</v>
      </c>
      <c r="AH1041" s="37">
        <f>IF(COUNTIF(AF1042:AF1045, "&lt;0")&gt;=2,0,IF(AE1041=1, 1, -1))</f>
        <v>0</v>
      </c>
      <c r="AI1041" s="37">
        <f>IF(COUNTIF(AF1042:AF1044, "&lt;0")&gt;=1,0,IF(AE1041=1, 1, -1))</f>
        <v>0</v>
      </c>
      <c r="AJ1041" s="42">
        <f>IF(SUM(AE1042:AE1044)=0,0,IF(AE1041=1, 1, -1))</f>
        <v>1</v>
      </c>
      <c r="AK1041" s="37">
        <f>IF(COUNTIF(AF1042:AF1043, "&lt;0")&gt;=2,0,IF(AE1041=1, 1, -1))</f>
        <v>1</v>
      </c>
      <c r="AL1041" s="44">
        <f>IF(COUNTIF(AF1042:AF1045, "&lt;0")&gt;=3,0,IF(AE1041=1, 1, -1))</f>
        <v>0</v>
      </c>
      <c r="AM1041" s="49">
        <f>IF(COUNTIF(AF1042:AF1044, "&lt;0")&gt;=2,0,IF(AE1041=1, 1, -1))</f>
        <v>0</v>
      </c>
      <c r="AN1041" s="7">
        <v>6.2503915033354769</v>
      </c>
      <c r="AO1041" s="4">
        <f t="shared" si="605"/>
        <v>5.6500000000000909</v>
      </c>
      <c r="AP1041" s="4">
        <f t="shared" si="606"/>
        <v>-3.6999999999998181</v>
      </c>
      <c r="AQ1041" s="4">
        <f t="shared" si="607"/>
        <v>0.90999999999985448</v>
      </c>
      <c r="AR1041">
        <f t="shared" si="623"/>
        <v>5.6500000000000909</v>
      </c>
      <c r="AS1041" s="6">
        <f t="shared" si="608"/>
        <v>0</v>
      </c>
      <c r="AT1041" s="4">
        <f t="shared" si="609"/>
        <v>3.7255872550031235</v>
      </c>
      <c r="AU1041" s="4">
        <f t="shared" si="624"/>
        <v>12.340391503335622</v>
      </c>
      <c r="AV1041">
        <f t="shared" si="625"/>
        <v>0</v>
      </c>
      <c r="AW1041">
        <f t="shared" si="626"/>
        <v>0</v>
      </c>
      <c r="AX1041">
        <f t="shared" si="627"/>
        <v>0</v>
      </c>
      <c r="AY1041" s="4">
        <f t="shared" si="610"/>
        <v>6.94</v>
      </c>
      <c r="AZ1041" s="4">
        <f t="shared" si="611"/>
        <v>133.07499999999987</v>
      </c>
      <c r="BA1041" s="4">
        <f>(C1041-$C$1240)*10/100*4</f>
        <v>111.48400000000001</v>
      </c>
      <c r="BC1041"/>
      <c r="BE1041" s="6"/>
      <c r="BK1041">
        <f t="shared" si="628"/>
        <v>1</v>
      </c>
    </row>
    <row r="1042" spans="1:63" x14ac:dyDescent="0.25">
      <c r="A1042">
        <v>217</v>
      </c>
      <c r="B1042" s="1">
        <v>43319</v>
      </c>
      <c r="C1042" s="2">
        <v>2855.92</v>
      </c>
      <c r="D1042" s="2">
        <v>2863.43</v>
      </c>
      <c r="E1042" s="2">
        <v>2855.92</v>
      </c>
      <c r="F1042" s="2">
        <v>2858.45</v>
      </c>
      <c r="G1042" s="2">
        <v>3162770000</v>
      </c>
      <c r="H1042" s="2">
        <f t="shared" si="612"/>
        <v>16.709032021966753</v>
      </c>
      <c r="I1042" s="2">
        <f t="shared" si="613"/>
        <v>2813.1745000000001</v>
      </c>
      <c r="J1042" s="2">
        <f t="shared" si="614"/>
        <v>19.452858340911721</v>
      </c>
      <c r="K1042" s="2">
        <f t="shared" si="615"/>
        <v>5.5199999999999818</v>
      </c>
      <c r="L1042" s="20">
        <f>VLOOKUP(B1042,'IV Calls'!A:B,2, FALSE)</f>
        <v>7.2099999999999997E-2</v>
      </c>
      <c r="M1042" s="2">
        <f t="shared" si="616"/>
        <v>6.7373926919265976</v>
      </c>
      <c r="N1042" s="2">
        <f>VLOOKUP(B1042,'IV Puts'!A:B,2, FALSE)</f>
        <v>7.0499999999999993E-2</v>
      </c>
      <c r="O1042" s="21">
        <f t="shared" si="617"/>
        <v>6.8365666969368961</v>
      </c>
      <c r="P1042" s="4">
        <f t="shared" si="618"/>
        <v>13.029999999999745</v>
      </c>
      <c r="Q1042" s="4">
        <f t="shared" si="619"/>
        <v>21.847999999999956</v>
      </c>
      <c r="R1042" s="4">
        <f t="shared" si="620"/>
        <v>2.7718947368421056</v>
      </c>
      <c r="S1042" s="4">
        <f t="shared" si="621"/>
        <v>1.9459645698844026</v>
      </c>
      <c r="T1042" s="20">
        <f t="shared" si="592"/>
        <v>2852.8511654135341</v>
      </c>
      <c r="U1042" s="2">
        <f t="shared" si="593"/>
        <v>5.5988345864657276</v>
      </c>
      <c r="V1042" s="24">
        <f t="shared" si="594"/>
        <v>1</v>
      </c>
      <c r="W1042" s="32">
        <f t="shared" si="595"/>
        <v>2857.1493933501297</v>
      </c>
      <c r="X1042" s="33">
        <f t="shared" si="596"/>
        <v>1.300606649870133</v>
      </c>
      <c r="Y1042" s="34">
        <f t="shared" si="597"/>
        <v>1</v>
      </c>
      <c r="Z1042" s="39">
        <f t="shared" si="622"/>
        <v>2857.4830000000002</v>
      </c>
      <c r="AA1042" s="33">
        <f t="shared" si="598"/>
        <v>0.96699999999964348</v>
      </c>
      <c r="AB1042" s="34">
        <f t="shared" si="599"/>
        <v>1</v>
      </c>
      <c r="AC1042" s="32">
        <f t="shared" si="600"/>
        <v>2857.4129426035274</v>
      </c>
      <c r="AD1042" s="33">
        <f t="shared" si="601"/>
        <v>1.0370573964723917</v>
      </c>
      <c r="AE1042" s="34">
        <f t="shared" si="602"/>
        <v>1</v>
      </c>
      <c r="AF1042" s="36">
        <f t="shared" si="603"/>
        <v>1</v>
      </c>
      <c r="AG1042" s="37">
        <f t="shared" si="604"/>
        <v>0</v>
      </c>
      <c r="AH1042" s="37">
        <f>IF(COUNTIF(AF1043:AF1046, "&lt;0")&gt;=2,0,IF(AE1042=1, 1, -1))</f>
        <v>0</v>
      </c>
      <c r="AI1042" s="37">
        <f>IF(COUNTIF(AF1043:AF1045, "&lt;0")&gt;=1,0,IF(AE1042=1, 1, -1))</f>
        <v>0</v>
      </c>
      <c r="AJ1042" s="42">
        <f>IF(SUM(AE1043:AE1045)=0,0,IF(AE1042=1, 1, -1))</f>
        <v>0</v>
      </c>
      <c r="AK1042" s="37">
        <f>IF(COUNTIF(AF1043:AF1044, "&lt;0")&gt;=2,0,IF(AE1042=1, 1, -1))</f>
        <v>0</v>
      </c>
      <c r="AL1042" s="44">
        <f>IF(COUNTIF(AF1043:AF1046, "&lt;0")&gt;=3,0,IF(AE1042=1, 1, -1))</f>
        <v>0</v>
      </c>
      <c r="AM1042" s="49">
        <f>IF(COUNTIF(AF1043:AF1045, "&lt;0")&gt;=2,0,IF(AE1042=1, 1, -1))</f>
        <v>0</v>
      </c>
      <c r="AN1042" s="7">
        <v>6.5878805101362703</v>
      </c>
      <c r="AO1042" s="4">
        <f t="shared" si="605"/>
        <v>7.5099999999997635</v>
      </c>
      <c r="AP1042" s="4">
        <f t="shared" si="606"/>
        <v>0</v>
      </c>
      <c r="AQ1042" s="4">
        <f t="shared" si="607"/>
        <v>2.5299999999997453</v>
      </c>
      <c r="AR1042">
        <f t="shared" si="623"/>
        <v>7.5099999999997635</v>
      </c>
      <c r="AS1042" s="6">
        <f t="shared" si="608"/>
        <v>0</v>
      </c>
      <c r="AT1042" s="4">
        <f t="shared" si="609"/>
        <v>2.3718207652046424</v>
      </c>
      <c r="AU1042" s="4">
        <f t="shared" si="624"/>
        <v>11.057880510136524</v>
      </c>
      <c r="AV1042">
        <f t="shared" si="625"/>
        <v>0</v>
      </c>
      <c r="AW1042">
        <f t="shared" si="626"/>
        <v>0</v>
      </c>
      <c r="AX1042">
        <f t="shared" si="627"/>
        <v>0</v>
      </c>
      <c r="AY1042" s="4">
        <f t="shared" si="610"/>
        <v>6.94</v>
      </c>
      <c r="AZ1042" s="4">
        <f t="shared" si="611"/>
        <v>126.13499999999988</v>
      </c>
      <c r="BA1042" s="4">
        <f>(C1042-$C$1240)*10/100*4</f>
        <v>111.13600000000005</v>
      </c>
      <c r="BC1042"/>
      <c r="BE1042" s="6"/>
      <c r="BK1042">
        <f t="shared" si="628"/>
        <v>0</v>
      </c>
    </row>
    <row r="1043" spans="1:63" x14ac:dyDescent="0.25">
      <c r="A1043">
        <v>216</v>
      </c>
      <c r="B1043" s="1">
        <v>43318</v>
      </c>
      <c r="C1043" s="2">
        <v>2840.29</v>
      </c>
      <c r="D1043" s="2">
        <v>2853.29</v>
      </c>
      <c r="E1043" s="2">
        <v>2835.98</v>
      </c>
      <c r="F1043" s="2">
        <v>2850.4</v>
      </c>
      <c r="G1043" s="2">
        <v>2874540000</v>
      </c>
      <c r="H1043" s="2">
        <f t="shared" si="612"/>
        <v>13.352741874070443</v>
      </c>
      <c r="I1043" s="2">
        <f t="shared" si="613"/>
        <v>2809.8065000000001</v>
      </c>
      <c r="J1043" s="2">
        <f t="shared" si="614"/>
        <v>16.751542042136723</v>
      </c>
      <c r="K1043" s="2">
        <f t="shared" si="615"/>
        <v>-5.999999999994543E-2</v>
      </c>
      <c r="L1043" s="20">
        <f>VLOOKUP(B1043,'IV Calls'!A:B,2, FALSE)</f>
        <v>7.46E-2</v>
      </c>
      <c r="M1043" s="2">
        <f t="shared" si="616"/>
        <v>6.946426958911978</v>
      </c>
      <c r="N1043" s="2">
        <f>VLOOKUP(B1043,'IV Puts'!A:B,2, FALSE)</f>
        <v>7.3700000000000002E-2</v>
      </c>
      <c r="O1043" s="21">
        <f t="shared" si="617"/>
        <v>7.1216803287552297</v>
      </c>
      <c r="P1043" s="4">
        <f t="shared" si="618"/>
        <v>17.309999999999945</v>
      </c>
      <c r="Q1043" s="4">
        <f t="shared" si="619"/>
        <v>22.845999999999957</v>
      </c>
      <c r="R1043" s="4">
        <f t="shared" si="620"/>
        <v>2.4511654135338352</v>
      </c>
      <c r="S1043" s="4">
        <f t="shared" si="621"/>
        <v>1.731539929760268</v>
      </c>
      <c r="T1043" s="20">
        <f t="shared" si="592"/>
        <v>2842.6485263157892</v>
      </c>
      <c r="U1043" s="2">
        <f t="shared" si="593"/>
        <v>7.7514736842108505</v>
      </c>
      <c r="V1043" s="24">
        <f t="shared" si="594"/>
        <v>0</v>
      </c>
      <c r="W1043" s="32">
        <f t="shared" si="595"/>
        <v>2841.4534346245059</v>
      </c>
      <c r="X1043" s="33">
        <f t="shared" si="596"/>
        <v>8.9465653754941741</v>
      </c>
      <c r="Y1043" s="34">
        <f t="shared" si="597"/>
        <v>0</v>
      </c>
      <c r="Z1043" s="39">
        <f t="shared" si="622"/>
        <v>2841.357</v>
      </c>
      <c r="AA1043" s="33">
        <f t="shared" si="598"/>
        <v>9.0430000000001201</v>
      </c>
      <c r="AB1043" s="34">
        <f t="shared" si="599"/>
        <v>0</v>
      </c>
      <c r="AC1043" s="32">
        <f t="shared" si="600"/>
        <v>2841.3772512711462</v>
      </c>
      <c r="AD1043" s="33">
        <f t="shared" si="601"/>
        <v>9.0227487288539123</v>
      </c>
      <c r="AE1043" s="34">
        <f t="shared" si="602"/>
        <v>0</v>
      </c>
      <c r="AF1043" s="36">
        <f t="shared" si="603"/>
        <v>-1</v>
      </c>
      <c r="AG1043" s="37">
        <f t="shared" si="604"/>
        <v>0</v>
      </c>
      <c r="AH1043" s="37">
        <f>IF(COUNTIF(AF1044:AF1047, "&lt;0")&gt;=2,0,IF(AE1043=1, 1, -1))</f>
        <v>0</v>
      </c>
      <c r="AI1043" s="37">
        <f>IF(COUNTIF(AF1044:AF1046, "&lt;0")&gt;=1,0,IF(AE1043=1, 1, -1))</f>
        <v>0</v>
      </c>
      <c r="AJ1043" s="42">
        <f>IF(SUM(AE1044:AE1046)=0,0,IF(AE1043=1, 1, -1))</f>
        <v>0</v>
      </c>
      <c r="AK1043" s="37">
        <f>IF(COUNTIF(AF1044:AF1045, "&lt;0")&gt;=2,0,IF(AE1043=1, 1, -1))</f>
        <v>0</v>
      </c>
      <c r="AL1043" s="44">
        <f>IF(COUNTIF(AF1044:AF1047, "&lt;0")&gt;=3,0,IF(AE1043=1, 1, -1))</f>
        <v>0</v>
      </c>
      <c r="AM1043" s="49">
        <f>IF(COUNTIF(AF1044:AF1046, "&lt;0")&gt;=2,0,IF(AE1043=1, 1, -1))</f>
        <v>0</v>
      </c>
      <c r="AN1043" s="7">
        <v>6.8626228803192069</v>
      </c>
      <c r="AO1043" s="4">
        <f t="shared" si="605"/>
        <v>13</v>
      </c>
      <c r="AP1043" s="4">
        <f t="shared" si="606"/>
        <v>-4.3099999999999454</v>
      </c>
      <c r="AQ1043" s="4">
        <f t="shared" si="607"/>
        <v>10.110000000000127</v>
      </c>
      <c r="AR1043">
        <f t="shared" si="623"/>
        <v>13</v>
      </c>
      <c r="AS1043" s="6">
        <f t="shared" si="608"/>
        <v>1</v>
      </c>
      <c r="AT1043" s="4">
        <f t="shared" si="609"/>
        <v>-2.7060656795211901</v>
      </c>
      <c r="AU1043" s="4">
        <f t="shared" si="624"/>
        <v>3.7526228803190795</v>
      </c>
      <c r="AV1043">
        <f t="shared" si="625"/>
        <v>0</v>
      </c>
      <c r="AW1043">
        <f t="shared" si="626"/>
        <v>1</v>
      </c>
      <c r="AX1043">
        <f t="shared" si="627"/>
        <v>0</v>
      </c>
      <c r="AY1043" s="4">
        <f t="shared" si="610"/>
        <v>-3.9100000000000006</v>
      </c>
      <c r="AZ1043" s="4">
        <f t="shared" si="611"/>
        <v>119.19499999999988</v>
      </c>
      <c r="BA1043" s="4">
        <f>(C1043-$C$1240)*10/100*4</f>
        <v>104.88400000000001</v>
      </c>
      <c r="BC1043"/>
      <c r="BE1043" s="6"/>
      <c r="BK1043">
        <f t="shared" si="628"/>
        <v>0</v>
      </c>
    </row>
    <row r="1044" spans="1:63" x14ac:dyDescent="0.25">
      <c r="A1044">
        <v>215</v>
      </c>
      <c r="B1044" s="1">
        <v>43315</v>
      </c>
      <c r="C1044" s="2">
        <v>2829.62</v>
      </c>
      <c r="D1044" s="2">
        <v>2840.38</v>
      </c>
      <c r="E1044" s="2">
        <v>2827.37</v>
      </c>
      <c r="F1044" s="2">
        <v>2840.35</v>
      </c>
      <c r="G1044" s="2">
        <v>3030390000</v>
      </c>
      <c r="H1044" s="2">
        <f t="shared" si="612"/>
        <v>13.977306051040111</v>
      </c>
      <c r="I1044" s="2">
        <f t="shared" si="613"/>
        <v>2806.5729999999999</v>
      </c>
      <c r="J1044" s="2">
        <f t="shared" si="614"/>
        <v>16.640466363340739</v>
      </c>
      <c r="K1044" s="2">
        <f t="shared" si="615"/>
        <v>2.4000000000000909</v>
      </c>
      <c r="L1044" s="20">
        <f>VLOOKUP(B1044,'IV Calls'!A:B,2, FALSE)</f>
        <v>6.6100000000000006E-2</v>
      </c>
      <c r="M1044" s="2">
        <f t="shared" si="616"/>
        <v>6.126491721061619</v>
      </c>
      <c r="N1044" s="2">
        <f>VLOOKUP(B1044,'IV Puts'!A:B,2, FALSE)</f>
        <v>6.8000000000000005E-2</v>
      </c>
      <c r="O1044" s="21">
        <f t="shared" si="617"/>
        <v>6.540510480003042</v>
      </c>
      <c r="P1044" s="4">
        <f t="shared" si="618"/>
        <v>13.160000000000309</v>
      </c>
      <c r="Q1044" s="4">
        <f t="shared" si="619"/>
        <v>22.461999999999989</v>
      </c>
      <c r="R1044" s="4">
        <f t="shared" si="620"/>
        <v>2.2985263157894718</v>
      </c>
      <c r="S1044" s="4">
        <f t="shared" si="621"/>
        <v>1.6386403162055323</v>
      </c>
      <c r="T1044" s="20">
        <f t="shared" si="592"/>
        <v>2829.7728345864662</v>
      </c>
      <c r="U1044" s="2">
        <f t="shared" si="593"/>
        <v>10.577165413533749</v>
      </c>
      <c r="V1044" s="24">
        <f t="shared" si="594"/>
        <v>0</v>
      </c>
      <c r="W1044" s="32">
        <f t="shared" si="595"/>
        <v>2830.9069034585432</v>
      </c>
      <c r="X1044" s="33">
        <f t="shared" si="596"/>
        <v>9.4430965414567254</v>
      </c>
      <c r="Y1044" s="34">
        <f t="shared" si="597"/>
        <v>0</v>
      </c>
      <c r="Z1044" s="39">
        <f t="shared" si="622"/>
        <v>2832.5340000000006</v>
      </c>
      <c r="AA1044" s="33">
        <f t="shared" si="598"/>
        <v>7.8159999999993488</v>
      </c>
      <c r="AB1044" s="34">
        <f t="shared" si="599"/>
        <v>0</v>
      </c>
      <c r="AC1044" s="32">
        <f t="shared" si="600"/>
        <v>2832.1923097262943</v>
      </c>
      <c r="AD1044" s="33">
        <f t="shared" si="601"/>
        <v>8.1576902737056116</v>
      </c>
      <c r="AE1044" s="34">
        <f t="shared" si="602"/>
        <v>0</v>
      </c>
      <c r="AF1044" s="36">
        <f t="shared" si="603"/>
        <v>-1</v>
      </c>
      <c r="AG1044" s="37">
        <f t="shared" si="604"/>
        <v>0</v>
      </c>
      <c r="AH1044" s="37">
        <f>IF(COUNTIF(AF1045:AF1048, "&lt;0")&gt;=2,0,IF(AE1044=1, 1, -1))</f>
        <v>0</v>
      </c>
      <c r="AI1044" s="37">
        <f>IF(COUNTIF(AF1045:AF1047, "&lt;0")&gt;=1,0,IF(AE1044=1, 1, -1))</f>
        <v>0</v>
      </c>
      <c r="AJ1044" s="42">
        <f>IF(SUM(AE1045:AE1047)=0,0,IF(AE1044=1, 1, -1))</f>
        <v>-1</v>
      </c>
      <c r="AK1044" s="37">
        <f>IF(COUNTIF(AF1045:AF1046, "&lt;0")&gt;=2,0,IF(AE1044=1, 1, -1))</f>
        <v>0</v>
      </c>
      <c r="AL1044" s="44">
        <f>IF(COUNTIF(AF1045:AF1048, "&lt;0")&gt;=3,0,IF(AE1044=1, 1, -1))</f>
        <v>0</v>
      </c>
      <c r="AM1044" s="49">
        <f>IF(COUNTIF(AF1045:AF1047, "&lt;0")&gt;=2,0,IF(AE1044=1, 1, -1))</f>
        <v>0</v>
      </c>
      <c r="AN1044" s="7">
        <v>6.3025936010921333</v>
      </c>
      <c r="AO1044" s="4">
        <f t="shared" si="605"/>
        <v>10.760000000000218</v>
      </c>
      <c r="AP1044" s="4">
        <f t="shared" si="606"/>
        <v>-2.25</v>
      </c>
      <c r="AQ1044" s="4">
        <f t="shared" si="607"/>
        <v>10.730000000000018</v>
      </c>
      <c r="AR1044">
        <f t="shared" si="623"/>
        <v>10.760000000000218</v>
      </c>
      <c r="AS1044" s="6">
        <f t="shared" si="608"/>
        <v>1</v>
      </c>
      <c r="AT1044" s="4">
        <f t="shared" si="609"/>
        <v>-1.3061095983620188</v>
      </c>
      <c r="AU1044" s="4">
        <f t="shared" si="624"/>
        <v>2.5725936010921151</v>
      </c>
      <c r="AV1044">
        <f t="shared" si="625"/>
        <v>0</v>
      </c>
      <c r="AW1044">
        <f t="shared" si="626"/>
        <v>1</v>
      </c>
      <c r="AX1044">
        <f t="shared" si="627"/>
        <v>0</v>
      </c>
      <c r="AY1044" s="4">
        <f t="shared" si="610"/>
        <v>-3.9100000000000006</v>
      </c>
      <c r="AZ1044" s="4">
        <f t="shared" si="611"/>
        <v>123.10499999999988</v>
      </c>
      <c r="BA1044" s="4">
        <f>(C1044-$C$1240)*10/100*4</f>
        <v>100.61599999999999</v>
      </c>
      <c r="BC1044"/>
      <c r="BE1044" s="6"/>
      <c r="BK1044">
        <f t="shared" si="628"/>
        <v>0</v>
      </c>
    </row>
    <row r="1045" spans="1:63" x14ac:dyDescent="0.25">
      <c r="A1045">
        <v>214</v>
      </c>
      <c r="B1045" s="1">
        <v>43314</v>
      </c>
      <c r="C1045" s="2">
        <v>2800.48</v>
      </c>
      <c r="D1045" s="2">
        <v>2829.91</v>
      </c>
      <c r="E1045" s="2">
        <v>2796.34</v>
      </c>
      <c r="F1045" s="2">
        <v>2827.22</v>
      </c>
      <c r="G1045" s="2">
        <v>3467380000</v>
      </c>
      <c r="H1045" s="2">
        <f t="shared" si="612"/>
        <v>14.215129850503098</v>
      </c>
      <c r="I1045" s="2">
        <f t="shared" si="613"/>
        <v>2801.9760000000001</v>
      </c>
      <c r="J1045" s="2">
        <f t="shared" si="614"/>
        <v>16.623914376900732</v>
      </c>
      <c r="K1045" s="2">
        <f t="shared" si="615"/>
        <v>-12.880000000000109</v>
      </c>
      <c r="L1045" s="20">
        <f>VLOOKUP(B1045,'IV Calls'!A:B,2, FALSE)</f>
        <v>7.5600000000000001E-2</v>
      </c>
      <c r="M1045" s="2">
        <f t="shared" si="616"/>
        <v>6.972650403710773</v>
      </c>
      <c r="N1045" s="2">
        <f>VLOOKUP(B1045,'IV Puts'!A:B,2, FALSE)</f>
        <v>7.4999999999999997E-2</v>
      </c>
      <c r="O1045" s="21">
        <f t="shared" si="617"/>
        <v>7.1784338153713358</v>
      </c>
      <c r="P1045" s="4">
        <f t="shared" si="618"/>
        <v>33.569999999999709</v>
      </c>
      <c r="Q1045" s="4">
        <f t="shared" si="619"/>
        <v>22.114999999999917</v>
      </c>
      <c r="R1045" s="4">
        <f t="shared" si="620"/>
        <v>2.5528345864661621</v>
      </c>
      <c r="S1045" s="4">
        <f t="shared" si="621"/>
        <v>1.8125400824553335</v>
      </c>
      <c r="T1045" s="20">
        <f t="shared" si="592"/>
        <v>2816.5849323308271</v>
      </c>
      <c r="U1045" s="2">
        <f t="shared" si="593"/>
        <v>10.635067669172713</v>
      </c>
      <c r="V1045" s="24">
        <f t="shared" si="594"/>
        <v>0</v>
      </c>
      <c r="W1045" s="32">
        <f t="shared" si="595"/>
        <v>2802.0980623930341</v>
      </c>
      <c r="X1045" s="33">
        <f t="shared" si="596"/>
        <v>25.12193760696573</v>
      </c>
      <c r="Y1045" s="34">
        <f t="shared" si="597"/>
        <v>0</v>
      </c>
      <c r="Z1045" s="39">
        <f t="shared" si="622"/>
        <v>2798.4110000000001</v>
      </c>
      <c r="AA1045" s="33">
        <f t="shared" si="598"/>
        <v>28.808999999999742</v>
      </c>
      <c r="AB1045" s="34">
        <f t="shared" si="599"/>
        <v>0</v>
      </c>
      <c r="AC1045" s="32">
        <f t="shared" si="600"/>
        <v>2799.1852831025371</v>
      </c>
      <c r="AD1045" s="33">
        <f t="shared" si="601"/>
        <v>28.034716897462658</v>
      </c>
      <c r="AE1045" s="34">
        <f t="shared" si="602"/>
        <v>0</v>
      </c>
      <c r="AF1045" s="36">
        <f t="shared" si="603"/>
        <v>-1</v>
      </c>
      <c r="AG1045" s="37">
        <f t="shared" si="604"/>
        <v>0</v>
      </c>
      <c r="AH1045" s="37">
        <f>IF(COUNTIF(AF1046:AF1049, "&lt;0")&gt;=2,0,IF(AE1045=1, 1, -1))</f>
        <v>0</v>
      </c>
      <c r="AI1045" s="37">
        <f>IF(COUNTIF(AF1046:AF1048, "&lt;0")&gt;=1,0,IF(AE1045=1, 1, -1))</f>
        <v>0</v>
      </c>
      <c r="AJ1045" s="42">
        <f>IF(SUM(AE1046:AE1048)=0,0,IF(AE1045=1, 1, -1))</f>
        <v>-1</v>
      </c>
      <c r="AK1045" s="37">
        <f>IF(COUNTIF(AF1046:AF1047, "&lt;0")&gt;=2,0,IF(AE1045=1, 1, -1))</f>
        <v>-1</v>
      </c>
      <c r="AL1045" s="44">
        <f>IF(COUNTIF(AF1046:AF1049, "&lt;0")&gt;=3,0,IF(AE1045=1, 1, -1))</f>
        <v>0</v>
      </c>
      <c r="AM1045" s="49">
        <f>IF(COUNTIF(AF1046:AF1048, "&lt;0")&gt;=2,0,IF(AE1045=1, 1, -1))</f>
        <v>0</v>
      </c>
      <c r="AN1045" s="7">
        <v>6.9173119084432271</v>
      </c>
      <c r="AO1045" s="4">
        <f t="shared" si="605"/>
        <v>29.429999999999836</v>
      </c>
      <c r="AP1045" s="4">
        <f t="shared" si="606"/>
        <v>-4.1399999999998727</v>
      </c>
      <c r="AQ1045" s="4">
        <f t="shared" si="607"/>
        <v>26.739999999999782</v>
      </c>
      <c r="AR1045">
        <f t="shared" si="623"/>
        <v>29.429999999999836</v>
      </c>
      <c r="AS1045" s="6">
        <f t="shared" si="608"/>
        <v>1</v>
      </c>
      <c r="AT1045" s="4">
        <f t="shared" si="609"/>
        <v>-19.054032137334996</v>
      </c>
      <c r="AU1045" s="4">
        <f t="shared" si="624"/>
        <v>-12.822688091556554</v>
      </c>
      <c r="AV1045">
        <f t="shared" si="625"/>
        <v>1</v>
      </c>
      <c r="AW1045">
        <f t="shared" si="626"/>
        <v>0</v>
      </c>
      <c r="AX1045">
        <f t="shared" si="627"/>
        <v>0</v>
      </c>
      <c r="AY1045" s="4">
        <f t="shared" si="610"/>
        <v>-3.9100000000000006</v>
      </c>
      <c r="AZ1045" s="4">
        <f t="shared" si="611"/>
        <v>127.01499999999987</v>
      </c>
      <c r="BA1045" s="4">
        <f>(C1045-$C$1240)*10/100*4</f>
        <v>88.960000000000036</v>
      </c>
      <c r="BC1045"/>
      <c r="BE1045" s="6"/>
      <c r="BK1045">
        <f t="shared" si="628"/>
        <v>1</v>
      </c>
    </row>
    <row r="1046" spans="1:63" x14ac:dyDescent="0.25">
      <c r="A1046">
        <v>213</v>
      </c>
      <c r="B1046" s="1">
        <v>43313</v>
      </c>
      <c r="C1046" s="2">
        <v>2821.17</v>
      </c>
      <c r="D1046" s="2">
        <v>2825.83</v>
      </c>
      <c r="E1046" s="2">
        <v>2805.85</v>
      </c>
      <c r="F1046" s="2">
        <v>2813.36</v>
      </c>
      <c r="G1046" s="2">
        <v>3496990000</v>
      </c>
      <c r="H1046" s="2">
        <f t="shared" si="612"/>
        <v>13.314195598850214</v>
      </c>
      <c r="I1046" s="2">
        <f t="shared" si="613"/>
        <v>2798.1614999999997</v>
      </c>
      <c r="J1046" s="2">
        <f t="shared" si="614"/>
        <v>16.224319335329227</v>
      </c>
      <c r="K1046" s="2">
        <f t="shared" si="615"/>
        <v>4.8800000000001091</v>
      </c>
      <c r="L1046" s="20">
        <f>VLOOKUP(B1046,'IV Calls'!A:B,2, FALSE)</f>
        <v>8.4099999999999994E-2</v>
      </c>
      <c r="M1046" s="2">
        <f t="shared" si="616"/>
        <v>7.7646906163180782</v>
      </c>
      <c r="N1046" s="2">
        <f>VLOOKUP(B1046,'IV Puts'!A:B,2, FALSE)</f>
        <v>9.3799999999999994E-2</v>
      </c>
      <c r="O1046" s="21">
        <f t="shared" si="617"/>
        <v>8.9871779343128626</v>
      </c>
      <c r="P1046" s="4">
        <f t="shared" si="618"/>
        <v>19.980000000000018</v>
      </c>
      <c r="Q1046" s="4">
        <f t="shared" si="619"/>
        <v>20.34299999999994</v>
      </c>
      <c r="R1046" s="4">
        <f t="shared" si="620"/>
        <v>3.2249323308270661</v>
      </c>
      <c r="S1046" s="4">
        <f t="shared" si="621"/>
        <v>2.278961116949406</v>
      </c>
      <c r="T1046" s="20">
        <f t="shared" si="592"/>
        <v>2820.6037593984961</v>
      </c>
      <c r="U1046" s="2">
        <f t="shared" si="593"/>
        <v>7.2437593984959676</v>
      </c>
      <c r="V1046" s="24">
        <f t="shared" si="594"/>
        <v>1</v>
      </c>
      <c r="W1046" s="32">
        <f t="shared" si="595"/>
        <v>2823.3283268983268</v>
      </c>
      <c r="X1046" s="33">
        <f t="shared" si="596"/>
        <v>9.9683268983267226</v>
      </c>
      <c r="Y1046" s="34">
        <f t="shared" si="597"/>
        <v>0</v>
      </c>
      <c r="Z1046" s="39">
        <f t="shared" si="622"/>
        <v>2822.3139999999994</v>
      </c>
      <c r="AA1046" s="33">
        <f t="shared" si="598"/>
        <v>8.9539999999992688</v>
      </c>
      <c r="AB1046" s="34">
        <f t="shared" si="599"/>
        <v>0</v>
      </c>
      <c r="AC1046" s="32">
        <f t="shared" si="600"/>
        <v>2822.527008648648</v>
      </c>
      <c r="AD1046" s="33">
        <f t="shared" si="601"/>
        <v>9.1670086486478795</v>
      </c>
      <c r="AE1046" s="34">
        <f t="shared" si="602"/>
        <v>0</v>
      </c>
      <c r="AF1046" s="36">
        <f t="shared" si="603"/>
        <v>-1</v>
      </c>
      <c r="AG1046" s="37">
        <f t="shared" si="604"/>
        <v>-1</v>
      </c>
      <c r="AH1046" s="37">
        <f>IF(COUNTIF(AF1047:AF1050, "&lt;0")&gt;=2,0,IF(AE1046=1, 1, -1))</f>
        <v>0</v>
      </c>
      <c r="AI1046" s="37">
        <f>IF(COUNTIF(AF1047:AF1049, "&lt;0")&gt;=1,0,IF(AE1046=1, 1, -1))</f>
        <v>0</v>
      </c>
      <c r="AJ1046" s="42">
        <f>IF(SUM(AE1047:AE1049)=0,0,IF(AE1046=1, 1, -1))</f>
        <v>-1</v>
      </c>
      <c r="AK1046" s="37">
        <f>IF(COUNTIF(AF1047:AF1048, "&lt;0")&gt;=2,0,IF(AE1046=1, 1, -1))</f>
        <v>-1</v>
      </c>
      <c r="AL1046" s="44">
        <f>IF(COUNTIF(AF1047:AF1050, "&lt;0")&gt;=3,0,IF(AE1046=1, 1, -1))</f>
        <v>-1</v>
      </c>
      <c r="AM1046" s="49">
        <f>IF(COUNTIF(AF1047:AF1049, "&lt;0")&gt;=2,0,IF(AE1046=1, 1, -1))</f>
        <v>0</v>
      </c>
      <c r="AN1046" s="7">
        <v>8.6602613532774768</v>
      </c>
      <c r="AO1046" s="4">
        <f t="shared" si="605"/>
        <v>4.6599999999998545</v>
      </c>
      <c r="AP1046" s="4">
        <f t="shared" si="606"/>
        <v>-15.320000000000164</v>
      </c>
      <c r="AQ1046" s="4">
        <f t="shared" si="607"/>
        <v>7.8099999999999454</v>
      </c>
      <c r="AR1046">
        <f t="shared" si="623"/>
        <v>15.320000000000164</v>
      </c>
      <c r="AS1046" s="6">
        <f t="shared" si="608"/>
        <v>1</v>
      </c>
      <c r="AT1046" s="4">
        <f t="shared" si="609"/>
        <v>-2.3296079700839485</v>
      </c>
      <c r="AU1046" s="4">
        <f t="shared" si="624"/>
        <v>7.8502613532775314</v>
      </c>
      <c r="AV1046">
        <f t="shared" si="625"/>
        <v>0</v>
      </c>
      <c r="AW1046">
        <f t="shared" si="626"/>
        <v>1</v>
      </c>
      <c r="AX1046">
        <f t="shared" si="627"/>
        <v>0</v>
      </c>
      <c r="AY1046" s="4">
        <f t="shared" si="610"/>
        <v>-3.9100000000000006</v>
      </c>
      <c r="AZ1046" s="4">
        <f t="shared" si="611"/>
        <v>130.92499999999987</v>
      </c>
      <c r="BA1046" s="4">
        <f>(C1046-$C$1240)*10/100*4</f>
        <v>97.236000000000061</v>
      </c>
      <c r="BC1046"/>
      <c r="BE1046" s="6"/>
      <c r="BK1046">
        <f t="shared" si="628"/>
        <v>1</v>
      </c>
    </row>
    <row r="1047" spans="1:63" x14ac:dyDescent="0.25">
      <c r="A1047">
        <v>212</v>
      </c>
      <c r="B1047" s="1">
        <v>43312</v>
      </c>
      <c r="C1047" s="2">
        <v>2809.73</v>
      </c>
      <c r="D1047" s="2">
        <v>2824.46</v>
      </c>
      <c r="E1047" s="2">
        <v>2808.06</v>
      </c>
      <c r="F1047" s="2">
        <v>2816.29</v>
      </c>
      <c r="G1047" s="2">
        <v>3892100000</v>
      </c>
      <c r="H1047" s="2">
        <f t="shared" si="612"/>
        <v>13.409979534328494</v>
      </c>
      <c r="I1047" s="2">
        <f t="shared" si="613"/>
        <v>2793.7664999999997</v>
      </c>
      <c r="J1047" s="2">
        <f t="shared" si="614"/>
        <v>16.101936946251335</v>
      </c>
      <c r="K1047" s="2">
        <f t="shared" si="615"/>
        <v>7.1300000000001091</v>
      </c>
      <c r="L1047" s="20">
        <f>VLOOKUP(B1047,'IV Calls'!A:B,2, FALSE)</f>
        <v>9.0200000000000002E-2</v>
      </c>
      <c r="M1047" s="2">
        <f t="shared" si="616"/>
        <v>8.2874026956388533</v>
      </c>
      <c r="N1047" s="2">
        <f>VLOOKUP(B1047,'IV Puts'!A:B,2, FALSE)</f>
        <v>8.9899999999999994E-2</v>
      </c>
      <c r="O1047" s="21">
        <f t="shared" si="617"/>
        <v>8.5716403025813843</v>
      </c>
      <c r="P1047" s="4">
        <f t="shared" si="618"/>
        <v>21.860000000000127</v>
      </c>
      <c r="Q1047" s="4">
        <f t="shared" si="619"/>
        <v>19.43199999999997</v>
      </c>
      <c r="R1047" s="4">
        <f t="shared" si="620"/>
        <v>4.3137593984962397</v>
      </c>
      <c r="S1047" s="4">
        <f t="shared" si="621"/>
        <v>3.0398970398970397</v>
      </c>
      <c r="T1047" s="20">
        <f t="shared" si="592"/>
        <v>2807.6130225563907</v>
      </c>
      <c r="U1047" s="2">
        <f t="shared" si="593"/>
        <v>8.676977443609303</v>
      </c>
      <c r="V1047" s="24">
        <f t="shared" si="594"/>
        <v>1</v>
      </c>
      <c r="W1047" s="32">
        <f t="shared" si="595"/>
        <v>2812.2388913017926</v>
      </c>
      <c r="X1047" s="33">
        <f t="shared" si="596"/>
        <v>4.0511086982073721</v>
      </c>
      <c r="Y1047" s="34">
        <f t="shared" si="597"/>
        <v>1</v>
      </c>
      <c r="Z1047" s="39">
        <f t="shared" si="622"/>
        <v>2808.8029999999999</v>
      </c>
      <c r="AA1047" s="33">
        <f t="shared" si="598"/>
        <v>7.48700000000008</v>
      </c>
      <c r="AB1047" s="34">
        <f t="shared" si="599"/>
        <v>1</v>
      </c>
      <c r="AC1047" s="32">
        <f t="shared" si="600"/>
        <v>2809.5245371733763</v>
      </c>
      <c r="AD1047" s="33">
        <f t="shared" si="601"/>
        <v>6.7654628266236614</v>
      </c>
      <c r="AE1047" s="34">
        <f t="shared" si="602"/>
        <v>1</v>
      </c>
      <c r="AF1047" s="36">
        <f t="shared" si="603"/>
        <v>1</v>
      </c>
      <c r="AG1047" s="37">
        <f t="shared" si="604"/>
        <v>0</v>
      </c>
      <c r="AH1047" s="37">
        <f>IF(COUNTIF(AF1048:AF1051, "&lt;0")&gt;=2,0,IF(AE1047=1, 1, -1))</f>
        <v>0</v>
      </c>
      <c r="AI1047" s="37">
        <f>IF(COUNTIF(AF1048:AF1050, "&lt;0")&gt;=1,0,IF(AE1047=1, 1, -1))</f>
        <v>0</v>
      </c>
      <c r="AJ1047" s="42">
        <f>IF(SUM(AE1048:AE1050)=0,0,IF(AE1047=1, 1, -1))</f>
        <v>1</v>
      </c>
      <c r="AK1047" s="37">
        <f>IF(COUNTIF(AF1048:AF1049, "&lt;0")&gt;=2,0,IF(AE1047=1, 1, -1))</f>
        <v>0</v>
      </c>
      <c r="AL1047" s="44">
        <f>IF(COUNTIF(AF1048:AF1051, "&lt;0")&gt;=3,0,IF(AE1047=1, 1, -1))</f>
        <v>0</v>
      </c>
      <c r="AM1047" s="49">
        <f>IF(COUNTIF(AF1048:AF1050, "&lt;0")&gt;=2,0,IF(AE1047=1, 1, -1))</f>
        <v>0</v>
      </c>
      <c r="AN1047" s="7">
        <v>8.2598392720391676</v>
      </c>
      <c r="AO1047" s="4">
        <f t="shared" si="605"/>
        <v>14.730000000000018</v>
      </c>
      <c r="AP1047" s="4">
        <f t="shared" si="606"/>
        <v>-1.6700000000000728</v>
      </c>
      <c r="AQ1047" s="4">
        <f t="shared" si="607"/>
        <v>6.5599999999999454</v>
      </c>
      <c r="AR1047">
        <f t="shared" si="623"/>
        <v>14.730000000000018</v>
      </c>
      <c r="AS1047" s="6">
        <f t="shared" si="608"/>
        <v>1</v>
      </c>
      <c r="AT1047" s="4">
        <f t="shared" si="609"/>
        <v>-2.3402410919412659</v>
      </c>
      <c r="AU1047" s="4">
        <f t="shared" si="624"/>
        <v>8.6998392720392221</v>
      </c>
      <c r="AV1047">
        <f t="shared" si="625"/>
        <v>0</v>
      </c>
      <c r="AW1047">
        <f t="shared" si="626"/>
        <v>1</v>
      </c>
      <c r="AX1047">
        <f t="shared" si="627"/>
        <v>0</v>
      </c>
      <c r="AY1047" s="4">
        <f t="shared" si="610"/>
        <v>-3.9100000000000006</v>
      </c>
      <c r="AZ1047" s="4">
        <f t="shared" si="611"/>
        <v>134.83499999999987</v>
      </c>
      <c r="BA1047" s="4">
        <f>(C1047-$C$1240)*10/100*4</f>
        <v>92.660000000000039</v>
      </c>
      <c r="BC1047"/>
      <c r="BE1047" s="6"/>
      <c r="BK1047">
        <f t="shared" si="628"/>
        <v>0</v>
      </c>
    </row>
    <row r="1048" spans="1:63" x14ac:dyDescent="0.25">
      <c r="A1048">
        <v>211</v>
      </c>
      <c r="B1048" s="1">
        <v>43311</v>
      </c>
      <c r="C1048" s="2">
        <v>2819</v>
      </c>
      <c r="D1048" s="2">
        <v>2821.74</v>
      </c>
      <c r="E1048" s="2">
        <v>2798.11</v>
      </c>
      <c r="F1048" s="2">
        <v>2802.6</v>
      </c>
      <c r="G1048" s="2">
        <v>3245770000</v>
      </c>
      <c r="H1048" s="2">
        <f t="shared" si="612"/>
        <v>15.939922661181308</v>
      </c>
      <c r="I1048" s="2">
        <f t="shared" si="613"/>
        <v>2788.5274999999992</v>
      </c>
      <c r="J1048" s="2">
        <f t="shared" si="614"/>
        <v>17.053131800655503</v>
      </c>
      <c r="K1048" s="2">
        <f t="shared" si="615"/>
        <v>0.17999999999983629</v>
      </c>
      <c r="L1048" s="20">
        <f>VLOOKUP(B1048,'IV Calls'!A:B,2, FALSE)</f>
        <v>0.10589999999999999</v>
      </c>
      <c r="M1048" s="2">
        <f t="shared" si="616"/>
        <v>9.7862000956529585</v>
      </c>
      <c r="N1048" s="2">
        <f>VLOOKUP(B1048,'IV Puts'!A:B,2, FALSE)</f>
        <v>0.1051</v>
      </c>
      <c r="O1048" s="21">
        <f t="shared" si="617"/>
        <v>10.078901223981159</v>
      </c>
      <c r="P1048" s="4">
        <f t="shared" si="618"/>
        <v>23.629999999999654</v>
      </c>
      <c r="Q1048" s="4">
        <f t="shared" si="619"/>
        <v>19.740999999999985</v>
      </c>
      <c r="R1048" s="4">
        <f t="shared" si="620"/>
        <v>5.013022556390978</v>
      </c>
      <c r="S1048" s="4">
        <f t="shared" si="621"/>
        <v>3.5336497208345587</v>
      </c>
      <c r="T1048" s="20">
        <f t="shared" si="592"/>
        <v>2824.7328796992483</v>
      </c>
      <c r="U1048" s="2">
        <f t="shared" si="593"/>
        <v>22.132879699248406</v>
      </c>
      <c r="V1048" s="24">
        <f t="shared" si="594"/>
        <v>0</v>
      </c>
      <c r="W1048" s="32">
        <f t="shared" si="595"/>
        <v>2821.9453232466367</v>
      </c>
      <c r="X1048" s="33">
        <f t="shared" si="596"/>
        <v>19.345323246636781</v>
      </c>
      <c r="Y1048" s="34">
        <f t="shared" si="597"/>
        <v>0</v>
      </c>
      <c r="Z1048" s="39">
        <f t="shared" si="622"/>
        <v>2816.6650000000009</v>
      </c>
      <c r="AA1048" s="33">
        <f t="shared" si="598"/>
        <v>14.065000000000964</v>
      </c>
      <c r="AB1048" s="34">
        <f t="shared" si="599"/>
        <v>0</v>
      </c>
      <c r="AC1048" s="32">
        <f t="shared" si="600"/>
        <v>2817.7738678817941</v>
      </c>
      <c r="AD1048" s="33">
        <f t="shared" si="601"/>
        <v>15.173867881794195</v>
      </c>
      <c r="AE1048" s="34">
        <f t="shared" si="602"/>
        <v>0</v>
      </c>
      <c r="AF1048" s="36">
        <f t="shared" si="603"/>
        <v>-1</v>
      </c>
      <c r="AG1048" s="37">
        <f t="shared" si="604"/>
        <v>0</v>
      </c>
      <c r="AH1048" s="37">
        <f>IF(COUNTIF(AF1049:AF1052, "&lt;0")&gt;=2,0,IF(AE1048=1, 1, -1))</f>
        <v>0</v>
      </c>
      <c r="AI1048" s="37">
        <f>IF(COUNTIF(AF1049:AF1051, "&lt;0")&gt;=1,0,IF(AE1048=1, 1, -1))</f>
        <v>0</v>
      </c>
      <c r="AJ1048" s="42">
        <f>IF(SUM(AE1049:AE1051)=0,0,IF(AE1048=1, 1, -1))</f>
        <v>-1</v>
      </c>
      <c r="AK1048" s="37">
        <f>IF(COUNTIF(AF1049:AF1050, "&lt;0")&gt;=2,0,IF(AE1048=1, 1, -1))</f>
        <v>-1</v>
      </c>
      <c r="AL1048" s="44">
        <f>IF(COUNTIF(AF1049:AF1052, "&lt;0")&gt;=3,0,IF(AE1048=1, 1, -1))</f>
        <v>-1</v>
      </c>
      <c r="AM1048" s="49">
        <f>IF(COUNTIF(AF1049:AF1051, "&lt;0")&gt;=2,0,IF(AE1048=1, 1, -1))</f>
        <v>0</v>
      </c>
      <c r="AN1048" s="7">
        <v>9.7122722384620026</v>
      </c>
      <c r="AO1048" s="4">
        <f t="shared" si="605"/>
        <v>2.7399999999997817</v>
      </c>
      <c r="AP1048" s="4">
        <f t="shared" si="606"/>
        <v>-20.889999999999873</v>
      </c>
      <c r="AQ1048" s="4">
        <f t="shared" si="607"/>
        <v>16.400000000000091</v>
      </c>
      <c r="AR1048">
        <f t="shared" si="623"/>
        <v>20.889999999999873</v>
      </c>
      <c r="AS1048" s="6">
        <f t="shared" si="608"/>
        <v>1</v>
      </c>
      <c r="AT1048" s="4">
        <f t="shared" si="609"/>
        <v>-6.3215916423068688</v>
      </c>
      <c r="AU1048" s="4">
        <f t="shared" si="624"/>
        <v>0.31227223846191166</v>
      </c>
      <c r="AV1048">
        <f t="shared" si="625"/>
        <v>0</v>
      </c>
      <c r="AW1048">
        <f t="shared" si="626"/>
        <v>1</v>
      </c>
      <c r="AX1048">
        <f t="shared" si="627"/>
        <v>0</v>
      </c>
      <c r="AY1048" s="4">
        <f t="shared" si="610"/>
        <v>-3.9100000000000006</v>
      </c>
      <c r="AZ1048" s="4">
        <f t="shared" si="611"/>
        <v>138.74499999999986</v>
      </c>
      <c r="BA1048" s="4">
        <f>(C1048-$C$1240)*10/100*4</f>
        <v>96.368000000000023</v>
      </c>
      <c r="BC1048"/>
      <c r="BE1048" s="6"/>
      <c r="BK1048">
        <f t="shared" si="628"/>
        <v>1</v>
      </c>
    </row>
    <row r="1049" spans="1:63" x14ac:dyDescent="0.25">
      <c r="A1049">
        <v>210</v>
      </c>
      <c r="B1049" s="1">
        <v>43308</v>
      </c>
      <c r="C1049" s="2">
        <v>2842.35</v>
      </c>
      <c r="D1049" s="2">
        <v>2843.17</v>
      </c>
      <c r="E1049" s="2">
        <v>2808.34</v>
      </c>
      <c r="F1049" s="2">
        <v>2818.82</v>
      </c>
      <c r="G1049" s="2">
        <v>3415710000</v>
      </c>
      <c r="H1049" s="2">
        <f t="shared" si="612"/>
        <v>16.769259872357605</v>
      </c>
      <c r="I1049" s="2">
        <f t="shared" si="613"/>
        <v>2783.9339999999997</v>
      </c>
      <c r="J1049" s="2">
        <f t="shared" si="614"/>
        <v>17.542111699984673</v>
      </c>
      <c r="K1049" s="2">
        <f t="shared" si="615"/>
        <v>4.9099999999998545</v>
      </c>
      <c r="L1049" s="20">
        <f>VLOOKUP(B1049,'IV Calls'!A:B,2, FALSE)</f>
        <v>7.6200000000000004E-2</v>
      </c>
      <c r="M1049" s="2">
        <f t="shared" si="616"/>
        <v>7.0881425844957775</v>
      </c>
      <c r="N1049" s="2">
        <f>VLOOKUP(B1049,'IV Puts'!A:B,2, FALSE)</f>
        <v>8.8800000000000004E-2</v>
      </c>
      <c r="O1049" s="21">
        <f t="shared" si="617"/>
        <v>8.5720122167739987</v>
      </c>
      <c r="P1049" s="4">
        <f t="shared" si="618"/>
        <v>34.829999999999927</v>
      </c>
      <c r="Q1049" s="4">
        <f t="shared" si="619"/>
        <v>18.170000000000027</v>
      </c>
      <c r="R1049" s="4">
        <f t="shared" si="620"/>
        <v>5.9128796992481236</v>
      </c>
      <c r="S1049" s="4">
        <f t="shared" si="621"/>
        <v>4.1483426008968642</v>
      </c>
      <c r="T1049" s="20">
        <f t="shared" si="592"/>
        <v>2843.8993984962408</v>
      </c>
      <c r="U1049" s="2">
        <f t="shared" si="593"/>
        <v>25.079398496240628</v>
      </c>
      <c r="V1049" s="24">
        <f t="shared" si="594"/>
        <v>0</v>
      </c>
      <c r="W1049" s="32">
        <f t="shared" si="595"/>
        <v>2845.4836376685935</v>
      </c>
      <c r="X1049" s="33">
        <f t="shared" si="596"/>
        <v>26.66363766859331</v>
      </c>
      <c r="Y1049" s="34">
        <f t="shared" si="597"/>
        <v>0</v>
      </c>
      <c r="Z1049" s="39">
        <f t="shared" si="622"/>
        <v>2843.0360000000001</v>
      </c>
      <c r="AA1049" s="33">
        <f t="shared" si="598"/>
        <v>24.215999999999894</v>
      </c>
      <c r="AB1049" s="34">
        <f t="shared" si="599"/>
        <v>0</v>
      </c>
      <c r="AC1049" s="32">
        <f t="shared" si="600"/>
        <v>2843.5500039104049</v>
      </c>
      <c r="AD1049" s="33">
        <f t="shared" si="601"/>
        <v>24.730003910404776</v>
      </c>
      <c r="AE1049" s="34">
        <f t="shared" si="602"/>
        <v>0</v>
      </c>
      <c r="AF1049" s="36">
        <f t="shared" si="603"/>
        <v>-1</v>
      </c>
      <c r="AG1049" s="37">
        <f t="shared" si="604"/>
        <v>-1</v>
      </c>
      <c r="AH1049" s="37">
        <f>IF(COUNTIF(AF1050:AF1053, "&lt;0")&gt;=2,0,IF(AE1049=1, 1, -1))</f>
        <v>-1</v>
      </c>
      <c r="AI1049" s="37">
        <f>IF(COUNTIF(AF1050:AF1052, "&lt;0")&gt;=1,0,IF(AE1049=1, 1, -1))</f>
        <v>0</v>
      </c>
      <c r="AJ1049" s="42">
        <f>IF(SUM(AE1050:AE1052)=0,0,IF(AE1049=1, 1, -1))</f>
        <v>-1</v>
      </c>
      <c r="AK1049" s="37">
        <f>IF(COUNTIF(AF1050:AF1051, "&lt;0")&gt;=2,0,IF(AE1049=1, 1, -1))</f>
        <v>-1</v>
      </c>
      <c r="AL1049" s="44">
        <f>IF(COUNTIF(AF1050:AF1053, "&lt;0")&gt;=3,0,IF(AE1049=1, 1, -1))</f>
        <v>-1</v>
      </c>
      <c r="AM1049" s="49">
        <f>IF(COUNTIF(AF1050:AF1052, "&lt;0")&gt;=2,0,IF(AE1049=1, 1, -1))</f>
        <v>-1</v>
      </c>
      <c r="AN1049" s="7">
        <v>8.2601976575226388</v>
      </c>
      <c r="AO1049" s="4">
        <f t="shared" si="605"/>
        <v>0.82000000000016371</v>
      </c>
      <c r="AP1049" s="4">
        <f t="shared" si="606"/>
        <v>-34.009999999999764</v>
      </c>
      <c r="AQ1049" s="4">
        <f t="shared" si="607"/>
        <v>23.529999999999745</v>
      </c>
      <c r="AR1049">
        <f t="shared" si="623"/>
        <v>34.009999999999764</v>
      </c>
      <c r="AS1049" s="6">
        <f t="shared" si="608"/>
        <v>1</v>
      </c>
      <c r="AT1049" s="4">
        <f t="shared" si="609"/>
        <v>-21.619703513715805</v>
      </c>
      <c r="AU1049" s="4">
        <f t="shared" si="624"/>
        <v>-8.2698023424771065</v>
      </c>
      <c r="AV1049">
        <f t="shared" si="625"/>
        <v>1</v>
      </c>
      <c r="AW1049">
        <f t="shared" si="626"/>
        <v>0</v>
      </c>
      <c r="AX1049">
        <f t="shared" si="627"/>
        <v>0</v>
      </c>
      <c r="AY1049" s="4">
        <f t="shared" si="610"/>
        <v>-3.9100000000000006</v>
      </c>
      <c r="AZ1049" s="4">
        <f t="shared" si="611"/>
        <v>142.65499999999986</v>
      </c>
      <c r="BA1049" s="4">
        <f>(C1049-$C$1240)*10/100*4</f>
        <v>105.708</v>
      </c>
      <c r="BC1049"/>
      <c r="BE1049" s="6"/>
      <c r="BK1049">
        <f t="shared" si="628"/>
        <v>1</v>
      </c>
    </row>
    <row r="1050" spans="1:63" x14ac:dyDescent="0.25">
      <c r="A1050">
        <v>209</v>
      </c>
      <c r="B1050" s="1">
        <v>43307</v>
      </c>
      <c r="C1050" s="2">
        <v>2835.49</v>
      </c>
      <c r="D1050" s="2">
        <v>2845.57</v>
      </c>
      <c r="E1050" s="2">
        <v>2835.26</v>
      </c>
      <c r="F1050" s="2">
        <v>2837.44</v>
      </c>
      <c r="G1050" s="2">
        <v>3653330000</v>
      </c>
      <c r="H1050" s="2">
        <f t="shared" si="612"/>
        <v>13.734337382390557</v>
      </c>
      <c r="I1050" s="2">
        <f t="shared" si="613"/>
        <v>2776.7509999999997</v>
      </c>
      <c r="J1050" s="2">
        <f t="shared" si="614"/>
        <v>16.90049145968689</v>
      </c>
      <c r="K1050" s="2">
        <f t="shared" si="615"/>
        <v>-10.580000000000382</v>
      </c>
      <c r="L1050" s="20">
        <f>VLOOKUP(B1050,'IV Calls'!A:B,2, FALSE)</f>
        <v>7.8299999999999995E-2</v>
      </c>
      <c r="M1050" s="2">
        <f t="shared" si="616"/>
        <v>7.3056376272523202</v>
      </c>
      <c r="N1050" s="2">
        <f>VLOOKUP(B1050,'IV Puts'!A:B,2, FALSE)</f>
        <v>8.1199999999999994E-2</v>
      </c>
      <c r="O1050" s="21">
        <f t="shared" si="617"/>
        <v>7.8622117348072926</v>
      </c>
      <c r="P1050" s="4">
        <f t="shared" si="618"/>
        <v>10.809999999999945</v>
      </c>
      <c r="Q1050" s="4">
        <f t="shared" si="619"/>
        <v>15.97100000000005</v>
      </c>
      <c r="R1050" s="4">
        <f t="shared" si="620"/>
        <v>6.4593984962406044</v>
      </c>
      <c r="S1050" s="4">
        <f t="shared" si="621"/>
        <v>4.4135741811175357</v>
      </c>
      <c r="T1050" s="20">
        <f t="shared" si="592"/>
        <v>2852.8660526315789</v>
      </c>
      <c r="U1050" s="2">
        <f t="shared" si="593"/>
        <v>15.426052631578841</v>
      </c>
      <c r="V1050" s="24">
        <f t="shared" si="594"/>
        <v>0</v>
      </c>
      <c r="W1050" s="32">
        <f t="shared" si="595"/>
        <v>2838.7462258282599</v>
      </c>
      <c r="X1050" s="33">
        <f t="shared" si="596"/>
        <v>1.3062258282598123</v>
      </c>
      <c r="Y1050" s="34">
        <f t="shared" si="597"/>
        <v>1</v>
      </c>
      <c r="Z1050" s="39">
        <f t="shared" si="622"/>
        <v>2837.2659999999992</v>
      </c>
      <c r="AA1050" s="33">
        <f t="shared" si="598"/>
        <v>0.17400000000088767</v>
      </c>
      <c r="AB1050" s="34">
        <f t="shared" si="599"/>
        <v>1</v>
      </c>
      <c r="AC1050" s="32">
        <f t="shared" si="600"/>
        <v>2837.5768474239339</v>
      </c>
      <c r="AD1050" s="33">
        <f t="shared" si="601"/>
        <v>0.1368474239338866</v>
      </c>
      <c r="AE1050" s="34">
        <f t="shared" si="602"/>
        <v>1</v>
      </c>
      <c r="AF1050" s="36">
        <f t="shared" si="603"/>
        <v>1</v>
      </c>
      <c r="AG1050" s="37">
        <f t="shared" si="604"/>
        <v>0</v>
      </c>
      <c r="AH1050" s="37">
        <f>IF(COUNTIF(AF1051:AF1054, "&lt;0")&gt;=2,0,IF(AE1050=1, 1, -1))</f>
        <v>1</v>
      </c>
      <c r="AI1050" s="37">
        <f>IF(COUNTIF(AF1051:AF1053, "&lt;0")&gt;=1,0,IF(AE1050=1, 1, -1))</f>
        <v>0</v>
      </c>
      <c r="AJ1050" s="42">
        <f>IF(SUM(AE1051:AE1053)=0,0,IF(AE1050=1, 1, -1))</f>
        <v>1</v>
      </c>
      <c r="AK1050" s="37">
        <f>IF(COUNTIF(AF1051:AF1052, "&lt;0")&gt;=2,0,IF(AE1050=1, 1, -1))</f>
        <v>1</v>
      </c>
      <c r="AL1050" s="44">
        <f>IF(COUNTIF(AF1051:AF1054, "&lt;0")&gt;=3,0,IF(AE1050=1, 1, -1))</f>
        <v>1</v>
      </c>
      <c r="AM1050" s="49">
        <f>IF(COUNTIF(AF1051:AF1053, "&lt;0")&gt;=2,0,IF(AE1050=1, 1, -1))</f>
        <v>1</v>
      </c>
      <c r="AN1050" s="7">
        <v>7.5762167986320357</v>
      </c>
      <c r="AO1050" s="4">
        <f t="shared" si="605"/>
        <v>10.080000000000382</v>
      </c>
      <c r="AP1050" s="4">
        <f t="shared" si="606"/>
        <v>-0.22999999999956344</v>
      </c>
      <c r="AQ1050" s="4">
        <f t="shared" si="607"/>
        <v>1.9500000000002728</v>
      </c>
      <c r="AR1050">
        <f t="shared" si="623"/>
        <v>10.080000000000382</v>
      </c>
      <c r="AS1050" s="6">
        <f t="shared" si="608"/>
        <v>0</v>
      </c>
      <c r="AT1050" s="4">
        <f t="shared" si="609"/>
        <v>1.2843251979476715</v>
      </c>
      <c r="AU1050" s="4">
        <f t="shared" si="624"/>
        <v>12.626216798631763</v>
      </c>
      <c r="AV1050">
        <f t="shared" si="625"/>
        <v>0</v>
      </c>
      <c r="AW1050">
        <f t="shared" si="626"/>
        <v>0</v>
      </c>
      <c r="AX1050">
        <f t="shared" si="627"/>
        <v>0</v>
      </c>
      <c r="AY1050" s="4">
        <f t="shared" si="610"/>
        <v>6.94</v>
      </c>
      <c r="AZ1050" s="4">
        <f t="shared" si="611"/>
        <v>146.56499999999986</v>
      </c>
      <c r="BA1050" s="4">
        <f>(C1050-$C$1240)*10/100*4</f>
        <v>102.96399999999994</v>
      </c>
      <c r="BC1050"/>
      <c r="BE1050" s="6"/>
      <c r="BK1050">
        <f t="shared" si="628"/>
        <v>1</v>
      </c>
    </row>
    <row r="1051" spans="1:63" x14ac:dyDescent="0.25">
      <c r="A1051">
        <v>208</v>
      </c>
      <c r="B1051" s="1">
        <v>43306</v>
      </c>
      <c r="C1051" s="2">
        <v>2817.73</v>
      </c>
      <c r="D1051" s="2">
        <v>2848.03</v>
      </c>
      <c r="E1051" s="2">
        <v>2817.73</v>
      </c>
      <c r="F1051" s="2">
        <v>2846.07</v>
      </c>
      <c r="G1051" s="2">
        <v>3553010000</v>
      </c>
      <c r="H1051" s="2">
        <f t="shared" si="612"/>
        <v>12.048888192138971</v>
      </c>
      <c r="I1051" s="2">
        <f t="shared" si="613"/>
        <v>2771.3989999999999</v>
      </c>
      <c r="J1051" s="2">
        <f t="shared" si="614"/>
        <v>14.953262238687186</v>
      </c>
      <c r="K1051" s="2">
        <f t="shared" si="615"/>
        <v>-2.6700000000000728</v>
      </c>
      <c r="L1051" s="20">
        <f>VLOOKUP(B1051,'IV Calls'!A:B,2, FALSE)</f>
        <v>7.5999999999999998E-2</v>
      </c>
      <c r="M1051" s="2">
        <f t="shared" si="616"/>
        <v>7.0270830347559219</v>
      </c>
      <c r="N1051" s="2">
        <f>VLOOKUP(B1051,'IV Puts'!A:B,2, FALSE)</f>
        <v>7.8100000000000003E-2</v>
      </c>
      <c r="O1051" s="21">
        <f t="shared" si="617"/>
        <v>7.4938478054113515</v>
      </c>
      <c r="P1051" s="4">
        <f t="shared" si="618"/>
        <v>30.300000000000182</v>
      </c>
      <c r="Q1051" s="4">
        <f t="shared" si="619"/>
        <v>17.410000000000036</v>
      </c>
      <c r="R1051" s="4">
        <f t="shared" si="620"/>
        <v>6.7960526315789478</v>
      </c>
      <c r="S1051" s="4">
        <f t="shared" si="621"/>
        <v>4.5862335609296672</v>
      </c>
      <c r="T1051" s="20">
        <f t="shared" si="592"/>
        <v>2826.8544962406017</v>
      </c>
      <c r="U1051" s="2">
        <f t="shared" si="593"/>
        <v>19.215503759398416</v>
      </c>
      <c r="V1051" s="24">
        <f t="shared" si="594"/>
        <v>0</v>
      </c>
      <c r="W1051" s="32">
        <f t="shared" si="595"/>
        <v>2820.8211930378898</v>
      </c>
      <c r="X1051" s="33">
        <f t="shared" si="596"/>
        <v>25.248806962110393</v>
      </c>
      <c r="Y1051" s="34">
        <f t="shared" si="597"/>
        <v>0</v>
      </c>
      <c r="Z1051" s="39">
        <f t="shared" si="622"/>
        <v>2817.4349999999999</v>
      </c>
      <c r="AA1051" s="33">
        <f t="shared" si="598"/>
        <v>28.635000000000218</v>
      </c>
      <c r="AB1051" s="34">
        <f t="shared" si="599"/>
        <v>0</v>
      </c>
      <c r="AC1051" s="32">
        <f t="shared" si="600"/>
        <v>2818.146100537957</v>
      </c>
      <c r="AD1051" s="33">
        <f t="shared" si="601"/>
        <v>27.923899462043209</v>
      </c>
      <c r="AE1051" s="34">
        <f t="shared" si="602"/>
        <v>0</v>
      </c>
      <c r="AF1051" s="36">
        <f t="shared" si="603"/>
        <v>-1</v>
      </c>
      <c r="AG1051" s="37">
        <f t="shared" si="604"/>
        <v>-1</v>
      </c>
      <c r="AH1051" s="37">
        <f>IF(COUNTIF(AF1052:AF1055, "&lt;0")&gt;=2,0,IF(AE1051=1, 1, -1))</f>
        <v>-1</v>
      </c>
      <c r="AI1051" s="37">
        <f>IF(COUNTIF(AF1052:AF1054, "&lt;0")&gt;=1,0,IF(AE1051=1, 1, -1))</f>
        <v>-1</v>
      </c>
      <c r="AJ1051" s="42">
        <f>IF(SUM(AE1052:AE1054)=0,0,IF(AE1051=1, 1, -1))</f>
        <v>-1</v>
      </c>
      <c r="AK1051" s="37">
        <f>IF(COUNTIF(AF1052:AF1053, "&lt;0")&gt;=2,0,IF(AE1051=1, 1, -1))</f>
        <v>-1</v>
      </c>
      <c r="AL1051" s="44">
        <f>IF(COUNTIF(AF1052:AF1055, "&lt;0")&gt;=3,0,IF(AE1051=1, 1, -1))</f>
        <v>-1</v>
      </c>
      <c r="AM1051" s="49">
        <f>IF(COUNTIF(AF1052:AF1054, "&lt;0")&gt;=2,0,IF(AE1051=1, 1, -1))</f>
        <v>-1</v>
      </c>
      <c r="AN1051" s="7">
        <v>7.221252434400494</v>
      </c>
      <c r="AO1051" s="4">
        <f t="shared" si="605"/>
        <v>30.300000000000182</v>
      </c>
      <c r="AP1051" s="4">
        <f t="shared" si="606"/>
        <v>0</v>
      </c>
      <c r="AQ1051" s="4">
        <f t="shared" si="607"/>
        <v>28.340000000000146</v>
      </c>
      <c r="AR1051">
        <f t="shared" si="623"/>
        <v>30.300000000000182</v>
      </c>
      <c r="AS1051" s="6">
        <f t="shared" si="608"/>
        <v>1</v>
      </c>
      <c r="AT1051" s="4">
        <f t="shared" si="609"/>
        <v>-19.468121348399443</v>
      </c>
      <c r="AU1051" s="4">
        <f t="shared" si="624"/>
        <v>-14.118747565599651</v>
      </c>
      <c r="AV1051">
        <f t="shared" si="625"/>
        <v>1</v>
      </c>
      <c r="AW1051">
        <f t="shared" si="626"/>
        <v>0</v>
      </c>
      <c r="AX1051">
        <f t="shared" si="627"/>
        <v>0</v>
      </c>
      <c r="AY1051" s="4">
        <f t="shared" si="610"/>
        <v>-3.9100000000000006</v>
      </c>
      <c r="AZ1051" s="4">
        <f t="shared" si="611"/>
        <v>139.62499999999986</v>
      </c>
      <c r="BA1051" s="4">
        <f>(C1051-$C$1240)*10/100*4</f>
        <v>95.860000000000042</v>
      </c>
      <c r="BC1051"/>
      <c r="BE1051" s="6"/>
      <c r="BK1051">
        <f t="shared" si="628"/>
        <v>1</v>
      </c>
    </row>
    <row r="1052" spans="1:63" x14ac:dyDescent="0.25">
      <c r="A1052">
        <v>207</v>
      </c>
      <c r="B1052" s="1">
        <v>43305</v>
      </c>
      <c r="C1052" s="2">
        <v>2820.68</v>
      </c>
      <c r="D1052" s="2">
        <v>2829.99</v>
      </c>
      <c r="E1052" s="2">
        <v>2811.12</v>
      </c>
      <c r="F1052" s="2">
        <v>2820.4</v>
      </c>
      <c r="G1052" s="2">
        <v>3417530000</v>
      </c>
      <c r="H1052" s="2">
        <f t="shared" si="612"/>
        <v>12.824988152474431</v>
      </c>
      <c r="I1052" s="2">
        <f t="shared" si="613"/>
        <v>2766.6184999999996</v>
      </c>
      <c r="J1052" s="2">
        <f t="shared" si="614"/>
        <v>13.573980721644592</v>
      </c>
      <c r="K1052" s="2">
        <f t="shared" si="615"/>
        <v>13.699999999999818</v>
      </c>
      <c r="L1052" s="20">
        <f>VLOOKUP(B1052,'IV Calls'!A:B,2, FALSE)</f>
        <v>8.4699999999999998E-2</v>
      </c>
      <c r="M1052" s="2">
        <f t="shared" si="616"/>
        <v>7.7942353556389925</v>
      </c>
      <c r="N1052" s="2">
        <f>VLOOKUP(B1052,'IV Puts'!A:B,2, FALSE)</f>
        <v>8.5999999999999993E-2</v>
      </c>
      <c r="O1052" s="21">
        <f t="shared" si="617"/>
        <v>8.2126043022914885</v>
      </c>
      <c r="P1052" s="4">
        <f t="shared" si="618"/>
        <v>23.009999999999764</v>
      </c>
      <c r="Q1052" s="4">
        <f t="shared" si="619"/>
        <v>16.687000000000033</v>
      </c>
      <c r="R1052" s="4">
        <f t="shared" si="620"/>
        <v>6.4544962406015021</v>
      </c>
      <c r="S1052" s="4">
        <f t="shared" si="621"/>
        <v>4.3537930111125949</v>
      </c>
      <c r="T1052" s="20">
        <f t="shared" si="592"/>
        <v>2813.3988496240599</v>
      </c>
      <c r="U1052" s="2">
        <f t="shared" si="593"/>
        <v>7.0011503759401421</v>
      </c>
      <c r="V1052" s="24">
        <f t="shared" si="594"/>
        <v>1</v>
      </c>
      <c r="W1052" s="32">
        <f t="shared" si="595"/>
        <v>2823.7779873656732</v>
      </c>
      <c r="X1052" s="33">
        <f t="shared" si="596"/>
        <v>3.377987365673107</v>
      </c>
      <c r="Y1052" s="34">
        <f t="shared" si="597"/>
        <v>1</v>
      </c>
      <c r="Z1052" s="39">
        <f t="shared" si="622"/>
        <v>2822.8310000000001</v>
      </c>
      <c r="AA1052" s="33">
        <f t="shared" si="598"/>
        <v>2.43100000000004</v>
      </c>
      <c r="AB1052" s="34">
        <f t="shared" si="599"/>
        <v>1</v>
      </c>
      <c r="AC1052" s="32">
        <f t="shared" si="600"/>
        <v>2823.0298673467914</v>
      </c>
      <c r="AD1052" s="33">
        <f t="shared" si="601"/>
        <v>2.6298673467913432</v>
      </c>
      <c r="AE1052" s="34">
        <f t="shared" si="602"/>
        <v>1</v>
      </c>
      <c r="AF1052" s="36">
        <f t="shared" si="603"/>
        <v>1</v>
      </c>
      <c r="AG1052" s="37">
        <f t="shared" si="604"/>
        <v>1</v>
      </c>
      <c r="AH1052" s="37">
        <f>IF(COUNTIF(AF1053:AF1056, "&lt;0")&gt;=2,0,IF(AE1052=1, 1, -1))</f>
        <v>1</v>
      </c>
      <c r="AI1052" s="37">
        <f>IF(COUNTIF(AF1053:AF1055, "&lt;0")&gt;=1,0,IF(AE1052=1, 1, -1))</f>
        <v>1</v>
      </c>
      <c r="AJ1052" s="42">
        <f>IF(SUM(AE1053:AE1055)=0,0,IF(AE1052=1, 1, -1))</f>
        <v>1</v>
      </c>
      <c r="AK1052" s="37">
        <f>IF(COUNTIF(AF1053:AF1054, "&lt;0")&gt;=2,0,IF(AE1052=1, 1, -1))</f>
        <v>1</v>
      </c>
      <c r="AL1052" s="44">
        <f>IF(COUNTIF(AF1053:AF1056, "&lt;0")&gt;=3,0,IF(AE1052=1, 1, -1))</f>
        <v>1</v>
      </c>
      <c r="AM1052" s="49">
        <f>IF(COUNTIF(AF1053:AF1055, "&lt;0")&gt;=2,0,IF(AE1052=1, 1, -1))</f>
        <v>1</v>
      </c>
      <c r="AN1052" s="7">
        <v>7.9138635252060601</v>
      </c>
      <c r="AO1052" s="4">
        <f t="shared" si="605"/>
        <v>9.3099999999999454</v>
      </c>
      <c r="AP1052" s="4">
        <f t="shared" si="606"/>
        <v>-9.5599999999999454</v>
      </c>
      <c r="AQ1052" s="4">
        <f t="shared" si="607"/>
        <v>0.27999999999974534</v>
      </c>
      <c r="AR1052">
        <f t="shared" si="623"/>
        <v>9.5599999999999454</v>
      </c>
      <c r="AS1052" s="6">
        <f t="shared" si="608"/>
        <v>0</v>
      </c>
      <c r="AT1052" s="4">
        <f t="shared" si="609"/>
        <v>2.3107952878091442</v>
      </c>
      <c r="AU1052" s="4">
        <f t="shared" si="624"/>
        <v>14.633863525206316</v>
      </c>
      <c r="AV1052">
        <f t="shared" si="625"/>
        <v>0</v>
      </c>
      <c r="AW1052">
        <f t="shared" si="626"/>
        <v>0</v>
      </c>
      <c r="AX1052">
        <f t="shared" si="627"/>
        <v>0</v>
      </c>
      <c r="AY1052" s="4">
        <f t="shared" si="610"/>
        <v>6.94</v>
      </c>
      <c r="AZ1052" s="4">
        <f t="shared" si="611"/>
        <v>143.53499999999985</v>
      </c>
      <c r="BA1052" s="4">
        <f>(C1052-$C$1240)*10/100*4</f>
        <v>97.039999999999964</v>
      </c>
      <c r="BC1052"/>
      <c r="BE1052" s="6"/>
      <c r="BK1052">
        <f t="shared" si="628"/>
        <v>1</v>
      </c>
    </row>
    <row r="1053" spans="1:63" x14ac:dyDescent="0.25">
      <c r="A1053">
        <v>206</v>
      </c>
      <c r="B1053" s="1">
        <v>43304</v>
      </c>
      <c r="C1053" s="2">
        <v>2799.17</v>
      </c>
      <c r="D1053" s="2">
        <v>2808.61</v>
      </c>
      <c r="E1053" s="2">
        <v>2795.14</v>
      </c>
      <c r="F1053" s="2">
        <v>2806.98</v>
      </c>
      <c r="G1053" s="2">
        <v>2907430000</v>
      </c>
      <c r="H1053" s="2">
        <f t="shared" si="612"/>
        <v>10.682850691125862</v>
      </c>
      <c r="I1053" s="2">
        <f t="shared" si="613"/>
        <v>2762.7314999999999</v>
      </c>
      <c r="J1053" s="2">
        <f t="shared" si="614"/>
        <v>11.773276374015374</v>
      </c>
      <c r="K1053" s="2">
        <f t="shared" si="615"/>
        <v>-2.6599999999998545</v>
      </c>
      <c r="L1053" s="20">
        <f>VLOOKUP(B1053,'IV Calls'!A:B,2, FALSE)</f>
        <v>8.72E-2</v>
      </c>
      <c r="M1053" s="2">
        <f t="shared" si="616"/>
        <v>8.0095672672799303</v>
      </c>
      <c r="N1053" s="2">
        <f>VLOOKUP(B1053,'IV Puts'!A:B,2, FALSE)</f>
        <v>8.7300000000000003E-2</v>
      </c>
      <c r="O1053" s="21">
        <f t="shared" si="617"/>
        <v>8.321452788301908</v>
      </c>
      <c r="P1053" s="4">
        <f t="shared" si="618"/>
        <v>13.470000000000255</v>
      </c>
      <c r="Q1053" s="4">
        <f t="shared" si="619"/>
        <v>15.527000000000044</v>
      </c>
      <c r="R1053" s="4">
        <f t="shared" si="620"/>
        <v>6.4188496240601447</v>
      </c>
      <c r="S1053" s="4">
        <f t="shared" si="621"/>
        <v>4.3633624868639584</v>
      </c>
      <c r="T1053" s="20">
        <f t="shared" si="592"/>
        <v>2807.7295714285715</v>
      </c>
      <c r="U1053" s="2">
        <f t="shared" si="593"/>
        <v>0.74957142857147119</v>
      </c>
      <c r="V1053" s="24">
        <f t="shared" si="594"/>
        <v>1</v>
      </c>
      <c r="W1053" s="32">
        <f t="shared" si="595"/>
        <v>2801.9939502153725</v>
      </c>
      <c r="X1053" s="33">
        <f t="shared" si="596"/>
        <v>4.9860497846275393</v>
      </c>
      <c r="Y1053" s="34">
        <f t="shared" si="597"/>
        <v>1</v>
      </c>
      <c r="Z1053" s="39">
        <f t="shared" si="622"/>
        <v>2798.6320000000001</v>
      </c>
      <c r="AA1053" s="33">
        <f t="shared" si="598"/>
        <v>8.3479999999999563</v>
      </c>
      <c r="AB1053" s="34">
        <f t="shared" si="599"/>
        <v>0</v>
      </c>
      <c r="AC1053" s="32">
        <f t="shared" si="600"/>
        <v>2799.338009545228</v>
      </c>
      <c r="AD1053" s="33">
        <f t="shared" si="601"/>
        <v>7.6419904547719852</v>
      </c>
      <c r="AE1053" s="34">
        <f t="shared" si="602"/>
        <v>1</v>
      </c>
      <c r="AF1053" s="36">
        <f t="shared" si="603"/>
        <v>1</v>
      </c>
      <c r="AG1053" s="37">
        <f t="shared" si="604"/>
        <v>1</v>
      </c>
      <c r="AH1053" s="37">
        <f>IF(COUNTIF(AF1054:AF1057, "&lt;0")&gt;=2,0,IF(AE1053=1, 1, -1))</f>
        <v>1</v>
      </c>
      <c r="AI1053" s="37">
        <f>IF(COUNTIF(AF1054:AF1056, "&lt;0")&gt;=1,0,IF(AE1053=1, 1, -1))</f>
        <v>1</v>
      </c>
      <c r="AJ1053" s="42">
        <f>IF(SUM(AE1054:AE1056)=0,0,IF(AE1053=1, 1, -1))</f>
        <v>1</v>
      </c>
      <c r="AK1053" s="37">
        <f>IF(COUNTIF(AF1054:AF1055, "&lt;0")&gt;=2,0,IF(AE1053=1, 1, -1))</f>
        <v>1</v>
      </c>
      <c r="AL1053" s="44">
        <f>IF(COUNTIF(AF1054:AF1057, "&lt;0")&gt;=3,0,IF(AE1053=1, 1, -1))</f>
        <v>1</v>
      </c>
      <c r="AM1053" s="49">
        <f>IF(COUNTIF(AF1054:AF1056, "&lt;0")&gt;=2,0,IF(AE1053=1, 1, -1))</f>
        <v>1</v>
      </c>
      <c r="AN1053" s="7">
        <v>8.0187525508433257</v>
      </c>
      <c r="AO1053" s="4">
        <f t="shared" si="605"/>
        <v>9.4400000000000546</v>
      </c>
      <c r="AP1053" s="4">
        <f t="shared" si="606"/>
        <v>-4.0300000000002001</v>
      </c>
      <c r="AQ1053" s="4">
        <f t="shared" si="607"/>
        <v>7.8099999999999454</v>
      </c>
      <c r="AR1053">
        <f t="shared" si="623"/>
        <v>9.4400000000000546</v>
      </c>
      <c r="AS1053" s="6">
        <f t="shared" si="608"/>
        <v>0</v>
      </c>
      <c r="AT1053" s="4">
        <f t="shared" si="609"/>
        <v>2.5881288262649349</v>
      </c>
      <c r="AU1053" s="4">
        <f t="shared" si="624"/>
        <v>7.2087525508433803</v>
      </c>
      <c r="AV1053">
        <f t="shared" si="625"/>
        <v>0</v>
      </c>
      <c r="AW1053">
        <f t="shared" si="626"/>
        <v>0</v>
      </c>
      <c r="AX1053">
        <f t="shared" si="627"/>
        <v>0</v>
      </c>
      <c r="AY1053" s="4">
        <f t="shared" si="610"/>
        <v>6.94</v>
      </c>
      <c r="AZ1053" s="4">
        <f t="shared" si="611"/>
        <v>136.59499999999986</v>
      </c>
      <c r="BA1053" s="4">
        <f>(C1053-$C$1240)*10/100*4</f>
        <v>88.436000000000064</v>
      </c>
      <c r="BC1053"/>
      <c r="BE1053" s="6"/>
      <c r="BK1053">
        <f t="shared" si="628"/>
        <v>1</v>
      </c>
    </row>
    <row r="1054" spans="1:63" x14ac:dyDescent="0.25">
      <c r="A1054">
        <v>205</v>
      </c>
      <c r="B1054" s="1">
        <v>43301</v>
      </c>
      <c r="C1054" s="2">
        <v>2804.55</v>
      </c>
      <c r="D1054" s="2">
        <v>2809.7</v>
      </c>
      <c r="E1054" s="2">
        <v>2800.01</v>
      </c>
      <c r="F1054" s="2">
        <v>2801.83</v>
      </c>
      <c r="G1054" s="2">
        <v>3230210000</v>
      </c>
      <c r="H1054" s="2">
        <f t="shared" si="612"/>
        <v>12.360393017843542</v>
      </c>
      <c r="I1054" s="2">
        <f t="shared" si="613"/>
        <v>2760.8125</v>
      </c>
      <c r="J1054" s="2">
        <f t="shared" si="614"/>
        <v>13.227864767822142</v>
      </c>
      <c r="K1054" s="2">
        <f t="shared" si="615"/>
        <v>6.0000000000400178E-2</v>
      </c>
      <c r="L1054" s="20">
        <f>VLOOKUP(B1054,'IV Calls'!A:B,2, FALSE)</f>
        <v>7.9299999999999995E-2</v>
      </c>
      <c r="M1054" s="2">
        <f t="shared" si="616"/>
        <v>7.2908450795581006</v>
      </c>
      <c r="N1054" s="2">
        <f>VLOOKUP(B1054,'IV Puts'!A:B,2, FALSE)</f>
        <v>8.3000000000000004E-2</v>
      </c>
      <c r="O1054" s="21">
        <f t="shared" si="617"/>
        <v>7.9190870495174108</v>
      </c>
      <c r="P1054" s="4">
        <f t="shared" si="618"/>
        <v>9.6899999999995998</v>
      </c>
      <c r="Q1054" s="4">
        <f t="shared" si="619"/>
        <v>16.663000000000011</v>
      </c>
      <c r="R1054" s="4">
        <f t="shared" si="620"/>
        <v>5.8995714285714209</v>
      </c>
      <c r="S1054" s="4">
        <f t="shared" si="621"/>
        <v>3.9773946695382896</v>
      </c>
      <c r="T1054" s="20">
        <f t="shared" si="592"/>
        <v>2809.9464060150372</v>
      </c>
      <c r="U1054" s="2">
        <f t="shared" si="593"/>
        <v>8.1164060150372279</v>
      </c>
      <c r="V1054" s="24">
        <f t="shared" si="594"/>
        <v>0</v>
      </c>
      <c r="W1054" s="32">
        <f t="shared" si="595"/>
        <v>2807.1188586379885</v>
      </c>
      <c r="X1054" s="33">
        <f t="shared" si="596"/>
        <v>5.2888586379885965</v>
      </c>
      <c r="Y1054" s="34">
        <f t="shared" si="597"/>
        <v>1</v>
      </c>
      <c r="Z1054" s="39">
        <f t="shared" si="622"/>
        <v>2804.0680000000002</v>
      </c>
      <c r="AA1054" s="33">
        <f t="shared" si="598"/>
        <v>2.2380000000002838</v>
      </c>
      <c r="AB1054" s="34">
        <f t="shared" si="599"/>
        <v>1</v>
      </c>
      <c r="AC1054" s="32">
        <f t="shared" si="600"/>
        <v>2804.7086803139778</v>
      </c>
      <c r="AD1054" s="33">
        <f t="shared" si="601"/>
        <v>2.8786803139778385</v>
      </c>
      <c r="AE1054" s="34">
        <f t="shared" si="602"/>
        <v>1</v>
      </c>
      <c r="AF1054" s="36">
        <f t="shared" si="603"/>
        <v>1</v>
      </c>
      <c r="AG1054" s="37">
        <f t="shared" si="604"/>
        <v>1</v>
      </c>
      <c r="AH1054" s="37">
        <f>IF(COUNTIF(AF1055:AF1058, "&lt;0")&gt;=2,0,IF(AE1054=1, 1, -1))</f>
        <v>1</v>
      </c>
      <c r="AI1054" s="37">
        <f>IF(COUNTIF(AF1055:AF1057, "&lt;0")&gt;=1,0,IF(AE1054=1, 1, -1))</f>
        <v>0</v>
      </c>
      <c r="AJ1054" s="42">
        <f>IF(SUM(AE1055:AE1057)=0,0,IF(AE1054=1, 1, -1))</f>
        <v>1</v>
      </c>
      <c r="AK1054" s="37">
        <f>IF(COUNTIF(AF1055:AF1056, "&lt;0")&gt;=2,0,IF(AE1054=1, 1, -1))</f>
        <v>1</v>
      </c>
      <c r="AL1054" s="44">
        <f>IF(COUNTIF(AF1055:AF1058, "&lt;0")&gt;=3,0,IF(AE1054=1, 1, -1))</f>
        <v>1</v>
      </c>
      <c r="AM1054" s="49">
        <f>IF(COUNTIF(AF1055:AF1057, "&lt;0")&gt;=2,0,IF(AE1054=1, 1, -1))</f>
        <v>1</v>
      </c>
      <c r="AN1054" s="7">
        <v>7.6310232232449238</v>
      </c>
      <c r="AO1054" s="4">
        <f t="shared" si="605"/>
        <v>5.1499999999996362</v>
      </c>
      <c r="AP1054" s="4">
        <f t="shared" si="606"/>
        <v>-4.5399999999999636</v>
      </c>
      <c r="AQ1054" s="4">
        <f t="shared" si="607"/>
        <v>2.7200000000002547</v>
      </c>
      <c r="AR1054">
        <f t="shared" si="623"/>
        <v>5.1499999999996362</v>
      </c>
      <c r="AS1054" s="6">
        <f t="shared" si="608"/>
        <v>0</v>
      </c>
      <c r="AT1054" s="4">
        <f t="shared" si="609"/>
        <v>6.2965348348677495</v>
      </c>
      <c r="AU1054" s="4">
        <f t="shared" si="624"/>
        <v>11.911023223244669</v>
      </c>
      <c r="AV1054">
        <f t="shared" si="625"/>
        <v>0</v>
      </c>
      <c r="AW1054">
        <f t="shared" si="626"/>
        <v>0</v>
      </c>
      <c r="AX1054">
        <f t="shared" si="627"/>
        <v>0</v>
      </c>
      <c r="AY1054" s="4">
        <f t="shared" si="610"/>
        <v>6.94</v>
      </c>
      <c r="AZ1054" s="4">
        <f t="shared" si="611"/>
        <v>129.65499999999986</v>
      </c>
      <c r="BA1054" s="4">
        <f>(C1054-$C$1240)*10/100*4</f>
        <v>90.588000000000108</v>
      </c>
      <c r="BC1054"/>
      <c r="BE1054" s="6"/>
      <c r="BK1054">
        <f t="shared" si="628"/>
        <v>1</v>
      </c>
    </row>
    <row r="1055" spans="1:63" x14ac:dyDescent="0.25">
      <c r="A1055">
        <v>204</v>
      </c>
      <c r="B1055" s="1">
        <v>43300</v>
      </c>
      <c r="C1055" s="2">
        <v>2809.37</v>
      </c>
      <c r="D1055" s="2">
        <v>2812.05</v>
      </c>
      <c r="E1055" s="2">
        <v>2799.77</v>
      </c>
      <c r="F1055" s="2">
        <v>2804.49</v>
      </c>
      <c r="G1055" s="2">
        <v>3266700000</v>
      </c>
      <c r="H1055" s="2">
        <f t="shared" si="612"/>
        <v>20.911275560222442</v>
      </c>
      <c r="I1055" s="2">
        <f t="shared" si="613"/>
        <v>2759.049</v>
      </c>
      <c r="J1055" s="2">
        <f t="shared" si="614"/>
        <v>19.628018131983556</v>
      </c>
      <c r="K1055" s="2">
        <f t="shared" si="615"/>
        <v>-6.25</v>
      </c>
      <c r="L1055" s="20">
        <f>VLOOKUP(B1055,'IV Calls'!A:B,2, FALSE)</f>
        <v>7.7399999999999997E-2</v>
      </c>
      <c r="M1055" s="2">
        <f t="shared" si="616"/>
        <v>7.1444004506468231</v>
      </c>
      <c r="N1055" s="2">
        <f>VLOOKUP(B1055,'IV Puts'!A:B,2, FALSE)</f>
        <v>8.09E-2</v>
      </c>
      <c r="O1055" s="21">
        <f t="shared" si="617"/>
        <v>7.7493574145087694</v>
      </c>
      <c r="P1055" s="4">
        <f t="shared" si="618"/>
        <v>15.849999999999909</v>
      </c>
      <c r="Q1055" s="4">
        <f t="shared" si="619"/>
        <v>18.783000000000037</v>
      </c>
      <c r="R1055" s="4">
        <f t="shared" si="620"/>
        <v>5.456406015037583</v>
      </c>
      <c r="S1055" s="4">
        <f t="shared" si="621"/>
        <v>3.618110757729756</v>
      </c>
      <c r="T1055" s="20">
        <f t="shared" si="592"/>
        <v>2820.2620827067667</v>
      </c>
      <c r="U1055" s="2">
        <f t="shared" si="593"/>
        <v>15.772082706766923</v>
      </c>
      <c r="V1055" s="24">
        <f t="shared" si="594"/>
        <v>0</v>
      </c>
      <c r="W1055" s="32">
        <f t="shared" si="595"/>
        <v>2811.5584388166449</v>
      </c>
      <c r="X1055" s="33">
        <f t="shared" si="596"/>
        <v>7.0684388166450844</v>
      </c>
      <c r="Y1055" s="34">
        <f t="shared" si="597"/>
        <v>1</v>
      </c>
      <c r="Z1055" s="39">
        <f t="shared" si="622"/>
        <v>2809.172</v>
      </c>
      <c r="AA1055" s="33">
        <f t="shared" si="598"/>
        <v>4.6820000000002437</v>
      </c>
      <c r="AB1055" s="34">
        <f t="shared" si="599"/>
        <v>1</v>
      </c>
      <c r="AC1055" s="32">
        <f t="shared" si="600"/>
        <v>2809.6731521514953</v>
      </c>
      <c r="AD1055" s="33">
        <f t="shared" si="601"/>
        <v>5.1831521514955057</v>
      </c>
      <c r="AE1055" s="34">
        <f t="shared" si="602"/>
        <v>1</v>
      </c>
      <c r="AF1055" s="36">
        <f t="shared" si="603"/>
        <v>1</v>
      </c>
      <c r="AG1055" s="37">
        <f t="shared" si="604"/>
        <v>1</v>
      </c>
      <c r="AH1055" s="37">
        <f>IF(COUNTIF(AF1056:AF1059, "&lt;0")&gt;=2,0,IF(AE1055=1, 1, -1))</f>
        <v>1</v>
      </c>
      <c r="AI1055" s="37">
        <f>IF(COUNTIF(AF1056:AF1058, "&lt;0")&gt;=1,0,IF(AE1055=1, 1, -1))</f>
        <v>0</v>
      </c>
      <c r="AJ1055" s="42">
        <f>IF(SUM(AE1056:AE1058)=0,0,IF(AE1055=1, 1, -1))</f>
        <v>1</v>
      </c>
      <c r="AK1055" s="37">
        <f>IF(COUNTIF(AF1056:AF1057, "&lt;0")&gt;=2,0,IF(AE1055=1, 1, -1))</f>
        <v>1</v>
      </c>
      <c r="AL1055" s="44">
        <f>IF(COUNTIF(AF1056:AF1059, "&lt;0")&gt;=3,0,IF(AE1055=1, 1, -1))</f>
        <v>1</v>
      </c>
      <c r="AM1055" s="49">
        <f>IF(COUNTIF(AF1056:AF1058, "&lt;0")&gt;=2,0,IF(AE1055=1, 1, -1))</f>
        <v>1</v>
      </c>
      <c r="AN1055" s="7">
        <v>7.4674676544874421</v>
      </c>
      <c r="AO1055" s="4">
        <f t="shared" si="605"/>
        <v>2.680000000000291</v>
      </c>
      <c r="AP1055" s="4">
        <f t="shared" si="606"/>
        <v>-9.5999999999999091</v>
      </c>
      <c r="AQ1055" s="4">
        <f t="shared" si="607"/>
        <v>4.8800000000001091</v>
      </c>
      <c r="AR1055">
        <f t="shared" si="623"/>
        <v>9.5999999999999091</v>
      </c>
      <c r="AS1055" s="6">
        <f t="shared" si="608"/>
        <v>0</v>
      </c>
      <c r="AT1055" s="4">
        <f t="shared" si="609"/>
        <v>1.6012014817312537</v>
      </c>
      <c r="AU1055" s="4">
        <f t="shared" si="624"/>
        <v>9.5874676544873338</v>
      </c>
      <c r="AV1055">
        <f t="shared" si="625"/>
        <v>0</v>
      </c>
      <c r="AW1055">
        <f t="shared" si="626"/>
        <v>0</v>
      </c>
      <c r="AX1055">
        <f t="shared" si="627"/>
        <v>0</v>
      </c>
      <c r="AY1055" s="4">
        <f t="shared" si="610"/>
        <v>6.94</v>
      </c>
      <c r="AZ1055" s="4">
        <f t="shared" si="611"/>
        <v>122.71499999999986</v>
      </c>
      <c r="BA1055" s="4">
        <f>(C1055-$C$1240)*10/100*4</f>
        <v>92.515999999999991</v>
      </c>
      <c r="BC1055"/>
      <c r="BE1055" s="6"/>
      <c r="BK1055">
        <f t="shared" si="628"/>
        <v>1</v>
      </c>
    </row>
    <row r="1056" spans="1:63" x14ac:dyDescent="0.25">
      <c r="A1056">
        <v>203</v>
      </c>
      <c r="B1056" s="1">
        <v>43299</v>
      </c>
      <c r="C1056" s="2">
        <v>2811.35</v>
      </c>
      <c r="D1056" s="2">
        <v>2816.76</v>
      </c>
      <c r="E1056" s="2">
        <v>2805.89</v>
      </c>
      <c r="F1056" s="2">
        <v>2815.62</v>
      </c>
      <c r="G1056" s="2">
        <v>3089780000</v>
      </c>
      <c r="H1056" s="2">
        <f t="shared" si="612"/>
        <v>27.163106290211612</v>
      </c>
      <c r="I1056" s="2">
        <f t="shared" si="613"/>
        <v>2757.067</v>
      </c>
      <c r="J1056" s="2">
        <f t="shared" si="614"/>
        <v>26.857513792331272</v>
      </c>
      <c r="K1056" s="2">
        <f t="shared" si="615"/>
        <v>1.7999999999997272</v>
      </c>
      <c r="L1056" s="20">
        <f>VLOOKUP(B1056,'IV Calls'!A:B,2, FALSE)</f>
        <v>7.4300000000000005E-2</v>
      </c>
      <c r="M1056" s="2">
        <f t="shared" si="616"/>
        <v>6.8434699759094393</v>
      </c>
      <c r="N1056" s="2">
        <f>VLOOKUP(B1056,'IV Puts'!A:B,2, FALSE)</f>
        <v>7.5200000000000003E-2</v>
      </c>
      <c r="O1056" s="21">
        <f t="shared" si="617"/>
        <v>7.1878289693625446</v>
      </c>
      <c r="P1056" s="4">
        <f t="shared" si="618"/>
        <v>10.870000000000346</v>
      </c>
      <c r="Q1056" s="4">
        <f t="shared" si="619"/>
        <v>19.659000000000059</v>
      </c>
      <c r="R1056" s="4">
        <f t="shared" si="620"/>
        <v>4.6420827067669101</v>
      </c>
      <c r="S1056" s="4">
        <f t="shared" si="621"/>
        <v>3.0823081924577327</v>
      </c>
      <c r="T1056" s="20">
        <f t="shared" si="592"/>
        <v>2813.2136992481205</v>
      </c>
      <c r="U1056" s="2">
        <f t="shared" si="593"/>
        <v>2.4063007518793711</v>
      </c>
      <c r="V1056" s="24">
        <f t="shared" si="594"/>
        <v>1</v>
      </c>
      <c r="W1056" s="32">
        <f t="shared" si="595"/>
        <v>2813.1123718285844</v>
      </c>
      <c r="X1056" s="33">
        <f t="shared" si="596"/>
        <v>2.5076281714154902</v>
      </c>
      <c r="Y1056" s="34">
        <f t="shared" si="597"/>
        <v>1</v>
      </c>
      <c r="Z1056" s="39">
        <f t="shared" si="622"/>
        <v>2813.5509999999995</v>
      </c>
      <c r="AA1056" s="33">
        <f t="shared" si="598"/>
        <v>2.0690000000004147</v>
      </c>
      <c r="AB1056" s="34">
        <f t="shared" si="599"/>
        <v>1</v>
      </c>
      <c r="AC1056" s="32">
        <f t="shared" si="600"/>
        <v>2813.4588880840024</v>
      </c>
      <c r="AD1056" s="33">
        <f t="shared" si="601"/>
        <v>2.1611119159974805</v>
      </c>
      <c r="AE1056" s="34">
        <f t="shared" si="602"/>
        <v>1</v>
      </c>
      <c r="AF1056" s="36">
        <f t="shared" si="603"/>
        <v>1</v>
      </c>
      <c r="AG1056" s="37">
        <f t="shared" si="604"/>
        <v>0</v>
      </c>
      <c r="AH1056" s="37">
        <f>IF(COUNTIF(AF1057:AF1060, "&lt;0")&gt;=2,0,IF(AE1056=1, 1, -1))</f>
        <v>0</v>
      </c>
      <c r="AI1056" s="37">
        <f>IF(COUNTIF(AF1057:AF1059, "&lt;0")&gt;=1,0,IF(AE1056=1, 1, -1))</f>
        <v>0</v>
      </c>
      <c r="AJ1056" s="42">
        <f>IF(SUM(AE1057:AE1059)=0,0,IF(AE1056=1, 1, -1))</f>
        <v>1</v>
      </c>
      <c r="AK1056" s="37">
        <f>IF(COUNTIF(AF1057:AF1058, "&lt;0")&gt;=2,0,IF(AE1056=1, 1, -1))</f>
        <v>1</v>
      </c>
      <c r="AL1056" s="44">
        <f>IF(COUNTIF(AF1057:AF1060, "&lt;0")&gt;=3,0,IF(AE1056=1, 1, -1))</f>
        <v>1</v>
      </c>
      <c r="AM1056" s="49">
        <f>IF(COUNTIF(AF1057:AF1059, "&lt;0")&gt;=2,0,IF(AE1056=1, 1, -1))</f>
        <v>1</v>
      </c>
      <c r="AN1056" s="7">
        <v>6.9263653053619088</v>
      </c>
      <c r="AO1056" s="4">
        <f t="shared" si="605"/>
        <v>5.4100000000003092</v>
      </c>
      <c r="AP1056" s="4">
        <f t="shared" si="606"/>
        <v>-5.4600000000000364</v>
      </c>
      <c r="AQ1056" s="4">
        <f t="shared" si="607"/>
        <v>4.2699999999999818</v>
      </c>
      <c r="AR1056">
        <f t="shared" si="623"/>
        <v>5.4600000000000364</v>
      </c>
      <c r="AS1056" s="6">
        <f t="shared" si="608"/>
        <v>0</v>
      </c>
      <c r="AT1056" s="4">
        <f t="shared" si="609"/>
        <v>4.9295479580428267</v>
      </c>
      <c r="AU1056" s="4">
        <f t="shared" si="624"/>
        <v>9.6563653053619269</v>
      </c>
      <c r="AV1056">
        <f t="shared" si="625"/>
        <v>0</v>
      </c>
      <c r="AW1056">
        <f t="shared" si="626"/>
        <v>0</v>
      </c>
      <c r="AX1056">
        <f t="shared" si="627"/>
        <v>0</v>
      </c>
      <c r="AY1056" s="4">
        <f t="shared" si="610"/>
        <v>6.94</v>
      </c>
      <c r="AZ1056" s="4">
        <f t="shared" si="611"/>
        <v>115.77499999999986</v>
      </c>
      <c r="BA1056" s="4">
        <f>(C1056-$C$1240)*10/100*4</f>
        <v>93.307999999999993</v>
      </c>
      <c r="BC1056"/>
      <c r="BE1056" s="6"/>
      <c r="BK1056">
        <f t="shared" si="628"/>
        <v>1</v>
      </c>
    </row>
    <row r="1057" spans="1:63" x14ac:dyDescent="0.25">
      <c r="A1057">
        <v>202</v>
      </c>
      <c r="B1057" s="1">
        <v>43298</v>
      </c>
      <c r="C1057" s="2">
        <v>2789.34</v>
      </c>
      <c r="D1057" s="2">
        <v>2814.19</v>
      </c>
      <c r="E1057" s="2">
        <v>2789.24</v>
      </c>
      <c r="F1057" s="2">
        <v>2809.55</v>
      </c>
      <c r="G1057" s="2">
        <v>3050730000</v>
      </c>
      <c r="H1057" s="2">
        <f t="shared" si="612"/>
        <v>27.85222650186358</v>
      </c>
      <c r="I1057" s="2">
        <f t="shared" si="613"/>
        <v>2754.1000000000004</v>
      </c>
      <c r="J1057" s="2">
        <f t="shared" si="614"/>
        <v>30.379492026521365</v>
      </c>
      <c r="K1057" s="2">
        <f t="shared" si="615"/>
        <v>-9.0899999999996908</v>
      </c>
      <c r="L1057" s="20">
        <f>VLOOKUP(B1057,'IV Calls'!A:B,2, FALSE)</f>
        <v>0.08</v>
      </c>
      <c r="M1057" s="2">
        <f t="shared" si="616"/>
        <v>7.3393098317342123</v>
      </c>
      <c r="N1057" s="2">
        <f>VLOOKUP(B1057,'IV Puts'!A:B,2, FALSE)</f>
        <v>8.0100000000000005E-2</v>
      </c>
      <c r="O1057" s="21">
        <f t="shared" si="617"/>
        <v>7.625882208747611</v>
      </c>
      <c r="P1057" s="4">
        <f t="shared" si="618"/>
        <v>24.950000000000273</v>
      </c>
      <c r="Q1057" s="4">
        <f t="shared" si="619"/>
        <v>21.114000000000033</v>
      </c>
      <c r="R1057" s="4">
        <f t="shared" si="620"/>
        <v>3.6636992481202935</v>
      </c>
      <c r="S1057" s="4">
        <f t="shared" si="621"/>
        <v>2.4822138430768179</v>
      </c>
      <c r="T1057" s="20">
        <f t="shared" si="592"/>
        <v>2800.9719849624057</v>
      </c>
      <c r="U1057" s="2">
        <f t="shared" si="593"/>
        <v>8.5780150375944686</v>
      </c>
      <c r="V1057" s="24">
        <f t="shared" si="594"/>
        <v>0</v>
      </c>
      <c r="W1057" s="32">
        <f t="shared" si="595"/>
        <v>2790.6204055323733</v>
      </c>
      <c r="X1057" s="33">
        <f t="shared" si="596"/>
        <v>18.929594467626885</v>
      </c>
      <c r="Y1057" s="34">
        <f t="shared" si="597"/>
        <v>0</v>
      </c>
      <c r="Z1057" s="39">
        <f t="shared" si="622"/>
        <v>2788.5380000000005</v>
      </c>
      <c r="AA1057" s="33">
        <f t="shared" si="598"/>
        <v>21.011999999999716</v>
      </c>
      <c r="AB1057" s="34">
        <f t="shared" si="599"/>
        <v>0</v>
      </c>
      <c r="AC1057" s="32">
        <f t="shared" si="600"/>
        <v>2788.975305161799</v>
      </c>
      <c r="AD1057" s="33">
        <f t="shared" si="601"/>
        <v>20.57469483820114</v>
      </c>
      <c r="AE1057" s="34">
        <f t="shared" si="602"/>
        <v>0</v>
      </c>
      <c r="AF1057" s="36">
        <f t="shared" si="603"/>
        <v>-1</v>
      </c>
      <c r="AG1057" s="37">
        <f t="shared" si="604"/>
        <v>-1</v>
      </c>
      <c r="AH1057" s="37">
        <f>IF(COUNTIF(AF1058:AF1061, "&lt;0")&gt;=2,0,IF(AE1057=1, 1, -1))</f>
        <v>-1</v>
      </c>
      <c r="AI1057" s="37">
        <f>IF(COUNTIF(AF1058:AF1060, "&lt;0")&gt;=1,0,IF(AE1057=1, 1, -1))</f>
        <v>0</v>
      </c>
      <c r="AJ1057" s="42">
        <f>IF(SUM(AE1058:AE1060)=0,0,IF(AE1057=1, 1, -1))</f>
        <v>-1</v>
      </c>
      <c r="AK1057" s="37">
        <f>IF(COUNTIF(AF1058:AF1059, "&lt;0")&gt;=2,0,IF(AE1057=1, 1, -1))</f>
        <v>-1</v>
      </c>
      <c r="AL1057" s="44">
        <f>IF(COUNTIF(AF1058:AF1061, "&lt;0")&gt;=3,0,IF(AE1057=1, 1, -1))</f>
        <v>-1</v>
      </c>
      <c r="AM1057" s="49">
        <f>IF(COUNTIF(AF1058:AF1060, "&lt;0")&gt;=2,0,IF(AE1057=1, 1, -1))</f>
        <v>-1</v>
      </c>
      <c r="AN1057" s="7">
        <v>7.3484839690238806</v>
      </c>
      <c r="AO1057" s="4">
        <f t="shared" si="605"/>
        <v>24.849999999999909</v>
      </c>
      <c r="AP1057" s="4">
        <f t="shared" si="606"/>
        <v>-0.1000000000003638</v>
      </c>
      <c r="AQ1057" s="4">
        <f t="shared" si="607"/>
        <v>20.210000000000036</v>
      </c>
      <c r="AR1057">
        <f t="shared" si="623"/>
        <v>24.849999999999909</v>
      </c>
      <c r="AS1057" s="6">
        <f t="shared" si="608"/>
        <v>1</v>
      </c>
      <c r="AT1057" s="4">
        <f t="shared" si="609"/>
        <v>-13.827274046464089</v>
      </c>
      <c r="AU1057" s="4">
        <f t="shared" si="624"/>
        <v>-5.8615160309761549</v>
      </c>
      <c r="AV1057">
        <f t="shared" si="625"/>
        <v>1</v>
      </c>
      <c r="AW1057">
        <f t="shared" si="626"/>
        <v>0</v>
      </c>
      <c r="AX1057">
        <f t="shared" si="627"/>
        <v>0</v>
      </c>
      <c r="AY1057" s="4">
        <f t="shared" si="610"/>
        <v>-3.9100000000000006</v>
      </c>
      <c r="AZ1057" s="4">
        <f t="shared" si="611"/>
        <v>108.83499999999987</v>
      </c>
      <c r="BA1057" s="4">
        <f>(C1057-$C$1240)*10/100*4</f>
        <v>84.50400000000009</v>
      </c>
      <c r="BC1057"/>
      <c r="BE1057" s="6"/>
      <c r="BK1057">
        <f t="shared" si="628"/>
        <v>1</v>
      </c>
    </row>
    <row r="1058" spans="1:63" x14ac:dyDescent="0.25">
      <c r="A1058">
        <v>201</v>
      </c>
      <c r="B1058" s="1">
        <v>43297</v>
      </c>
      <c r="C1058" s="2">
        <v>2797.36</v>
      </c>
      <c r="D1058" s="2">
        <v>2801.19</v>
      </c>
      <c r="E1058" s="2">
        <v>2793.39</v>
      </c>
      <c r="F1058" s="2">
        <v>2798.43</v>
      </c>
      <c r="G1058" s="2">
        <v>2812230000</v>
      </c>
      <c r="H1058" s="2">
        <f t="shared" si="612"/>
        <v>33.709160245316795</v>
      </c>
      <c r="I1058" s="2">
        <f t="shared" si="613"/>
        <v>2752.9225000000006</v>
      </c>
      <c r="J1058" s="2">
        <f t="shared" si="614"/>
        <v>33.817402496036692</v>
      </c>
      <c r="K1058" s="2">
        <f t="shared" si="615"/>
        <v>-3.9499999999998181</v>
      </c>
      <c r="L1058" s="20">
        <f>VLOOKUP(B1058,'IV Calls'!A:B,2, FALSE)</f>
        <v>8.6499999999999994E-2</v>
      </c>
      <c r="M1058" s="2">
        <f t="shared" si="616"/>
        <v>7.9437956958884497</v>
      </c>
      <c r="N1058" s="2">
        <f>VLOOKUP(B1058,'IV Puts'!A:B,2, FALSE)</f>
        <v>8.7099999999999997E-2</v>
      </c>
      <c r="O1058" s="21">
        <f t="shared" si="617"/>
        <v>8.3008478847097606</v>
      </c>
      <c r="P1058" s="4">
        <f t="shared" si="618"/>
        <v>7.9200000000000728</v>
      </c>
      <c r="Q1058" s="4">
        <f t="shared" si="619"/>
        <v>21.450000000000045</v>
      </c>
      <c r="R1058" s="4">
        <f t="shared" si="620"/>
        <v>2.5419849624060058</v>
      </c>
      <c r="S1058" s="4">
        <f t="shared" si="621"/>
        <v>1.8033880737649686</v>
      </c>
      <c r="T1058" s="20">
        <f t="shared" si="592"/>
        <v>2802.7675864661655</v>
      </c>
      <c r="U1058" s="2">
        <f t="shared" si="593"/>
        <v>4.3375864661657033</v>
      </c>
      <c r="V1058" s="24">
        <f t="shared" si="594"/>
        <v>1</v>
      </c>
      <c r="W1058" s="32">
        <f t="shared" si="595"/>
        <v>2798.1101924166924</v>
      </c>
      <c r="X1058" s="33">
        <f t="shared" si="596"/>
        <v>0.31980758330746539</v>
      </c>
      <c r="Y1058" s="34">
        <f t="shared" si="597"/>
        <v>1</v>
      </c>
      <c r="Z1058" s="39">
        <f t="shared" si="622"/>
        <v>2797.4030000000002</v>
      </c>
      <c r="AA1058" s="33">
        <f t="shared" si="598"/>
        <v>1.0269999999995889</v>
      </c>
      <c r="AB1058" s="34">
        <f t="shared" si="599"/>
        <v>1</v>
      </c>
      <c r="AC1058" s="32">
        <f t="shared" si="600"/>
        <v>2797.5515104075052</v>
      </c>
      <c r="AD1058" s="33">
        <f t="shared" si="601"/>
        <v>0.87848959249458858</v>
      </c>
      <c r="AE1058" s="34">
        <f t="shared" si="602"/>
        <v>1</v>
      </c>
      <c r="AF1058" s="36">
        <f t="shared" si="603"/>
        <v>1</v>
      </c>
      <c r="AG1058" s="37">
        <f t="shared" si="604"/>
        <v>1</v>
      </c>
      <c r="AH1058" s="37">
        <f>IF(COUNTIF(AF1059:AF1062, "&lt;0")&gt;=2,0,IF(AE1058=1, 1, -1))</f>
        <v>1</v>
      </c>
      <c r="AI1058" s="37">
        <f>IF(COUNTIF(AF1059:AF1061, "&lt;0")&gt;=1,0,IF(AE1058=1, 1, -1))</f>
        <v>0</v>
      </c>
      <c r="AJ1058" s="42">
        <f>IF(SUM(AE1059:AE1061)=0,0,IF(AE1058=1, 1, -1))</f>
        <v>1</v>
      </c>
      <c r="AK1058" s="37">
        <f>IF(COUNTIF(AF1059:AF1060, "&lt;0")&gt;=2,0,IF(AE1058=1, 1, -1))</f>
        <v>1</v>
      </c>
      <c r="AL1058" s="44">
        <f>IF(COUNTIF(AF1059:AF1062, "&lt;0")&gt;=3,0,IF(AE1058=1, 1, -1))</f>
        <v>1</v>
      </c>
      <c r="AM1058" s="49">
        <f>IF(COUNTIF(AF1059:AF1061, "&lt;0")&gt;=2,0,IF(AE1058=1, 1, -1))</f>
        <v>1</v>
      </c>
      <c r="AN1058" s="7">
        <v>7.9988971689235147</v>
      </c>
      <c r="AO1058" s="4">
        <f t="shared" si="605"/>
        <v>3.8299999999999272</v>
      </c>
      <c r="AP1058" s="4">
        <f t="shared" si="606"/>
        <v>-3.9700000000002547</v>
      </c>
      <c r="AQ1058" s="4">
        <f t="shared" si="607"/>
        <v>1.069999999999709</v>
      </c>
      <c r="AR1058">
        <f t="shared" si="623"/>
        <v>3.9700000000002547</v>
      </c>
      <c r="AS1058" s="6">
        <f t="shared" si="608"/>
        <v>0</v>
      </c>
      <c r="AT1058" s="4">
        <f t="shared" si="609"/>
        <v>8.0283457533850182</v>
      </c>
      <c r="AU1058" s="4">
        <f t="shared" si="624"/>
        <v>13.928897168923806</v>
      </c>
      <c r="AV1058">
        <f t="shared" si="625"/>
        <v>0</v>
      </c>
      <c r="AW1058">
        <f t="shared" si="626"/>
        <v>0</v>
      </c>
      <c r="AX1058">
        <f t="shared" si="627"/>
        <v>0</v>
      </c>
      <c r="AY1058" s="4">
        <f t="shared" si="610"/>
        <v>6.94</v>
      </c>
      <c r="AZ1058" s="4">
        <f t="shared" si="611"/>
        <v>112.74499999999986</v>
      </c>
      <c r="BA1058" s="4">
        <f>(C1058-$C$1240)*10/100*4</f>
        <v>87.712000000000074</v>
      </c>
      <c r="BC1058"/>
      <c r="BE1058" s="6"/>
      <c r="BK1058">
        <f t="shared" si="628"/>
        <v>1</v>
      </c>
    </row>
    <row r="1059" spans="1:63" x14ac:dyDescent="0.25">
      <c r="A1059">
        <v>200</v>
      </c>
      <c r="B1059" s="1">
        <v>43294</v>
      </c>
      <c r="C1059" s="2">
        <v>2796.93</v>
      </c>
      <c r="D1059" s="2">
        <v>2804.53</v>
      </c>
      <c r="E1059" s="2">
        <v>2791.69</v>
      </c>
      <c r="F1059" s="2">
        <v>2801.31</v>
      </c>
      <c r="G1059" s="2">
        <v>2614000000</v>
      </c>
      <c r="H1059" s="2">
        <f t="shared" si="612"/>
        <v>32.864163680891743</v>
      </c>
      <c r="I1059" s="2">
        <f t="shared" si="613"/>
        <v>2751.9435000000003</v>
      </c>
      <c r="J1059" s="2">
        <f t="shared" si="614"/>
        <v>33.470865771986183</v>
      </c>
      <c r="K1059" s="2">
        <f t="shared" si="615"/>
        <v>-1.3600000000001273</v>
      </c>
      <c r="L1059" s="20">
        <f>VLOOKUP(B1059,'IV Calls'!A:B,2, FALSE)</f>
        <v>7.5899999999999995E-2</v>
      </c>
      <c r="M1059" s="2">
        <f t="shared" si="616"/>
        <v>6.9628218490207185</v>
      </c>
      <c r="N1059" s="2">
        <f>VLOOKUP(B1059,'IV Puts'!A:B,2, FALSE)</f>
        <v>7.9600000000000004E-2</v>
      </c>
      <c r="O1059" s="21">
        <f t="shared" si="617"/>
        <v>7.5779008211900845</v>
      </c>
      <c r="P1059" s="4">
        <f t="shared" si="618"/>
        <v>12.840000000000146</v>
      </c>
      <c r="Q1059" s="4">
        <f t="shared" si="619"/>
        <v>23.353000000000065</v>
      </c>
      <c r="R1059" s="4">
        <f t="shared" si="620"/>
        <v>1.4575864661654105</v>
      </c>
      <c r="S1059" s="4">
        <f t="shared" si="621"/>
        <v>1.0566090375944928</v>
      </c>
      <c r="T1059" s="20">
        <f t="shared" si="592"/>
        <v>2798.5490601503757</v>
      </c>
      <c r="U1059" s="2">
        <f t="shared" si="593"/>
        <v>2.7609398496242648</v>
      </c>
      <c r="V1059" s="24">
        <f t="shared" si="594"/>
        <v>1</v>
      </c>
      <c r="W1059" s="32">
        <f t="shared" si="595"/>
        <v>2797.1243412304188</v>
      </c>
      <c r="X1059" s="33">
        <f t="shared" si="596"/>
        <v>4.1856587695810958</v>
      </c>
      <c r="Y1059" s="34">
        <f t="shared" si="597"/>
        <v>1</v>
      </c>
      <c r="Z1059" s="39">
        <f t="shared" si="622"/>
        <v>2798.3089999999997</v>
      </c>
      <c r="AA1059" s="33">
        <f t="shared" si="598"/>
        <v>3.0010000000002037</v>
      </c>
      <c r="AB1059" s="34">
        <f t="shared" si="599"/>
        <v>1</v>
      </c>
      <c r="AC1059" s="32">
        <f t="shared" si="600"/>
        <v>2798.0602216583875</v>
      </c>
      <c r="AD1059" s="33">
        <f t="shared" si="601"/>
        <v>3.2497783416124548</v>
      </c>
      <c r="AE1059" s="34">
        <f t="shared" si="602"/>
        <v>1</v>
      </c>
      <c r="AF1059" s="36">
        <f t="shared" si="603"/>
        <v>1</v>
      </c>
      <c r="AG1059" s="37">
        <f t="shared" si="604"/>
        <v>0</v>
      </c>
      <c r="AH1059" s="37">
        <f>IF(COUNTIF(AF1060:AF1063, "&lt;0")&gt;=2,0,IF(AE1059=1, 1, -1))</f>
        <v>1</v>
      </c>
      <c r="AI1059" s="37">
        <f>IF(COUNTIF(AF1060:AF1062, "&lt;0")&gt;=1,0,IF(AE1059=1, 1, -1))</f>
        <v>0</v>
      </c>
      <c r="AJ1059" s="42">
        <f>IF(SUM(AE1060:AE1062)=0,0,IF(AE1059=1, 1, -1))</f>
        <v>1</v>
      </c>
      <c r="AK1059" s="37">
        <f>IF(COUNTIF(AF1060:AF1061, "&lt;0")&gt;=2,0,IF(AE1059=1, 1, -1))</f>
        <v>1</v>
      </c>
      <c r="AL1059" s="44">
        <f>IF(COUNTIF(AF1060:AF1063, "&lt;0")&gt;=3,0,IF(AE1059=1, 1, -1))</f>
        <v>1</v>
      </c>
      <c r="AM1059" s="49">
        <f>IF(COUNTIF(AF1060:AF1062, "&lt;0")&gt;=2,0,IF(AE1059=1, 1, -1))</f>
        <v>1</v>
      </c>
      <c r="AN1059" s="7">
        <v>7.3022479470625719</v>
      </c>
      <c r="AO1059" s="4">
        <f t="shared" si="605"/>
        <v>7.6000000000003638</v>
      </c>
      <c r="AP1059" s="4">
        <f t="shared" si="606"/>
        <v>-5.2399999999997817</v>
      </c>
      <c r="AQ1059" s="4">
        <f t="shared" si="607"/>
        <v>4.3800000000001091</v>
      </c>
      <c r="AR1059">
        <f t="shared" si="623"/>
        <v>7.6000000000003638</v>
      </c>
      <c r="AS1059" s="6">
        <f t="shared" si="608"/>
        <v>0</v>
      </c>
      <c r="AT1059" s="4">
        <f t="shared" si="609"/>
        <v>3.353371920593494</v>
      </c>
      <c r="AU1059" s="4">
        <f t="shared" si="624"/>
        <v>9.9222479470624627</v>
      </c>
      <c r="AV1059">
        <f t="shared" si="625"/>
        <v>0</v>
      </c>
      <c r="AW1059">
        <f t="shared" si="626"/>
        <v>0</v>
      </c>
      <c r="AX1059">
        <f t="shared" si="627"/>
        <v>0</v>
      </c>
      <c r="AY1059" s="4">
        <f t="shared" si="610"/>
        <v>6.94</v>
      </c>
      <c r="AZ1059" s="4">
        <f t="shared" si="611"/>
        <v>105.80499999999986</v>
      </c>
      <c r="BA1059" s="4">
        <f>(C1059-$C$1240)*10/100*4</f>
        <v>87.539999999999964</v>
      </c>
      <c r="BC1059"/>
      <c r="BE1059" s="6"/>
      <c r="BK1059">
        <f t="shared" si="628"/>
        <v>1</v>
      </c>
    </row>
    <row r="1060" spans="1:63" x14ac:dyDescent="0.25">
      <c r="A1060">
        <v>199</v>
      </c>
      <c r="B1060" s="1">
        <v>43293</v>
      </c>
      <c r="C1060" s="2">
        <v>2783.14</v>
      </c>
      <c r="D1060" s="2">
        <v>2799.22</v>
      </c>
      <c r="E1060" s="2">
        <v>2781.53</v>
      </c>
      <c r="F1060" s="2">
        <v>2798.29</v>
      </c>
      <c r="G1060" s="2">
        <v>2821690000</v>
      </c>
      <c r="H1060" s="2">
        <f t="shared" si="612"/>
        <v>33.654134053469399</v>
      </c>
      <c r="I1060" s="2">
        <f t="shared" si="613"/>
        <v>2751.2575000000006</v>
      </c>
      <c r="J1060" s="2">
        <f t="shared" si="614"/>
        <v>33.888050820621892</v>
      </c>
      <c r="K1060" s="2">
        <f t="shared" si="615"/>
        <v>9.1199999999998909</v>
      </c>
      <c r="L1060" s="20">
        <f>VLOOKUP(B1060,'IV Calls'!A:B,2, FALSE)</f>
        <v>7.2400000000000006E-2</v>
      </c>
      <c r="M1060" s="2">
        <f t="shared" si="616"/>
        <v>6.5841382470820227</v>
      </c>
      <c r="N1060" s="2">
        <f>VLOOKUP(B1060,'IV Puts'!A:B,2, FALSE)</f>
        <v>8.5500000000000007E-2</v>
      </c>
      <c r="O1060" s="21">
        <f t="shared" si="617"/>
        <v>8.068983574327028</v>
      </c>
      <c r="P1060" s="4">
        <f t="shared" si="618"/>
        <v>25.199999999999818</v>
      </c>
      <c r="Q1060" s="4">
        <f t="shared" si="619"/>
        <v>25.304000000000087</v>
      </c>
      <c r="R1060" s="4">
        <f t="shared" si="620"/>
        <v>0.25906015037594204</v>
      </c>
      <c r="S1060" s="4">
        <f t="shared" si="621"/>
        <v>0.2737200428437554</v>
      </c>
      <c r="T1060" s="20">
        <f t="shared" si="592"/>
        <v>2773.1979172932329</v>
      </c>
      <c r="U1060" s="2">
        <f t="shared" si="593"/>
        <v>25.092082706767087</v>
      </c>
      <c r="V1060" s="24">
        <f t="shared" si="594"/>
        <v>0</v>
      </c>
      <c r="W1060" s="32">
        <f t="shared" si="595"/>
        <v>2782.8360253842789</v>
      </c>
      <c r="X1060" s="33">
        <f t="shared" si="596"/>
        <v>15.453974615721108</v>
      </c>
      <c r="Y1060" s="34">
        <f t="shared" si="597"/>
        <v>0</v>
      </c>
      <c r="Z1060" s="39">
        <f t="shared" si="622"/>
        <v>2783.4719999999998</v>
      </c>
      <c r="AA1060" s="33">
        <f t="shared" si="598"/>
        <v>14.818000000000211</v>
      </c>
      <c r="AB1060" s="34">
        <f t="shared" si="599"/>
        <v>0</v>
      </c>
      <c r="AC1060" s="32">
        <f t="shared" si="600"/>
        <v>2783.3384453306985</v>
      </c>
      <c r="AD1060" s="33">
        <f t="shared" si="601"/>
        <v>14.951554669301458</v>
      </c>
      <c r="AE1060" s="34">
        <f t="shared" si="602"/>
        <v>0</v>
      </c>
      <c r="AF1060" s="36">
        <f t="shared" si="603"/>
        <v>-1</v>
      </c>
      <c r="AG1060" s="37">
        <f t="shared" si="604"/>
        <v>-1</v>
      </c>
      <c r="AH1060" s="37">
        <f>IF(COUNTIF(AF1061:AF1064, "&lt;0")&gt;=2,0,IF(AE1060=1, 1, -1))</f>
        <v>-1</v>
      </c>
      <c r="AI1060" s="37">
        <f>IF(COUNTIF(AF1061:AF1063, "&lt;0")&gt;=1,0,IF(AE1060=1, 1, -1))</f>
        <v>-1</v>
      </c>
      <c r="AJ1060" s="42">
        <f>IF(SUM(AE1061:AE1063)=0,0,IF(AE1060=1, 1, -1))</f>
        <v>-1</v>
      </c>
      <c r="AK1060" s="37">
        <f>IF(COUNTIF(AF1061:AF1062, "&lt;0")&gt;=2,0,IF(AE1060=1, 1, -1))</f>
        <v>-1</v>
      </c>
      <c r="AL1060" s="44">
        <f>IF(COUNTIF(AF1061:AF1064, "&lt;0")&gt;=3,0,IF(AE1060=1, 1, -1))</f>
        <v>-1</v>
      </c>
      <c r="AM1060" s="49">
        <f>IF(COUNTIF(AF1061:AF1063, "&lt;0")&gt;=2,0,IF(AE1060=1, 1, -1))</f>
        <v>-1</v>
      </c>
      <c r="AN1060" s="7">
        <v>7.7754671288054276</v>
      </c>
      <c r="AO1060" s="4">
        <f t="shared" si="605"/>
        <v>16.079999999999927</v>
      </c>
      <c r="AP1060" s="4">
        <f t="shared" si="606"/>
        <v>-1.6099999999996726</v>
      </c>
      <c r="AQ1060" s="4">
        <f t="shared" si="607"/>
        <v>15.150000000000091</v>
      </c>
      <c r="AR1060">
        <f t="shared" si="623"/>
        <v>16.079999999999927</v>
      </c>
      <c r="AS1060" s="6">
        <f t="shared" si="608"/>
        <v>1</v>
      </c>
      <c r="AT1060" s="4">
        <f t="shared" si="609"/>
        <v>-4.4167993067917859</v>
      </c>
      <c r="AU1060" s="4">
        <f t="shared" si="624"/>
        <v>-0.37453287119466339</v>
      </c>
      <c r="AV1060">
        <f t="shared" si="625"/>
        <v>1</v>
      </c>
      <c r="AW1060">
        <f t="shared" si="626"/>
        <v>0</v>
      </c>
      <c r="AX1060">
        <f t="shared" si="627"/>
        <v>0</v>
      </c>
      <c r="AY1060" s="4">
        <f t="shared" si="610"/>
        <v>-3.9100000000000006</v>
      </c>
      <c r="AZ1060" s="4">
        <f t="shared" si="611"/>
        <v>98.864999999999867</v>
      </c>
      <c r="BA1060" s="4">
        <f>(C1060-$C$1240)*10/100*4</f>
        <v>82.023999999999972</v>
      </c>
      <c r="BC1060"/>
      <c r="BE1060" s="6"/>
      <c r="BK1060">
        <f t="shared" si="628"/>
        <v>1</v>
      </c>
    </row>
    <row r="1061" spans="1:63" x14ac:dyDescent="0.25">
      <c r="A1061">
        <v>198</v>
      </c>
      <c r="B1061" s="1">
        <v>43292</v>
      </c>
      <c r="C1061" s="2">
        <v>2779.82</v>
      </c>
      <c r="D1061" s="2">
        <v>2785.91</v>
      </c>
      <c r="E1061" s="2">
        <v>2770.77</v>
      </c>
      <c r="F1061" s="2">
        <v>2774.02</v>
      </c>
      <c r="G1061" s="2">
        <v>2964740000</v>
      </c>
      <c r="H1061" s="2">
        <f t="shared" si="612"/>
        <v>31.174973652310005</v>
      </c>
      <c r="I1061" s="2">
        <f t="shared" si="613"/>
        <v>2751.4975000000004</v>
      </c>
      <c r="J1061" s="2">
        <f t="shared" si="614"/>
        <v>32.255234173370162</v>
      </c>
      <c r="K1061" s="2">
        <f t="shared" si="615"/>
        <v>-14.019999999999982</v>
      </c>
      <c r="L1061" s="20">
        <f>VLOOKUP(B1061,'IV Calls'!A:B,2, FALSE)</f>
        <v>8.6999999999999994E-2</v>
      </c>
      <c r="M1061" s="2">
        <f t="shared" si="616"/>
        <v>7.9684081435190048</v>
      </c>
      <c r="N1061" s="2">
        <f>VLOOKUP(B1061,'IV Puts'!A:B,2, FALSE)</f>
        <v>9.6699999999999994E-2</v>
      </c>
      <c r="O1061" s="21">
        <f t="shared" si="617"/>
        <v>9.1911770875265297</v>
      </c>
      <c r="P1061" s="4">
        <f t="shared" si="618"/>
        <v>23.070000000000164</v>
      </c>
      <c r="Q1061" s="4">
        <f t="shared" si="619"/>
        <v>27.455000000000108</v>
      </c>
      <c r="R1061" s="4">
        <f t="shared" si="620"/>
        <v>-0.82208270676691519</v>
      </c>
      <c r="S1061" s="4">
        <f t="shared" si="621"/>
        <v>-0.42813326157882148</v>
      </c>
      <c r="T1061" s="20">
        <f t="shared" si="592"/>
        <v>2792.1256240601506</v>
      </c>
      <c r="U1061" s="2">
        <f t="shared" si="593"/>
        <v>18.105624060150603</v>
      </c>
      <c r="V1061" s="24">
        <f t="shared" si="594"/>
        <v>0</v>
      </c>
      <c r="W1061" s="32">
        <f t="shared" si="595"/>
        <v>2779.0922851775395</v>
      </c>
      <c r="X1061" s="33">
        <f t="shared" si="596"/>
        <v>5.0722851775394702</v>
      </c>
      <c r="Y1061" s="34">
        <f t="shared" si="597"/>
        <v>1</v>
      </c>
      <c r="Z1061" s="39">
        <f t="shared" si="622"/>
        <v>2778.9459999999999</v>
      </c>
      <c r="AA1061" s="33">
        <f t="shared" si="598"/>
        <v>4.9259999999999309</v>
      </c>
      <c r="AB1061" s="34">
        <f t="shared" si="599"/>
        <v>1</v>
      </c>
      <c r="AC1061" s="32">
        <f t="shared" si="600"/>
        <v>2778.9767198872833</v>
      </c>
      <c r="AD1061" s="33">
        <f t="shared" si="601"/>
        <v>4.9567198872832705</v>
      </c>
      <c r="AE1061" s="34">
        <f t="shared" si="602"/>
        <v>1</v>
      </c>
      <c r="AF1061" s="36">
        <f t="shared" si="603"/>
        <v>1</v>
      </c>
      <c r="AG1061" s="37">
        <f t="shared" si="604"/>
        <v>1</v>
      </c>
      <c r="AH1061" s="37">
        <f>IF(COUNTIF(AF1062:AF1065, "&lt;0")&gt;=2,0,IF(AE1061=1, 1, -1))</f>
        <v>0</v>
      </c>
      <c r="AI1061" s="37">
        <f>IF(COUNTIF(AF1062:AF1064, "&lt;0")&gt;=1,0,IF(AE1061=1, 1, -1))</f>
        <v>0</v>
      </c>
      <c r="AJ1061" s="42">
        <f>IF(SUM(AE1062:AE1064)=0,0,IF(AE1061=1, 1, -1))</f>
        <v>1</v>
      </c>
      <c r="AK1061" s="37">
        <f>IF(COUNTIF(AF1062:AF1063, "&lt;0")&gt;=2,0,IF(AE1061=1, 1, -1))</f>
        <v>1</v>
      </c>
      <c r="AL1061" s="44">
        <f>IF(COUNTIF(AF1062:AF1065, "&lt;0")&gt;=3,0,IF(AE1061=1, 1, -1))</f>
        <v>1</v>
      </c>
      <c r="AM1061" s="49">
        <f>IF(COUNTIF(AF1062:AF1064, "&lt;0")&gt;=2,0,IF(AE1061=1, 1, -1))</f>
        <v>1</v>
      </c>
      <c r="AN1061" s="7">
        <v>8.8568398560722734</v>
      </c>
      <c r="AO1061" s="4">
        <f t="shared" si="605"/>
        <v>6.0899999999996908</v>
      </c>
      <c r="AP1061" s="4">
        <f t="shared" si="606"/>
        <v>-9.0500000000001819</v>
      </c>
      <c r="AQ1061" s="4">
        <f t="shared" si="607"/>
        <v>5.8000000000001819</v>
      </c>
      <c r="AR1061">
        <f t="shared" si="623"/>
        <v>9.0500000000001819</v>
      </c>
      <c r="AS1061" s="6">
        <f t="shared" si="608"/>
        <v>0</v>
      </c>
      <c r="AT1061" s="4">
        <f t="shared" si="609"/>
        <v>4.2352597841082282</v>
      </c>
      <c r="AU1061" s="4">
        <f t="shared" si="624"/>
        <v>10.056839856072092</v>
      </c>
      <c r="AV1061">
        <f t="shared" si="625"/>
        <v>0</v>
      </c>
      <c r="AW1061">
        <f t="shared" si="626"/>
        <v>0</v>
      </c>
      <c r="AX1061">
        <f t="shared" si="627"/>
        <v>0</v>
      </c>
      <c r="AY1061" s="4">
        <f t="shared" si="610"/>
        <v>6.94</v>
      </c>
      <c r="AZ1061" s="4">
        <f t="shared" si="611"/>
        <v>102.77499999999986</v>
      </c>
      <c r="BA1061" s="4">
        <f>(C1061-$C$1240)*10/100*4</f>
        <v>80.696000000000097</v>
      </c>
      <c r="BC1061"/>
      <c r="BE1061" s="6"/>
      <c r="BK1061">
        <f t="shared" si="628"/>
        <v>1</v>
      </c>
    </row>
    <row r="1062" spans="1:63" x14ac:dyDescent="0.25">
      <c r="A1062">
        <v>197</v>
      </c>
      <c r="B1062" s="1">
        <v>43291</v>
      </c>
      <c r="C1062" s="2">
        <v>2788.56</v>
      </c>
      <c r="D1062" s="2">
        <v>2795.58</v>
      </c>
      <c r="E1062" s="2">
        <v>2786.24</v>
      </c>
      <c r="F1062" s="2">
        <v>2793.84</v>
      </c>
      <c r="G1062" s="2">
        <v>3063850000</v>
      </c>
      <c r="H1062" s="2">
        <f t="shared" si="612"/>
        <v>28.144701968379199</v>
      </c>
      <c r="I1062" s="2">
        <f t="shared" si="613"/>
        <v>2751.7865000000002</v>
      </c>
      <c r="J1062" s="2">
        <f t="shared" si="614"/>
        <v>30.11867584197028</v>
      </c>
      <c r="K1062" s="2">
        <f t="shared" si="615"/>
        <v>4.3899999999998727</v>
      </c>
      <c r="L1062" s="20">
        <f>VLOOKUP(B1062,'IV Calls'!A:B,2, FALSE)</f>
        <v>8.1199999999999994E-2</v>
      </c>
      <c r="M1062" s="2">
        <f t="shared" si="616"/>
        <v>7.4114394671414807</v>
      </c>
      <c r="N1062" s="2">
        <f>VLOOKUP(B1062,'IV Puts'!A:B,2, FALSE)</f>
        <v>8.3199999999999996E-2</v>
      </c>
      <c r="O1062" s="21">
        <f t="shared" si="617"/>
        <v>7.8806529905013631</v>
      </c>
      <c r="P1062" s="4">
        <f t="shared" si="618"/>
        <v>11.409999999999854</v>
      </c>
      <c r="Q1062" s="4">
        <f t="shared" si="619"/>
        <v>26.879000000000087</v>
      </c>
      <c r="R1062" s="4">
        <f t="shared" si="620"/>
        <v>-1.7143759398496192</v>
      </c>
      <c r="S1062" s="4">
        <f t="shared" si="621"/>
        <v>-1.024950454170104</v>
      </c>
      <c r="T1062" s="20">
        <f t="shared" si="592"/>
        <v>2781.3389624060151</v>
      </c>
      <c r="U1062" s="2">
        <f t="shared" si="593"/>
        <v>12.501037593985075</v>
      </c>
      <c r="V1062" s="24">
        <f t="shared" si="594"/>
        <v>0</v>
      </c>
      <c r="W1062" s="32">
        <f t="shared" si="595"/>
        <v>2787.2465522152465</v>
      </c>
      <c r="X1062" s="33">
        <f t="shared" si="596"/>
        <v>6.5934477847536073</v>
      </c>
      <c r="Y1062" s="34">
        <f t="shared" si="597"/>
        <v>1</v>
      </c>
      <c r="Z1062" s="39">
        <f t="shared" si="622"/>
        <v>2789.8539999999998</v>
      </c>
      <c r="AA1062" s="33">
        <f t="shared" si="598"/>
        <v>3.9860000000003311</v>
      </c>
      <c r="AB1062" s="34">
        <f t="shared" si="599"/>
        <v>1</v>
      </c>
      <c r="AC1062" s="32">
        <f t="shared" si="600"/>
        <v>2789.3064359652017</v>
      </c>
      <c r="AD1062" s="33">
        <f t="shared" si="601"/>
        <v>4.5335640347984736</v>
      </c>
      <c r="AE1062" s="34">
        <f t="shared" si="602"/>
        <v>1</v>
      </c>
      <c r="AF1062" s="36">
        <f t="shared" si="603"/>
        <v>1</v>
      </c>
      <c r="AG1062" s="37">
        <f t="shared" si="604"/>
        <v>1</v>
      </c>
      <c r="AH1062" s="37">
        <f>IF(COUNTIF(AF1063:AF1066, "&lt;0")&gt;=2,0,IF(AE1062=1, 1, -1))</f>
        <v>0</v>
      </c>
      <c r="AI1062" s="37">
        <f>IF(COUNTIF(AF1063:AF1065, "&lt;0")&gt;=1,0,IF(AE1062=1, 1, -1))</f>
        <v>0</v>
      </c>
      <c r="AJ1062" s="42">
        <f>IF(SUM(AE1063:AE1065)=0,0,IF(AE1062=1, 1, -1))</f>
        <v>1</v>
      </c>
      <c r="AK1062" s="37">
        <f>IF(COUNTIF(AF1063:AF1064, "&lt;0")&gt;=2,0,IF(AE1062=1, 1, -1))</f>
        <v>1</v>
      </c>
      <c r="AL1062" s="44">
        <f>IF(COUNTIF(AF1063:AF1066, "&lt;0")&gt;=3,0,IF(AE1062=1, 1, -1))</f>
        <v>0</v>
      </c>
      <c r="AM1062" s="49">
        <f>IF(COUNTIF(AF1063:AF1065, "&lt;0")&gt;=2,0,IF(AE1062=1, 1, -1))</f>
        <v>0</v>
      </c>
      <c r="AN1062" s="7">
        <v>7.5939872372681183</v>
      </c>
      <c r="AO1062" s="4">
        <f t="shared" si="605"/>
        <v>7.0199999999999818</v>
      </c>
      <c r="AP1062" s="4">
        <f t="shared" si="606"/>
        <v>-2.3200000000001637</v>
      </c>
      <c r="AQ1062" s="4">
        <f t="shared" si="607"/>
        <v>5.2800000000002001</v>
      </c>
      <c r="AR1062">
        <f t="shared" si="623"/>
        <v>7.0199999999999818</v>
      </c>
      <c r="AS1062" s="6">
        <f t="shared" si="608"/>
        <v>0</v>
      </c>
      <c r="AT1062" s="4">
        <f t="shared" si="609"/>
        <v>4.3709808559021965</v>
      </c>
      <c r="AU1062" s="4">
        <f t="shared" si="624"/>
        <v>9.3139872372679182</v>
      </c>
      <c r="AV1062">
        <f t="shared" si="625"/>
        <v>0</v>
      </c>
      <c r="AW1062">
        <f t="shared" si="626"/>
        <v>0</v>
      </c>
      <c r="AX1062">
        <f t="shared" si="627"/>
        <v>0</v>
      </c>
      <c r="AY1062" s="4">
        <f t="shared" si="610"/>
        <v>6.94</v>
      </c>
      <c r="AZ1062" s="4">
        <f t="shared" si="611"/>
        <v>95.834999999999866</v>
      </c>
      <c r="BA1062" s="4">
        <f>(C1062-$C$1240)*10/100*4</f>
        <v>84.192000000000007</v>
      </c>
      <c r="BC1062"/>
      <c r="BE1062" s="6"/>
      <c r="BK1062">
        <f t="shared" si="628"/>
        <v>1</v>
      </c>
    </row>
    <row r="1063" spans="1:63" x14ac:dyDescent="0.25">
      <c r="A1063">
        <v>196</v>
      </c>
      <c r="B1063" s="1">
        <v>43290</v>
      </c>
      <c r="C1063" s="2">
        <v>2775.62</v>
      </c>
      <c r="D1063" s="2">
        <v>2784.65</v>
      </c>
      <c r="E1063" s="2">
        <v>2770.73</v>
      </c>
      <c r="F1063" s="2">
        <v>2784.17</v>
      </c>
      <c r="G1063" s="2">
        <v>3050040000</v>
      </c>
      <c r="H1063" s="2">
        <f t="shared" si="612"/>
        <v>21.161158443399692</v>
      </c>
      <c r="I1063" s="2">
        <f t="shared" si="613"/>
        <v>2751.3675000000003</v>
      </c>
      <c r="J1063" s="2">
        <f t="shared" si="614"/>
        <v>24.946468455896799</v>
      </c>
      <c r="K1063" s="2">
        <f t="shared" si="615"/>
        <v>15.799999999999727</v>
      </c>
      <c r="L1063" s="20">
        <f>VLOOKUP(B1063,'IV Calls'!A:B,2, FALSE)</f>
        <v>8.8099999999999998E-2</v>
      </c>
      <c r="M1063" s="2">
        <f t="shared" si="616"/>
        <v>7.9709016960842893</v>
      </c>
      <c r="N1063" s="2">
        <f>VLOOKUP(B1063,'IV Puts'!A:B,2, FALSE)</f>
        <v>8.9300000000000004E-2</v>
      </c>
      <c r="O1063" s="21">
        <f t="shared" si="617"/>
        <v>8.3844647892522062</v>
      </c>
      <c r="P1063" s="4">
        <f t="shared" si="618"/>
        <v>24.829999999999927</v>
      </c>
      <c r="Q1063" s="4">
        <f t="shared" si="619"/>
        <v>31.359000000000105</v>
      </c>
      <c r="R1063" s="4">
        <f t="shared" si="620"/>
        <v>-2.8310375939849588</v>
      </c>
      <c r="S1063" s="4">
        <f t="shared" si="621"/>
        <v>-1.8499264573991006</v>
      </c>
      <c r="T1063" s="20">
        <f t="shared" si="592"/>
        <v>2756.0496090225565</v>
      </c>
      <c r="U1063" s="2">
        <f t="shared" si="593"/>
        <v>28.120390977443549</v>
      </c>
      <c r="V1063" s="24">
        <f t="shared" si="594"/>
        <v>0</v>
      </c>
      <c r="W1063" s="32">
        <f t="shared" si="595"/>
        <v>2773.7687047311197</v>
      </c>
      <c r="X1063" s="33">
        <f t="shared" si="596"/>
        <v>10.401295268880403</v>
      </c>
      <c r="Y1063" s="34">
        <f t="shared" si="597"/>
        <v>0</v>
      </c>
      <c r="Z1063" s="39">
        <f t="shared" si="622"/>
        <v>2779.4139999999998</v>
      </c>
      <c r="AA1063" s="33">
        <f t="shared" si="598"/>
        <v>4.7560000000003129</v>
      </c>
      <c r="AB1063" s="34">
        <f t="shared" si="599"/>
        <v>1</v>
      </c>
      <c r="AC1063" s="32">
        <f t="shared" si="600"/>
        <v>2778.2284879935351</v>
      </c>
      <c r="AD1063" s="33">
        <f t="shared" si="601"/>
        <v>5.9415120064650182</v>
      </c>
      <c r="AE1063" s="34">
        <f t="shared" si="602"/>
        <v>1</v>
      </c>
      <c r="AF1063" s="36">
        <f t="shared" si="603"/>
        <v>1</v>
      </c>
      <c r="AG1063" s="37">
        <f t="shared" si="604"/>
        <v>0</v>
      </c>
      <c r="AH1063" s="37">
        <f>IF(COUNTIF(AF1064:AF1067, "&lt;0")&gt;=2,0,IF(AE1063=1, 1, -1))</f>
        <v>0</v>
      </c>
      <c r="AI1063" s="37">
        <f>IF(COUNTIF(AF1064:AF1066, "&lt;0")&gt;=1,0,IF(AE1063=1, 1, -1))</f>
        <v>0</v>
      </c>
      <c r="AJ1063" s="42">
        <f>IF(SUM(AE1064:AE1066)=0,0,IF(AE1063=1, 1, -1))</f>
        <v>0</v>
      </c>
      <c r="AK1063" s="37">
        <f>IF(COUNTIF(AF1064:AF1065, "&lt;0")&gt;=2,0,IF(AE1063=1, 1, -1))</f>
        <v>0</v>
      </c>
      <c r="AL1063" s="44">
        <f>IF(COUNTIF(AF1064:AF1067, "&lt;0")&gt;=3,0,IF(AE1063=1, 1, -1))</f>
        <v>0</v>
      </c>
      <c r="AM1063" s="49">
        <f>IF(COUNTIF(AF1064:AF1066, "&lt;0")&gt;=2,0,IF(AE1063=1, 1, -1))</f>
        <v>0</v>
      </c>
      <c r="AN1063" s="7">
        <v>8.0794724342829412</v>
      </c>
      <c r="AO1063" s="4">
        <f t="shared" si="605"/>
        <v>9.0300000000002001</v>
      </c>
      <c r="AP1063" s="4">
        <f t="shared" si="606"/>
        <v>-4.8899999999998727</v>
      </c>
      <c r="AQ1063" s="4">
        <f t="shared" si="607"/>
        <v>8.5500000000001819</v>
      </c>
      <c r="AR1063">
        <f t="shared" si="623"/>
        <v>9.0300000000002001</v>
      </c>
      <c r="AS1063" s="6">
        <f t="shared" si="608"/>
        <v>0</v>
      </c>
      <c r="AT1063" s="4">
        <f t="shared" si="609"/>
        <v>3.0892086514242116</v>
      </c>
      <c r="AU1063" s="4">
        <f t="shared" si="624"/>
        <v>6.5294724342827593</v>
      </c>
      <c r="AV1063">
        <f t="shared" si="625"/>
        <v>0</v>
      </c>
      <c r="AW1063">
        <f t="shared" si="626"/>
        <v>0</v>
      </c>
      <c r="AX1063">
        <f t="shared" si="627"/>
        <v>0</v>
      </c>
      <c r="AY1063" s="4">
        <f t="shared" si="610"/>
        <v>6.94</v>
      </c>
      <c r="AZ1063" s="4">
        <f t="shared" si="611"/>
        <v>88.894999999999868</v>
      </c>
      <c r="BA1063" s="4">
        <f>(C1063-$C$1240)*10/100*4</f>
        <v>79.015999999999991</v>
      </c>
      <c r="BC1063"/>
      <c r="BE1063" s="6"/>
      <c r="BK1063">
        <f t="shared" si="628"/>
        <v>0</v>
      </c>
    </row>
    <row r="1064" spans="1:63" x14ac:dyDescent="0.25">
      <c r="A1064">
        <v>195</v>
      </c>
      <c r="B1064" s="1">
        <v>43287</v>
      </c>
      <c r="C1064" s="2">
        <v>2737.68</v>
      </c>
      <c r="D1064" s="2">
        <v>2764.41</v>
      </c>
      <c r="E1064" s="2">
        <v>2733.52</v>
      </c>
      <c r="F1064" s="2">
        <v>2759.82</v>
      </c>
      <c r="G1064" s="2">
        <v>2554780000</v>
      </c>
      <c r="H1064" s="2">
        <f t="shared" si="612"/>
        <v>17.827217300147179</v>
      </c>
      <c r="I1064" s="2">
        <f t="shared" si="613"/>
        <v>2750.8785000000003</v>
      </c>
      <c r="J1064" s="2">
        <f t="shared" si="614"/>
        <v>21.477653374465397</v>
      </c>
      <c r="K1064" s="2">
        <f t="shared" si="615"/>
        <v>1.069999999999709</v>
      </c>
      <c r="L1064" s="20">
        <f>VLOOKUP(B1064,'IV Calls'!A:B,2, FALSE)</f>
        <v>8.7800000000000003E-2</v>
      </c>
      <c r="M1064" s="2">
        <f t="shared" si="616"/>
        <v>7.8769522463623618</v>
      </c>
      <c r="N1064" s="2">
        <f>VLOOKUP(B1064,'IV Puts'!A:B,2, FALSE)</f>
        <v>9.1800000000000007E-2</v>
      </c>
      <c r="O1064" s="21">
        <f t="shared" si="617"/>
        <v>8.5467051093722883</v>
      </c>
      <c r="P1064" s="4">
        <f t="shared" si="618"/>
        <v>30.889999999999873</v>
      </c>
      <c r="Q1064" s="4">
        <f t="shared" si="619"/>
        <v>30.3170000000001</v>
      </c>
      <c r="R1064" s="4">
        <f t="shared" si="620"/>
        <v>-3.7703909774436082</v>
      </c>
      <c r="S1064" s="4">
        <f t="shared" si="621"/>
        <v>-2.6074581251836615</v>
      </c>
      <c r="T1064" s="20">
        <f t="shared" si="592"/>
        <v>2732.4007142857145</v>
      </c>
      <c r="U1064" s="2">
        <f t="shared" si="593"/>
        <v>27.419285714285706</v>
      </c>
      <c r="V1064" s="24">
        <f t="shared" si="594"/>
        <v>0</v>
      </c>
      <c r="W1064" s="32">
        <f t="shared" si="595"/>
        <v>2735.605890145247</v>
      </c>
      <c r="X1064" s="33">
        <f t="shared" si="596"/>
        <v>24.214109854753133</v>
      </c>
      <c r="Y1064" s="34">
        <f t="shared" si="597"/>
        <v>0</v>
      </c>
      <c r="Z1064" s="39">
        <f t="shared" si="622"/>
        <v>2739.0289999999995</v>
      </c>
      <c r="AA1064" s="33">
        <f t="shared" si="598"/>
        <v>20.791000000000622</v>
      </c>
      <c r="AB1064" s="34">
        <f t="shared" si="599"/>
        <v>0</v>
      </c>
      <c r="AC1064" s="32">
        <f t="shared" si="600"/>
        <v>2738.3101469305016</v>
      </c>
      <c r="AD1064" s="33">
        <f t="shared" si="601"/>
        <v>21.509853069498604</v>
      </c>
      <c r="AE1064" s="34">
        <f t="shared" si="602"/>
        <v>0</v>
      </c>
      <c r="AF1064" s="36">
        <f t="shared" si="603"/>
        <v>-1</v>
      </c>
      <c r="AG1064" s="37">
        <f t="shared" si="604"/>
        <v>0</v>
      </c>
      <c r="AH1064" s="37">
        <f>IF(COUNTIF(AF1065:AF1068, "&lt;0")&gt;=2,0,IF(AE1064=1, 1, -1))</f>
        <v>0</v>
      </c>
      <c r="AI1064" s="37">
        <f>IF(COUNTIF(AF1065:AF1067, "&lt;0")&gt;=1,0,IF(AE1064=1, 1, -1))</f>
        <v>0</v>
      </c>
      <c r="AJ1064" s="42">
        <f>IF(SUM(AE1065:AE1067)=0,0,IF(AE1064=1, 1, -1))</f>
        <v>0</v>
      </c>
      <c r="AK1064" s="37">
        <f>IF(COUNTIF(AF1065:AF1066, "&lt;0")&gt;=2,0,IF(AE1064=1, 1, -1))</f>
        <v>0</v>
      </c>
      <c r="AL1064" s="44">
        <f>IF(COUNTIF(AF1065:AF1068, "&lt;0")&gt;=3,0,IF(AE1064=1, 1, -1))</f>
        <v>0</v>
      </c>
      <c r="AM1064" s="49">
        <f>IF(COUNTIF(AF1065:AF1067, "&lt;0")&gt;=2,0,IF(AE1064=1, 1, -1))</f>
        <v>0</v>
      </c>
      <c r="AN1064" s="7">
        <v>8.2358111186339968</v>
      </c>
      <c r="AO1064" s="4">
        <f t="shared" si="605"/>
        <v>26.730000000000018</v>
      </c>
      <c r="AP1064" s="4">
        <f t="shared" si="606"/>
        <v>-4.1599999999998545</v>
      </c>
      <c r="AQ1064" s="4">
        <f t="shared" si="607"/>
        <v>22.140000000000327</v>
      </c>
      <c r="AR1064">
        <f t="shared" si="623"/>
        <v>26.730000000000018</v>
      </c>
      <c r="AS1064" s="6">
        <f t="shared" si="608"/>
        <v>1</v>
      </c>
      <c r="AT1064" s="4">
        <f t="shared" si="609"/>
        <v>-14.376283322049023</v>
      </c>
      <c r="AU1064" s="4">
        <f t="shared" si="624"/>
        <v>-6.9041888813663306</v>
      </c>
      <c r="AV1064">
        <f t="shared" si="625"/>
        <v>1</v>
      </c>
      <c r="AW1064">
        <f t="shared" si="626"/>
        <v>0</v>
      </c>
      <c r="AX1064">
        <f t="shared" si="627"/>
        <v>0</v>
      </c>
      <c r="AY1064" s="4">
        <f t="shared" si="610"/>
        <v>-3.9100000000000006</v>
      </c>
      <c r="AZ1064" s="4">
        <f t="shared" si="611"/>
        <v>81.95499999999987</v>
      </c>
      <c r="BA1064" s="4">
        <f>(C1064-$C$1240)*10/100*4</f>
        <v>63.839999999999961</v>
      </c>
      <c r="BC1064"/>
      <c r="BE1064" s="6"/>
      <c r="BK1064">
        <f t="shared" si="628"/>
        <v>0</v>
      </c>
    </row>
    <row r="1065" spans="1:63" x14ac:dyDescent="0.25">
      <c r="A1065">
        <v>194</v>
      </c>
      <c r="B1065" s="1">
        <v>43286</v>
      </c>
      <c r="C1065" s="2">
        <v>2724.19</v>
      </c>
      <c r="D1065" s="2">
        <v>2737.83</v>
      </c>
      <c r="E1065" s="2">
        <v>2716.02</v>
      </c>
      <c r="F1065" s="2">
        <v>2736.61</v>
      </c>
      <c r="G1065" s="2">
        <v>2953420000</v>
      </c>
      <c r="H1065" s="2">
        <f t="shared" si="612"/>
        <v>22.033912977751218</v>
      </c>
      <c r="I1065" s="2">
        <f t="shared" si="613"/>
        <v>2752.7365</v>
      </c>
      <c r="J1065" s="2">
        <f t="shared" si="614"/>
        <v>22.213383181506213</v>
      </c>
      <c r="K1065" s="2">
        <f t="shared" si="615"/>
        <v>10.970000000000255</v>
      </c>
      <c r="L1065" s="20">
        <f>VLOOKUP(B1065,'IV Calls'!A:B,2, FALSE)</f>
        <v>0.1042</v>
      </c>
      <c r="M1065" s="2">
        <f t="shared" si="616"/>
        <v>9.2683732641907834</v>
      </c>
      <c r="N1065" s="2">
        <f>VLOOKUP(B1065,'IV Puts'!A:B,2, FALSE)</f>
        <v>0.1082</v>
      </c>
      <c r="O1065" s="21">
        <f t="shared" si="617"/>
        <v>9.9874679636488004</v>
      </c>
      <c r="P1065" s="4">
        <f t="shared" si="618"/>
        <v>24.610000000000127</v>
      </c>
      <c r="Q1065" s="4">
        <f t="shared" si="619"/>
        <v>29.717000000000144</v>
      </c>
      <c r="R1065" s="4">
        <f t="shared" si="620"/>
        <v>-4.2092857142857136</v>
      </c>
      <c r="S1065" s="4">
        <f t="shared" si="621"/>
        <v>-2.9212814855671994</v>
      </c>
      <c r="T1065" s="20">
        <f t="shared" si="592"/>
        <v>2708.9258721804508</v>
      </c>
      <c r="U1065" s="2">
        <f t="shared" si="593"/>
        <v>27.684127819549303</v>
      </c>
      <c r="V1065" s="24">
        <f t="shared" si="594"/>
        <v>0</v>
      </c>
      <c r="W1065" s="32">
        <f t="shared" si="595"/>
        <v>2722.0384447155084</v>
      </c>
      <c r="X1065" s="33">
        <f t="shared" si="596"/>
        <v>14.571555284491751</v>
      </c>
      <c r="Y1065" s="34">
        <f t="shared" si="597"/>
        <v>0</v>
      </c>
      <c r="Z1065" s="39">
        <f t="shared" si="622"/>
        <v>2723.2820000000006</v>
      </c>
      <c r="AA1065" s="33">
        <f t="shared" si="598"/>
        <v>13.32799999999952</v>
      </c>
      <c r="AB1065" s="34">
        <f t="shared" si="599"/>
        <v>0</v>
      </c>
      <c r="AC1065" s="32">
        <f t="shared" si="600"/>
        <v>2723.0208533902573</v>
      </c>
      <c r="AD1065" s="33">
        <f t="shared" si="601"/>
        <v>13.589146609742784</v>
      </c>
      <c r="AE1065" s="34">
        <f t="shared" si="602"/>
        <v>0</v>
      </c>
      <c r="AF1065" s="36">
        <f t="shared" si="603"/>
        <v>-1</v>
      </c>
      <c r="AG1065" s="37">
        <f t="shared" si="604"/>
        <v>0</v>
      </c>
      <c r="AH1065" s="37">
        <f>IF(COUNTIF(AF1066:AF1069, "&lt;0")&gt;=2,0,IF(AE1065=1, 1, -1))</f>
        <v>0</v>
      </c>
      <c r="AI1065" s="37">
        <f>IF(COUNTIF(AF1066:AF1068, "&lt;0")&gt;=1,0,IF(AE1065=1, 1, -1))</f>
        <v>0</v>
      </c>
      <c r="AJ1065" s="42">
        <f>IF(SUM(AE1066:AE1068)=0,0,IF(AE1065=1, 1, -1))</f>
        <v>-1</v>
      </c>
      <c r="AK1065" s="37">
        <f>IF(COUNTIF(AF1066:AF1067, "&lt;0")&gt;=2,0,IF(AE1065=1, 1, -1))</f>
        <v>0</v>
      </c>
      <c r="AL1065" s="44">
        <f>IF(COUNTIF(AF1066:AF1069, "&lt;0")&gt;=3,0,IF(AE1065=1, 1, -1))</f>
        <v>0</v>
      </c>
      <c r="AM1065" s="49">
        <f>IF(COUNTIF(AF1066:AF1068, "&lt;0")&gt;=2,0,IF(AE1065=1, 1, -1))</f>
        <v>0</v>
      </c>
      <c r="AN1065" s="7">
        <v>9.6241649441981068</v>
      </c>
      <c r="AO1065" s="4">
        <f t="shared" si="605"/>
        <v>13.639999999999873</v>
      </c>
      <c r="AP1065" s="4">
        <f t="shared" si="606"/>
        <v>-8.1700000000000728</v>
      </c>
      <c r="AQ1065" s="4">
        <f t="shared" si="607"/>
        <v>12.420000000000073</v>
      </c>
      <c r="AR1065">
        <f t="shared" si="623"/>
        <v>13.639999999999873</v>
      </c>
      <c r="AS1065" s="6">
        <f t="shared" si="608"/>
        <v>0</v>
      </c>
      <c r="AT1065" s="4">
        <f t="shared" si="609"/>
        <v>0.79624741629728746</v>
      </c>
      <c r="AU1065" s="4">
        <f t="shared" si="624"/>
        <v>4.204164944198034</v>
      </c>
      <c r="AV1065">
        <f t="shared" si="625"/>
        <v>0</v>
      </c>
      <c r="AW1065">
        <f t="shared" si="626"/>
        <v>0</v>
      </c>
      <c r="AX1065">
        <f t="shared" si="627"/>
        <v>0</v>
      </c>
      <c r="AY1065" s="4">
        <f t="shared" si="610"/>
        <v>6.94</v>
      </c>
      <c r="AZ1065" s="4">
        <f t="shared" si="611"/>
        <v>85.864999999999867</v>
      </c>
      <c r="BA1065" s="4">
        <f>(C1065-$C$1240)*10/100*4</f>
        <v>58.444000000000052</v>
      </c>
      <c r="BC1065"/>
      <c r="BE1065" s="6"/>
      <c r="BK1065">
        <f t="shared" si="628"/>
        <v>0</v>
      </c>
    </row>
    <row r="1066" spans="1:63" x14ac:dyDescent="0.25">
      <c r="A1066">
        <v>193</v>
      </c>
      <c r="B1066" s="1">
        <v>43284</v>
      </c>
      <c r="C1066" s="2">
        <v>2733.27</v>
      </c>
      <c r="D1066" s="2">
        <v>2736.58</v>
      </c>
      <c r="E1066" s="2">
        <v>2711.16</v>
      </c>
      <c r="F1066" s="2">
        <v>2713.22</v>
      </c>
      <c r="G1066" s="2">
        <v>1911470000</v>
      </c>
      <c r="H1066" s="2">
        <f t="shared" si="612"/>
        <v>24.942605339280696</v>
      </c>
      <c r="I1066" s="2">
        <f t="shared" si="613"/>
        <v>2754.1894999999995</v>
      </c>
      <c r="J1066" s="2">
        <f t="shared" si="614"/>
        <v>25.300310768842383</v>
      </c>
      <c r="K1066" s="2">
        <f t="shared" si="615"/>
        <v>6.5599999999999454</v>
      </c>
      <c r="L1066" s="20">
        <f>VLOOKUP(B1066,'IV Calls'!A:B,2, FALSE)</f>
        <v>0.1225</v>
      </c>
      <c r="M1066" s="2">
        <f t="shared" si="616"/>
        <v>10.950295188430564</v>
      </c>
      <c r="N1066" s="2">
        <f>VLOOKUP(B1066,'IV Puts'!A:B,2, FALSE)</f>
        <v>0.1191</v>
      </c>
      <c r="O1066" s="21">
        <f t="shared" si="617"/>
        <v>11.048258858700397</v>
      </c>
      <c r="P1066" s="4">
        <f t="shared" si="618"/>
        <v>25.420000000000073</v>
      </c>
      <c r="Q1066" s="4">
        <f t="shared" si="619"/>
        <v>28.483000000000128</v>
      </c>
      <c r="R1066" s="4">
        <f t="shared" si="620"/>
        <v>-4.2941278195488728</v>
      </c>
      <c r="S1066" s="4">
        <f t="shared" si="621"/>
        <v>-3.0303595556222782</v>
      </c>
      <c r="T1066" s="20">
        <f t="shared" si="592"/>
        <v>2723.0905187969925</v>
      </c>
      <c r="U1066" s="2">
        <f t="shared" si="593"/>
        <v>9.8705187969926556</v>
      </c>
      <c r="V1066" s="24">
        <f t="shared" si="594"/>
        <v>1</v>
      </c>
      <c r="W1066" s="32">
        <f t="shared" si="595"/>
        <v>2731.4298342724078</v>
      </c>
      <c r="X1066" s="33">
        <f t="shared" si="596"/>
        <v>18.209834272407988</v>
      </c>
      <c r="Y1066" s="34">
        <f t="shared" si="597"/>
        <v>0</v>
      </c>
      <c r="Z1066" s="39">
        <f t="shared" si="622"/>
        <v>2736.1019999999999</v>
      </c>
      <c r="AA1066" s="33">
        <f t="shared" si="598"/>
        <v>22.882000000000062</v>
      </c>
      <c r="AB1066" s="34">
        <f t="shared" si="599"/>
        <v>0</v>
      </c>
      <c r="AC1066" s="32">
        <f t="shared" si="600"/>
        <v>2735.1208451972052</v>
      </c>
      <c r="AD1066" s="33">
        <f t="shared" si="601"/>
        <v>21.900845197205399</v>
      </c>
      <c r="AE1066" s="34">
        <f t="shared" si="602"/>
        <v>0</v>
      </c>
      <c r="AF1066" s="36">
        <f t="shared" si="603"/>
        <v>-1</v>
      </c>
      <c r="AG1066" s="37">
        <f t="shared" si="604"/>
        <v>0</v>
      </c>
      <c r="AH1066" s="37">
        <f>IF(COUNTIF(AF1067:AF1070, "&lt;0")&gt;=2,0,IF(AE1066=1, 1, -1))</f>
        <v>0</v>
      </c>
      <c r="AI1066" s="37">
        <f>IF(COUNTIF(AF1067:AF1069, "&lt;0")&gt;=1,0,IF(AE1066=1, 1, -1))</f>
        <v>0</v>
      </c>
      <c r="AJ1066" s="42">
        <f>IF(SUM(AE1067:AE1069)=0,0,IF(AE1066=1, 1, -1))</f>
        <v>-1</v>
      </c>
      <c r="AK1066" s="37">
        <f>IF(COUNTIF(AF1067:AF1068, "&lt;0")&gt;=2,0,IF(AE1066=1, 1, -1))</f>
        <v>-1</v>
      </c>
      <c r="AL1066" s="44">
        <f>IF(COUNTIF(AF1067:AF1070, "&lt;0")&gt;=3,0,IF(AE1066=1, 1, -1))</f>
        <v>0</v>
      </c>
      <c r="AM1066" s="49">
        <f>IF(COUNTIF(AF1067:AF1069, "&lt;0")&gt;=2,0,IF(AE1066=1, 1, -1))</f>
        <v>0</v>
      </c>
      <c r="AN1066" s="7">
        <v>10.646368628098614</v>
      </c>
      <c r="AO1066" s="4">
        <f t="shared" si="605"/>
        <v>3.3099999999999454</v>
      </c>
      <c r="AP1066" s="4">
        <f t="shared" si="606"/>
        <v>-22.110000000000127</v>
      </c>
      <c r="AQ1066" s="4">
        <f t="shared" si="607"/>
        <v>20.050000000000182</v>
      </c>
      <c r="AR1066">
        <f t="shared" si="623"/>
        <v>22.110000000000127</v>
      </c>
      <c r="AS1066" s="6">
        <f t="shared" si="608"/>
        <v>1</v>
      </c>
      <c r="AT1066" s="4">
        <f t="shared" si="609"/>
        <v>-6.1404470578522066</v>
      </c>
      <c r="AU1066" s="4">
        <f t="shared" si="624"/>
        <v>-2.4036313719015681</v>
      </c>
      <c r="AV1066">
        <f t="shared" si="625"/>
        <v>1</v>
      </c>
      <c r="AW1066">
        <f t="shared" si="626"/>
        <v>0</v>
      </c>
      <c r="AX1066">
        <f t="shared" si="627"/>
        <v>0</v>
      </c>
      <c r="AY1066" s="4">
        <f t="shared" si="610"/>
        <v>-3.9100000000000006</v>
      </c>
      <c r="AZ1066" s="4">
        <f t="shared" si="611"/>
        <v>78.924999999999869</v>
      </c>
      <c r="BA1066" s="4">
        <f>(C1066-$C$1240)*10/100*4</f>
        <v>62.076000000000022</v>
      </c>
      <c r="BC1066"/>
      <c r="BE1066" s="6"/>
      <c r="BK1066">
        <f t="shared" si="628"/>
        <v>1</v>
      </c>
    </row>
    <row r="1067" spans="1:63" x14ac:dyDescent="0.25">
      <c r="A1067">
        <v>192</v>
      </c>
      <c r="B1067" s="1">
        <v>43283</v>
      </c>
      <c r="C1067" s="2">
        <v>2704.95</v>
      </c>
      <c r="D1067" s="2">
        <v>2727.26</v>
      </c>
      <c r="E1067" s="2">
        <v>2698.95</v>
      </c>
      <c r="F1067" s="2">
        <v>2726.71</v>
      </c>
      <c r="G1067" s="2">
        <v>3073650000</v>
      </c>
      <c r="H1067" s="2">
        <f t="shared" si="612"/>
        <v>25.435938464219461</v>
      </c>
      <c r="I1067" s="2">
        <f t="shared" si="613"/>
        <v>2754.9489999999996</v>
      </c>
      <c r="J1067" s="2">
        <f t="shared" si="614"/>
        <v>25.79444082804628</v>
      </c>
      <c r="K1067" s="2">
        <f t="shared" si="615"/>
        <v>-13.420000000000073</v>
      </c>
      <c r="L1067" s="20">
        <f>VLOOKUP(B1067,'IV Calls'!A:B,2, FALSE)</f>
        <v>0.12139999999999999</v>
      </c>
      <c r="M1067" s="2">
        <f t="shared" si="616"/>
        <v>10.818773846447684</v>
      </c>
      <c r="N1067" s="2">
        <f>VLOOKUP(B1067,'IV Puts'!A:B,2, FALSE)</f>
        <v>0.12239999999999999</v>
      </c>
      <c r="O1067" s="21">
        <f t="shared" si="617"/>
        <v>11.319653034552163</v>
      </c>
      <c r="P1067" s="4">
        <f t="shared" si="618"/>
        <v>28.3100000000004</v>
      </c>
      <c r="Q1067" s="4">
        <f t="shared" si="619"/>
        <v>28.997000000000117</v>
      </c>
      <c r="R1067" s="4">
        <f t="shared" si="620"/>
        <v>-3.6194812030075174</v>
      </c>
      <c r="S1067" s="4">
        <f t="shared" si="621"/>
        <v>-2.5917827149183053</v>
      </c>
      <c r="T1067" s="20">
        <f t="shared" si="592"/>
        <v>2715.2932406015038</v>
      </c>
      <c r="U1067" s="2">
        <f t="shared" si="593"/>
        <v>11.416759398496197</v>
      </c>
      <c r="V1067" s="24">
        <f t="shared" si="594"/>
        <v>0</v>
      </c>
      <c r="W1067" s="32">
        <f t="shared" si="595"/>
        <v>2703.3373093675887</v>
      </c>
      <c r="X1067" s="33">
        <f t="shared" si="596"/>
        <v>23.372690632411377</v>
      </c>
      <c r="Y1067" s="34">
        <f t="shared" si="597"/>
        <v>0</v>
      </c>
      <c r="Z1067" s="39">
        <f t="shared" si="622"/>
        <v>2702.732</v>
      </c>
      <c r="AA1067" s="33">
        <f t="shared" si="598"/>
        <v>23.978000000000065</v>
      </c>
      <c r="AB1067" s="34">
        <f t="shared" si="599"/>
        <v>0</v>
      </c>
      <c r="AC1067" s="32">
        <f t="shared" si="600"/>
        <v>2702.8591149671938</v>
      </c>
      <c r="AD1067" s="33">
        <f t="shared" si="601"/>
        <v>23.850885032806218</v>
      </c>
      <c r="AE1067" s="34">
        <f t="shared" si="602"/>
        <v>0</v>
      </c>
      <c r="AF1067" s="36">
        <f t="shared" si="603"/>
        <v>-1</v>
      </c>
      <c r="AG1067" s="37">
        <f t="shared" si="604"/>
        <v>-1</v>
      </c>
      <c r="AH1067" s="37">
        <f>IF(COUNTIF(AF1068:AF1071, "&lt;0")&gt;=2,0,IF(AE1067=1, 1, -1))</f>
        <v>0</v>
      </c>
      <c r="AI1067" s="37">
        <f>IF(COUNTIF(AF1068:AF1070, "&lt;0")&gt;=1,0,IF(AE1067=1, 1, -1))</f>
        <v>0</v>
      </c>
      <c r="AJ1067" s="42">
        <f>IF(SUM(AE1068:AE1070)=0,0,IF(AE1067=1, 1, -1))</f>
        <v>-1</v>
      </c>
      <c r="AK1067" s="37">
        <f>IF(COUNTIF(AF1068:AF1069, "&lt;0")&gt;=2,0,IF(AE1067=1, 1, -1))</f>
        <v>-1</v>
      </c>
      <c r="AL1067" s="44">
        <f>IF(COUNTIF(AF1068:AF1071, "&lt;0")&gt;=3,0,IF(AE1067=1, 1, -1))</f>
        <v>-1</v>
      </c>
      <c r="AM1067" s="49">
        <f>IF(COUNTIF(AF1068:AF1070, "&lt;0")&gt;=2,0,IF(AE1067=1, 1, -1))</f>
        <v>0</v>
      </c>
      <c r="AN1067" s="7">
        <v>10.907890599713316</v>
      </c>
      <c r="AO1067" s="4">
        <f t="shared" si="605"/>
        <v>22.3100000000004</v>
      </c>
      <c r="AP1067" s="4">
        <f t="shared" si="606"/>
        <v>-6</v>
      </c>
      <c r="AQ1067" s="4">
        <f t="shared" si="607"/>
        <v>21.760000000000218</v>
      </c>
      <c r="AR1067">
        <f t="shared" si="623"/>
        <v>22.3100000000004</v>
      </c>
      <c r="AS1067" s="6">
        <f t="shared" si="608"/>
        <v>1</v>
      </c>
      <c r="AT1067" s="4">
        <f t="shared" si="609"/>
        <v>-5.9481641004304251</v>
      </c>
      <c r="AU1067" s="4">
        <f t="shared" si="624"/>
        <v>-3.8521094002869027</v>
      </c>
      <c r="AV1067">
        <f t="shared" si="625"/>
        <v>1</v>
      </c>
      <c r="AW1067">
        <f t="shared" si="626"/>
        <v>0</v>
      </c>
      <c r="AX1067">
        <f t="shared" si="627"/>
        <v>0</v>
      </c>
      <c r="AY1067" s="4">
        <f t="shared" si="610"/>
        <v>-3.9100000000000006</v>
      </c>
      <c r="AZ1067" s="4">
        <f t="shared" si="611"/>
        <v>82.834999999999866</v>
      </c>
      <c r="BA1067" s="4">
        <f>(C1067-$C$1240)*10/100*4</f>
        <v>50.747999999999955</v>
      </c>
      <c r="BC1067"/>
      <c r="BE1067" s="6"/>
      <c r="BK1067">
        <f t="shared" si="628"/>
        <v>1</v>
      </c>
    </row>
    <row r="1068" spans="1:63" x14ac:dyDescent="0.25">
      <c r="A1068">
        <v>191</v>
      </c>
      <c r="B1068" s="1">
        <v>43280</v>
      </c>
      <c r="C1068" s="2">
        <v>2727.13</v>
      </c>
      <c r="D1068" s="2">
        <v>2743.26</v>
      </c>
      <c r="E1068" s="2">
        <v>2718.03</v>
      </c>
      <c r="F1068" s="2">
        <v>2718.37</v>
      </c>
      <c r="G1068" s="2">
        <v>3565620000</v>
      </c>
      <c r="H1068" s="2">
        <f t="shared" si="612"/>
        <v>23.991411912506464</v>
      </c>
      <c r="I1068" s="2">
        <f t="shared" si="613"/>
        <v>2756.7849999999994</v>
      </c>
      <c r="J1068" s="2">
        <f t="shared" si="614"/>
        <v>25.782954155798368</v>
      </c>
      <c r="K1068" s="2">
        <f t="shared" si="615"/>
        <v>10.820000000000164</v>
      </c>
      <c r="L1068" s="20">
        <f>VLOOKUP(B1068,'IV Calls'!A:B,2, FALSE)</f>
        <v>0.1106</v>
      </c>
      <c r="M1068" s="2">
        <f t="shared" si="616"/>
        <v>9.8488437275883172</v>
      </c>
      <c r="N1068" s="2">
        <f>VLOOKUP(B1068,'IV Puts'!A:B,2, FALSE)</f>
        <v>0.1128</v>
      </c>
      <c r="O1068" s="21">
        <f t="shared" si="617"/>
        <v>10.42393179037702</v>
      </c>
      <c r="P1068" s="4">
        <f t="shared" si="618"/>
        <v>26.950000000000273</v>
      </c>
      <c r="Q1068" s="4">
        <f t="shared" si="619"/>
        <v>28.420000000000073</v>
      </c>
      <c r="R1068" s="4">
        <f t="shared" si="620"/>
        <v>-3.0767593984962378</v>
      </c>
      <c r="S1068" s="4">
        <f t="shared" si="621"/>
        <v>-2.2713952569169935</v>
      </c>
      <c r="T1068" s="20">
        <f t="shared" si="592"/>
        <v>2714.112962406015</v>
      </c>
      <c r="U1068" s="2">
        <f t="shared" si="593"/>
        <v>4.2570375939849328</v>
      </c>
      <c r="V1068" s="24">
        <f t="shared" si="594"/>
        <v>1</v>
      </c>
      <c r="W1068" s="32">
        <f t="shared" si="595"/>
        <v>2726.0093871278059</v>
      </c>
      <c r="X1068" s="33">
        <f t="shared" si="596"/>
        <v>7.6393871278060033</v>
      </c>
      <c r="Y1068" s="34">
        <f t="shared" si="597"/>
        <v>1</v>
      </c>
      <c r="Z1068" s="39">
        <f t="shared" si="622"/>
        <v>2729.9739999999993</v>
      </c>
      <c r="AA1068" s="33">
        <f t="shared" si="598"/>
        <v>11.60399999999936</v>
      </c>
      <c r="AB1068" s="34">
        <f t="shared" si="599"/>
        <v>0</v>
      </c>
      <c r="AC1068" s="32">
        <f t="shared" si="600"/>
        <v>2729.1414312968386</v>
      </c>
      <c r="AD1068" s="33">
        <f t="shared" si="601"/>
        <v>10.771431296838728</v>
      </c>
      <c r="AE1068" s="34">
        <f t="shared" si="602"/>
        <v>1</v>
      </c>
      <c r="AF1068" s="36">
        <f t="shared" si="603"/>
        <v>1</v>
      </c>
      <c r="AG1068" s="37">
        <f t="shared" si="604"/>
        <v>0</v>
      </c>
      <c r="AH1068" s="37">
        <f>IF(COUNTIF(AF1069:AF1072, "&lt;0")&gt;=2,0,IF(AE1068=1, 1, -1))</f>
        <v>0</v>
      </c>
      <c r="AI1068" s="37">
        <f>IF(COUNTIF(AF1069:AF1071, "&lt;0")&gt;=1,0,IF(AE1068=1, 1, -1))</f>
        <v>0</v>
      </c>
      <c r="AJ1068" s="42">
        <f>IF(SUM(AE1069:AE1071)=0,0,IF(AE1068=1, 1, -1))</f>
        <v>1</v>
      </c>
      <c r="AK1068" s="37">
        <f>IF(COUNTIF(AF1069:AF1070, "&lt;0")&gt;=2,0,IF(AE1068=1, 1, -1))</f>
        <v>0</v>
      </c>
      <c r="AL1068" s="44">
        <f>IF(COUNTIF(AF1069:AF1072, "&lt;0")&gt;=3,0,IF(AE1068=1, 1, -1))</f>
        <v>0</v>
      </c>
      <c r="AM1068" s="49">
        <f>IF(COUNTIF(AF1069:AF1071, "&lt;0")&gt;=2,0,IF(AE1068=1, 1, -1))</f>
        <v>0</v>
      </c>
      <c r="AN1068" s="7">
        <v>10.044752011500563</v>
      </c>
      <c r="AO1068" s="4">
        <f t="shared" si="605"/>
        <v>16.130000000000109</v>
      </c>
      <c r="AP1068" s="4">
        <f t="shared" si="606"/>
        <v>-9.0999999999999091</v>
      </c>
      <c r="AQ1068" s="4">
        <f t="shared" si="607"/>
        <v>8.7600000000002183</v>
      </c>
      <c r="AR1068">
        <f t="shared" si="623"/>
        <v>16.130000000000109</v>
      </c>
      <c r="AS1068" s="6">
        <f t="shared" si="608"/>
        <v>1</v>
      </c>
      <c r="AT1068" s="4">
        <f t="shared" si="609"/>
        <v>-1.0628719827492645</v>
      </c>
      <c r="AU1068" s="4">
        <f t="shared" si="624"/>
        <v>8.2847520115003448</v>
      </c>
      <c r="AV1068">
        <f t="shared" si="625"/>
        <v>0</v>
      </c>
      <c r="AW1068">
        <f t="shared" si="626"/>
        <v>1</v>
      </c>
      <c r="AX1068">
        <f t="shared" si="627"/>
        <v>0</v>
      </c>
      <c r="AY1068" s="4">
        <f t="shared" si="610"/>
        <v>-3.9100000000000006</v>
      </c>
      <c r="AZ1068" s="4">
        <f t="shared" si="611"/>
        <v>86.744999999999862</v>
      </c>
      <c r="BA1068" s="4">
        <f>(C1068-$C$1240)*10/100*4</f>
        <v>59.620000000000076</v>
      </c>
      <c r="BC1068"/>
      <c r="BE1068" s="6"/>
      <c r="BK1068">
        <f t="shared" si="628"/>
        <v>0</v>
      </c>
    </row>
    <row r="1069" spans="1:63" x14ac:dyDescent="0.25">
      <c r="A1069">
        <v>190</v>
      </c>
      <c r="B1069" s="1">
        <v>43279</v>
      </c>
      <c r="C1069" s="2">
        <v>2698.69</v>
      </c>
      <c r="D1069" s="2">
        <v>2724.34</v>
      </c>
      <c r="E1069" s="2">
        <v>2691.99</v>
      </c>
      <c r="F1069" s="2">
        <v>2716.31</v>
      </c>
      <c r="G1069" s="2">
        <v>3428140000</v>
      </c>
      <c r="H1069" s="2">
        <f t="shared" si="612"/>
        <v>25.410712876440357</v>
      </c>
      <c r="I1069" s="2">
        <f t="shared" si="613"/>
        <v>2756.363499999999</v>
      </c>
      <c r="J1069" s="2">
        <f t="shared" si="614"/>
        <v>27.052852656274641</v>
      </c>
      <c r="K1069" s="2">
        <f t="shared" si="615"/>
        <v>-0.94000000000005457</v>
      </c>
      <c r="L1069" s="20">
        <f>VLOOKUP(B1069,'IV Calls'!A:B,2, FALSE)</f>
        <v>0.1193</v>
      </c>
      <c r="M1069" s="2">
        <f t="shared" si="616"/>
        <v>10.558335948302373</v>
      </c>
      <c r="N1069" s="2">
        <f>VLOOKUP(B1069,'IV Puts'!A:B,2, FALSE)</f>
        <v>0.122</v>
      </c>
      <c r="O1069" s="21">
        <f t="shared" si="617"/>
        <v>11.204879879247079</v>
      </c>
      <c r="P1069" s="4">
        <f t="shared" si="618"/>
        <v>32.350000000000364</v>
      </c>
      <c r="Q1069" s="4">
        <f t="shared" si="619"/>
        <v>27.833000000000037</v>
      </c>
      <c r="R1069" s="4">
        <f t="shared" si="620"/>
        <v>-2.1970375939849554</v>
      </c>
      <c r="S1069" s="4">
        <f t="shared" si="621"/>
        <v>-1.5783279890059492</v>
      </c>
      <c r="T1069" s="20">
        <f t="shared" si="592"/>
        <v>2698.7889323308273</v>
      </c>
      <c r="U1069" s="2">
        <f t="shared" si="593"/>
        <v>17.52106766917268</v>
      </c>
      <c r="V1069" s="24">
        <f t="shared" si="594"/>
        <v>0</v>
      </c>
      <c r="W1069" s="32">
        <f t="shared" si="595"/>
        <v>2698.2633871040384</v>
      </c>
      <c r="X1069" s="33">
        <f t="shared" si="596"/>
        <v>18.046612895961516</v>
      </c>
      <c r="Y1069" s="34">
        <f t="shared" si="597"/>
        <v>0</v>
      </c>
      <c r="Z1069" s="39">
        <f t="shared" si="622"/>
        <v>2695.7139999999999</v>
      </c>
      <c r="AA1069" s="33">
        <f t="shared" si="598"/>
        <v>20.596000000000004</v>
      </c>
      <c r="AB1069" s="34">
        <f t="shared" si="599"/>
        <v>0</v>
      </c>
      <c r="AC1069" s="32">
        <f t="shared" si="600"/>
        <v>2696.2493712918476</v>
      </c>
      <c r="AD1069" s="33">
        <f t="shared" si="601"/>
        <v>20.060628708152308</v>
      </c>
      <c r="AE1069" s="34">
        <f t="shared" si="602"/>
        <v>0</v>
      </c>
      <c r="AF1069" s="36">
        <f t="shared" si="603"/>
        <v>-1</v>
      </c>
      <c r="AG1069" s="37">
        <f t="shared" si="604"/>
        <v>0</v>
      </c>
      <c r="AH1069" s="37">
        <f>IF(COUNTIF(AF1070:AF1073, "&lt;0")&gt;=2,0,IF(AE1069=1, 1, -1))</f>
        <v>0</v>
      </c>
      <c r="AI1069" s="37">
        <f>IF(COUNTIF(AF1070:AF1072, "&lt;0")&gt;=1,0,IF(AE1069=1, 1, -1))</f>
        <v>0</v>
      </c>
      <c r="AJ1069" s="42">
        <f>IF(SUM(AE1070:AE1072)=0,0,IF(AE1069=1, 1, -1))</f>
        <v>-1</v>
      </c>
      <c r="AK1069" s="37">
        <f>IF(COUNTIF(AF1070:AF1071, "&lt;0")&gt;=2,0,IF(AE1069=1, 1, -1))</f>
        <v>-1</v>
      </c>
      <c r="AL1069" s="44">
        <f>IF(COUNTIF(AF1070:AF1073, "&lt;0")&gt;=3,0,IF(AE1069=1, 1, -1))</f>
        <v>-1</v>
      </c>
      <c r="AM1069" s="49">
        <f>IF(COUNTIF(AF1070:AF1072, "&lt;0")&gt;=2,0,IF(AE1069=1, 1, -1))</f>
        <v>0</v>
      </c>
      <c r="AN1069" s="7">
        <v>10.797292419890105</v>
      </c>
      <c r="AO1069" s="4">
        <f t="shared" si="605"/>
        <v>25.650000000000091</v>
      </c>
      <c r="AP1069" s="4">
        <f t="shared" si="606"/>
        <v>-6.7000000000002728</v>
      </c>
      <c r="AQ1069" s="4">
        <f t="shared" si="607"/>
        <v>17.619999999999891</v>
      </c>
      <c r="AR1069">
        <f t="shared" si="623"/>
        <v>25.650000000000091</v>
      </c>
      <c r="AS1069" s="6">
        <f t="shared" si="608"/>
        <v>1</v>
      </c>
      <c r="AT1069" s="4">
        <f t="shared" si="609"/>
        <v>-9.4540613701649328</v>
      </c>
      <c r="AU1069" s="4">
        <f t="shared" si="624"/>
        <v>0.1772924198902146</v>
      </c>
      <c r="AV1069">
        <f t="shared" si="625"/>
        <v>0</v>
      </c>
      <c r="AW1069">
        <f t="shared" si="626"/>
        <v>1</v>
      </c>
      <c r="AX1069">
        <f t="shared" si="627"/>
        <v>0</v>
      </c>
      <c r="AY1069" s="4">
        <f t="shared" si="610"/>
        <v>-3.9100000000000006</v>
      </c>
      <c r="AZ1069" s="4">
        <f t="shared" si="611"/>
        <v>90.654999999999859</v>
      </c>
      <c r="BA1069" s="4">
        <f>(C1069-$C$1240)*10/100*4</f>
        <v>48.24400000000005</v>
      </c>
      <c r="BC1069"/>
      <c r="BE1069" s="6"/>
      <c r="BK1069">
        <f t="shared" si="628"/>
        <v>1</v>
      </c>
    </row>
    <row r="1070" spans="1:63" x14ac:dyDescent="0.25">
      <c r="A1070">
        <v>189</v>
      </c>
      <c r="B1070" s="1">
        <v>43278</v>
      </c>
      <c r="C1070" s="2">
        <v>2728.45</v>
      </c>
      <c r="D1070" s="2">
        <v>2746.09</v>
      </c>
      <c r="E1070" s="2">
        <v>2699.38</v>
      </c>
      <c r="F1070" s="2">
        <v>2699.63</v>
      </c>
      <c r="G1070" s="2">
        <v>3776090000</v>
      </c>
      <c r="H1070" s="2">
        <f t="shared" si="612"/>
        <v>20.486070063989089</v>
      </c>
      <c r="I1070" s="2">
        <f t="shared" si="613"/>
        <v>2757.4780000000001</v>
      </c>
      <c r="J1070" s="2">
        <f t="shared" si="614"/>
        <v>25.544963016734144</v>
      </c>
      <c r="K1070" s="2">
        <f t="shared" si="615"/>
        <v>5.3899999999998727</v>
      </c>
      <c r="L1070" s="20">
        <f>VLOOKUP(B1070,'IV Calls'!A:B,2, FALSE)</f>
        <v>0.13819999999999999</v>
      </c>
      <c r="M1070" s="2">
        <f t="shared" si="616"/>
        <v>12.337183967445938</v>
      </c>
      <c r="N1070" s="2">
        <f>VLOOKUP(B1070,'IV Puts'!A:B,2, FALSE)</f>
        <v>0.13850000000000001</v>
      </c>
      <c r="O1070" s="21">
        <f t="shared" si="617"/>
        <v>12.830692974293997</v>
      </c>
      <c r="P1070" s="4">
        <f t="shared" si="618"/>
        <v>46.710000000000036</v>
      </c>
      <c r="Q1070" s="4">
        <f t="shared" si="619"/>
        <v>25.940999999999985</v>
      </c>
      <c r="R1070" s="4">
        <f t="shared" si="620"/>
        <v>-0.84106766917292375</v>
      </c>
      <c r="S1070" s="4">
        <f t="shared" si="621"/>
        <v>-0.60086323374868056</v>
      </c>
      <c r="T1070" s="20">
        <f t="shared" si="592"/>
        <v>2723.553954887218</v>
      </c>
      <c r="U1070" s="2">
        <f t="shared" si="593"/>
        <v>23.92395488721786</v>
      </c>
      <c r="V1070" s="24">
        <f t="shared" si="594"/>
        <v>0</v>
      </c>
      <c r="W1070" s="32">
        <f t="shared" si="595"/>
        <v>2728.6857975979583</v>
      </c>
      <c r="X1070" s="33">
        <f t="shared" si="596"/>
        <v>29.05579759795819</v>
      </c>
      <c r="Y1070" s="34">
        <f t="shared" si="597"/>
        <v>0</v>
      </c>
      <c r="Z1070" s="39">
        <f t="shared" si="622"/>
        <v>2729.0829999999996</v>
      </c>
      <c r="AA1070" s="33">
        <f t="shared" si="598"/>
        <v>29.45299999999952</v>
      </c>
      <c r="AB1070" s="34">
        <f t="shared" si="599"/>
        <v>0</v>
      </c>
      <c r="AC1070" s="32">
        <f t="shared" si="600"/>
        <v>2728.9995874955707</v>
      </c>
      <c r="AD1070" s="33">
        <f t="shared" si="601"/>
        <v>29.369587495570613</v>
      </c>
      <c r="AE1070" s="34">
        <f t="shared" si="602"/>
        <v>0</v>
      </c>
      <c r="AF1070" s="36">
        <f t="shared" si="603"/>
        <v>-1</v>
      </c>
      <c r="AG1070" s="37">
        <f t="shared" si="604"/>
        <v>-1</v>
      </c>
      <c r="AH1070" s="37">
        <f>IF(COUNTIF(AF1071:AF1074, "&lt;0")&gt;=2,0,IF(AE1070=1, 1, -1))</f>
        <v>0</v>
      </c>
      <c r="AI1070" s="37">
        <f>IF(COUNTIF(AF1071:AF1073, "&lt;0")&gt;=1,0,IF(AE1070=1, 1, -1))</f>
        <v>0</v>
      </c>
      <c r="AJ1070" s="42">
        <f>IF(SUM(AE1071:AE1073)=0,0,IF(AE1070=1, 1, -1))</f>
        <v>-1</v>
      </c>
      <c r="AK1070" s="37">
        <f>IF(COUNTIF(AF1071:AF1072, "&lt;0")&gt;=2,0,IF(AE1070=1, 1, -1))</f>
        <v>-1</v>
      </c>
      <c r="AL1070" s="44">
        <f>IF(COUNTIF(AF1071:AF1074, "&lt;0")&gt;=3,0,IF(AE1070=1, 1, -1))</f>
        <v>-1</v>
      </c>
      <c r="AM1070" s="49">
        <f>IF(COUNTIF(AF1071:AF1073, "&lt;0")&gt;=2,0,IF(AE1070=1, 1, -1))</f>
        <v>-1</v>
      </c>
      <c r="AN1070" s="7">
        <v>12.363965119328963</v>
      </c>
      <c r="AO1070" s="4">
        <f t="shared" si="605"/>
        <v>17.640000000000327</v>
      </c>
      <c r="AP1070" s="4">
        <f t="shared" si="606"/>
        <v>-29.069999999999709</v>
      </c>
      <c r="AQ1070" s="4">
        <f t="shared" si="607"/>
        <v>28.819999999999709</v>
      </c>
      <c r="AR1070">
        <f t="shared" si="623"/>
        <v>29.069999999999709</v>
      </c>
      <c r="AS1070" s="6">
        <f t="shared" si="608"/>
        <v>1</v>
      </c>
      <c r="AT1070" s="4">
        <f t="shared" si="609"/>
        <v>-10.524052321006266</v>
      </c>
      <c r="AU1070" s="4">
        <f t="shared" si="624"/>
        <v>-9.4560348806707459</v>
      </c>
      <c r="AV1070">
        <f t="shared" si="625"/>
        <v>1</v>
      </c>
      <c r="AW1070">
        <f t="shared" si="626"/>
        <v>0</v>
      </c>
      <c r="AX1070">
        <f t="shared" si="627"/>
        <v>0</v>
      </c>
      <c r="AY1070" s="4">
        <f t="shared" si="610"/>
        <v>-3.9100000000000006</v>
      </c>
      <c r="AZ1070" s="4">
        <f t="shared" si="611"/>
        <v>94.564999999999856</v>
      </c>
      <c r="BA1070" s="4">
        <f>(C1070-$C$1240)*10/100*4</f>
        <v>60.147999999999954</v>
      </c>
      <c r="BC1070"/>
      <c r="BE1070" s="6"/>
      <c r="BK1070">
        <f t="shared" si="628"/>
        <v>1</v>
      </c>
    </row>
    <row r="1071" spans="1:63" x14ac:dyDescent="0.25">
      <c r="A1071">
        <v>188</v>
      </c>
      <c r="B1071" s="1">
        <v>43277</v>
      </c>
      <c r="C1071" s="2">
        <v>2722.12</v>
      </c>
      <c r="D1071" s="2">
        <v>2732.91</v>
      </c>
      <c r="E1071" s="2">
        <v>2715.6</v>
      </c>
      <c r="F1071" s="2">
        <v>2723.06</v>
      </c>
      <c r="G1071" s="2">
        <v>3555090000</v>
      </c>
      <c r="H1071" s="2">
        <f t="shared" si="612"/>
        <v>19.833755989894307</v>
      </c>
      <c r="I1071" s="2">
        <f t="shared" si="613"/>
        <v>2756.1769999999992</v>
      </c>
      <c r="J1071" s="2">
        <f t="shared" si="614"/>
        <v>23.789039493010218</v>
      </c>
      <c r="K1071" s="2">
        <f t="shared" si="615"/>
        <v>5.0499999999997272</v>
      </c>
      <c r="L1071" s="20">
        <f>VLOOKUP(B1071,'IV Calls'!A:B,2, FALSE)</f>
        <v>0.1177</v>
      </c>
      <c r="M1071" s="2">
        <f t="shared" si="616"/>
        <v>10.484025708356276</v>
      </c>
      <c r="N1071" s="2">
        <f>VLOOKUP(B1071,'IV Puts'!A:B,2, FALSE)</f>
        <v>0.1167</v>
      </c>
      <c r="O1071" s="21">
        <f t="shared" si="617"/>
        <v>10.787351050499554</v>
      </c>
      <c r="P1071" s="4">
        <f t="shared" si="618"/>
        <v>17.309999999999945</v>
      </c>
      <c r="Q1071" s="4">
        <f t="shared" si="619"/>
        <v>22.951999999999952</v>
      </c>
      <c r="R1071" s="4">
        <f t="shared" si="620"/>
        <v>0.49395488721804959</v>
      </c>
      <c r="S1071" s="4">
        <f t="shared" si="621"/>
        <v>0.33210929289896746</v>
      </c>
      <c r="T1071" s="20">
        <f t="shared" si="592"/>
        <v>2719.0535488721807</v>
      </c>
      <c r="U1071" s="2">
        <f t="shared" si="593"/>
        <v>4.0064511278192185</v>
      </c>
      <c r="V1071" s="24">
        <f t="shared" si="594"/>
        <v>1</v>
      </c>
      <c r="W1071" s="32">
        <f t="shared" si="595"/>
        <v>2723.1043772178959</v>
      </c>
      <c r="X1071" s="33">
        <f t="shared" si="596"/>
        <v>4.4377217895998911E-2</v>
      </c>
      <c r="Y1071" s="34">
        <f t="shared" si="597"/>
        <v>1</v>
      </c>
      <c r="Z1071" s="39">
        <f t="shared" si="622"/>
        <v>2720.038</v>
      </c>
      <c r="AA1071" s="33">
        <f t="shared" si="598"/>
        <v>3.0219999999999345</v>
      </c>
      <c r="AB1071" s="34">
        <f t="shared" si="599"/>
        <v>1</v>
      </c>
      <c r="AC1071" s="32">
        <f t="shared" si="600"/>
        <v>2720.6819392157586</v>
      </c>
      <c r="AD1071" s="33">
        <f t="shared" si="601"/>
        <v>2.3780607842413701</v>
      </c>
      <c r="AE1071" s="34">
        <f t="shared" si="602"/>
        <v>1</v>
      </c>
      <c r="AF1071" s="36">
        <f t="shared" si="603"/>
        <v>1</v>
      </c>
      <c r="AG1071" s="37">
        <f t="shared" si="604"/>
        <v>0</v>
      </c>
      <c r="AH1071" s="37">
        <f>IF(COUNTIF(AF1072:AF1075, "&lt;0")&gt;=2,0,IF(AE1071=1, 1, -1))</f>
        <v>0</v>
      </c>
      <c r="AI1071" s="37">
        <f>IF(COUNTIF(AF1072:AF1074, "&lt;0")&gt;=1,0,IF(AE1071=1, 1, -1))</f>
        <v>0</v>
      </c>
      <c r="AJ1071" s="42">
        <f>IF(SUM(AE1072:AE1074)=0,0,IF(AE1071=1, 1, -1))</f>
        <v>1</v>
      </c>
      <c r="AK1071" s="37">
        <f>IF(COUNTIF(AF1072:AF1073, "&lt;0")&gt;=2,0,IF(AE1071=1, 1, -1))</f>
        <v>1</v>
      </c>
      <c r="AL1071" s="44">
        <f>IF(COUNTIF(AF1072:AF1075, "&lt;0")&gt;=3,0,IF(AE1071=1, 1, -1))</f>
        <v>1</v>
      </c>
      <c r="AM1071" s="49">
        <f>IF(COUNTIF(AF1072:AF1074, "&lt;0")&gt;=2,0,IF(AE1071=1, 1, -1))</f>
        <v>0</v>
      </c>
      <c r="AN1071" s="7">
        <v>10.394951573196069</v>
      </c>
      <c r="AO1071" s="4">
        <f t="shared" si="605"/>
        <v>10.789999999999964</v>
      </c>
      <c r="AP1071" s="4">
        <f t="shared" si="606"/>
        <v>-6.5199999999999818</v>
      </c>
      <c r="AQ1071" s="4">
        <f t="shared" si="607"/>
        <v>0.94000000000005457</v>
      </c>
      <c r="AR1071">
        <f t="shared" si="623"/>
        <v>10.789999999999964</v>
      </c>
      <c r="AS1071" s="6">
        <f t="shared" si="608"/>
        <v>0</v>
      </c>
      <c r="AT1071" s="4">
        <f t="shared" si="609"/>
        <v>4.8024273597941409</v>
      </c>
      <c r="AU1071" s="4">
        <f t="shared" si="624"/>
        <v>16.454951573196013</v>
      </c>
      <c r="AV1071">
        <f t="shared" si="625"/>
        <v>0</v>
      </c>
      <c r="AW1071">
        <f t="shared" si="626"/>
        <v>0</v>
      </c>
      <c r="AX1071">
        <f t="shared" si="627"/>
        <v>0</v>
      </c>
      <c r="AY1071" s="4">
        <f t="shared" si="610"/>
        <v>6.94</v>
      </c>
      <c r="AZ1071" s="4">
        <f t="shared" si="611"/>
        <v>98.474999999999852</v>
      </c>
      <c r="BA1071" s="4">
        <f>(C1071-$C$1240)*10/100*4</f>
        <v>57.615999999999985</v>
      </c>
      <c r="BC1071"/>
      <c r="BE1071" s="6"/>
      <c r="BK1071">
        <f t="shared" si="628"/>
        <v>1</v>
      </c>
    </row>
    <row r="1072" spans="1:63" x14ac:dyDescent="0.25">
      <c r="A1072">
        <v>187</v>
      </c>
      <c r="B1072" s="1">
        <v>43276</v>
      </c>
      <c r="C1072" s="2">
        <v>2742.94</v>
      </c>
      <c r="D1072" s="2">
        <v>2742.94</v>
      </c>
      <c r="E1072" s="2">
        <v>2698.67</v>
      </c>
      <c r="F1072" s="2">
        <v>2717.07</v>
      </c>
      <c r="G1072" s="2">
        <v>3655080000</v>
      </c>
      <c r="H1072" s="2">
        <f t="shared" si="612"/>
        <v>14.745352601187014</v>
      </c>
      <c r="I1072" s="2">
        <f t="shared" si="613"/>
        <v>2755.3264999999997</v>
      </c>
      <c r="J1072" s="2">
        <f t="shared" si="614"/>
        <v>21.588590620973847</v>
      </c>
      <c r="K1072" s="2">
        <f t="shared" si="615"/>
        <v>-11.940000000000055</v>
      </c>
      <c r="L1072" s="20">
        <f>VLOOKUP(B1072,'IV Calls'!A:B,2, FALSE)</f>
        <v>0.13619999999999999</v>
      </c>
      <c r="M1072" s="2">
        <f t="shared" si="616"/>
        <v>12.300721358902896</v>
      </c>
      <c r="N1072" s="2">
        <f>VLOOKUP(B1072,'IV Puts'!A:B,2, FALSE)</f>
        <v>0.1351</v>
      </c>
      <c r="O1072" s="21">
        <f t="shared" si="617"/>
        <v>12.661966609459171</v>
      </c>
      <c r="P1072" s="4">
        <f t="shared" si="618"/>
        <v>56.210000000000036</v>
      </c>
      <c r="Q1072" s="4">
        <f t="shared" si="619"/>
        <v>22.322999999999958</v>
      </c>
      <c r="R1072" s="4">
        <f t="shared" si="620"/>
        <v>1.9835488721804555</v>
      </c>
      <c r="S1072" s="4">
        <f t="shared" si="621"/>
        <v>1.3864467857688221</v>
      </c>
      <c r="T1072" s="20">
        <f t="shared" si="592"/>
        <v>2757.94822556391</v>
      </c>
      <c r="U1072" s="2">
        <f t="shared" si="593"/>
        <v>40.878225563909837</v>
      </c>
      <c r="V1072" s="24">
        <f t="shared" si="594"/>
        <v>0</v>
      </c>
      <c r="W1072" s="32">
        <f t="shared" si="595"/>
        <v>2744.4833232434839</v>
      </c>
      <c r="X1072" s="33">
        <f t="shared" si="596"/>
        <v>27.413323243483774</v>
      </c>
      <c r="Y1072" s="34">
        <f t="shared" si="597"/>
        <v>0</v>
      </c>
      <c r="Z1072" s="39">
        <f t="shared" si="622"/>
        <v>2741.1550000000002</v>
      </c>
      <c r="AA1072" s="33">
        <f t="shared" si="598"/>
        <v>24.085000000000036</v>
      </c>
      <c r="AB1072" s="34">
        <f t="shared" si="599"/>
        <v>0</v>
      </c>
      <c r="AC1072" s="32">
        <f t="shared" si="600"/>
        <v>2741.8539478811317</v>
      </c>
      <c r="AD1072" s="33">
        <f t="shared" si="601"/>
        <v>24.783947881131553</v>
      </c>
      <c r="AE1072" s="34">
        <f t="shared" si="602"/>
        <v>0</v>
      </c>
      <c r="AF1072" s="36">
        <f t="shared" si="603"/>
        <v>-1</v>
      </c>
      <c r="AG1072" s="37">
        <f t="shared" si="604"/>
        <v>-1</v>
      </c>
      <c r="AH1072" s="37">
        <f>IF(COUNTIF(AF1073:AF1076, "&lt;0")&gt;=2,0,IF(AE1072=1, 1, -1))</f>
        <v>0</v>
      </c>
      <c r="AI1072" s="37">
        <f>IF(COUNTIF(AF1073:AF1075, "&lt;0")&gt;=1,0,IF(AE1072=1, 1, -1))</f>
        <v>0</v>
      </c>
      <c r="AJ1072" s="42">
        <f>IF(SUM(AE1073:AE1075)=0,0,IF(AE1072=1, 1, -1))</f>
        <v>-1</v>
      </c>
      <c r="AK1072" s="37">
        <f>IF(COUNTIF(AF1073:AF1074, "&lt;0")&gt;=2,0,IF(AE1072=1, 1, -1))</f>
        <v>-1</v>
      </c>
      <c r="AL1072" s="44">
        <f>IF(COUNTIF(AF1073:AF1076, "&lt;0")&gt;=3,0,IF(AE1072=1, 1, -1))</f>
        <v>-1</v>
      </c>
      <c r="AM1072" s="49">
        <f>IF(COUNTIF(AF1073:AF1075, "&lt;0")&gt;=2,0,IF(AE1072=1, 1, -1))</f>
        <v>-1</v>
      </c>
      <c r="AN1072" s="7">
        <v>12.201376325901476</v>
      </c>
      <c r="AO1072" s="4">
        <f t="shared" si="605"/>
        <v>0</v>
      </c>
      <c r="AP1072" s="4">
        <f t="shared" si="606"/>
        <v>-44.269999999999982</v>
      </c>
      <c r="AQ1072" s="4">
        <f t="shared" si="607"/>
        <v>25.869999999999891</v>
      </c>
      <c r="AR1072">
        <f t="shared" si="623"/>
        <v>44.269999999999982</v>
      </c>
      <c r="AS1072" s="6">
        <f t="shared" si="608"/>
        <v>1</v>
      </c>
      <c r="AT1072" s="4">
        <f t="shared" si="609"/>
        <v>-25.967935511147768</v>
      </c>
      <c r="AU1072" s="4">
        <f t="shared" si="624"/>
        <v>-6.6686236740984146</v>
      </c>
      <c r="AV1072">
        <f t="shared" si="625"/>
        <v>1</v>
      </c>
      <c r="AW1072">
        <f t="shared" si="626"/>
        <v>0</v>
      </c>
      <c r="AX1072">
        <f t="shared" si="627"/>
        <v>0</v>
      </c>
      <c r="AY1072" s="4">
        <f t="shared" si="610"/>
        <v>-3.9100000000000006</v>
      </c>
      <c r="AZ1072" s="4">
        <f t="shared" si="611"/>
        <v>91.534999999999854</v>
      </c>
      <c r="BA1072" s="4">
        <f>(C1072-$C$1240)*10/100*4</f>
        <v>65.944000000000045</v>
      </c>
      <c r="BC1072"/>
      <c r="BE1072" s="6"/>
      <c r="BK1072">
        <f t="shared" si="628"/>
        <v>1</v>
      </c>
    </row>
    <row r="1073" spans="1:63" x14ac:dyDescent="0.25">
      <c r="A1073">
        <v>186</v>
      </c>
      <c r="B1073" s="1">
        <v>43273</v>
      </c>
      <c r="C1073" s="2">
        <v>2760.79</v>
      </c>
      <c r="D1073" s="2">
        <v>2764.17</v>
      </c>
      <c r="E1073" s="2">
        <v>2752.68</v>
      </c>
      <c r="F1073" s="2">
        <v>2754.88</v>
      </c>
      <c r="G1073" s="2">
        <v>5450550000</v>
      </c>
      <c r="H1073" s="2">
        <f t="shared" si="612"/>
        <v>11.672638899961216</v>
      </c>
      <c r="I1073" s="2">
        <f t="shared" si="613"/>
        <v>2754.3594999999996</v>
      </c>
      <c r="J1073" s="2">
        <f t="shared" si="614"/>
        <v>14.611025253122008</v>
      </c>
      <c r="K1073" s="2">
        <f t="shared" si="615"/>
        <v>11.029999999999745</v>
      </c>
      <c r="L1073" s="20">
        <f>VLOOKUP(B1073,'IV Calls'!A:B,2, FALSE)</f>
        <v>9.0300000000000005E-2</v>
      </c>
      <c r="M1073" s="2">
        <f t="shared" si="616"/>
        <v>8.1401672386066704</v>
      </c>
      <c r="N1073" s="2">
        <f>VLOOKUP(B1073,'IV Puts'!A:B,2, FALSE)</f>
        <v>9.1499999999999998E-2</v>
      </c>
      <c r="O1073" s="21">
        <f t="shared" si="617"/>
        <v>8.559709246292579</v>
      </c>
      <c r="P1073" s="4">
        <f t="shared" si="618"/>
        <v>14.409999999999854</v>
      </c>
      <c r="Q1073" s="4">
        <f t="shared" si="619"/>
        <v>17.819999999999936</v>
      </c>
      <c r="R1073" s="4">
        <f t="shared" si="620"/>
        <v>3.0682255639097784</v>
      </c>
      <c r="S1073" s="4">
        <f t="shared" si="621"/>
        <v>2.1736947091320324</v>
      </c>
      <c r="T1073" s="20">
        <f t="shared" si="592"/>
        <v>2753.2304511278198</v>
      </c>
      <c r="U1073" s="2">
        <f t="shared" si="593"/>
        <v>1.6495488721802758</v>
      </c>
      <c r="V1073" s="24">
        <f t="shared" si="594"/>
        <v>1</v>
      </c>
      <c r="W1073" s="32">
        <f t="shared" si="595"/>
        <v>2762.4721907766302</v>
      </c>
      <c r="X1073" s="33">
        <f t="shared" si="596"/>
        <v>7.5921907766301047</v>
      </c>
      <c r="Y1073" s="34">
        <f t="shared" si="597"/>
        <v>1</v>
      </c>
      <c r="Z1073" s="39">
        <f t="shared" si="622"/>
        <v>2759.9409999999998</v>
      </c>
      <c r="AA1073" s="33">
        <f t="shared" si="598"/>
        <v>5.0609999999996944</v>
      </c>
      <c r="AB1073" s="34">
        <f t="shared" si="599"/>
        <v>1</v>
      </c>
      <c r="AC1073" s="32">
        <f t="shared" si="600"/>
        <v>2760.4725500630921</v>
      </c>
      <c r="AD1073" s="33">
        <f t="shared" si="601"/>
        <v>5.5925500630919487</v>
      </c>
      <c r="AE1073" s="34">
        <f t="shared" si="602"/>
        <v>1</v>
      </c>
      <c r="AF1073" s="36">
        <f t="shared" si="603"/>
        <v>1</v>
      </c>
      <c r="AG1073" s="37">
        <f t="shared" si="604"/>
        <v>0</v>
      </c>
      <c r="AH1073" s="37">
        <f>IF(COUNTIF(AF1074:AF1077, "&lt;0")&gt;=2,0,IF(AE1073=1, 1, -1))</f>
        <v>0</v>
      </c>
      <c r="AI1073" s="37">
        <f>IF(COUNTIF(AF1074:AF1076, "&lt;0")&gt;=1,0,IF(AE1073=1, 1, -1))</f>
        <v>0</v>
      </c>
      <c r="AJ1073" s="42">
        <f>IF(SUM(AE1074:AE1076)=0,0,IF(AE1073=1, 1, -1))</f>
        <v>1</v>
      </c>
      <c r="AK1073" s="37">
        <f>IF(COUNTIF(AF1074:AF1075, "&lt;0")&gt;=2,0,IF(AE1073=1, 1, -1))</f>
        <v>1</v>
      </c>
      <c r="AL1073" s="44">
        <f>IF(COUNTIF(AF1074:AF1077, "&lt;0")&gt;=3,0,IF(AE1073=1, 1, -1))</f>
        <v>0</v>
      </c>
      <c r="AM1073" s="49">
        <f>IF(COUNTIF(AF1074:AF1076, "&lt;0")&gt;=2,0,IF(AE1073=1, 1, -1))</f>
        <v>0</v>
      </c>
      <c r="AN1073" s="7">
        <v>8.2483422185217083</v>
      </c>
      <c r="AO1073" s="4">
        <f t="shared" si="605"/>
        <v>3.3800000000001091</v>
      </c>
      <c r="AP1073" s="4">
        <f t="shared" si="606"/>
        <v>-8.1100000000001273</v>
      </c>
      <c r="AQ1073" s="4">
        <f t="shared" si="607"/>
        <v>5.9099999999998545</v>
      </c>
      <c r="AR1073">
        <f t="shared" si="623"/>
        <v>8.1100000000001273</v>
      </c>
      <c r="AS1073" s="6">
        <f t="shared" si="608"/>
        <v>0</v>
      </c>
      <c r="AT1073" s="4">
        <f t="shared" si="609"/>
        <v>4.2625133277824361</v>
      </c>
      <c r="AU1073" s="4">
        <f t="shared" si="624"/>
        <v>9.3383422185218539</v>
      </c>
      <c r="AV1073">
        <f t="shared" si="625"/>
        <v>0</v>
      </c>
      <c r="AW1073">
        <f t="shared" si="626"/>
        <v>0</v>
      </c>
      <c r="AX1073">
        <f t="shared" si="627"/>
        <v>0</v>
      </c>
      <c r="AY1073" s="4">
        <f t="shared" si="610"/>
        <v>6.94</v>
      </c>
      <c r="AZ1073" s="4">
        <f t="shared" si="611"/>
        <v>95.444999999999851</v>
      </c>
      <c r="BA1073" s="4">
        <f>(C1073-$C$1240)*10/100*4</f>
        <v>73.084000000000017</v>
      </c>
      <c r="BC1073"/>
      <c r="BE1073" s="6"/>
      <c r="BK1073">
        <f t="shared" si="628"/>
        <v>1</v>
      </c>
    </row>
    <row r="1074" spans="1:63" x14ac:dyDescent="0.25">
      <c r="A1074">
        <v>185</v>
      </c>
      <c r="B1074" s="1">
        <v>43272</v>
      </c>
      <c r="C1074" s="2">
        <v>2769.28</v>
      </c>
      <c r="D1074" s="2">
        <v>2769.28</v>
      </c>
      <c r="E1074" s="2">
        <v>2744.39</v>
      </c>
      <c r="F1074" s="2">
        <v>2749.76</v>
      </c>
      <c r="G1074" s="2">
        <v>3300060000</v>
      </c>
      <c r="H1074" s="2">
        <f t="shared" si="612"/>
        <v>11.173145583148047</v>
      </c>
      <c r="I1074" s="2">
        <f t="shared" si="613"/>
        <v>2752.8669999999997</v>
      </c>
      <c r="J1074" s="2">
        <f t="shared" si="614"/>
        <v>14.053286289203529</v>
      </c>
      <c r="K1074" s="2">
        <f t="shared" si="615"/>
        <v>1.9600000000000364</v>
      </c>
      <c r="L1074" s="20">
        <f>VLOOKUP(B1074,'IV Calls'!A:B,2, FALSE)</f>
        <v>0.1084</v>
      </c>
      <c r="M1074" s="2">
        <f t="shared" si="616"/>
        <v>9.8342093914147028</v>
      </c>
      <c r="N1074" s="2">
        <f>VLOOKUP(B1074,'IV Puts'!A:B,2, FALSE)</f>
        <v>0.1109</v>
      </c>
      <c r="O1074" s="21">
        <f t="shared" si="617"/>
        <v>10.440806733463345</v>
      </c>
      <c r="P1074" s="4">
        <f t="shared" si="618"/>
        <v>24.890000000000327</v>
      </c>
      <c r="Q1074" s="4">
        <f t="shared" si="619"/>
        <v>17.958999999999925</v>
      </c>
      <c r="R1074" s="4">
        <f t="shared" si="620"/>
        <v>3.4704511278195489</v>
      </c>
      <c r="S1074" s="4">
        <f t="shared" si="621"/>
        <v>2.3692827839864177</v>
      </c>
      <c r="T1074" s="20">
        <f t="shared" si="592"/>
        <v>2771.1537368421054</v>
      </c>
      <c r="U1074" s="2">
        <f t="shared" si="593"/>
        <v>21.393736842105227</v>
      </c>
      <c r="V1074" s="24">
        <f t="shared" si="594"/>
        <v>0</v>
      </c>
      <c r="W1074" s="32">
        <f t="shared" si="595"/>
        <v>2771.0934735021856</v>
      </c>
      <c r="X1074" s="33">
        <f t="shared" si="596"/>
        <v>21.33347350218537</v>
      </c>
      <c r="Y1074" s="34">
        <f t="shared" si="597"/>
        <v>0</v>
      </c>
      <c r="Z1074" s="39">
        <f t="shared" si="622"/>
        <v>2769.2350000000001</v>
      </c>
      <c r="AA1074" s="33">
        <f t="shared" si="598"/>
        <v>19.474999999999909</v>
      </c>
      <c r="AB1074" s="34">
        <f t="shared" si="599"/>
        <v>0</v>
      </c>
      <c r="AC1074" s="32">
        <f t="shared" si="600"/>
        <v>2769.6252794354591</v>
      </c>
      <c r="AD1074" s="33">
        <f t="shared" si="601"/>
        <v>19.865279435458888</v>
      </c>
      <c r="AE1074" s="34">
        <f t="shared" si="602"/>
        <v>0</v>
      </c>
      <c r="AF1074" s="36">
        <f t="shared" si="603"/>
        <v>-1</v>
      </c>
      <c r="AG1074" s="37">
        <f t="shared" si="604"/>
        <v>-1</v>
      </c>
      <c r="AH1074" s="37">
        <f>IF(COUNTIF(AF1075:AF1078, "&lt;0")&gt;=2,0,IF(AE1074=1, 1, -1))</f>
        <v>0</v>
      </c>
      <c r="AI1074" s="37">
        <f>IF(COUNTIF(AF1075:AF1077, "&lt;0")&gt;=1,0,IF(AE1074=1, 1, -1))</f>
        <v>0</v>
      </c>
      <c r="AJ1074" s="42">
        <f>IF(SUM(AE1075:AE1077)=0,0,IF(AE1074=1, 1, -1))</f>
        <v>-1</v>
      </c>
      <c r="AK1074" s="37">
        <f>IF(COUNTIF(AF1075:AF1076, "&lt;0")&gt;=2,0,IF(AE1074=1, 1, -1))</f>
        <v>-1</v>
      </c>
      <c r="AL1074" s="44">
        <f>IF(COUNTIF(AF1075:AF1078, "&lt;0")&gt;=3,0,IF(AE1074=1, 1, -1))</f>
        <v>-1</v>
      </c>
      <c r="AM1074" s="49">
        <f>IF(COUNTIF(AF1075:AF1077, "&lt;0")&gt;=2,0,IF(AE1074=1, 1, -1))</f>
        <v>0</v>
      </c>
      <c r="AN1074" s="7">
        <v>10.061013113541428</v>
      </c>
      <c r="AO1074" s="4">
        <f t="shared" si="605"/>
        <v>0</v>
      </c>
      <c r="AP1074" s="4">
        <f t="shared" si="606"/>
        <v>-24.890000000000327</v>
      </c>
      <c r="AQ1074" s="4">
        <f t="shared" si="607"/>
        <v>19.519999999999982</v>
      </c>
      <c r="AR1074">
        <f t="shared" si="623"/>
        <v>24.890000000000327</v>
      </c>
      <c r="AS1074" s="6">
        <f t="shared" si="608"/>
        <v>1</v>
      </c>
      <c r="AT1074" s="4">
        <f t="shared" si="609"/>
        <v>-9.7984803296881857</v>
      </c>
      <c r="AU1074" s="4">
        <f t="shared" si="624"/>
        <v>-2.458986886458554</v>
      </c>
      <c r="AV1074">
        <f t="shared" si="625"/>
        <v>1</v>
      </c>
      <c r="AW1074">
        <f t="shared" si="626"/>
        <v>0</v>
      </c>
      <c r="AX1074">
        <f t="shared" si="627"/>
        <v>0</v>
      </c>
      <c r="AY1074" s="4">
        <f t="shared" si="610"/>
        <v>-3.9100000000000006</v>
      </c>
      <c r="AZ1074" s="4">
        <f t="shared" si="611"/>
        <v>88.504999999999853</v>
      </c>
      <c r="BA1074" s="4">
        <f>(C1074-$C$1240)*10/100*4</f>
        <v>76.480000000000103</v>
      </c>
      <c r="BC1074"/>
      <c r="BE1074" s="6"/>
      <c r="BK1074">
        <f t="shared" si="628"/>
        <v>1</v>
      </c>
    </row>
    <row r="1075" spans="1:63" x14ac:dyDescent="0.25">
      <c r="A1075">
        <v>184</v>
      </c>
      <c r="B1075" s="1">
        <v>43271</v>
      </c>
      <c r="C1075" s="2">
        <v>2769.73</v>
      </c>
      <c r="D1075" s="2">
        <v>2774.86</v>
      </c>
      <c r="E1075" s="2">
        <v>2763.91</v>
      </c>
      <c r="F1075" s="2">
        <v>2767.32</v>
      </c>
      <c r="G1075" s="2">
        <v>3327600000</v>
      </c>
      <c r="H1075" s="2">
        <f t="shared" si="612"/>
        <v>11.064578919537125</v>
      </c>
      <c r="I1075" s="2">
        <f t="shared" si="613"/>
        <v>2750.1019999999999</v>
      </c>
      <c r="J1075" s="2">
        <f t="shared" si="614"/>
        <v>12.817578225973401</v>
      </c>
      <c r="K1075" s="2">
        <f t="shared" si="615"/>
        <v>7.1399999999998727</v>
      </c>
      <c r="L1075" s="20">
        <f>VLOOKUP(B1075,'IV Calls'!A:B,2, FALSE)</f>
        <v>8.8599999999999998E-2</v>
      </c>
      <c r="M1075" s="2">
        <f t="shared" si="616"/>
        <v>8.0241852118745367</v>
      </c>
      <c r="N1075" s="2">
        <f>VLOOKUP(B1075,'IV Puts'!A:B,2, FALSE)</f>
        <v>8.9599999999999999E-2</v>
      </c>
      <c r="O1075" s="21">
        <f t="shared" si="617"/>
        <v>8.4210757474858067</v>
      </c>
      <c r="P1075" s="4">
        <f t="shared" si="618"/>
        <v>12.269999999999982</v>
      </c>
      <c r="Q1075" s="4">
        <f t="shared" si="619"/>
        <v>17.443999999999914</v>
      </c>
      <c r="R1075" s="4">
        <f t="shared" si="620"/>
        <v>3.8337368421052611</v>
      </c>
      <c r="S1075" s="4">
        <f t="shared" si="621"/>
        <v>2.5541880312467731</v>
      </c>
      <c r="T1075" s="20">
        <f t="shared" si="592"/>
        <v>2766.6114210526316</v>
      </c>
      <c r="U1075" s="2">
        <f t="shared" si="593"/>
        <v>0.70857894736855087</v>
      </c>
      <c r="V1075" s="24">
        <f t="shared" si="594"/>
        <v>1</v>
      </c>
      <c r="W1075" s="32">
        <f t="shared" si="595"/>
        <v>2771.6196509549795</v>
      </c>
      <c r="X1075" s="33">
        <f t="shared" si="596"/>
        <v>4.29965095497937</v>
      </c>
      <c r="Y1075" s="34">
        <f t="shared" si="597"/>
        <v>1</v>
      </c>
      <c r="Z1075" s="39">
        <f t="shared" si="622"/>
        <v>2771.5019999999995</v>
      </c>
      <c r="AA1075" s="33">
        <f t="shared" si="598"/>
        <v>4.1819999999993342</v>
      </c>
      <c r="AB1075" s="34">
        <f t="shared" si="599"/>
        <v>1</v>
      </c>
      <c r="AC1075" s="32">
        <f t="shared" si="600"/>
        <v>2771.5267067005452</v>
      </c>
      <c r="AD1075" s="33">
        <f t="shared" si="601"/>
        <v>4.2067067005450554</v>
      </c>
      <c r="AE1075" s="34">
        <f t="shared" si="602"/>
        <v>1</v>
      </c>
      <c r="AF1075" s="36">
        <f t="shared" si="603"/>
        <v>1</v>
      </c>
      <c r="AG1075" s="37">
        <f t="shared" si="604"/>
        <v>0</v>
      </c>
      <c r="AH1075" s="37">
        <f>IF(COUNTIF(AF1076:AF1079, "&lt;0")&gt;=2,0,IF(AE1075=1, 1, -1))</f>
        <v>0</v>
      </c>
      <c r="AI1075" s="37">
        <f>IF(COUNTIF(AF1076:AF1078, "&lt;0")&gt;=1,0,IF(AE1075=1, 1, -1))</f>
        <v>0</v>
      </c>
      <c r="AJ1075" s="42">
        <f>IF(SUM(AE1076:AE1078)=0,0,IF(AE1075=1, 1, -1))</f>
        <v>1</v>
      </c>
      <c r="AK1075" s="37">
        <f>IF(COUNTIF(AF1076:AF1077, "&lt;0")&gt;=2,0,IF(AE1075=1, 1, -1))</f>
        <v>0</v>
      </c>
      <c r="AL1075" s="44">
        <f>IF(COUNTIF(AF1076:AF1079, "&lt;0")&gt;=3,0,IF(AE1075=1, 1, -1))</f>
        <v>1</v>
      </c>
      <c r="AM1075" s="49">
        <f>IF(COUNTIF(AF1076:AF1078, "&lt;0")&gt;=2,0,IF(AE1075=1, 1, -1))</f>
        <v>0</v>
      </c>
      <c r="AN1075" s="7">
        <v>8.1147516363877941</v>
      </c>
      <c r="AO1075" s="4">
        <f t="shared" si="605"/>
        <v>5.1300000000001091</v>
      </c>
      <c r="AP1075" s="4">
        <f t="shared" si="606"/>
        <v>-5.8200000000001637</v>
      </c>
      <c r="AQ1075" s="4">
        <f t="shared" si="607"/>
        <v>2.4099999999998545</v>
      </c>
      <c r="AR1075">
        <f t="shared" si="623"/>
        <v>5.8200000000001637</v>
      </c>
      <c r="AS1075" s="6">
        <f t="shared" si="608"/>
        <v>0</v>
      </c>
      <c r="AT1075" s="4">
        <f t="shared" si="609"/>
        <v>6.3521274545815274</v>
      </c>
      <c r="AU1075" s="4">
        <f t="shared" si="624"/>
        <v>12.70475163638794</v>
      </c>
      <c r="AV1075">
        <f t="shared" si="625"/>
        <v>0</v>
      </c>
      <c r="AW1075">
        <f t="shared" si="626"/>
        <v>0</v>
      </c>
      <c r="AX1075">
        <f t="shared" si="627"/>
        <v>0</v>
      </c>
      <c r="AY1075" s="4">
        <f t="shared" si="610"/>
        <v>6.94</v>
      </c>
      <c r="AZ1075" s="4">
        <f t="shared" si="611"/>
        <v>92.41499999999985</v>
      </c>
      <c r="BA1075" s="4">
        <f>(C1075-$C$1240)*10/100*4</f>
        <v>76.660000000000039</v>
      </c>
      <c r="BC1075"/>
      <c r="BE1075" s="6"/>
      <c r="BK1075">
        <f t="shared" si="628"/>
        <v>1</v>
      </c>
    </row>
    <row r="1076" spans="1:63" x14ac:dyDescent="0.25">
      <c r="A1076">
        <v>183</v>
      </c>
      <c r="B1076" s="1">
        <v>43270</v>
      </c>
      <c r="C1076" s="2">
        <v>2752.01</v>
      </c>
      <c r="D1076" s="2">
        <v>2765.05</v>
      </c>
      <c r="E1076" s="2">
        <v>2743.19</v>
      </c>
      <c r="F1076" s="2">
        <v>2762.59</v>
      </c>
      <c r="G1076" s="2">
        <v>3661470000</v>
      </c>
      <c r="H1076" s="2">
        <f t="shared" si="612"/>
        <v>12.895386944347319</v>
      </c>
      <c r="I1076" s="2">
        <f t="shared" si="613"/>
        <v>2748.5325000000003</v>
      </c>
      <c r="J1076" s="2">
        <f t="shared" si="614"/>
        <v>13.866021931705072</v>
      </c>
      <c r="K1076" s="2">
        <f t="shared" si="615"/>
        <v>-21.739999999999782</v>
      </c>
      <c r="L1076" s="20">
        <f>VLOOKUP(B1076,'IV Calls'!A:B,2, FALSE)</f>
        <v>9.9299999999999999E-2</v>
      </c>
      <c r="M1076" s="2">
        <f t="shared" si="616"/>
        <v>9.0295758564857636</v>
      </c>
      <c r="N1076" s="2">
        <f>VLOOKUP(B1076,'IV Puts'!A:B,2, FALSE)</f>
        <v>0.1</v>
      </c>
      <c r="O1076" s="21">
        <f t="shared" si="617"/>
        <v>9.4364891306178329</v>
      </c>
      <c r="P1076" s="4">
        <f t="shared" si="618"/>
        <v>30.559999999999945</v>
      </c>
      <c r="Q1076" s="4">
        <f t="shared" si="619"/>
        <v>18.6099999999999</v>
      </c>
      <c r="R1076" s="4">
        <f t="shared" si="620"/>
        <v>4.0214210526315748</v>
      </c>
      <c r="S1076" s="4">
        <f t="shared" si="621"/>
        <v>2.6614802182810338</v>
      </c>
      <c r="T1076" s="20">
        <f t="shared" si="592"/>
        <v>2777.8468796992479</v>
      </c>
      <c r="U1076" s="2">
        <f t="shared" si="593"/>
        <v>15.256879699247747</v>
      </c>
      <c r="V1076" s="24">
        <f t="shared" si="594"/>
        <v>0</v>
      </c>
      <c r="W1076" s="32">
        <f t="shared" si="595"/>
        <v>2753.9489264634021</v>
      </c>
      <c r="X1076" s="33">
        <f t="shared" si="596"/>
        <v>8.6410735365980145</v>
      </c>
      <c r="Y1076" s="34">
        <f t="shared" si="597"/>
        <v>1</v>
      </c>
      <c r="Z1076" s="39">
        <f t="shared" si="622"/>
        <v>2750.6320000000005</v>
      </c>
      <c r="AA1076" s="33">
        <f t="shared" si="598"/>
        <v>11.957999999999629</v>
      </c>
      <c r="AB1076" s="34">
        <f t="shared" si="599"/>
        <v>0</v>
      </c>
      <c r="AC1076" s="32">
        <f t="shared" si="600"/>
        <v>2751.3285545573149</v>
      </c>
      <c r="AD1076" s="33">
        <f t="shared" si="601"/>
        <v>11.261445442685272</v>
      </c>
      <c r="AE1076" s="34">
        <f t="shared" si="602"/>
        <v>0</v>
      </c>
      <c r="AF1076" s="36">
        <f t="shared" si="603"/>
        <v>-1</v>
      </c>
      <c r="AG1076" s="37">
        <f t="shared" si="604"/>
        <v>0</v>
      </c>
      <c r="AH1076" s="37">
        <f>IF(COUNTIF(AF1077:AF1080, "&lt;0")&gt;=2,0,IF(AE1076=1, 1, -1))</f>
        <v>0</v>
      </c>
      <c r="AI1076" s="37">
        <f>IF(COUNTIF(AF1077:AF1079, "&lt;0")&gt;=1,0,IF(AE1076=1, 1, -1))</f>
        <v>0</v>
      </c>
      <c r="AJ1076" s="42">
        <f>IF(SUM(AE1077:AE1079)=0,0,IF(AE1076=1, 1, -1))</f>
        <v>-1</v>
      </c>
      <c r="AK1076" s="37">
        <f>IF(COUNTIF(AF1077:AF1078, "&lt;0")&gt;=2,0,IF(AE1076=1, 1, -1))</f>
        <v>-1</v>
      </c>
      <c r="AL1076" s="44">
        <f>IF(COUNTIF(AF1077:AF1080, "&lt;0")&gt;=3,0,IF(AE1076=1, 1, -1))</f>
        <v>-1</v>
      </c>
      <c r="AM1076" s="49">
        <f>IF(COUNTIF(AF1077:AF1079, "&lt;0")&gt;=2,0,IF(AE1076=1, 1, -1))</f>
        <v>-1</v>
      </c>
      <c r="AN1076" s="7">
        <v>9.0932284556754919</v>
      </c>
      <c r="AO1076" s="4">
        <f t="shared" si="605"/>
        <v>13.039999999999964</v>
      </c>
      <c r="AP1076" s="4">
        <f t="shared" si="606"/>
        <v>-8.8200000000001637</v>
      </c>
      <c r="AQ1076" s="4">
        <f t="shared" si="607"/>
        <v>10.579999999999927</v>
      </c>
      <c r="AR1076">
        <f t="shared" si="623"/>
        <v>13.039999999999964</v>
      </c>
      <c r="AS1076" s="6">
        <f t="shared" si="608"/>
        <v>0</v>
      </c>
      <c r="AT1076" s="4">
        <f t="shared" si="609"/>
        <v>0.5998426835132733</v>
      </c>
      <c r="AU1076" s="4">
        <f t="shared" si="624"/>
        <v>5.5132284556755646</v>
      </c>
      <c r="AV1076">
        <f t="shared" si="625"/>
        <v>0</v>
      </c>
      <c r="AW1076">
        <f t="shared" si="626"/>
        <v>0</v>
      </c>
      <c r="AX1076">
        <f t="shared" si="627"/>
        <v>0</v>
      </c>
      <c r="AY1076" s="4">
        <f t="shared" si="610"/>
        <v>6.94</v>
      </c>
      <c r="AZ1076" s="4">
        <f t="shared" si="611"/>
        <v>85.474999999999852</v>
      </c>
      <c r="BA1076" s="4">
        <f>(C1076-$C$1240)*10/100*4</f>
        <v>69.572000000000116</v>
      </c>
      <c r="BC1076"/>
      <c r="BE1076" s="6"/>
      <c r="BK1076">
        <f t="shared" si="628"/>
        <v>1</v>
      </c>
    </row>
    <row r="1077" spans="1:63" x14ac:dyDescent="0.25">
      <c r="A1077">
        <v>182</v>
      </c>
      <c r="B1077" s="1">
        <v>43269</v>
      </c>
      <c r="C1077" s="2">
        <v>2765.79</v>
      </c>
      <c r="D1077" s="2">
        <v>2774.99</v>
      </c>
      <c r="E1077" s="2">
        <v>2757.12</v>
      </c>
      <c r="F1077" s="2">
        <v>2773.75</v>
      </c>
      <c r="G1077" s="2">
        <v>3287150000</v>
      </c>
      <c r="H1077" s="2">
        <f t="shared" si="612"/>
        <v>13.558362282288281</v>
      </c>
      <c r="I1077" s="2">
        <f t="shared" si="613"/>
        <v>2747.7015000000001</v>
      </c>
      <c r="J1077" s="2">
        <f t="shared" si="614"/>
        <v>14.911427761778409</v>
      </c>
      <c r="K1077" s="2">
        <f t="shared" si="615"/>
        <v>-13.869999999999891</v>
      </c>
      <c r="L1077" s="20">
        <f>VLOOKUP(B1077,'IV Calls'!A:B,2, FALSE)</f>
        <v>9.4100000000000003E-2</v>
      </c>
      <c r="M1077" s="2">
        <f t="shared" si="616"/>
        <v>8.5749597072432131</v>
      </c>
      <c r="N1077" s="2">
        <f>VLOOKUP(B1077,'IV Puts'!A:B,2, FALSE)</f>
        <v>9.4200000000000006E-2</v>
      </c>
      <c r="O1077" s="21">
        <f t="shared" si="617"/>
        <v>8.9081128281056348</v>
      </c>
      <c r="P1077" s="4">
        <f t="shared" si="618"/>
        <v>22.539999999999964</v>
      </c>
      <c r="Q1077" s="4">
        <f t="shared" si="619"/>
        <v>16.863999999999898</v>
      </c>
      <c r="R1077" s="4">
        <f t="shared" si="620"/>
        <v>4.0968796992481096</v>
      </c>
      <c r="S1077" s="4">
        <f t="shared" si="621"/>
        <v>2.7308823428197742</v>
      </c>
      <c r="T1077" s="20">
        <f t="shared" si="592"/>
        <v>2783.8979323308267</v>
      </c>
      <c r="U1077" s="2">
        <f t="shared" si="593"/>
        <v>10.147932330826734</v>
      </c>
      <c r="V1077" s="24">
        <f t="shared" si="594"/>
        <v>0</v>
      </c>
      <c r="W1077" s="32">
        <f t="shared" si="595"/>
        <v>2767.7847329251699</v>
      </c>
      <c r="X1077" s="33">
        <f t="shared" si="596"/>
        <v>5.9652670748300807</v>
      </c>
      <c r="Y1077" s="34">
        <f t="shared" si="597"/>
        <v>1</v>
      </c>
      <c r="Z1077" s="39">
        <f t="shared" si="622"/>
        <v>2764.5909999999999</v>
      </c>
      <c r="AA1077" s="33">
        <f t="shared" si="598"/>
        <v>9.1590000000001055</v>
      </c>
      <c r="AB1077" s="34">
        <f t="shared" si="599"/>
        <v>0</v>
      </c>
      <c r="AC1077" s="32">
        <f t="shared" si="600"/>
        <v>2765.2616839142856</v>
      </c>
      <c r="AD1077" s="33">
        <f t="shared" si="601"/>
        <v>8.4883160857143594</v>
      </c>
      <c r="AE1077" s="34">
        <f t="shared" si="602"/>
        <v>0</v>
      </c>
      <c r="AF1077" s="36">
        <f t="shared" si="603"/>
        <v>-1</v>
      </c>
      <c r="AG1077" s="37">
        <f t="shared" si="604"/>
        <v>-1</v>
      </c>
      <c r="AH1077" s="37">
        <f>IF(COUNTIF(AF1078:AF1081, "&lt;0")&gt;=2,0,IF(AE1077=1, 1, -1))</f>
        <v>-1</v>
      </c>
      <c r="AI1077" s="37">
        <f>IF(COUNTIF(AF1078:AF1080, "&lt;0")&gt;=1,0,IF(AE1077=1, 1, -1))</f>
        <v>0</v>
      </c>
      <c r="AJ1077" s="42">
        <f>IF(SUM(AE1078:AE1080)=0,0,IF(AE1077=1, 1, -1))</f>
        <v>-1</v>
      </c>
      <c r="AK1077" s="37">
        <f>IF(COUNTIF(AF1078:AF1079, "&lt;0")&gt;=2,0,IF(AE1077=1, 1, -1))</f>
        <v>-1</v>
      </c>
      <c r="AL1077" s="44">
        <f>IF(COUNTIF(AF1078:AF1081, "&lt;0")&gt;=3,0,IF(AE1077=1, 1, -1))</f>
        <v>-1</v>
      </c>
      <c r="AM1077" s="49">
        <f>IF(COUNTIF(AF1078:AF1080, "&lt;0")&gt;=2,0,IF(AE1077=1, 1, -1))</f>
        <v>-1</v>
      </c>
      <c r="AN1077" s="7">
        <v>8.5840723105452792</v>
      </c>
      <c r="AO1077" s="4">
        <f t="shared" si="605"/>
        <v>9.1999999999998181</v>
      </c>
      <c r="AP1077" s="4">
        <f t="shared" si="606"/>
        <v>-8.6700000000000728</v>
      </c>
      <c r="AQ1077" s="4">
        <f t="shared" si="607"/>
        <v>7.9600000000000364</v>
      </c>
      <c r="AR1077">
        <f t="shared" si="623"/>
        <v>9.1999999999998181</v>
      </c>
      <c r="AS1077" s="6">
        <f t="shared" si="608"/>
        <v>0</v>
      </c>
      <c r="AT1077" s="4">
        <f t="shared" si="609"/>
        <v>3.6761084658180998</v>
      </c>
      <c r="AU1077" s="4">
        <f t="shared" si="624"/>
        <v>7.6240723105452428</v>
      </c>
      <c r="AV1077">
        <f t="shared" si="625"/>
        <v>0</v>
      </c>
      <c r="AW1077">
        <f t="shared" si="626"/>
        <v>0</v>
      </c>
      <c r="AX1077">
        <f t="shared" si="627"/>
        <v>0</v>
      </c>
      <c r="AY1077" s="4">
        <f t="shared" si="610"/>
        <v>6.94</v>
      </c>
      <c r="AZ1077" s="4">
        <f t="shared" si="611"/>
        <v>78.534999999999854</v>
      </c>
      <c r="BA1077" s="4">
        <f>(C1077-$C$1240)*10/100*4</f>
        <v>75.084000000000017</v>
      </c>
      <c r="BC1077"/>
      <c r="BE1077" s="6"/>
      <c r="BK1077">
        <f t="shared" si="628"/>
        <v>1</v>
      </c>
    </row>
    <row r="1078" spans="1:63" x14ac:dyDescent="0.25">
      <c r="A1078">
        <v>181</v>
      </c>
      <c r="B1078" s="1">
        <v>43266</v>
      </c>
      <c r="C1078" s="2">
        <v>2777.78</v>
      </c>
      <c r="D1078" s="2">
        <v>2782.81</v>
      </c>
      <c r="E1078" s="2">
        <v>2761.73</v>
      </c>
      <c r="F1078" s="2">
        <v>2779.66</v>
      </c>
      <c r="G1078" s="2">
        <v>5428790000</v>
      </c>
      <c r="H1078" s="2">
        <f t="shared" si="612"/>
        <v>16.638547646287435</v>
      </c>
      <c r="I1078" s="2">
        <f t="shared" si="613"/>
        <v>2745.2795000000001</v>
      </c>
      <c r="J1078" s="2">
        <f t="shared" si="614"/>
        <v>16.905083780673152</v>
      </c>
      <c r="K1078" s="2">
        <f t="shared" si="615"/>
        <v>-4.7099999999995816</v>
      </c>
      <c r="L1078" s="20">
        <f>VLOOKUP(B1078,'IV Calls'!A:B,2, FALSE)</f>
        <v>7.5999999999999998E-2</v>
      </c>
      <c r="M1078" s="2">
        <f t="shared" si="616"/>
        <v>6.9326295111962857</v>
      </c>
      <c r="N1078" s="2">
        <f>VLOOKUP(B1078,'IV Puts'!A:B,2, FALSE)</f>
        <v>8.0100000000000005E-2</v>
      </c>
      <c r="O1078" s="21">
        <f t="shared" si="617"/>
        <v>7.5824447947664009</v>
      </c>
      <c r="P1078" s="4">
        <f t="shared" si="618"/>
        <v>21.079999999999927</v>
      </c>
      <c r="Q1078" s="4">
        <f t="shared" si="619"/>
        <v>16.063999999999897</v>
      </c>
      <c r="R1078" s="4">
        <f t="shared" si="620"/>
        <v>4.2379323308270607</v>
      </c>
      <c r="S1078" s="4">
        <f t="shared" si="621"/>
        <v>2.8094829931972751</v>
      </c>
      <c r="T1078" s="20">
        <f t="shared" si="592"/>
        <v>2786.5819849624058</v>
      </c>
      <c r="U1078" s="2">
        <f t="shared" si="593"/>
        <v>6.9219849624059862</v>
      </c>
      <c r="V1078" s="24">
        <f t="shared" si="594"/>
        <v>1</v>
      </c>
      <c r="W1078" s="32">
        <f t="shared" si="595"/>
        <v>2779.6712146671507</v>
      </c>
      <c r="X1078" s="33">
        <f t="shared" si="596"/>
        <v>1.121466715085262E-2</v>
      </c>
      <c r="Y1078" s="34">
        <f t="shared" si="597"/>
        <v>1</v>
      </c>
      <c r="Z1078" s="39">
        <f t="shared" si="622"/>
        <v>2777.2370000000001</v>
      </c>
      <c r="AA1078" s="33">
        <f t="shared" si="598"/>
        <v>2.4229999999997744</v>
      </c>
      <c r="AB1078" s="34">
        <f t="shared" si="599"/>
        <v>1</v>
      </c>
      <c r="AC1078" s="32">
        <f t="shared" si="600"/>
        <v>2777.7481850801018</v>
      </c>
      <c r="AD1078" s="33">
        <f t="shared" si="601"/>
        <v>1.9118149198980063</v>
      </c>
      <c r="AE1078" s="34">
        <f t="shared" si="602"/>
        <v>1</v>
      </c>
      <c r="AF1078" s="36">
        <f t="shared" si="603"/>
        <v>1</v>
      </c>
      <c r="AG1078" s="37">
        <f t="shared" si="604"/>
        <v>1</v>
      </c>
      <c r="AH1078" s="37">
        <f>IF(COUNTIF(AF1079:AF1082, "&lt;0")&gt;=2,0,IF(AE1078=1, 1, -1))</f>
        <v>1</v>
      </c>
      <c r="AI1078" s="37">
        <f>IF(COUNTIF(AF1079:AF1081, "&lt;0")&gt;=1,0,IF(AE1078=1, 1, -1))</f>
        <v>0</v>
      </c>
      <c r="AJ1078" s="42">
        <f>IF(SUM(AE1079:AE1081)=0,0,IF(AE1078=1, 1, -1))</f>
        <v>1</v>
      </c>
      <c r="AK1078" s="37">
        <f>IF(COUNTIF(AF1079:AF1080, "&lt;0")&gt;=2,0,IF(AE1078=1, 1, -1))</f>
        <v>1</v>
      </c>
      <c r="AL1078" s="44">
        <f>IF(COUNTIF(AF1079:AF1082, "&lt;0")&gt;=3,0,IF(AE1078=1, 1, -1))</f>
        <v>1</v>
      </c>
      <c r="AM1078" s="49">
        <f>IF(COUNTIF(AF1079:AF1081, "&lt;0")&gt;=2,0,IF(AE1078=1, 1, -1))</f>
        <v>1</v>
      </c>
      <c r="AN1078" s="7">
        <v>7.3066266295634534</v>
      </c>
      <c r="AO1078" s="4">
        <f t="shared" si="605"/>
        <v>5.0299999999997453</v>
      </c>
      <c r="AP1078" s="4">
        <f t="shared" si="606"/>
        <v>-16.050000000000182</v>
      </c>
      <c r="AQ1078" s="4">
        <f t="shared" si="607"/>
        <v>1.8799999999996544</v>
      </c>
      <c r="AR1078">
        <f t="shared" si="623"/>
        <v>16.050000000000182</v>
      </c>
      <c r="AS1078" s="6">
        <f t="shared" si="608"/>
        <v>1</v>
      </c>
      <c r="AT1078" s="4">
        <f t="shared" si="609"/>
        <v>-5.0900600556550017</v>
      </c>
      <c r="AU1078" s="4">
        <f t="shared" si="624"/>
        <v>12.426626629563799</v>
      </c>
      <c r="AV1078">
        <f t="shared" si="625"/>
        <v>0</v>
      </c>
      <c r="AW1078">
        <f t="shared" si="626"/>
        <v>1</v>
      </c>
      <c r="AX1078">
        <f t="shared" si="627"/>
        <v>0</v>
      </c>
      <c r="AY1078" s="4">
        <f t="shared" si="610"/>
        <v>-3.9100000000000006</v>
      </c>
      <c r="AZ1078" s="4">
        <f t="shared" si="611"/>
        <v>71.594999999999857</v>
      </c>
      <c r="BA1078" s="4">
        <f>(C1078-$C$1240)*10/100*4</f>
        <v>79.880000000000109</v>
      </c>
      <c r="BC1078"/>
      <c r="BE1078" s="6"/>
      <c r="BK1078">
        <f t="shared" si="628"/>
        <v>1</v>
      </c>
    </row>
    <row r="1079" spans="1:63" x14ac:dyDescent="0.25">
      <c r="A1079">
        <v>180</v>
      </c>
      <c r="B1079" s="1">
        <v>43265</v>
      </c>
      <c r="C1079" s="2">
        <v>2783.21</v>
      </c>
      <c r="D1079" s="2">
        <v>2789.06</v>
      </c>
      <c r="E1079" s="2">
        <v>2776.52</v>
      </c>
      <c r="F1079" s="2">
        <v>2782.49</v>
      </c>
      <c r="G1079" s="2">
        <v>3526890000</v>
      </c>
      <c r="H1079" s="2">
        <f t="shared" si="612"/>
        <v>22.850126889995384</v>
      </c>
      <c r="I1079" s="2">
        <f t="shared" si="613"/>
        <v>2742.3760000000002</v>
      </c>
      <c r="J1079" s="2">
        <f t="shared" si="614"/>
        <v>21.195236058580441</v>
      </c>
      <c r="K1079" s="2">
        <f t="shared" si="615"/>
        <v>7.5799999999999272</v>
      </c>
      <c r="L1079" s="20">
        <f>VLOOKUP(B1079,'IV Calls'!A:B,2, FALSE)</f>
        <v>4.7199999999999999E-2</v>
      </c>
      <c r="M1079" s="2">
        <f t="shared" si="616"/>
        <v>4.2949128773888559</v>
      </c>
      <c r="N1079" s="2">
        <f>VLOOKUP(B1079,'IV Puts'!A:B,2, FALSE)</f>
        <v>0.1115</v>
      </c>
      <c r="O1079" s="21">
        <f t="shared" si="617"/>
        <v>10.528816797859472</v>
      </c>
      <c r="P1079" s="4">
        <f t="shared" si="618"/>
        <v>13.429999999999836</v>
      </c>
      <c r="Q1079" s="4">
        <f t="shared" si="619"/>
        <v>17.12199999999989</v>
      </c>
      <c r="R1079" s="4">
        <f t="shared" si="620"/>
        <v>4.0919849624060092</v>
      </c>
      <c r="S1079" s="4">
        <f t="shared" si="621"/>
        <v>2.6636826297897582</v>
      </c>
      <c r="T1079" s="20">
        <f t="shared" si="592"/>
        <v>2779.4085488721807</v>
      </c>
      <c r="U1079" s="2">
        <f t="shared" si="593"/>
        <v>3.0814511278190366</v>
      </c>
      <c r="V1079" s="24">
        <f t="shared" si="594"/>
        <v>1</v>
      </c>
      <c r="W1079" s="32">
        <f t="shared" si="595"/>
        <v>2784.9470998500456</v>
      </c>
      <c r="X1079" s="33">
        <f t="shared" si="596"/>
        <v>2.457099850045779</v>
      </c>
      <c r="Y1079" s="34">
        <f t="shared" si="597"/>
        <v>1</v>
      </c>
      <c r="Z1079" s="39">
        <f t="shared" si="622"/>
        <v>2782.7370000000001</v>
      </c>
      <c r="AA1079" s="33">
        <f t="shared" si="598"/>
        <v>0.24700000000029831</v>
      </c>
      <c r="AB1079" s="34">
        <f t="shared" si="599"/>
        <v>1</v>
      </c>
      <c r="AC1079" s="32">
        <f t="shared" si="600"/>
        <v>2783.2011209685097</v>
      </c>
      <c r="AD1079" s="33">
        <f t="shared" si="601"/>
        <v>0.71112096850993112</v>
      </c>
      <c r="AE1079" s="34">
        <f t="shared" si="602"/>
        <v>1</v>
      </c>
      <c r="AF1079" s="36">
        <f t="shared" si="603"/>
        <v>1</v>
      </c>
      <c r="AG1079" s="37">
        <f t="shared" si="604"/>
        <v>0</v>
      </c>
      <c r="AH1079" s="37">
        <f>IF(COUNTIF(AF1080:AF1083, "&lt;0")&gt;=2,0,IF(AE1079=1, 1, -1))</f>
        <v>0</v>
      </c>
      <c r="AI1079" s="37">
        <f>IF(COUNTIF(AF1080:AF1082, "&lt;0")&gt;=1,0,IF(AE1079=1, 1, -1))</f>
        <v>0</v>
      </c>
      <c r="AJ1079" s="42">
        <f>IF(SUM(AE1080:AE1082)=0,0,IF(AE1079=1, 1, -1))</f>
        <v>1</v>
      </c>
      <c r="AK1079" s="37">
        <f>IF(COUNTIF(AF1080:AF1081, "&lt;0")&gt;=2,0,IF(AE1079=1, 1, -1))</f>
        <v>1</v>
      </c>
      <c r="AL1079" s="44">
        <f>IF(COUNTIF(AF1080:AF1083, "&lt;0")&gt;=3,0,IF(AE1079=1, 1, -1))</f>
        <v>1</v>
      </c>
      <c r="AM1079" s="49">
        <f>IF(COUNTIF(AF1080:AF1082, "&lt;0")&gt;=2,0,IF(AE1079=1, 1, -1))</f>
        <v>1</v>
      </c>
      <c r="AN1079" s="7">
        <v>10.145821733662233</v>
      </c>
      <c r="AO1079" s="4">
        <f t="shared" si="605"/>
        <v>5.8499999999999091</v>
      </c>
      <c r="AP1079" s="4">
        <f t="shared" si="606"/>
        <v>-6.6900000000000546</v>
      </c>
      <c r="AQ1079" s="4">
        <f t="shared" si="607"/>
        <v>0.72000000000025466</v>
      </c>
      <c r="AR1079">
        <f t="shared" si="623"/>
        <v>6.6900000000000546</v>
      </c>
      <c r="AS1079" s="6">
        <f t="shared" si="608"/>
        <v>0</v>
      </c>
      <c r="AT1079" s="4">
        <f t="shared" si="609"/>
        <v>8.5287326004932957</v>
      </c>
      <c r="AU1079" s="4">
        <f t="shared" si="624"/>
        <v>16.425821733661977</v>
      </c>
      <c r="AV1079">
        <f t="shared" si="625"/>
        <v>0</v>
      </c>
      <c r="AW1079">
        <f t="shared" si="626"/>
        <v>0</v>
      </c>
      <c r="AX1079">
        <f t="shared" si="627"/>
        <v>0</v>
      </c>
      <c r="AY1079" s="4">
        <f t="shared" si="610"/>
        <v>6.94</v>
      </c>
      <c r="AZ1079" s="4">
        <f t="shared" si="611"/>
        <v>75.504999999999853</v>
      </c>
      <c r="BA1079" s="4">
        <f>(C1079-$C$1240)*10/100*4</f>
        <v>82.052000000000049</v>
      </c>
      <c r="BC1079"/>
      <c r="BE1079" s="6"/>
      <c r="BK1079">
        <f t="shared" si="628"/>
        <v>1</v>
      </c>
    </row>
    <row r="1080" spans="1:63" x14ac:dyDescent="0.25">
      <c r="A1080">
        <v>179</v>
      </c>
      <c r="B1080" s="1">
        <v>43264</v>
      </c>
      <c r="C1080" s="2">
        <v>2787.94</v>
      </c>
      <c r="D1080" s="2">
        <v>2791.47</v>
      </c>
      <c r="E1080" s="2">
        <v>2774.65</v>
      </c>
      <c r="F1080" s="2">
        <v>2775.63</v>
      </c>
      <c r="G1080" s="2">
        <v>3779230000</v>
      </c>
      <c r="H1080" s="2">
        <f t="shared" si="612"/>
        <v>25.363437026116525</v>
      </c>
      <c r="I1080" s="2">
        <f t="shared" si="613"/>
        <v>2738.8465000000001</v>
      </c>
      <c r="J1080" s="2">
        <f t="shared" si="614"/>
        <v>26.08108106412935</v>
      </c>
      <c r="K1080" s="2">
        <f t="shared" si="615"/>
        <v>1.0900000000001455</v>
      </c>
      <c r="L1080" s="20">
        <f>VLOOKUP(B1080,'IV Calls'!A:B,2, FALSE)</f>
        <v>5.7700000000000001E-2</v>
      </c>
      <c r="M1080" s="2">
        <f t="shared" si="616"/>
        <v>5.2715726245770034</v>
      </c>
      <c r="N1080" s="2">
        <f>VLOOKUP(B1080,'IV Puts'!A:B,2, FALSE)</f>
        <v>0.11940000000000001</v>
      </c>
      <c r="O1080" s="21">
        <f t="shared" si="617"/>
        <v>11.320381145378205</v>
      </c>
      <c r="P1080" s="4">
        <f t="shared" si="618"/>
        <v>16.819999999999709</v>
      </c>
      <c r="Q1080" s="4">
        <f t="shared" si="619"/>
        <v>18.111999999999945</v>
      </c>
      <c r="R1080" s="4">
        <f t="shared" si="620"/>
        <v>3.7785488721804494</v>
      </c>
      <c r="S1080" s="4">
        <f t="shared" si="621"/>
        <v>2.4466195071065298</v>
      </c>
      <c r="T1080" s="20">
        <f t="shared" si="592"/>
        <v>2790.4904436090223</v>
      </c>
      <c r="U1080" s="2">
        <f t="shared" si="593"/>
        <v>14.860443609022241</v>
      </c>
      <c r="V1080" s="24">
        <f t="shared" si="594"/>
        <v>0</v>
      </c>
      <c r="W1080" s="32">
        <f t="shared" si="595"/>
        <v>2789.6196819593201</v>
      </c>
      <c r="X1080" s="33">
        <f t="shared" si="596"/>
        <v>13.989681959320023</v>
      </c>
      <c r="Y1080" s="34">
        <f t="shared" si="597"/>
        <v>0</v>
      </c>
      <c r="Z1080" s="39">
        <f t="shared" si="622"/>
        <v>2788.174</v>
      </c>
      <c r="AA1080" s="33">
        <f t="shared" si="598"/>
        <v>12.543999999999869</v>
      </c>
      <c r="AB1080" s="34">
        <f t="shared" si="599"/>
        <v>0</v>
      </c>
      <c r="AC1080" s="32">
        <f t="shared" si="600"/>
        <v>2788.4775932114571</v>
      </c>
      <c r="AD1080" s="33">
        <f t="shared" si="601"/>
        <v>12.847593211457024</v>
      </c>
      <c r="AE1080" s="34">
        <f t="shared" si="602"/>
        <v>0</v>
      </c>
      <c r="AF1080" s="36">
        <f t="shared" si="603"/>
        <v>-1</v>
      </c>
      <c r="AG1080" s="37">
        <f t="shared" si="604"/>
        <v>-1</v>
      </c>
      <c r="AH1080" s="37">
        <f>IF(COUNTIF(AF1081:AF1084, "&lt;0")&gt;=2,0,IF(AE1080=1, 1, -1))</f>
        <v>-1</v>
      </c>
      <c r="AI1080" s="37">
        <f>IF(COUNTIF(AF1081:AF1083, "&lt;0")&gt;=1,0,IF(AE1080=1, 1, -1))</f>
        <v>0</v>
      </c>
      <c r="AJ1080" s="42">
        <f>IF(SUM(AE1081:AE1083)=0,0,IF(AE1080=1, 1, -1))</f>
        <v>-1</v>
      </c>
      <c r="AK1080" s="37">
        <f>IF(COUNTIF(AF1081:AF1082, "&lt;0")&gt;=2,0,IF(AE1080=1, 1, -1))</f>
        <v>-1</v>
      </c>
      <c r="AL1080" s="44">
        <f>IF(COUNTIF(AF1081:AF1084, "&lt;0")&gt;=3,0,IF(AE1080=1, 1, -1))</f>
        <v>-1</v>
      </c>
      <c r="AM1080" s="49">
        <f>IF(COUNTIF(AF1081:AF1083, "&lt;0")&gt;=2,0,IF(AE1080=1, 1, -1))</f>
        <v>-1</v>
      </c>
      <c r="AN1080" s="7">
        <v>10.908592224861252</v>
      </c>
      <c r="AO1080" s="4">
        <f t="shared" si="605"/>
        <v>3.5299999999997453</v>
      </c>
      <c r="AP1080" s="4">
        <f t="shared" si="606"/>
        <v>-13.289999999999964</v>
      </c>
      <c r="AQ1080" s="4">
        <f t="shared" si="607"/>
        <v>12.309999999999945</v>
      </c>
      <c r="AR1080">
        <f t="shared" si="623"/>
        <v>13.289999999999964</v>
      </c>
      <c r="AS1080" s="6">
        <f t="shared" si="608"/>
        <v>0</v>
      </c>
      <c r="AT1080" s="4">
        <f t="shared" si="609"/>
        <v>3.0728883372919142</v>
      </c>
      <c r="AU1080" s="4">
        <f t="shared" si="624"/>
        <v>5.5985922248613065</v>
      </c>
      <c r="AV1080">
        <f t="shared" si="625"/>
        <v>0</v>
      </c>
      <c r="AW1080">
        <f t="shared" si="626"/>
        <v>0</v>
      </c>
      <c r="AX1080">
        <f t="shared" si="627"/>
        <v>0</v>
      </c>
      <c r="AY1080" s="4">
        <f t="shared" si="610"/>
        <v>6.94</v>
      </c>
      <c r="AZ1080" s="4">
        <f t="shared" si="611"/>
        <v>68.564999999999856</v>
      </c>
      <c r="BA1080" s="4">
        <f>(C1080-$C$1240)*10/100*4</f>
        <v>83.944000000000045</v>
      </c>
      <c r="BC1080"/>
      <c r="BE1080" s="6"/>
      <c r="BK1080">
        <f t="shared" si="628"/>
        <v>1</v>
      </c>
    </row>
    <row r="1081" spans="1:63" x14ac:dyDescent="0.25">
      <c r="A1081">
        <v>178</v>
      </c>
      <c r="B1081" s="1">
        <v>43263</v>
      </c>
      <c r="C1081" s="2">
        <v>2785.6</v>
      </c>
      <c r="D1081" s="2">
        <v>2789.8</v>
      </c>
      <c r="E1081" s="2">
        <v>2778.78</v>
      </c>
      <c r="F1081" s="2">
        <v>2786.85</v>
      </c>
      <c r="G1081" s="2">
        <v>3401010000</v>
      </c>
      <c r="H1081" s="2">
        <f t="shared" si="612"/>
        <v>28.297470735032174</v>
      </c>
      <c r="I1081" s="2">
        <f t="shared" si="613"/>
        <v>2735.3789999999999</v>
      </c>
      <c r="J1081" s="2">
        <f t="shared" si="614"/>
        <v>27.779839315021686</v>
      </c>
      <c r="K1081" s="2">
        <f t="shared" si="615"/>
        <v>3.5999999999999091</v>
      </c>
      <c r="L1081" s="20">
        <f>VLOOKUP(B1081,'IV Calls'!A:B,2, FALSE)</f>
        <v>6.0499999999999998E-2</v>
      </c>
      <c r="M1081" s="2">
        <f t="shared" si="616"/>
        <v>5.5177661094301858</v>
      </c>
      <c r="N1081" s="2">
        <f>VLOOKUP(B1081,'IV Puts'!A:B,2, FALSE)</f>
        <v>0.1191</v>
      </c>
      <c r="O1081" s="21">
        <f t="shared" si="617"/>
        <v>11.272286434899385</v>
      </c>
      <c r="P1081" s="4">
        <f t="shared" si="618"/>
        <v>11.019999999999982</v>
      </c>
      <c r="Q1081" s="4">
        <f t="shared" si="619"/>
        <v>20.377999999999975</v>
      </c>
      <c r="R1081" s="4">
        <f t="shared" si="620"/>
        <v>3.6404436090225558</v>
      </c>
      <c r="S1081" s="4">
        <f t="shared" si="621"/>
        <v>2.365749238478922</v>
      </c>
      <c r="T1081" s="20">
        <f t="shared" si="592"/>
        <v>2784.9618120300752</v>
      </c>
      <c r="U1081" s="2">
        <f t="shared" si="593"/>
        <v>1.8881879699247293</v>
      </c>
      <c r="V1081" s="24">
        <f t="shared" si="594"/>
        <v>1</v>
      </c>
      <c r="W1081" s="32">
        <f t="shared" si="595"/>
        <v>2786.9905434637021</v>
      </c>
      <c r="X1081" s="33">
        <f t="shared" si="596"/>
        <v>0.14054346370221538</v>
      </c>
      <c r="Y1081" s="34">
        <f t="shared" si="597"/>
        <v>1</v>
      </c>
      <c r="Z1081" s="39">
        <f t="shared" si="622"/>
        <v>2786.1419999999998</v>
      </c>
      <c r="AA1081" s="33">
        <f t="shared" si="598"/>
        <v>0.70800000000008367</v>
      </c>
      <c r="AB1081" s="34">
        <f t="shared" si="599"/>
        <v>1</v>
      </c>
      <c r="AC1081" s="32">
        <f t="shared" si="600"/>
        <v>2786.3201941273774</v>
      </c>
      <c r="AD1081" s="33">
        <f t="shared" si="601"/>
        <v>0.5298058726225463</v>
      </c>
      <c r="AE1081" s="34">
        <f t="shared" si="602"/>
        <v>1</v>
      </c>
      <c r="AF1081" s="36">
        <f t="shared" si="603"/>
        <v>1</v>
      </c>
      <c r="AG1081" s="37">
        <f t="shared" si="604"/>
        <v>1</v>
      </c>
      <c r="AH1081" s="37">
        <f>IF(COUNTIF(AF1082:AF1085, "&lt;0")&gt;=2,0,IF(AE1081=1, 1, -1))</f>
        <v>0</v>
      </c>
      <c r="AI1081" s="37">
        <f>IF(COUNTIF(AF1082:AF1084, "&lt;0")&gt;=1,0,IF(AE1081=1, 1, -1))</f>
        <v>0</v>
      </c>
      <c r="AJ1081" s="42">
        <f>IF(SUM(AE1082:AE1084)=0,0,IF(AE1081=1, 1, -1))</f>
        <v>1</v>
      </c>
      <c r="AK1081" s="37">
        <f>IF(COUNTIF(AF1082:AF1083, "&lt;0")&gt;=2,0,IF(AE1081=1, 1, -1))</f>
        <v>1</v>
      </c>
      <c r="AL1081" s="44">
        <f>IF(COUNTIF(AF1082:AF1085, "&lt;0")&gt;=3,0,IF(AE1081=1, 1, -1))</f>
        <v>1</v>
      </c>
      <c r="AM1081" s="49">
        <f>IF(COUNTIF(AF1082:AF1084, "&lt;0")&gt;=2,0,IF(AE1081=1, 1, -1))</f>
        <v>1</v>
      </c>
      <c r="AN1081" s="7">
        <v>10.862247002200579</v>
      </c>
      <c r="AO1081" s="4">
        <f t="shared" si="605"/>
        <v>4.2000000000002728</v>
      </c>
      <c r="AP1081" s="4">
        <f t="shared" si="606"/>
        <v>-6.819999999999709</v>
      </c>
      <c r="AQ1081" s="4">
        <f t="shared" si="607"/>
        <v>1.25</v>
      </c>
      <c r="AR1081">
        <f t="shared" si="623"/>
        <v>6.819999999999709</v>
      </c>
      <c r="AS1081" s="6">
        <f t="shared" si="608"/>
        <v>0</v>
      </c>
      <c r="AT1081" s="4">
        <f t="shared" si="609"/>
        <v>9.4733705033011617</v>
      </c>
      <c r="AU1081" s="4">
        <f t="shared" si="624"/>
        <v>16.612247002200579</v>
      </c>
      <c r="AV1081">
        <f t="shared" si="625"/>
        <v>0</v>
      </c>
      <c r="AW1081">
        <f t="shared" si="626"/>
        <v>0</v>
      </c>
      <c r="AX1081">
        <f t="shared" si="627"/>
        <v>0</v>
      </c>
      <c r="AY1081" s="4">
        <f t="shared" si="610"/>
        <v>6.94</v>
      </c>
      <c r="AZ1081" s="4">
        <f t="shared" si="611"/>
        <v>61.624999999999851</v>
      </c>
      <c r="BA1081" s="4">
        <f>(C1081-$C$1240)*10/100*4</f>
        <v>83.007999999999996</v>
      </c>
      <c r="BC1081"/>
      <c r="BE1081" s="6"/>
      <c r="BK1081">
        <f t="shared" si="628"/>
        <v>1</v>
      </c>
    </row>
    <row r="1082" spans="1:63" x14ac:dyDescent="0.25">
      <c r="A1082">
        <v>177</v>
      </c>
      <c r="B1082" s="1">
        <v>43262</v>
      </c>
      <c r="C1082" s="2">
        <v>2780.18</v>
      </c>
      <c r="D1082" s="2">
        <v>2790.21</v>
      </c>
      <c r="E1082" s="2">
        <v>2780.17</v>
      </c>
      <c r="F1082" s="2">
        <v>2782</v>
      </c>
      <c r="G1082" s="2">
        <v>3232330000</v>
      </c>
      <c r="H1082" s="2">
        <f t="shared" si="612"/>
        <v>28.239099844010639</v>
      </c>
      <c r="I1082" s="2">
        <f t="shared" si="613"/>
        <v>2733.0225000000005</v>
      </c>
      <c r="J1082" s="2">
        <f t="shared" si="614"/>
        <v>30.909446329050006</v>
      </c>
      <c r="K1082" s="2">
        <f t="shared" si="615"/>
        <v>1.1499999999996362</v>
      </c>
      <c r="L1082" s="20">
        <f>VLOOKUP(B1082,'IV Calls'!A:B,2, FALSE)</f>
        <v>6.9800000000000001E-2</v>
      </c>
      <c r="M1082" s="2">
        <f t="shared" si="616"/>
        <v>6.3591554982506544</v>
      </c>
      <c r="N1082" s="2">
        <f>VLOOKUP(B1082,'IV Puts'!A:B,2, FALSE)</f>
        <v>0.1242</v>
      </c>
      <c r="O1082" s="21">
        <f t="shared" si="617"/>
        <v>11.74242945280462</v>
      </c>
      <c r="P1082" s="4">
        <f t="shared" si="618"/>
        <v>11.179999999999836</v>
      </c>
      <c r="Q1082" s="4">
        <f t="shared" si="619"/>
        <v>23.727999999999973</v>
      </c>
      <c r="R1082" s="4">
        <f t="shared" si="620"/>
        <v>2.9618120300751878</v>
      </c>
      <c r="S1082" s="4">
        <f t="shared" si="621"/>
        <v>1.9585119207072068</v>
      </c>
      <c r="T1082" s="20">
        <f t="shared" si="592"/>
        <v>2781.3388947368421</v>
      </c>
      <c r="U1082" s="2">
        <f t="shared" si="593"/>
        <v>0.66110526315787865</v>
      </c>
      <c r="V1082" s="24">
        <f t="shared" si="594"/>
        <v>1</v>
      </c>
      <c r="W1082" s="32">
        <f t="shared" si="595"/>
        <v>2781.2519445063986</v>
      </c>
      <c r="X1082" s="33">
        <f t="shared" si="596"/>
        <v>0.74805549360144141</v>
      </c>
      <c r="Y1082" s="34">
        <f t="shared" si="597"/>
        <v>1</v>
      </c>
      <c r="Z1082" s="39">
        <f t="shared" si="622"/>
        <v>2781.6139999999996</v>
      </c>
      <c r="AA1082" s="33">
        <f t="shared" si="598"/>
        <v>0.38600000000042201</v>
      </c>
      <c r="AB1082" s="34">
        <f t="shared" si="599"/>
        <v>1</v>
      </c>
      <c r="AC1082" s="32">
        <f t="shared" si="600"/>
        <v>2781.5379683463434</v>
      </c>
      <c r="AD1082" s="33">
        <f t="shared" si="601"/>
        <v>0.46203165365659515</v>
      </c>
      <c r="AE1082" s="34">
        <f t="shared" si="602"/>
        <v>1</v>
      </c>
      <c r="AF1082" s="36">
        <f t="shared" si="603"/>
        <v>1</v>
      </c>
      <c r="AG1082" s="37">
        <f t="shared" si="604"/>
        <v>0</v>
      </c>
      <c r="AH1082" s="37">
        <f>IF(COUNTIF(AF1083:AF1086, "&lt;0")&gt;=2,0,IF(AE1082=1, 1, -1))</f>
        <v>0</v>
      </c>
      <c r="AI1082" s="37">
        <f>IF(COUNTIF(AF1083:AF1085, "&lt;0")&gt;=1,0,IF(AE1082=1, 1, -1))</f>
        <v>0</v>
      </c>
      <c r="AJ1082" s="42">
        <f>IF(SUM(AE1083:AE1085)=0,0,IF(AE1082=1, 1, -1))</f>
        <v>1</v>
      </c>
      <c r="AK1082" s="37">
        <f>IF(COUNTIF(AF1083:AF1084, "&lt;0")&gt;=2,0,IF(AE1082=1, 1, -1))</f>
        <v>1</v>
      </c>
      <c r="AL1082" s="44">
        <f>IF(COUNTIF(AF1083:AF1086, "&lt;0")&gt;=3,0,IF(AE1082=1, 1, -1))</f>
        <v>1</v>
      </c>
      <c r="AM1082" s="49">
        <f>IF(COUNTIF(AF1083:AF1085, "&lt;0")&gt;=2,0,IF(AE1082=1, 1, -1))</f>
        <v>0</v>
      </c>
      <c r="AN1082" s="7">
        <v>11.315288150182397</v>
      </c>
      <c r="AO1082" s="4">
        <f t="shared" si="605"/>
        <v>10.0300000000002</v>
      </c>
      <c r="AP1082" s="4">
        <f t="shared" si="606"/>
        <v>-9.9999999997635314E-3</v>
      </c>
      <c r="AQ1082" s="4">
        <f t="shared" si="607"/>
        <v>1.8200000000001637</v>
      </c>
      <c r="AR1082">
        <f t="shared" si="623"/>
        <v>10.0300000000002</v>
      </c>
      <c r="AS1082" s="6">
        <f t="shared" si="608"/>
        <v>0</v>
      </c>
      <c r="AT1082" s="4">
        <f t="shared" si="609"/>
        <v>6.9429322252733954</v>
      </c>
      <c r="AU1082" s="4">
        <f t="shared" si="624"/>
        <v>16.495288150182233</v>
      </c>
      <c r="AV1082">
        <f t="shared" si="625"/>
        <v>0</v>
      </c>
      <c r="AW1082">
        <f t="shared" si="626"/>
        <v>0</v>
      </c>
      <c r="AX1082">
        <f t="shared" si="627"/>
        <v>0</v>
      </c>
      <c r="AY1082" s="4">
        <f t="shared" si="610"/>
        <v>6.94</v>
      </c>
      <c r="AZ1082" s="4">
        <f t="shared" si="611"/>
        <v>54.684999999999853</v>
      </c>
      <c r="BA1082" s="4">
        <f>(C1082-$C$1240)*10/100*4</f>
        <v>80.839999999999961</v>
      </c>
      <c r="BC1082"/>
      <c r="BE1082" s="6"/>
      <c r="BK1082">
        <f t="shared" si="628"/>
        <v>1</v>
      </c>
    </row>
    <row r="1083" spans="1:63" x14ac:dyDescent="0.25">
      <c r="A1083">
        <v>176</v>
      </c>
      <c r="B1083" s="1">
        <v>43259</v>
      </c>
      <c r="C1083" s="2">
        <v>2765.84</v>
      </c>
      <c r="D1083" s="2">
        <v>2779.39</v>
      </c>
      <c r="E1083" s="2">
        <v>2763.59</v>
      </c>
      <c r="F1083" s="2">
        <v>2779.03</v>
      </c>
      <c r="G1083" s="2">
        <v>3123210000</v>
      </c>
      <c r="H1083" s="2">
        <f t="shared" si="612"/>
        <v>25.035752568410448</v>
      </c>
      <c r="I1083" s="2">
        <f t="shared" si="613"/>
        <v>2730.1485000000002</v>
      </c>
      <c r="J1083" s="2">
        <f t="shared" si="614"/>
        <v>27.793201251195864</v>
      </c>
      <c r="K1083" s="2">
        <f t="shared" si="615"/>
        <v>-4.5299999999997453</v>
      </c>
      <c r="L1083" s="20">
        <f>VLOOKUP(B1083,'IV Calls'!A:B,2, FALSE)</f>
        <v>6.8000000000000005E-2</v>
      </c>
      <c r="M1083" s="2">
        <f t="shared" si="616"/>
        <v>6.1758604688201189</v>
      </c>
      <c r="N1083" s="2">
        <f>VLOOKUP(B1083,'IV Puts'!A:B,2, FALSE)</f>
        <v>0.1208</v>
      </c>
      <c r="O1083" s="21">
        <f t="shared" si="617"/>
        <v>11.385388085620546</v>
      </c>
      <c r="P1083" s="4">
        <f t="shared" si="618"/>
        <v>15.799999999999727</v>
      </c>
      <c r="Q1083" s="4">
        <f t="shared" si="619"/>
        <v>23.887000000000036</v>
      </c>
      <c r="R1083" s="4">
        <f t="shared" si="620"/>
        <v>2.3088947368421091</v>
      </c>
      <c r="S1083" s="4">
        <f t="shared" si="621"/>
        <v>1.5097809949279524</v>
      </c>
      <c r="T1083" s="20">
        <f t="shared" si="592"/>
        <v>2772.0576766917293</v>
      </c>
      <c r="U1083" s="2">
        <f t="shared" si="593"/>
        <v>6.9723233082709157</v>
      </c>
      <c r="V1083" s="24">
        <f t="shared" si="594"/>
        <v>1</v>
      </c>
      <c r="W1083" s="32">
        <f t="shared" si="595"/>
        <v>2766.6245837827123</v>
      </c>
      <c r="X1083" s="33">
        <f t="shared" si="596"/>
        <v>12.405416217287893</v>
      </c>
      <c r="Y1083" s="34">
        <f t="shared" si="597"/>
        <v>0</v>
      </c>
      <c r="Z1083" s="39">
        <f t="shared" si="622"/>
        <v>2764.9400000000005</v>
      </c>
      <c r="AA1083" s="33">
        <f t="shared" si="598"/>
        <v>14.089999999999691</v>
      </c>
      <c r="AB1083" s="34">
        <f t="shared" si="599"/>
        <v>0</v>
      </c>
      <c r="AC1083" s="32">
        <f t="shared" si="600"/>
        <v>2765.29376259437</v>
      </c>
      <c r="AD1083" s="33">
        <f t="shared" si="601"/>
        <v>13.736237405630163</v>
      </c>
      <c r="AE1083" s="34">
        <f t="shared" si="602"/>
        <v>0</v>
      </c>
      <c r="AF1083" s="36">
        <f t="shared" si="603"/>
        <v>-1</v>
      </c>
      <c r="AG1083" s="37">
        <f t="shared" si="604"/>
        <v>-1</v>
      </c>
      <c r="AH1083" s="37">
        <f>IF(COUNTIF(AF1084:AF1087, "&lt;0")&gt;=2,0,IF(AE1083=1, 1, -1))</f>
        <v>-1</v>
      </c>
      <c r="AI1083" s="37">
        <f>IF(COUNTIF(AF1084:AF1086, "&lt;0")&gt;=1,0,IF(AE1083=1, 1, -1))</f>
        <v>0</v>
      </c>
      <c r="AJ1083" s="42">
        <f>IF(SUM(AE1084:AE1086)=0,0,IF(AE1083=1, 1, -1))</f>
        <v>-1</v>
      </c>
      <c r="AK1083" s="37">
        <f>IF(COUNTIF(AF1084:AF1085, "&lt;0")&gt;=2,0,IF(AE1083=1, 1, -1))</f>
        <v>-1</v>
      </c>
      <c r="AL1083" s="44">
        <f>IF(COUNTIF(AF1084:AF1087, "&lt;0")&gt;=3,0,IF(AE1083=1, 1, -1))</f>
        <v>-1</v>
      </c>
      <c r="AM1083" s="49">
        <f>IF(COUNTIF(AF1084:AF1086, "&lt;0")&gt;=2,0,IF(AE1083=1, 1, -1))</f>
        <v>-1</v>
      </c>
      <c r="AN1083" s="7">
        <v>10.971234479903973</v>
      </c>
      <c r="AO1083" s="4">
        <f t="shared" si="605"/>
        <v>13.549999999999727</v>
      </c>
      <c r="AP1083" s="4">
        <f t="shared" si="606"/>
        <v>-2.25</v>
      </c>
      <c r="AQ1083" s="4">
        <f t="shared" si="607"/>
        <v>13.190000000000055</v>
      </c>
      <c r="AR1083">
        <f t="shared" si="623"/>
        <v>13.549999999999727</v>
      </c>
      <c r="AS1083" s="6">
        <f t="shared" si="608"/>
        <v>0</v>
      </c>
      <c r="AT1083" s="4">
        <f t="shared" si="609"/>
        <v>2.9068517198562347</v>
      </c>
      <c r="AU1083" s="4">
        <f t="shared" si="624"/>
        <v>4.7812344799039188</v>
      </c>
      <c r="AV1083">
        <f t="shared" si="625"/>
        <v>0</v>
      </c>
      <c r="AW1083">
        <f t="shared" si="626"/>
        <v>0</v>
      </c>
      <c r="AX1083">
        <f t="shared" si="627"/>
        <v>0</v>
      </c>
      <c r="AY1083" s="4">
        <f t="shared" si="610"/>
        <v>6.94</v>
      </c>
      <c r="AZ1083" s="4">
        <f t="shared" si="611"/>
        <v>47.744999999999855</v>
      </c>
      <c r="BA1083" s="4">
        <f>(C1083-$C$1240)*10/100*4</f>
        <v>75.104000000000084</v>
      </c>
      <c r="BC1083"/>
      <c r="BE1083" s="6"/>
      <c r="BK1083">
        <f t="shared" si="628"/>
        <v>1</v>
      </c>
    </row>
    <row r="1084" spans="1:63" x14ac:dyDescent="0.25">
      <c r="A1084">
        <v>175</v>
      </c>
      <c r="B1084" s="1">
        <v>43258</v>
      </c>
      <c r="C1084" s="2">
        <v>2774.84</v>
      </c>
      <c r="D1084" s="2">
        <v>2779.9</v>
      </c>
      <c r="E1084" s="2">
        <v>2760.16</v>
      </c>
      <c r="F1084" s="2">
        <v>2770.37</v>
      </c>
      <c r="G1084" s="2">
        <v>3711330000</v>
      </c>
      <c r="H1084" s="2">
        <f t="shared" si="612"/>
        <v>22.653769762325368</v>
      </c>
      <c r="I1084" s="2">
        <f t="shared" si="613"/>
        <v>2727.1074999999992</v>
      </c>
      <c r="J1084" s="2">
        <f t="shared" si="614"/>
        <v>25.541180880873039</v>
      </c>
      <c r="K1084" s="2">
        <f t="shared" si="615"/>
        <v>2.4900000000002365</v>
      </c>
      <c r="L1084" s="20">
        <f>VLOOKUP(B1084,'IV Calls'!A:B,2, FALSE)</f>
        <v>7.4099999999999999E-2</v>
      </c>
      <c r="M1084" s="2">
        <f t="shared" si="616"/>
        <v>6.7346813608425897</v>
      </c>
      <c r="N1084" s="2">
        <f>VLOOKUP(B1084,'IV Puts'!A:B,2, FALSE)</f>
        <v>0.1202</v>
      </c>
      <c r="O1084" s="21">
        <f t="shared" si="617"/>
        <v>11.336934933142699</v>
      </c>
      <c r="P1084" s="4">
        <f t="shared" si="618"/>
        <v>19.740000000000236</v>
      </c>
      <c r="Q1084" s="4">
        <f t="shared" si="619"/>
        <v>24.898000000000046</v>
      </c>
      <c r="R1084" s="4">
        <f t="shared" si="620"/>
        <v>1.687676691729322</v>
      </c>
      <c r="S1084" s="4">
        <f t="shared" si="621"/>
        <v>1.105047581284694</v>
      </c>
      <c r="T1084" s="20">
        <f t="shared" si="592"/>
        <v>2773.8301879699247</v>
      </c>
      <c r="U1084" s="2">
        <f t="shared" si="593"/>
        <v>3.4601879699248457</v>
      </c>
      <c r="V1084" s="24">
        <f t="shared" si="594"/>
        <v>1</v>
      </c>
      <c r="W1084" s="32">
        <f t="shared" si="595"/>
        <v>2775.5305199106997</v>
      </c>
      <c r="X1084" s="33">
        <f t="shared" si="596"/>
        <v>5.1605199106998043</v>
      </c>
      <c r="Y1084" s="34">
        <f t="shared" si="597"/>
        <v>1</v>
      </c>
      <c r="Z1084" s="39">
        <f t="shared" si="622"/>
        <v>2776.9990000000003</v>
      </c>
      <c r="AA1084" s="33">
        <f t="shared" si="598"/>
        <v>6.6290000000003602</v>
      </c>
      <c r="AB1084" s="34">
        <f t="shared" si="599"/>
        <v>1</v>
      </c>
      <c r="AC1084" s="32">
        <f t="shared" si="600"/>
        <v>2776.6906191812473</v>
      </c>
      <c r="AD1084" s="33">
        <f t="shared" si="601"/>
        <v>6.3206191812473662</v>
      </c>
      <c r="AE1084" s="34">
        <f t="shared" si="602"/>
        <v>1</v>
      </c>
      <c r="AF1084" s="36">
        <f t="shared" si="603"/>
        <v>1</v>
      </c>
      <c r="AG1084" s="37">
        <f t="shared" si="604"/>
        <v>0</v>
      </c>
      <c r="AH1084" s="37">
        <f>IF(COUNTIF(AF1085:AF1088, "&lt;0")&gt;=2,0,IF(AE1084=1, 1, -1))</f>
        <v>0</v>
      </c>
      <c r="AI1084" s="37">
        <f>IF(COUNTIF(AF1085:AF1087, "&lt;0")&gt;=1,0,IF(AE1084=1, 1, -1))</f>
        <v>0</v>
      </c>
      <c r="AJ1084" s="42">
        <f>IF(SUM(AE1085:AE1087)=0,0,IF(AE1084=1, 1, -1))</f>
        <v>1</v>
      </c>
      <c r="AK1084" s="37">
        <f>IF(COUNTIF(AF1085:AF1086, "&lt;0")&gt;=2,0,IF(AE1084=1, 1, -1))</f>
        <v>1</v>
      </c>
      <c r="AL1084" s="44">
        <f>IF(COUNTIF(AF1085:AF1088, "&lt;0")&gt;=3,0,IF(AE1084=1, 1, -1))</f>
        <v>1</v>
      </c>
      <c r="AM1084" s="49">
        <f>IF(COUNTIF(AF1085:AF1087, "&lt;0")&gt;=2,0,IF(AE1084=1, 1, -1))</f>
        <v>1</v>
      </c>
      <c r="AN1084" s="7">
        <v>10.924543853890409</v>
      </c>
      <c r="AO1084" s="4">
        <f t="shared" si="605"/>
        <v>5.0599999999999454</v>
      </c>
      <c r="AP1084" s="4">
        <f t="shared" si="606"/>
        <v>-14.680000000000291</v>
      </c>
      <c r="AQ1084" s="4">
        <f t="shared" si="607"/>
        <v>4.4700000000002547</v>
      </c>
      <c r="AR1084">
        <f t="shared" si="623"/>
        <v>14.680000000000291</v>
      </c>
      <c r="AS1084" s="6">
        <f t="shared" si="608"/>
        <v>0</v>
      </c>
      <c r="AT1084" s="4">
        <f t="shared" si="609"/>
        <v>1.7068157808353206</v>
      </c>
      <c r="AU1084" s="4">
        <f t="shared" si="624"/>
        <v>13.454543853890154</v>
      </c>
      <c r="AV1084">
        <f t="shared" si="625"/>
        <v>0</v>
      </c>
      <c r="AW1084">
        <f t="shared" si="626"/>
        <v>0</v>
      </c>
      <c r="AX1084">
        <f t="shared" si="627"/>
        <v>0</v>
      </c>
      <c r="AY1084" s="4">
        <f t="shared" si="610"/>
        <v>6.94</v>
      </c>
      <c r="AZ1084" s="4">
        <f t="shared" si="611"/>
        <v>40.804999999999858</v>
      </c>
      <c r="BA1084" s="4">
        <f>(C1084-$C$1240)*10/100*4</f>
        <v>78.704000000000093</v>
      </c>
      <c r="BC1084"/>
      <c r="BE1084" s="6"/>
      <c r="BK1084">
        <f t="shared" si="628"/>
        <v>1</v>
      </c>
    </row>
    <row r="1085" spans="1:63" x14ac:dyDescent="0.25">
      <c r="A1085">
        <v>174</v>
      </c>
      <c r="B1085" s="1">
        <v>43257</v>
      </c>
      <c r="C1085" s="2">
        <v>2753.25</v>
      </c>
      <c r="D1085" s="2">
        <v>2772.39</v>
      </c>
      <c r="E1085" s="2">
        <v>2748.46</v>
      </c>
      <c r="F1085" s="2">
        <v>2772.35</v>
      </c>
      <c r="G1085" s="2">
        <v>3651640000</v>
      </c>
      <c r="H1085" s="2">
        <f t="shared" si="612"/>
        <v>17.440556056374938</v>
      </c>
      <c r="I1085" s="2">
        <f t="shared" si="613"/>
        <v>2722.2714999999998</v>
      </c>
      <c r="J1085" s="2">
        <f t="shared" si="614"/>
        <v>21.970119540675686</v>
      </c>
      <c r="K1085" s="2">
        <f t="shared" si="615"/>
        <v>4.4499999999998181</v>
      </c>
      <c r="L1085" s="20">
        <f>VLOOKUP(B1085,'IV Calls'!A:B,2, FALSE)</f>
        <v>7.5499999999999998E-2</v>
      </c>
      <c r="M1085" s="2">
        <f t="shared" si="616"/>
        <v>6.8036330296946002</v>
      </c>
      <c r="N1085" s="2">
        <f>VLOOKUP(B1085,'IV Puts'!A:B,2, FALSE)</f>
        <v>0.11749999999999999</v>
      </c>
      <c r="O1085" s="21">
        <f t="shared" si="617"/>
        <v>10.98813882059836</v>
      </c>
      <c r="P1085" s="4">
        <f t="shared" si="618"/>
        <v>23.929999999999836</v>
      </c>
      <c r="Q1085" s="4">
        <f t="shared" si="619"/>
        <v>25.303000000000019</v>
      </c>
      <c r="R1085" s="4">
        <f t="shared" si="620"/>
        <v>1.4801879699248135</v>
      </c>
      <c r="S1085" s="4">
        <f t="shared" si="621"/>
        <v>0.97256325450636805</v>
      </c>
      <c r="T1085" s="20">
        <f t="shared" si="592"/>
        <v>2750.3018646616542</v>
      </c>
      <c r="U1085" s="2">
        <f t="shared" si="593"/>
        <v>22.048135338345674</v>
      </c>
      <c r="V1085" s="24">
        <f t="shared" si="594"/>
        <v>0</v>
      </c>
      <c r="W1085" s="32">
        <f t="shared" si="595"/>
        <v>2753.940515900822</v>
      </c>
      <c r="X1085" s="33">
        <f t="shared" si="596"/>
        <v>18.409484099177917</v>
      </c>
      <c r="Y1085" s="34">
        <f t="shared" si="597"/>
        <v>0</v>
      </c>
      <c r="Z1085" s="39">
        <f t="shared" si="622"/>
        <v>2753.7289999999998</v>
      </c>
      <c r="AA1085" s="33">
        <f t="shared" si="598"/>
        <v>18.621000000000095</v>
      </c>
      <c r="AB1085" s="34">
        <f t="shared" si="599"/>
        <v>0</v>
      </c>
      <c r="AC1085" s="32">
        <f t="shared" si="600"/>
        <v>2753.7734183391722</v>
      </c>
      <c r="AD1085" s="33">
        <f t="shared" si="601"/>
        <v>18.576581660827742</v>
      </c>
      <c r="AE1085" s="34">
        <f t="shared" si="602"/>
        <v>0</v>
      </c>
      <c r="AF1085" s="36">
        <f t="shared" si="603"/>
        <v>-1</v>
      </c>
      <c r="AG1085" s="37">
        <f t="shared" si="604"/>
        <v>-1</v>
      </c>
      <c r="AH1085" s="37">
        <f>IF(COUNTIF(AF1086:AF1089, "&lt;0")&gt;=2,0,IF(AE1085=1, 1, -1))</f>
        <v>0</v>
      </c>
      <c r="AI1085" s="37">
        <f>IF(COUNTIF(AF1086:AF1088, "&lt;0")&gt;=1,0,IF(AE1085=1, 1, -1))</f>
        <v>0</v>
      </c>
      <c r="AJ1085" s="42">
        <f>IF(SUM(AE1086:AE1088)=0,0,IF(AE1085=1, 1, -1))</f>
        <v>-1</v>
      </c>
      <c r="AK1085" s="37">
        <f>IF(COUNTIF(AF1086:AF1087, "&lt;0")&gt;=2,0,IF(AE1085=1, 1, -1))</f>
        <v>-1</v>
      </c>
      <c r="AL1085" s="44">
        <f>IF(COUNTIF(AF1086:AF1089, "&lt;0")&gt;=3,0,IF(AE1085=1, 1, -1))</f>
        <v>-1</v>
      </c>
      <c r="AM1085" s="49">
        <f>IF(COUNTIF(AF1086:AF1088, "&lt;0")&gt;=2,0,IF(AE1085=1, 1, -1))</f>
        <v>-1</v>
      </c>
      <c r="AN1085" s="7">
        <v>10.588435509789608</v>
      </c>
      <c r="AO1085" s="4">
        <f t="shared" si="605"/>
        <v>19.139999999999873</v>
      </c>
      <c r="AP1085" s="4">
        <f t="shared" si="606"/>
        <v>-4.7899999999999636</v>
      </c>
      <c r="AQ1085" s="4">
        <f t="shared" si="607"/>
        <v>19.099999999999909</v>
      </c>
      <c r="AR1085">
        <f t="shared" si="623"/>
        <v>19.139999999999873</v>
      </c>
      <c r="AS1085" s="6">
        <f t="shared" si="608"/>
        <v>1</v>
      </c>
      <c r="AT1085" s="4">
        <f t="shared" si="609"/>
        <v>-3.2573467353154602</v>
      </c>
      <c r="AU1085" s="4">
        <f t="shared" si="624"/>
        <v>-1.5115644902103007</v>
      </c>
      <c r="AV1085">
        <f t="shared" si="625"/>
        <v>1</v>
      </c>
      <c r="AW1085">
        <f t="shared" si="626"/>
        <v>0</v>
      </c>
      <c r="AX1085">
        <f t="shared" si="627"/>
        <v>0</v>
      </c>
      <c r="AY1085" s="4">
        <f t="shared" si="610"/>
        <v>-3.9100000000000006</v>
      </c>
      <c r="AZ1085" s="4">
        <f t="shared" si="611"/>
        <v>33.86499999999986</v>
      </c>
      <c r="BA1085" s="4">
        <f>(C1085-$C$1240)*10/100*4</f>
        <v>70.068000000000026</v>
      </c>
      <c r="BC1085"/>
      <c r="BE1085" s="6"/>
      <c r="BK1085">
        <f t="shared" si="628"/>
        <v>1</v>
      </c>
    </row>
    <row r="1086" spans="1:63" x14ac:dyDescent="0.25">
      <c r="A1086">
        <v>173</v>
      </c>
      <c r="B1086" s="1">
        <v>43256</v>
      </c>
      <c r="C1086" s="2">
        <v>2748.46</v>
      </c>
      <c r="D1086" s="2">
        <v>2752.61</v>
      </c>
      <c r="E1086" s="2">
        <v>2739.51</v>
      </c>
      <c r="F1086" s="2">
        <v>2748.8</v>
      </c>
      <c r="G1086" s="2">
        <v>3517790000</v>
      </c>
      <c r="H1086" s="2">
        <f t="shared" si="612"/>
        <v>15.356558823150788</v>
      </c>
      <c r="I1086" s="2">
        <f t="shared" si="613"/>
        <v>2718.1219999999998</v>
      </c>
      <c r="J1086" s="2">
        <f t="shared" si="614"/>
        <v>18.728556095466978</v>
      </c>
      <c r="K1086" s="2">
        <f t="shared" si="615"/>
        <v>1.5900000000001455</v>
      </c>
      <c r="L1086" s="20">
        <f>VLOOKUP(B1086,'IV Calls'!A:B,2, FALSE)</f>
        <v>8.5599999999999996E-2</v>
      </c>
      <c r="M1086" s="2">
        <f t="shared" si="616"/>
        <v>7.7083718718425889</v>
      </c>
      <c r="N1086" s="2">
        <f>VLOOKUP(B1086,'IV Puts'!A:B,2, FALSE)</f>
        <v>0.125</v>
      </c>
      <c r="O1086" s="21">
        <f t="shared" si="617"/>
        <v>11.681301891942409</v>
      </c>
      <c r="P1086" s="4">
        <f t="shared" si="618"/>
        <v>13.099999999999909</v>
      </c>
      <c r="Q1086" s="4">
        <f t="shared" si="619"/>
        <v>24.946000000000005</v>
      </c>
      <c r="R1086" s="4">
        <f t="shared" si="620"/>
        <v>1.5018646616541378</v>
      </c>
      <c r="S1086" s="4">
        <f t="shared" si="621"/>
        <v>0.97255760679153946</v>
      </c>
      <c r="T1086" s="20">
        <f t="shared" si="592"/>
        <v>2748.6042180451127</v>
      </c>
      <c r="U1086" s="2">
        <f t="shared" si="593"/>
        <v>0.19578195488747951</v>
      </c>
      <c r="V1086" s="24">
        <f t="shared" si="594"/>
        <v>1</v>
      </c>
      <c r="W1086" s="32">
        <f t="shared" si="595"/>
        <v>2749.2526407640416</v>
      </c>
      <c r="X1086" s="33">
        <f t="shared" si="596"/>
        <v>0.45264076404146181</v>
      </c>
      <c r="Y1086" s="34">
        <f t="shared" si="597"/>
        <v>1</v>
      </c>
      <c r="Z1086" s="39">
        <f t="shared" si="622"/>
        <v>2749.1390000000001</v>
      </c>
      <c r="AA1086" s="33">
        <f t="shared" si="598"/>
        <v>0.33899999999994179</v>
      </c>
      <c r="AB1086" s="34">
        <f t="shared" si="599"/>
        <v>1</v>
      </c>
      <c r="AC1086" s="32">
        <f t="shared" si="600"/>
        <v>2749.1628645604492</v>
      </c>
      <c r="AD1086" s="33">
        <f t="shared" si="601"/>
        <v>0.36286456044899751</v>
      </c>
      <c r="AE1086" s="34">
        <f t="shared" si="602"/>
        <v>1</v>
      </c>
      <c r="AF1086" s="36">
        <f t="shared" si="603"/>
        <v>1</v>
      </c>
      <c r="AG1086" s="37">
        <f t="shared" si="604"/>
        <v>1</v>
      </c>
      <c r="AH1086" s="37">
        <f>IF(COUNTIF(AF1087:AF1090, "&lt;0")&gt;=2,0,IF(AE1086=1, 1, -1))</f>
        <v>0</v>
      </c>
      <c r="AI1086" s="37">
        <f>IF(COUNTIF(AF1087:AF1089, "&lt;0")&gt;=1,0,IF(AE1086=1, 1, -1))</f>
        <v>0</v>
      </c>
      <c r="AJ1086" s="42">
        <f>IF(SUM(AE1087:AE1089)=0,0,IF(AE1086=1, 1, -1))</f>
        <v>1</v>
      </c>
      <c r="AK1086" s="37">
        <f>IF(COUNTIF(AF1087:AF1088, "&lt;0")&gt;=2,0,IF(AE1086=1, 1, -1))</f>
        <v>1</v>
      </c>
      <c r="AL1086" s="44">
        <f>IF(COUNTIF(AF1087:AF1090, "&lt;0")&gt;=3,0,IF(AE1086=1, 1, -1))</f>
        <v>0</v>
      </c>
      <c r="AM1086" s="49">
        <f>IF(COUNTIF(AF1087:AF1089, "&lt;0")&gt;=2,0,IF(AE1086=1, 1, -1))</f>
        <v>0</v>
      </c>
      <c r="AN1086" s="7">
        <v>11.256384158648642</v>
      </c>
      <c r="AO1086" s="4">
        <f t="shared" si="605"/>
        <v>4.1500000000000909</v>
      </c>
      <c r="AP1086" s="4">
        <f t="shared" si="606"/>
        <v>-8.9499999999998181</v>
      </c>
      <c r="AQ1086" s="4">
        <f t="shared" si="607"/>
        <v>0.34000000000014552</v>
      </c>
      <c r="AR1086">
        <f t="shared" si="623"/>
        <v>8.9499999999998181</v>
      </c>
      <c r="AS1086" s="6">
        <f t="shared" si="608"/>
        <v>0</v>
      </c>
      <c r="AT1086" s="4">
        <f t="shared" si="609"/>
        <v>7.9345762379731433</v>
      </c>
      <c r="AU1086" s="4">
        <f t="shared" si="624"/>
        <v>17.916384158648498</v>
      </c>
      <c r="AV1086">
        <f t="shared" si="625"/>
        <v>0</v>
      </c>
      <c r="AW1086">
        <f t="shared" si="626"/>
        <v>0</v>
      </c>
      <c r="AX1086">
        <f t="shared" si="627"/>
        <v>0</v>
      </c>
      <c r="AY1086" s="4">
        <f t="shared" si="610"/>
        <v>6.94</v>
      </c>
      <c r="AZ1086" s="4">
        <f t="shared" si="611"/>
        <v>37.774999999999864</v>
      </c>
      <c r="BA1086" s="4">
        <f>(C1086-$C$1240)*10/100*4</f>
        <v>68.152000000000044</v>
      </c>
      <c r="BC1086"/>
      <c r="BE1086" s="6"/>
      <c r="BK1086">
        <f t="shared" si="628"/>
        <v>1</v>
      </c>
    </row>
    <row r="1087" spans="1:63" x14ac:dyDescent="0.25">
      <c r="A1087">
        <v>172</v>
      </c>
      <c r="B1087" s="1">
        <v>43255</v>
      </c>
      <c r="C1087" s="2">
        <v>2741.67</v>
      </c>
      <c r="D1087" s="2">
        <v>2749.16</v>
      </c>
      <c r="E1087" s="2">
        <v>2740.54</v>
      </c>
      <c r="F1087" s="2">
        <v>2746.87</v>
      </c>
      <c r="G1087" s="2">
        <v>3376510000</v>
      </c>
      <c r="H1087" s="2">
        <f t="shared" si="612"/>
        <v>13.530944124076848</v>
      </c>
      <c r="I1087" s="2">
        <f t="shared" si="613"/>
        <v>2714.7160000000003</v>
      </c>
      <c r="J1087" s="2">
        <f t="shared" si="614"/>
        <v>17.4276758422676</v>
      </c>
      <c r="K1087" s="2">
        <f t="shared" si="615"/>
        <v>7.0500000000001819</v>
      </c>
      <c r="L1087" s="20">
        <f>VLOOKUP(B1087,'IV Calls'!A:B,2, FALSE)</f>
        <v>8.9800000000000005E-2</v>
      </c>
      <c r="M1087" s="2">
        <f t="shared" si="616"/>
        <v>8.0505232665937676</v>
      </c>
      <c r="N1087" s="2">
        <f>VLOOKUP(B1087,'IV Puts'!A:B,2, FALSE)</f>
        <v>0.12670000000000001</v>
      </c>
      <c r="O1087" s="21">
        <f t="shared" si="617"/>
        <v>11.787364933887686</v>
      </c>
      <c r="P1087" s="4">
        <f t="shared" si="618"/>
        <v>14.539999999999964</v>
      </c>
      <c r="Q1087" s="4">
        <f t="shared" si="619"/>
        <v>26.258000000000038</v>
      </c>
      <c r="R1087" s="4">
        <f t="shared" si="620"/>
        <v>1.7342180451127807</v>
      </c>
      <c r="S1087" s="4">
        <f t="shared" si="621"/>
        <v>1.1163954423123963</v>
      </c>
      <c r="T1087" s="20">
        <f t="shared" si="592"/>
        <v>2736.6340751879698</v>
      </c>
      <c r="U1087" s="2">
        <f t="shared" si="593"/>
        <v>10.235924812030134</v>
      </c>
      <c r="V1087" s="24">
        <f t="shared" si="594"/>
        <v>0</v>
      </c>
      <c r="W1087" s="32">
        <f t="shared" si="595"/>
        <v>2742.6054363765847</v>
      </c>
      <c r="X1087" s="33">
        <f t="shared" si="596"/>
        <v>4.2645636234151425</v>
      </c>
      <c r="Y1087" s="34">
        <f t="shared" si="597"/>
        <v>1</v>
      </c>
      <c r="Z1087" s="39">
        <f t="shared" si="622"/>
        <v>2743.9670000000001</v>
      </c>
      <c r="AA1087" s="33">
        <f t="shared" si="598"/>
        <v>2.9029999999997926</v>
      </c>
      <c r="AB1087" s="34">
        <f t="shared" si="599"/>
        <v>1</v>
      </c>
      <c r="AC1087" s="32">
        <f t="shared" si="600"/>
        <v>2743.6810716390828</v>
      </c>
      <c r="AD1087" s="33">
        <f t="shared" si="601"/>
        <v>3.1889283609170889</v>
      </c>
      <c r="AE1087" s="34">
        <f t="shared" si="602"/>
        <v>1</v>
      </c>
      <c r="AF1087" s="36">
        <f t="shared" si="603"/>
        <v>1</v>
      </c>
      <c r="AG1087" s="37">
        <f t="shared" si="604"/>
        <v>0</v>
      </c>
      <c r="AH1087" s="37">
        <f>IF(COUNTIF(AF1088:AF1091, "&lt;0")&gt;=2,0,IF(AE1087=1, 1, -1))</f>
        <v>0</v>
      </c>
      <c r="AI1087" s="37">
        <f>IF(COUNTIF(AF1088:AF1090, "&lt;0")&gt;=1,0,IF(AE1087=1, 1, -1))</f>
        <v>0</v>
      </c>
      <c r="AJ1087" s="42">
        <f>IF(SUM(AE1088:AE1090)=0,0,IF(AE1087=1, 1, -1))</f>
        <v>0</v>
      </c>
      <c r="AK1087" s="37">
        <f>IF(COUNTIF(AF1088:AF1089, "&lt;0")&gt;=2,0,IF(AE1087=1, 1, -1))</f>
        <v>0</v>
      </c>
      <c r="AL1087" s="44">
        <f>IF(COUNTIF(AF1088:AF1091, "&lt;0")&gt;=3,0,IF(AE1087=1, 1, -1))</f>
        <v>0</v>
      </c>
      <c r="AM1087" s="49">
        <f>IF(COUNTIF(AF1088:AF1090, "&lt;0")&gt;=2,0,IF(AE1087=1, 1, -1))</f>
        <v>0</v>
      </c>
      <c r="AN1087" s="7">
        <v>11.358589063223056</v>
      </c>
      <c r="AO1087" s="4">
        <f t="shared" si="605"/>
        <v>7.4899999999997817</v>
      </c>
      <c r="AP1087" s="4">
        <f t="shared" si="606"/>
        <v>-1.1300000000001091</v>
      </c>
      <c r="AQ1087" s="4">
        <f t="shared" si="607"/>
        <v>5.1999999999998181</v>
      </c>
      <c r="AR1087">
        <f t="shared" si="623"/>
        <v>7.4899999999997817</v>
      </c>
      <c r="AS1087" s="6">
        <f t="shared" si="608"/>
        <v>0</v>
      </c>
      <c r="AT1087" s="4">
        <f t="shared" si="609"/>
        <v>9.5478835948348006</v>
      </c>
      <c r="AU1087" s="4">
        <f t="shared" si="624"/>
        <v>13.158589063223237</v>
      </c>
      <c r="AV1087">
        <f t="shared" si="625"/>
        <v>0</v>
      </c>
      <c r="AW1087">
        <f t="shared" si="626"/>
        <v>0</v>
      </c>
      <c r="AX1087">
        <f t="shared" si="627"/>
        <v>0</v>
      </c>
      <c r="AY1087" s="4">
        <f t="shared" si="610"/>
        <v>6.94</v>
      </c>
      <c r="AZ1087" s="4">
        <f t="shared" si="611"/>
        <v>30.834999999999866</v>
      </c>
      <c r="BA1087" s="4">
        <f>(C1087-$C$1240)*10/100*4</f>
        <v>65.436000000000064</v>
      </c>
      <c r="BC1087"/>
      <c r="BE1087" s="6"/>
      <c r="BK1087">
        <f t="shared" si="628"/>
        <v>0</v>
      </c>
    </row>
    <row r="1088" spans="1:63" x14ac:dyDescent="0.25">
      <c r="A1088">
        <v>171</v>
      </c>
      <c r="B1088" s="1">
        <v>43252</v>
      </c>
      <c r="C1088" s="2">
        <v>2718.7</v>
      </c>
      <c r="D1088" s="2">
        <v>2736.93</v>
      </c>
      <c r="E1088" s="2">
        <v>2718.7</v>
      </c>
      <c r="F1088" s="2">
        <v>2734.62</v>
      </c>
      <c r="G1088" s="2">
        <v>3684130000</v>
      </c>
      <c r="H1088" s="2">
        <f t="shared" si="612"/>
        <v>11.914185569218668</v>
      </c>
      <c r="I1088" s="2">
        <f t="shared" si="613"/>
        <v>2708.7049999999995</v>
      </c>
      <c r="J1088" s="2">
        <f t="shared" si="614"/>
        <v>15.697743183420718</v>
      </c>
      <c r="K1088" s="2">
        <f t="shared" si="615"/>
        <v>13.429999999999836</v>
      </c>
      <c r="L1088" s="20">
        <f>VLOOKUP(B1088,'IV Calls'!A:B,2, FALSE)</f>
        <v>8.6800000000000002E-2</v>
      </c>
      <c r="M1088" s="2">
        <f t="shared" si="616"/>
        <v>7.6980571101359487</v>
      </c>
      <c r="N1088" s="2">
        <f>VLOOKUP(B1088,'IV Puts'!A:B,2, FALSE)</f>
        <v>9.0200000000000002E-2</v>
      </c>
      <c r="O1088" s="21">
        <f t="shared" si="617"/>
        <v>8.3015709264528628</v>
      </c>
      <c r="P1088" s="4">
        <f t="shared" si="618"/>
        <v>31.659999999999854</v>
      </c>
      <c r="Q1088" s="4">
        <f t="shared" si="619"/>
        <v>25.899000000000068</v>
      </c>
      <c r="R1088" s="4">
        <f t="shared" si="620"/>
        <v>2.014075187969925</v>
      </c>
      <c r="S1088" s="4">
        <f t="shared" si="621"/>
        <v>1.3175160233584968</v>
      </c>
      <c r="T1088" s="20">
        <f t="shared" si="592"/>
        <v>2708.1131503759398</v>
      </c>
      <c r="U1088" s="2">
        <f t="shared" si="593"/>
        <v>26.506849624060123</v>
      </c>
      <c r="V1088" s="24">
        <f t="shared" si="594"/>
        <v>0</v>
      </c>
      <c r="W1088" s="32">
        <f t="shared" si="595"/>
        <v>2720.0394799865107</v>
      </c>
      <c r="X1088" s="33">
        <f t="shared" si="596"/>
        <v>14.580520013489149</v>
      </c>
      <c r="Y1088" s="34">
        <f t="shared" si="597"/>
        <v>0</v>
      </c>
      <c r="Z1088" s="39">
        <f t="shared" si="622"/>
        <v>2718.4720000000002</v>
      </c>
      <c r="AA1088" s="33">
        <f t="shared" si="598"/>
        <v>16.147999999999683</v>
      </c>
      <c r="AB1088" s="34">
        <f t="shared" si="599"/>
        <v>0</v>
      </c>
      <c r="AC1088" s="32">
        <f t="shared" si="600"/>
        <v>2718.8011707971673</v>
      </c>
      <c r="AD1088" s="33">
        <f t="shared" si="601"/>
        <v>15.818829202832603</v>
      </c>
      <c r="AE1088" s="34">
        <f t="shared" si="602"/>
        <v>0</v>
      </c>
      <c r="AF1088" s="36">
        <f t="shared" si="603"/>
        <v>-1</v>
      </c>
      <c r="AG1088" s="37">
        <f t="shared" si="604"/>
        <v>0</v>
      </c>
      <c r="AH1088" s="37">
        <f>IF(COUNTIF(AF1089:AF1092, "&lt;0")&gt;=2,0,IF(AE1088=1, 1, -1))</f>
        <v>0</v>
      </c>
      <c r="AI1088" s="37">
        <f>IF(COUNTIF(AF1089:AF1091, "&lt;0")&gt;=1,0,IF(AE1088=1, 1, -1))</f>
        <v>0</v>
      </c>
      <c r="AJ1088" s="42">
        <f>IF(SUM(AE1089:AE1091)=0,0,IF(AE1088=1, 1, -1))</f>
        <v>0</v>
      </c>
      <c r="AK1088" s="37">
        <f>IF(COUNTIF(AF1089:AF1090, "&lt;0")&gt;=2,0,IF(AE1088=1, 1, -1))</f>
        <v>0</v>
      </c>
      <c r="AL1088" s="44">
        <f>IF(COUNTIF(AF1089:AF1092, "&lt;0")&gt;=3,0,IF(AE1088=1, 1, -1))</f>
        <v>0</v>
      </c>
      <c r="AM1088" s="49">
        <f>IF(COUNTIF(AF1089:AF1091, "&lt;0")&gt;=2,0,IF(AE1088=1, 1, -1))</f>
        <v>0</v>
      </c>
      <c r="AN1088" s="7">
        <v>7.9995939093809048</v>
      </c>
      <c r="AO1088" s="4">
        <f t="shared" si="605"/>
        <v>18.230000000000018</v>
      </c>
      <c r="AP1088" s="4">
        <f t="shared" si="606"/>
        <v>0</v>
      </c>
      <c r="AQ1088" s="4">
        <f t="shared" si="607"/>
        <v>15.920000000000073</v>
      </c>
      <c r="AR1088">
        <f t="shared" si="623"/>
        <v>18.230000000000018</v>
      </c>
      <c r="AS1088" s="6">
        <f t="shared" si="608"/>
        <v>1</v>
      </c>
      <c r="AT1088" s="4">
        <f t="shared" si="609"/>
        <v>-6.2306091359286615</v>
      </c>
      <c r="AU1088" s="4">
        <f t="shared" si="624"/>
        <v>-0.920406090619168</v>
      </c>
      <c r="AV1088">
        <f t="shared" si="625"/>
        <v>1</v>
      </c>
      <c r="AW1088">
        <f t="shared" si="626"/>
        <v>0</v>
      </c>
      <c r="AX1088">
        <f t="shared" si="627"/>
        <v>0</v>
      </c>
      <c r="AY1088" s="4">
        <f t="shared" si="610"/>
        <v>-3.9100000000000006</v>
      </c>
      <c r="AZ1088" s="4">
        <f t="shared" si="611"/>
        <v>23.894999999999865</v>
      </c>
      <c r="BA1088" s="4">
        <f>(C1088-$C$1240)*10/100*4</f>
        <v>56.247999999999955</v>
      </c>
      <c r="BC1088"/>
      <c r="BE1088" s="6"/>
      <c r="BK1088">
        <f t="shared" si="628"/>
        <v>0</v>
      </c>
    </row>
    <row r="1089" spans="1:63" x14ac:dyDescent="0.25">
      <c r="A1089">
        <v>170</v>
      </c>
      <c r="B1089" s="1">
        <v>43251</v>
      </c>
      <c r="C1089" s="2">
        <v>2720.98</v>
      </c>
      <c r="D1089" s="2">
        <v>2722.5</v>
      </c>
      <c r="E1089" s="2">
        <v>2700.68</v>
      </c>
      <c r="F1089" s="2">
        <v>2705.27</v>
      </c>
      <c r="G1089" s="2">
        <v>4235370000</v>
      </c>
      <c r="H1089" s="2">
        <f t="shared" si="612"/>
        <v>11.899789027074782</v>
      </c>
      <c r="I1089" s="2">
        <f t="shared" si="613"/>
        <v>2704.174</v>
      </c>
      <c r="J1089" s="2">
        <f t="shared" si="614"/>
        <v>15.52508512562475</v>
      </c>
      <c r="K1089" s="2">
        <f t="shared" si="615"/>
        <v>-3.0300000000002001</v>
      </c>
      <c r="L1089" s="20">
        <f>VLOOKUP(B1089,'IV Calls'!A:B,2, FALSE)</f>
        <v>9.4700000000000006E-2</v>
      </c>
      <c r="M1089" s="2">
        <f t="shared" si="616"/>
        <v>8.4568662812188311</v>
      </c>
      <c r="N1089" s="2">
        <f>VLOOKUP(B1089,'IV Puts'!A:B,2, FALSE)</f>
        <v>0.10349999999999999</v>
      </c>
      <c r="O1089" s="21">
        <f t="shared" si="617"/>
        <v>9.5916246717182823</v>
      </c>
      <c r="P1089" s="4">
        <f t="shared" si="618"/>
        <v>23.330000000000382</v>
      </c>
      <c r="Q1089" s="4">
        <f t="shared" si="619"/>
        <v>24.793000000000074</v>
      </c>
      <c r="R1089" s="4">
        <f t="shared" si="620"/>
        <v>2.8431503759398522</v>
      </c>
      <c r="S1089" s="4">
        <f t="shared" si="621"/>
        <v>1.886591530297115</v>
      </c>
      <c r="T1089" s="20">
        <f t="shared" si="592"/>
        <v>2727.9030601503759</v>
      </c>
      <c r="U1089" s="2">
        <f t="shared" si="593"/>
        <v>22.633060150375968</v>
      </c>
      <c r="V1089" s="24">
        <f t="shared" si="594"/>
        <v>0</v>
      </c>
      <c r="W1089" s="32">
        <f t="shared" si="595"/>
        <v>2722.8454313094894</v>
      </c>
      <c r="X1089" s="33">
        <f t="shared" si="596"/>
        <v>17.575431309489431</v>
      </c>
      <c r="Y1089" s="34">
        <f t="shared" si="597"/>
        <v>0</v>
      </c>
      <c r="Z1089" s="39">
        <f t="shared" si="622"/>
        <v>2722.835</v>
      </c>
      <c r="AA1089" s="33">
        <f t="shared" si="598"/>
        <v>17.565000000000055</v>
      </c>
      <c r="AB1089" s="34">
        <f t="shared" si="599"/>
        <v>0</v>
      </c>
      <c r="AC1089" s="32">
        <f t="shared" si="600"/>
        <v>2722.8371905749927</v>
      </c>
      <c r="AD1089" s="33">
        <f t="shared" si="601"/>
        <v>17.567190574992765</v>
      </c>
      <c r="AE1089" s="34">
        <f t="shared" si="602"/>
        <v>0</v>
      </c>
      <c r="AF1089" s="36">
        <f t="shared" si="603"/>
        <v>-1</v>
      </c>
      <c r="AG1089" s="37">
        <f t="shared" si="604"/>
        <v>0</v>
      </c>
      <c r="AH1089" s="37">
        <f>IF(COUNTIF(AF1090:AF1093, "&lt;0")&gt;=2,0,IF(AE1089=1, 1, -1))</f>
        <v>0</v>
      </c>
      <c r="AI1089" s="37">
        <f>IF(COUNTIF(AF1090:AF1092, "&lt;0")&gt;=1,0,IF(AE1089=1, 1, -1))</f>
        <v>0</v>
      </c>
      <c r="AJ1089" s="42">
        <f>IF(SUM(AE1090:AE1092)=0,0,IF(AE1089=1, 1, -1))</f>
        <v>-1</v>
      </c>
      <c r="AK1089" s="37">
        <f>IF(COUNTIF(AF1090:AF1091, "&lt;0")&gt;=2,0,IF(AE1089=1, 1, -1))</f>
        <v>0</v>
      </c>
      <c r="AL1089" s="44">
        <f>IF(COUNTIF(AF1090:AF1093, "&lt;0")&gt;=3,0,IF(AE1089=1, 1, -1))</f>
        <v>-1</v>
      </c>
      <c r="AM1089" s="49">
        <f>IF(COUNTIF(AF1090:AF1092, "&lt;0")&gt;=2,0,IF(AE1089=1, 1, -1))</f>
        <v>0</v>
      </c>
      <c r="AN1089" s="7">
        <v>9.2427208036552173</v>
      </c>
      <c r="AO1089" s="4">
        <f t="shared" si="605"/>
        <v>1.5199999999999818</v>
      </c>
      <c r="AP1089" s="4">
        <f t="shared" si="606"/>
        <v>-20.300000000000182</v>
      </c>
      <c r="AQ1089" s="4">
        <f t="shared" si="607"/>
        <v>15.710000000000036</v>
      </c>
      <c r="AR1089">
        <f t="shared" si="623"/>
        <v>20.300000000000182</v>
      </c>
      <c r="AS1089" s="6">
        <f t="shared" si="608"/>
        <v>1</v>
      </c>
      <c r="AT1089" s="4">
        <f t="shared" si="609"/>
        <v>-6.4359187945173559</v>
      </c>
      <c r="AU1089" s="4">
        <f t="shared" si="624"/>
        <v>0.53272080365518093</v>
      </c>
      <c r="AV1089">
        <f t="shared" si="625"/>
        <v>0</v>
      </c>
      <c r="AW1089">
        <f t="shared" si="626"/>
        <v>1</v>
      </c>
      <c r="AX1089">
        <f t="shared" si="627"/>
        <v>0</v>
      </c>
      <c r="AY1089" s="4">
        <f t="shared" si="610"/>
        <v>-3.9100000000000006</v>
      </c>
      <c r="AZ1089" s="4">
        <f t="shared" si="611"/>
        <v>27.804999999999865</v>
      </c>
      <c r="BA1089" s="4">
        <f>(C1089-$C$1240)*10/100*4</f>
        <v>57.160000000000039</v>
      </c>
      <c r="BC1089"/>
      <c r="BE1089" s="6"/>
      <c r="BK1089">
        <f t="shared" si="628"/>
        <v>1</v>
      </c>
    </row>
    <row r="1090" spans="1:63" x14ac:dyDescent="0.25">
      <c r="A1090">
        <v>169</v>
      </c>
      <c r="B1090" s="1">
        <v>43250</v>
      </c>
      <c r="C1090" s="2">
        <v>2702.43</v>
      </c>
      <c r="D1090" s="2">
        <v>2729.34</v>
      </c>
      <c r="E1090" s="2">
        <v>2702.43</v>
      </c>
      <c r="F1090" s="2">
        <v>2724.01</v>
      </c>
      <c r="G1090" s="2">
        <v>3561050000</v>
      </c>
      <c r="H1090" s="2">
        <f t="shared" si="612"/>
        <v>12.174890417029111</v>
      </c>
      <c r="I1090" s="2">
        <f t="shared" si="613"/>
        <v>2700.837</v>
      </c>
      <c r="J1090" s="2">
        <f t="shared" si="614"/>
        <v>15.150310609982473</v>
      </c>
      <c r="K1090" s="2">
        <f t="shared" si="615"/>
        <v>12.569999999999709</v>
      </c>
      <c r="L1090" s="20">
        <f>VLOOKUP(B1090,'IV Calls'!A:B,2, FALSE)</f>
        <v>9.9199999999999997E-2</v>
      </c>
      <c r="M1090" s="2">
        <f t="shared" si="616"/>
        <v>8.7476648587050061</v>
      </c>
      <c r="N1090" s="2">
        <f>VLOOKUP(B1090,'IV Puts'!A:B,2, FALSE)</f>
        <v>0.1011</v>
      </c>
      <c r="O1090" s="21">
        <f t="shared" si="617"/>
        <v>9.2517515399965404</v>
      </c>
      <c r="P1090" s="4">
        <f t="shared" si="618"/>
        <v>39.480000000000018</v>
      </c>
      <c r="Q1090" s="4">
        <f t="shared" si="619"/>
        <v>24.091000000000076</v>
      </c>
      <c r="R1090" s="4">
        <f t="shared" si="620"/>
        <v>3.893060150375943</v>
      </c>
      <c r="S1090" s="4">
        <f t="shared" si="621"/>
        <v>2.6273680415344689</v>
      </c>
      <c r="T1090" s="20">
        <f t="shared" ref="T1090:T1153" si="629">F1091+R1091</f>
        <v>2694.129127819549</v>
      </c>
      <c r="U1090" s="2">
        <f t="shared" ref="U1090:U1153" si="630">ABS(T1090-F1090)</f>
        <v>29.880872180451206</v>
      </c>
      <c r="V1090" s="24">
        <f t="shared" ref="V1090:V1153" si="631">IF(U1090&gt;O1091, 0, 1)</f>
        <v>0</v>
      </c>
      <c r="W1090" s="32">
        <f t="shared" ref="W1090:W1153" si="632">C1090+S1091*$BI$6</f>
        <v>2704.5241057470403</v>
      </c>
      <c r="X1090" s="33">
        <f t="shared" ref="X1090:X1153" si="633">ABS(W1090-F1090)</f>
        <v>19.485894252959952</v>
      </c>
      <c r="Y1090" s="34">
        <f t="shared" ref="Y1090:Y1153" si="634">IF(X1090&gt;O1091, 0, 1)</f>
        <v>0</v>
      </c>
      <c r="Z1090" s="39">
        <f t="shared" si="622"/>
        <v>2702.1619999999998</v>
      </c>
      <c r="AA1090" s="33">
        <f t="shared" ref="AA1090:AA1153" si="635">ABS(Z1090-F1090)</f>
        <v>21.848000000000411</v>
      </c>
      <c r="AB1090" s="34">
        <f t="shared" ref="AB1090:AB1153" si="636">IF(AA1090&gt;O1091, 0, 1)</f>
        <v>0</v>
      </c>
      <c r="AC1090" s="32">
        <f t="shared" ref="AC1090:AC1153" si="637">$BI$8*Z1090+(1-$BI$8)*W1090</f>
        <v>2702.6580422068782</v>
      </c>
      <c r="AD1090" s="33">
        <f t="shared" ref="AD1090:AD1153" si="638">ABS(AC1090-F1090)</f>
        <v>21.351957793121983</v>
      </c>
      <c r="AE1090" s="34">
        <f t="shared" ref="AE1090:AE1153" si="639">IF(AD1090&gt;O1091, 0, 1)</f>
        <v>0</v>
      </c>
      <c r="AF1090" s="36">
        <f t="shared" ref="AF1090:AF1153" si="640">IF(AE1090=1, 1, -1)</f>
        <v>-1</v>
      </c>
      <c r="AG1090" s="37">
        <f t="shared" ref="AG1090:AG1153" si="641">IF(AE1091=0,0,IF(0=AE1090,-1,AE1090))</f>
        <v>0</v>
      </c>
      <c r="AH1090" s="37">
        <f>IF(COUNTIF(AF1091:AF1094, "&lt;0")&gt;=2,0,IF(AE1090=1, 1, -1))</f>
        <v>0</v>
      </c>
      <c r="AI1090" s="37">
        <f>IF(COUNTIF(AF1091:AF1093, "&lt;0")&gt;=1,0,IF(AE1090=1, 1, -1))</f>
        <v>0</v>
      </c>
      <c r="AJ1090" s="42">
        <f>IF(SUM(AE1091:AE1093)=0,0,IF(AE1090=1, 1, -1))</f>
        <v>-1</v>
      </c>
      <c r="AK1090" s="37">
        <f>IF(COUNTIF(AF1091:AF1092, "&lt;0")&gt;=2,0,IF(AE1090=1, 1, -1))</f>
        <v>-1</v>
      </c>
      <c r="AL1090" s="44">
        <f>IF(COUNTIF(AF1091:AF1094, "&lt;0")&gt;=3,0,IF(AE1090=1, 1, -1))</f>
        <v>-1</v>
      </c>
      <c r="AM1090" s="49">
        <f>IF(COUNTIF(AF1091:AF1093, "&lt;0")&gt;=2,0,IF(AE1090=1, 1, -1))</f>
        <v>-1</v>
      </c>
      <c r="AN1090" s="7">
        <v>8.9152108590229435</v>
      </c>
      <c r="AO1090" s="4">
        <f t="shared" ref="AO1090:AO1153" si="642">D1090-C1090</f>
        <v>26.910000000000309</v>
      </c>
      <c r="AP1090" s="4">
        <f t="shared" ref="AP1090:AP1153" si="643">E1090-C1090</f>
        <v>0</v>
      </c>
      <c r="AQ1090" s="4">
        <f t="shared" ref="AQ1090:AQ1153" si="644">ABS(C1090-F1090)</f>
        <v>21.580000000000382</v>
      </c>
      <c r="AR1090">
        <f t="shared" si="623"/>
        <v>26.910000000000309</v>
      </c>
      <c r="AS1090" s="6">
        <f t="shared" ref="AS1090:AS1153" si="645">IF(AO1090&gt;AN1090*$BI$4,1,0)+IF(-AP1090&gt;AN1090*$BI$4,1,0)</f>
        <v>1</v>
      </c>
      <c r="AT1090" s="4">
        <f t="shared" ref="AT1090:AT1153" si="646">$BI$4*AN1090-AR1090</f>
        <v>-13.537183711465893</v>
      </c>
      <c r="AU1090" s="4">
        <f t="shared" si="624"/>
        <v>-5.6647891409774385</v>
      </c>
      <c r="AV1090">
        <f t="shared" si="625"/>
        <v>1</v>
      </c>
      <c r="AW1090">
        <f t="shared" si="626"/>
        <v>0</v>
      </c>
      <c r="AX1090">
        <f t="shared" si="627"/>
        <v>0</v>
      </c>
      <c r="AY1090" s="4">
        <f t="shared" ref="AY1090:AY1153" si="647">IF(OR(AS1090=1,AX1090=1),$BF$25,IF(AS1090=0,$BF$24,$BF$26))</f>
        <v>-3.9100000000000006</v>
      </c>
      <c r="AZ1090" s="4">
        <f t="shared" ref="AZ1090:AZ1153" si="648">AY1090+AZ1091</f>
        <v>31.714999999999865</v>
      </c>
      <c r="BA1090" s="4">
        <f>(C1090-$C$1240)*10/100*4</f>
        <v>49.739999999999966</v>
      </c>
      <c r="BC1090"/>
      <c r="BE1090" s="6"/>
      <c r="BK1090">
        <f t="shared" si="628"/>
        <v>1</v>
      </c>
    </row>
    <row r="1091" spans="1:63" x14ac:dyDescent="0.25">
      <c r="A1091">
        <v>168</v>
      </c>
      <c r="B1091" s="1">
        <v>43249</v>
      </c>
      <c r="C1091" s="2">
        <v>2705.11</v>
      </c>
      <c r="D1091" s="2">
        <v>2710.67</v>
      </c>
      <c r="E1091" s="2">
        <v>2676.81</v>
      </c>
      <c r="F1091" s="2">
        <v>2689.86</v>
      </c>
      <c r="G1091" s="2">
        <v>3736890000</v>
      </c>
      <c r="H1091" s="2">
        <f t="shared" ref="H1091:H1154" si="649">_xlfn.STDEV.S(C1091:C1100)</f>
        <v>10.55637358818516</v>
      </c>
      <c r="I1091" s="2">
        <f t="shared" ref="I1091:I1154" si="650">AVERAGE(C1091:C1110)</f>
        <v>2697.8635000000004</v>
      </c>
      <c r="J1091" s="2">
        <f t="shared" ref="J1091:J1154" si="651">_xlfn.STDEV.S(D1091:E1100)</f>
        <v>14.992762982255977</v>
      </c>
      <c r="K1091" s="2">
        <f t="shared" ref="K1091:K1154" si="652">C1091-F1092</f>
        <v>-16.2199999999998</v>
      </c>
      <c r="L1091" s="20">
        <f>VLOOKUP(B1091,'IV Calls'!A:B,2, FALSE)</f>
        <v>0.13439999999999999</v>
      </c>
      <c r="M1091" s="2">
        <f t="shared" ref="M1091:M1154" si="653">L1091*F1092*SQRT((6.5/24)/252)</f>
        <v>11.990333565956869</v>
      </c>
      <c r="N1091" s="2">
        <f>VLOOKUP(B1091,'IV Puts'!A:B,2, FALSE)</f>
        <v>0.13420000000000001</v>
      </c>
      <c r="O1091" s="21">
        <f t="shared" ref="O1091:O1154" si="654">N1091*F1092*SQRT((7/24)/252)</f>
        <v>12.42444088188774</v>
      </c>
      <c r="P1091" s="4">
        <f t="shared" ref="P1091:P1154" si="655">MAX(D1091-E1091, ABS(D1091-F1092), ABS(E1091-F1092))</f>
        <v>44.519999999999982</v>
      </c>
      <c r="Q1091" s="4">
        <f t="shared" ref="Q1091:Q1154" si="656">AVERAGE(P1091:P1100)</f>
        <v>22.965000000000099</v>
      </c>
      <c r="R1091" s="4">
        <f t="shared" ref="R1091:R1154" si="657">SLOPE(F1091:F1110,A1091:A1110)</f>
        <v>4.2691278195488698</v>
      </c>
      <c r="S1091" s="4">
        <f t="shared" ref="S1091:S1154" si="658">SLOPE(F1091:F1110,B1091:B1110)*1</f>
        <v>2.949444714141678</v>
      </c>
      <c r="T1091" s="20">
        <f t="shared" si="629"/>
        <v>2726.5067593984963</v>
      </c>
      <c r="U1091" s="2">
        <f t="shared" si="630"/>
        <v>36.646759398496215</v>
      </c>
      <c r="V1091" s="24">
        <f t="shared" si="631"/>
        <v>0</v>
      </c>
      <c r="W1091" s="32">
        <f t="shared" si="632"/>
        <v>2707.7878141106721</v>
      </c>
      <c r="X1091" s="33">
        <f t="shared" si="633"/>
        <v>17.927814110671989</v>
      </c>
      <c r="Y1091" s="34">
        <f t="shared" si="634"/>
        <v>0</v>
      </c>
      <c r="Z1091" s="39">
        <f t="shared" ref="Z1091:Z1154" si="659">_xlfn.FORECAST.LINEAR(A1091+$BI$7,C1091:C1092,A1091:A1092)</f>
        <v>2703.2610000000009</v>
      </c>
      <c r="AA1091" s="33">
        <f t="shared" si="635"/>
        <v>13.401000000000749</v>
      </c>
      <c r="AB1091" s="34">
        <f t="shared" si="636"/>
        <v>0</v>
      </c>
      <c r="AC1091" s="32">
        <f t="shared" si="637"/>
        <v>2704.211630963242</v>
      </c>
      <c r="AD1091" s="33">
        <f t="shared" si="638"/>
        <v>14.35163096324186</v>
      </c>
      <c r="AE1091" s="34">
        <f t="shared" si="639"/>
        <v>0</v>
      </c>
      <c r="AF1091" s="36">
        <f t="shared" si="640"/>
        <v>-1</v>
      </c>
      <c r="AG1091" s="37">
        <f t="shared" si="641"/>
        <v>-1</v>
      </c>
      <c r="AH1091" s="37">
        <f>IF(COUNTIF(AF1092:AF1095, "&lt;0")&gt;=2,0,IF(AE1091=1, 1, -1))</f>
        <v>0</v>
      </c>
      <c r="AI1091" s="37">
        <f>IF(COUNTIF(AF1092:AF1094, "&lt;0")&gt;=1,0,IF(AE1091=1, 1, -1))</f>
        <v>0</v>
      </c>
      <c r="AJ1091" s="42">
        <f>IF(SUM(AE1092:AE1094)=0,0,IF(AE1091=1, 1, -1))</f>
        <v>-1</v>
      </c>
      <c r="AK1091" s="37">
        <f>IF(COUNTIF(AF1092:AF1093, "&lt;0")&gt;=2,0,IF(AE1091=1, 1, -1))</f>
        <v>-1</v>
      </c>
      <c r="AL1091" s="44">
        <f>IF(COUNTIF(AF1092:AF1095, "&lt;0")&gt;=3,0,IF(AE1091=1, 1, -1))</f>
        <v>-1</v>
      </c>
      <c r="AM1091" s="49">
        <f>IF(COUNTIF(AF1092:AF1094, "&lt;0")&gt;=2,0,IF(AE1091=1, 1, -1))</f>
        <v>-1</v>
      </c>
      <c r="AN1091" s="7">
        <v>11.972490807674196</v>
      </c>
      <c r="AO1091" s="4">
        <f t="shared" si="642"/>
        <v>5.5599999999999454</v>
      </c>
      <c r="AP1091" s="4">
        <f t="shared" si="643"/>
        <v>-28.300000000000182</v>
      </c>
      <c r="AQ1091" s="4">
        <f t="shared" si="644"/>
        <v>15.25</v>
      </c>
      <c r="AR1091">
        <f t="shared" ref="AR1091:AR1154" si="660">IF(AO1091&gt;(-AP1091), AO1091, -AP1091)</f>
        <v>28.300000000000182</v>
      </c>
      <c r="AS1091" s="6">
        <f t="shared" si="645"/>
        <v>1</v>
      </c>
      <c r="AT1091" s="4">
        <f t="shared" si="646"/>
        <v>-10.341263788488888</v>
      </c>
      <c r="AU1091" s="4">
        <f t="shared" ref="AU1091:AU1154" si="661">AN1091-AQ1091+7</f>
        <v>3.7224908076741965</v>
      </c>
      <c r="AV1091">
        <f t="shared" ref="AV1091:AV1154" si="662">IF(AND(AT1091&lt;0,AU1091&lt;0), 1, 0)</f>
        <v>0</v>
      </c>
      <c r="AW1091">
        <f t="shared" ref="AW1091:AW1154" si="663">IF(AND(AT1091&lt;0,AU1091&gt;0), 1, 0)</f>
        <v>1</v>
      </c>
      <c r="AX1091">
        <f t="shared" ref="AX1091:AX1154" si="664">IF(AND(AT1091&gt;0,AU1091&lt;0), 1, 0)</f>
        <v>0</v>
      </c>
      <c r="AY1091" s="4">
        <f t="shared" si="647"/>
        <v>-3.9100000000000006</v>
      </c>
      <c r="AZ1091" s="4">
        <f t="shared" si="648"/>
        <v>35.624999999999865</v>
      </c>
      <c r="BA1091" s="4">
        <f>(C1091-$C$1240)*10/100*4</f>
        <v>50.812000000000083</v>
      </c>
      <c r="BC1091"/>
      <c r="BE1091" s="6"/>
      <c r="BK1091">
        <f t="shared" ref="BK1091:BK1154" si="665">IF(AND(AM1091=0,AL1091=0,AK1091=0),0,1)</f>
        <v>1</v>
      </c>
    </row>
    <row r="1092" spans="1:63" x14ac:dyDescent="0.25">
      <c r="A1092">
        <v>167</v>
      </c>
      <c r="B1092" s="1">
        <v>43245</v>
      </c>
      <c r="C1092" s="2">
        <v>2723.6</v>
      </c>
      <c r="D1092" s="2">
        <v>2727.36</v>
      </c>
      <c r="E1092" s="2">
        <v>2714.99</v>
      </c>
      <c r="F1092" s="2">
        <v>2721.33</v>
      </c>
      <c r="G1092" s="2">
        <v>2995260000</v>
      </c>
      <c r="H1092" s="2">
        <f t="shared" si="649"/>
        <v>10.037649625285781</v>
      </c>
      <c r="I1092" s="2">
        <f t="shared" si="650"/>
        <v>2696.7335000000003</v>
      </c>
      <c r="J1092" s="2">
        <f t="shared" si="651"/>
        <v>11.983277778462329</v>
      </c>
      <c r="K1092" s="2">
        <f t="shared" si="652"/>
        <v>-4.1600000000003092</v>
      </c>
      <c r="L1092" s="20">
        <f>VLOOKUP(B1092,'IV Calls'!A:B,2, FALSE)</f>
        <v>7.8399999999999997E-2</v>
      </c>
      <c r="M1092" s="2">
        <f t="shared" si="653"/>
        <v>7.0108876301637313</v>
      </c>
      <c r="N1092" s="2">
        <f>VLOOKUP(B1092,'IV Puts'!A:B,2, FALSE)</f>
        <v>0.09</v>
      </c>
      <c r="O1092" s="21">
        <f t="shared" si="654"/>
        <v>8.3520251759678032</v>
      </c>
      <c r="P1092" s="4">
        <f t="shared" si="655"/>
        <v>12.770000000000437</v>
      </c>
      <c r="Q1092" s="4">
        <f t="shared" si="656"/>
        <v>20.176000000000112</v>
      </c>
      <c r="R1092" s="4">
        <f t="shared" si="657"/>
        <v>5.1767593984962357</v>
      </c>
      <c r="S1092" s="4">
        <f t="shared" si="658"/>
        <v>3.7715691699604705</v>
      </c>
      <c r="T1092" s="20">
        <f t="shared" si="629"/>
        <v>2732.972338345865</v>
      </c>
      <c r="U1092" s="2">
        <f t="shared" si="630"/>
        <v>11.642338345865028</v>
      </c>
      <c r="V1092" s="24">
        <f t="shared" si="631"/>
        <v>0</v>
      </c>
      <c r="W1092" s="32">
        <f t="shared" si="632"/>
        <v>2726.2264769048711</v>
      </c>
      <c r="X1092" s="33">
        <f t="shared" si="633"/>
        <v>4.8964769048711787</v>
      </c>
      <c r="Y1092" s="34">
        <f t="shared" si="634"/>
        <v>1</v>
      </c>
      <c r="Z1092" s="39">
        <f t="shared" si="659"/>
        <v>2722.866</v>
      </c>
      <c r="AA1092" s="33">
        <f t="shared" si="635"/>
        <v>1.5360000000000582</v>
      </c>
      <c r="AB1092" s="34">
        <f t="shared" si="636"/>
        <v>1</v>
      </c>
      <c r="AC1092" s="32">
        <f t="shared" si="637"/>
        <v>2723.5717001500229</v>
      </c>
      <c r="AD1092" s="33">
        <f t="shared" si="638"/>
        <v>2.2417001500230072</v>
      </c>
      <c r="AE1092" s="34">
        <f t="shared" si="639"/>
        <v>1</v>
      </c>
      <c r="AF1092" s="36">
        <f t="shared" si="640"/>
        <v>1</v>
      </c>
      <c r="AG1092" s="37">
        <f t="shared" si="641"/>
        <v>1</v>
      </c>
      <c r="AH1092" s="37">
        <f>IF(COUNTIF(AF1093:AF1096, "&lt;0")&gt;=2,0,IF(AE1092=1, 1, -1))</f>
        <v>0</v>
      </c>
      <c r="AI1092" s="37">
        <f>IF(COUNTIF(AF1093:AF1095, "&lt;0")&gt;=1,0,IF(AE1092=1, 1, -1))</f>
        <v>0</v>
      </c>
      <c r="AJ1092" s="42">
        <f>IF(SUM(AE1093:AE1095)=0,0,IF(AE1092=1, 1, -1))</f>
        <v>1</v>
      </c>
      <c r="AK1092" s="37">
        <f>IF(COUNTIF(AF1093:AF1094, "&lt;0")&gt;=2,0,IF(AE1092=1, 1, -1))</f>
        <v>1</v>
      </c>
      <c r="AL1092" s="44">
        <f>IF(COUNTIF(AF1093:AF1096, "&lt;0")&gt;=3,0,IF(AE1092=1, 1, -1))</f>
        <v>1</v>
      </c>
      <c r="AM1092" s="49">
        <f>IF(COUNTIF(AF1093:AF1095, "&lt;0")&gt;=2,0,IF(AE1092=1, 1, -1))</f>
        <v>0</v>
      </c>
      <c r="AN1092" s="7">
        <v>8.0482128407491818</v>
      </c>
      <c r="AO1092" s="4">
        <f t="shared" si="642"/>
        <v>3.7600000000002183</v>
      </c>
      <c r="AP1092" s="4">
        <f t="shared" si="643"/>
        <v>-8.6100000000001273</v>
      </c>
      <c r="AQ1092" s="4">
        <f t="shared" si="644"/>
        <v>2.2699999999999818</v>
      </c>
      <c r="AR1092">
        <f t="shared" si="660"/>
        <v>8.6100000000001273</v>
      </c>
      <c r="AS1092" s="6">
        <f t="shared" si="645"/>
        <v>0</v>
      </c>
      <c r="AT1092" s="4">
        <f t="shared" si="646"/>
        <v>3.4623192611236462</v>
      </c>
      <c r="AU1092" s="4">
        <f t="shared" si="661"/>
        <v>12.7782128407492</v>
      </c>
      <c r="AV1092">
        <f t="shared" si="662"/>
        <v>0</v>
      </c>
      <c r="AW1092">
        <f t="shared" si="663"/>
        <v>0</v>
      </c>
      <c r="AX1092">
        <f t="shared" si="664"/>
        <v>0</v>
      </c>
      <c r="AY1092" s="4">
        <f t="shared" si="647"/>
        <v>6.94</v>
      </c>
      <c r="AZ1092" s="4">
        <f t="shared" si="648"/>
        <v>39.534999999999869</v>
      </c>
      <c r="BA1092" s="4">
        <f>(C1092-$C$1240)*10/100*4</f>
        <v>58.207999999999991</v>
      </c>
      <c r="BC1092"/>
      <c r="BE1092" s="6"/>
      <c r="BK1092">
        <f t="shared" si="665"/>
        <v>1</v>
      </c>
    </row>
    <row r="1093" spans="1:63" x14ac:dyDescent="0.25">
      <c r="A1093">
        <v>166</v>
      </c>
      <c r="B1093" s="1">
        <v>43244</v>
      </c>
      <c r="C1093" s="2">
        <v>2730.94</v>
      </c>
      <c r="D1093" s="2">
        <v>2731.97</v>
      </c>
      <c r="E1093" s="2">
        <v>2707.38</v>
      </c>
      <c r="F1093" s="2">
        <v>2727.76</v>
      </c>
      <c r="G1093" s="2">
        <v>3256030000</v>
      </c>
      <c r="H1093" s="2">
        <f t="shared" si="649"/>
        <v>10.054611379859486</v>
      </c>
      <c r="I1093" s="2">
        <f t="shared" si="650"/>
        <v>2694.3270000000002</v>
      </c>
      <c r="J1093" s="2">
        <f t="shared" si="651"/>
        <v>12.085603919757702</v>
      </c>
      <c r="K1093" s="2">
        <f t="shared" si="652"/>
        <v>-2.3499999999999091</v>
      </c>
      <c r="L1093" s="20">
        <f>VLOOKUP(B1093,'IV Calls'!A:B,2, FALSE)</f>
        <v>7.4200000000000002E-2</v>
      </c>
      <c r="M1093" s="2">
        <f t="shared" si="653"/>
        <v>6.648756146359637</v>
      </c>
      <c r="N1093" s="2">
        <f>VLOOKUP(B1093,'IV Puts'!A:B,2, FALSE)</f>
        <v>7.8299999999999995E-2</v>
      </c>
      <c r="O1093" s="21">
        <f t="shared" si="654"/>
        <v>7.2809928282188681</v>
      </c>
      <c r="P1093" s="4">
        <f t="shared" si="655"/>
        <v>25.909999999999854</v>
      </c>
      <c r="Q1093" s="4">
        <f t="shared" si="656"/>
        <v>20.440000000000101</v>
      </c>
      <c r="R1093" s="4">
        <f t="shared" si="657"/>
        <v>5.2123383458646613</v>
      </c>
      <c r="S1093" s="4">
        <f t="shared" si="658"/>
        <v>3.6992632462971424</v>
      </c>
      <c r="T1093" s="20">
        <f t="shared" si="629"/>
        <v>2738.4014962406013</v>
      </c>
      <c r="U1093" s="2">
        <f t="shared" si="630"/>
        <v>10.6414962406011</v>
      </c>
      <c r="V1093" s="24">
        <f t="shared" si="631"/>
        <v>0</v>
      </c>
      <c r="W1093" s="32">
        <f t="shared" si="632"/>
        <v>2733.4852444753042</v>
      </c>
      <c r="X1093" s="33">
        <f t="shared" si="633"/>
        <v>5.7252444753039526</v>
      </c>
      <c r="Y1093" s="34">
        <f t="shared" si="634"/>
        <v>1</v>
      </c>
      <c r="Z1093" s="39">
        <f t="shared" si="659"/>
        <v>2732.636</v>
      </c>
      <c r="AA1093" s="33">
        <f t="shared" si="635"/>
        <v>4.875999999999749</v>
      </c>
      <c r="AB1093" s="34">
        <f t="shared" si="636"/>
        <v>1</v>
      </c>
      <c r="AC1093" s="32">
        <f t="shared" si="637"/>
        <v>2732.8143413398138</v>
      </c>
      <c r="AD1093" s="33">
        <f t="shared" si="638"/>
        <v>5.0543413398136181</v>
      </c>
      <c r="AE1093" s="34">
        <f t="shared" si="639"/>
        <v>1</v>
      </c>
      <c r="AF1093" s="36">
        <f t="shared" si="640"/>
        <v>1</v>
      </c>
      <c r="AG1093" s="37">
        <f t="shared" si="641"/>
        <v>0</v>
      </c>
      <c r="AH1093" s="37">
        <f>IF(COUNTIF(AF1094:AF1097, "&lt;0")&gt;=2,0,IF(AE1093=1, 1, -1))</f>
        <v>0</v>
      </c>
      <c r="AI1093" s="37">
        <f>IF(COUNTIF(AF1094:AF1096, "&lt;0")&gt;=1,0,IF(AE1093=1, 1, -1))</f>
        <v>0</v>
      </c>
      <c r="AJ1093" s="42">
        <f>IF(SUM(AE1094:AE1096)=0,0,IF(AE1093=1, 1, -1))</f>
        <v>1</v>
      </c>
      <c r="AK1093" s="37">
        <f>IF(COUNTIF(AF1094:AF1095, "&lt;0")&gt;=2,0,IF(AE1093=1, 1, -1))</f>
        <v>0</v>
      </c>
      <c r="AL1093" s="44">
        <f>IF(COUNTIF(AF1094:AF1097, "&lt;0")&gt;=3,0,IF(AE1093=1, 1, -1))</f>
        <v>1</v>
      </c>
      <c r="AM1093" s="49">
        <f>IF(COUNTIF(AF1094:AF1096, "&lt;0")&gt;=2,0,IF(AE1093=1, 1, -1))</f>
        <v>0</v>
      </c>
      <c r="AN1093" s="7">
        <v>7.0161402460910987</v>
      </c>
      <c r="AO1093" s="4">
        <f t="shared" si="642"/>
        <v>1.0299999999997453</v>
      </c>
      <c r="AP1093" s="4">
        <f t="shared" si="643"/>
        <v>-23.559999999999945</v>
      </c>
      <c r="AQ1093" s="4">
        <f t="shared" si="644"/>
        <v>3.1799999999998363</v>
      </c>
      <c r="AR1093">
        <f t="shared" si="660"/>
        <v>23.559999999999945</v>
      </c>
      <c r="AS1093" s="6">
        <f t="shared" si="645"/>
        <v>1</v>
      </c>
      <c r="AT1093" s="4">
        <f t="shared" si="646"/>
        <v>-13.035789630863297</v>
      </c>
      <c r="AU1093" s="4">
        <f t="shared" si="661"/>
        <v>10.836140246091261</v>
      </c>
      <c r="AV1093">
        <f t="shared" si="662"/>
        <v>0</v>
      </c>
      <c r="AW1093">
        <f t="shared" si="663"/>
        <v>1</v>
      </c>
      <c r="AX1093">
        <f t="shared" si="664"/>
        <v>0</v>
      </c>
      <c r="AY1093" s="4">
        <f t="shared" si="647"/>
        <v>-3.9100000000000006</v>
      </c>
      <c r="AZ1093" s="4">
        <f t="shared" si="648"/>
        <v>32.594999999999871</v>
      </c>
      <c r="BA1093" s="4">
        <f>(C1093-$C$1240)*10/100*4</f>
        <v>61.144000000000048</v>
      </c>
      <c r="BC1093"/>
      <c r="BE1093" s="6"/>
      <c r="BK1093">
        <f t="shared" si="665"/>
        <v>1</v>
      </c>
    </row>
    <row r="1094" spans="1:63" x14ac:dyDescent="0.25">
      <c r="A1094">
        <v>165</v>
      </c>
      <c r="B1094" s="1">
        <v>43243</v>
      </c>
      <c r="C1094" s="2">
        <v>2713.98</v>
      </c>
      <c r="D1094" s="2">
        <v>2733.33</v>
      </c>
      <c r="E1094" s="2">
        <v>2709.54</v>
      </c>
      <c r="F1094" s="2">
        <v>2733.29</v>
      </c>
      <c r="G1094" s="2">
        <v>3326290000</v>
      </c>
      <c r="H1094" s="2">
        <f t="shared" si="649"/>
        <v>11.531057627121617</v>
      </c>
      <c r="I1094" s="2">
        <f t="shared" si="650"/>
        <v>2690.3625000000002</v>
      </c>
      <c r="J1094" s="2">
        <f t="shared" si="651"/>
        <v>12.13678254424606</v>
      </c>
      <c r="K1094" s="2">
        <f t="shared" si="652"/>
        <v>-10.460000000000036</v>
      </c>
      <c r="L1094" s="20">
        <f>VLOOKUP(B1094,'IV Calls'!A:B,2, FALSE)</f>
        <v>8.0600000000000005E-2</v>
      </c>
      <c r="M1094" s="2">
        <f t="shared" si="653"/>
        <v>7.1988492110057187</v>
      </c>
      <c r="N1094" s="2">
        <f>VLOOKUP(B1094,'IV Puts'!A:B,2, FALSE)</f>
        <v>8.2100000000000006E-2</v>
      </c>
      <c r="O1094" s="21">
        <f t="shared" si="654"/>
        <v>7.6096298783249363</v>
      </c>
      <c r="P1094" s="4">
        <f t="shared" si="655"/>
        <v>23.789999999999964</v>
      </c>
      <c r="Q1094" s="4">
        <f t="shared" si="656"/>
        <v>20.681000000000132</v>
      </c>
      <c r="R1094" s="4">
        <f t="shared" si="657"/>
        <v>5.1114962406015003</v>
      </c>
      <c r="S1094" s="4">
        <f t="shared" si="658"/>
        <v>3.5848513736676169</v>
      </c>
      <c r="T1094" s="20">
        <f t="shared" si="629"/>
        <v>2729.6653082706766</v>
      </c>
      <c r="U1094" s="2">
        <f t="shared" si="630"/>
        <v>3.6246917293233309</v>
      </c>
      <c r="V1094" s="24">
        <f t="shared" si="631"/>
        <v>1</v>
      </c>
      <c r="W1094" s="32">
        <f t="shared" si="632"/>
        <v>2716.5817156432968</v>
      </c>
      <c r="X1094" s="33">
        <f t="shared" si="633"/>
        <v>16.708284356703189</v>
      </c>
      <c r="Y1094" s="34">
        <f t="shared" si="634"/>
        <v>0</v>
      </c>
      <c r="Z1094" s="39">
        <f t="shared" si="659"/>
        <v>2711.5440000000003</v>
      </c>
      <c r="AA1094" s="33">
        <f t="shared" si="635"/>
        <v>21.74599999999964</v>
      </c>
      <c r="AB1094" s="34">
        <f t="shared" si="636"/>
        <v>0</v>
      </c>
      <c r="AC1094" s="32">
        <f t="shared" si="637"/>
        <v>2712.601920285093</v>
      </c>
      <c r="AD1094" s="33">
        <f t="shared" si="638"/>
        <v>20.688079714906962</v>
      </c>
      <c r="AE1094" s="34">
        <f t="shared" si="639"/>
        <v>0</v>
      </c>
      <c r="AF1094" s="36">
        <f t="shared" si="640"/>
        <v>-1</v>
      </c>
      <c r="AG1094" s="37">
        <f t="shared" si="641"/>
        <v>0</v>
      </c>
      <c r="AH1094" s="37">
        <f>IF(COUNTIF(AF1095:AF1098, "&lt;0")&gt;=2,0,IF(AE1094=1, 1, -1))</f>
        <v>-1</v>
      </c>
      <c r="AI1094" s="37">
        <f>IF(COUNTIF(AF1095:AF1097, "&lt;0")&gt;=1,0,IF(AE1094=1, 1, -1))</f>
        <v>0</v>
      </c>
      <c r="AJ1094" s="42">
        <f>IF(SUM(AE1095:AE1097)=0,0,IF(AE1094=1, 1, -1))</f>
        <v>-1</v>
      </c>
      <c r="AK1094" s="37">
        <f>IF(COUNTIF(AF1095:AF1096, "&lt;0")&gt;=2,0,IF(AE1094=1, 1, -1))</f>
        <v>-1</v>
      </c>
      <c r="AL1094" s="44">
        <f>IF(COUNTIF(AF1095:AF1098, "&lt;0")&gt;=3,0,IF(AE1094=1, 1, -1))</f>
        <v>-1</v>
      </c>
      <c r="AM1094" s="49">
        <f>IF(COUNTIF(AF1095:AF1097, "&lt;0")&gt;=2,0,IF(AE1094=1, 1, -1))</f>
        <v>-1</v>
      </c>
      <c r="AN1094" s="7">
        <v>7.3328228315579347</v>
      </c>
      <c r="AO1094" s="4">
        <f t="shared" si="642"/>
        <v>19.349999999999909</v>
      </c>
      <c r="AP1094" s="4">
        <f t="shared" si="643"/>
        <v>-4.4400000000000546</v>
      </c>
      <c r="AQ1094" s="4">
        <f t="shared" si="644"/>
        <v>19.309999999999945</v>
      </c>
      <c r="AR1094">
        <f t="shared" si="660"/>
        <v>19.349999999999909</v>
      </c>
      <c r="AS1094" s="6">
        <f t="shared" si="645"/>
        <v>1</v>
      </c>
      <c r="AT1094" s="4">
        <f t="shared" si="646"/>
        <v>-8.3507657526630066</v>
      </c>
      <c r="AU1094" s="4">
        <f t="shared" si="661"/>
        <v>-4.9771771684420116</v>
      </c>
      <c r="AV1094">
        <f t="shared" si="662"/>
        <v>1</v>
      </c>
      <c r="AW1094">
        <f t="shared" si="663"/>
        <v>0</v>
      </c>
      <c r="AX1094">
        <f t="shared" si="664"/>
        <v>0</v>
      </c>
      <c r="AY1094" s="4">
        <f t="shared" si="647"/>
        <v>-3.9100000000000006</v>
      </c>
      <c r="AZ1094" s="4">
        <f t="shared" si="648"/>
        <v>36.504999999999875</v>
      </c>
      <c r="BA1094" s="4">
        <f>(C1094-$C$1240)*10/100*4</f>
        <v>54.360000000000035</v>
      </c>
      <c r="BC1094"/>
      <c r="BE1094" s="6"/>
      <c r="BK1094">
        <f t="shared" si="665"/>
        <v>1</v>
      </c>
    </row>
    <row r="1095" spans="1:63" x14ac:dyDescent="0.25">
      <c r="A1095">
        <v>164</v>
      </c>
      <c r="B1095" s="1">
        <v>43242</v>
      </c>
      <c r="C1095" s="2">
        <v>2738.34</v>
      </c>
      <c r="D1095" s="2">
        <v>2742.24</v>
      </c>
      <c r="E1095" s="2">
        <v>2721.88</v>
      </c>
      <c r="F1095" s="2">
        <v>2724.44</v>
      </c>
      <c r="G1095" s="2">
        <v>3366310000</v>
      </c>
      <c r="H1095" s="2">
        <f t="shared" si="649"/>
        <v>18.088642507877093</v>
      </c>
      <c r="I1095" s="2">
        <f t="shared" si="650"/>
        <v>2686.4095000000002</v>
      </c>
      <c r="J1095" s="2">
        <f t="shared" si="651"/>
        <v>16.374717964626239</v>
      </c>
      <c r="K1095" s="2">
        <f t="shared" si="652"/>
        <v>5.3299999999999272</v>
      </c>
      <c r="L1095" s="20">
        <f>VLOOKUP(B1095,'IV Calls'!A:B,2, FALSE)</f>
        <v>8.7900000000000006E-2</v>
      </c>
      <c r="M1095" s="2">
        <f t="shared" si="653"/>
        <v>7.8755498156454449</v>
      </c>
      <c r="N1095" s="2">
        <f>VLOOKUP(B1095,'IV Puts'!A:B,2, FALSE)</f>
        <v>8.8300000000000003E-2</v>
      </c>
      <c r="O1095" s="21">
        <f t="shared" si="654"/>
        <v>8.2100358421927275</v>
      </c>
      <c r="P1095" s="4">
        <f t="shared" si="655"/>
        <v>20.359999999999673</v>
      </c>
      <c r="Q1095" s="4">
        <f t="shared" si="656"/>
        <v>21.237000000000126</v>
      </c>
      <c r="R1095" s="4">
        <f t="shared" si="657"/>
        <v>5.2253082706766873</v>
      </c>
      <c r="S1095" s="4">
        <f t="shared" si="658"/>
        <v>3.6643882299954949</v>
      </c>
      <c r="T1095" s="20">
        <f t="shared" si="629"/>
        <v>2738.4168120300756</v>
      </c>
      <c r="U1095" s="2">
        <f t="shared" si="630"/>
        <v>13.976812030075507</v>
      </c>
      <c r="V1095" s="24">
        <f t="shared" si="631"/>
        <v>0</v>
      </c>
      <c r="W1095" s="32">
        <f t="shared" si="632"/>
        <v>2741.0583199419762</v>
      </c>
      <c r="X1095" s="33">
        <f t="shared" si="633"/>
        <v>16.618319941976097</v>
      </c>
      <c r="Y1095" s="34">
        <f t="shared" si="634"/>
        <v>0</v>
      </c>
      <c r="Z1095" s="39">
        <f t="shared" si="659"/>
        <v>2738.6350000000002</v>
      </c>
      <c r="AA1095" s="33">
        <f t="shared" si="635"/>
        <v>14.195000000000164</v>
      </c>
      <c r="AB1095" s="34">
        <f t="shared" si="636"/>
        <v>0</v>
      </c>
      <c r="AC1095" s="32">
        <f t="shared" si="637"/>
        <v>2739.1438971878151</v>
      </c>
      <c r="AD1095" s="33">
        <f t="shared" si="638"/>
        <v>14.703897187815073</v>
      </c>
      <c r="AE1095" s="34">
        <f t="shared" si="639"/>
        <v>0</v>
      </c>
      <c r="AF1095" s="36">
        <f t="shared" si="640"/>
        <v>-1</v>
      </c>
      <c r="AG1095" s="37">
        <f t="shared" si="641"/>
        <v>-1</v>
      </c>
      <c r="AH1095" s="37">
        <f>IF(COUNTIF(AF1096:AF1099, "&lt;0")&gt;=2,0,IF(AE1095=1, 1, -1))</f>
        <v>-1</v>
      </c>
      <c r="AI1095" s="37">
        <f>IF(COUNTIF(AF1096:AF1098, "&lt;0")&gt;=1,0,IF(AE1095=1, 1, -1))</f>
        <v>-1</v>
      </c>
      <c r="AJ1095" s="42">
        <f>IF(SUM(AE1096:AE1098)=0,0,IF(AE1095=1, 1, -1))</f>
        <v>-1</v>
      </c>
      <c r="AK1095" s="37">
        <f>IF(COUNTIF(AF1096:AF1097, "&lt;0")&gt;=2,0,IF(AE1095=1, 1, -1))</f>
        <v>-1</v>
      </c>
      <c r="AL1095" s="44">
        <f>IF(COUNTIF(AF1096:AF1099, "&lt;0")&gt;=3,0,IF(AE1095=1, 1, -1))</f>
        <v>-1</v>
      </c>
      <c r="AM1095" s="49">
        <f>IF(COUNTIF(AF1096:AF1098, "&lt;0")&gt;=2,0,IF(AE1095=1, 1, -1))</f>
        <v>-1</v>
      </c>
      <c r="AN1095" s="7">
        <v>7.9113884951250588</v>
      </c>
      <c r="AO1095" s="4">
        <f t="shared" si="642"/>
        <v>3.8999999999996362</v>
      </c>
      <c r="AP1095" s="4">
        <f t="shared" si="643"/>
        <v>-16.460000000000036</v>
      </c>
      <c r="AQ1095" s="4">
        <f t="shared" si="644"/>
        <v>13.900000000000091</v>
      </c>
      <c r="AR1095">
        <f t="shared" si="660"/>
        <v>16.460000000000036</v>
      </c>
      <c r="AS1095" s="6">
        <f t="shared" si="645"/>
        <v>1</v>
      </c>
      <c r="AT1095" s="4">
        <f t="shared" si="646"/>
        <v>-4.5929172573124486</v>
      </c>
      <c r="AU1095" s="4">
        <f t="shared" si="661"/>
        <v>1.0113884951249679</v>
      </c>
      <c r="AV1095">
        <f t="shared" si="662"/>
        <v>0</v>
      </c>
      <c r="AW1095">
        <f t="shared" si="663"/>
        <v>1</v>
      </c>
      <c r="AX1095">
        <f t="shared" si="664"/>
        <v>0</v>
      </c>
      <c r="AY1095" s="4">
        <f t="shared" si="647"/>
        <v>-3.9100000000000006</v>
      </c>
      <c r="AZ1095" s="4">
        <f t="shared" si="648"/>
        <v>40.414999999999878</v>
      </c>
      <c r="BA1095" s="4">
        <f>(C1095-$C$1240)*10/100*4</f>
        <v>64.104000000000084</v>
      </c>
      <c r="BC1095"/>
      <c r="BE1095" s="6"/>
      <c r="BK1095">
        <f t="shared" si="665"/>
        <v>1</v>
      </c>
    </row>
    <row r="1096" spans="1:63" x14ac:dyDescent="0.25">
      <c r="A1096">
        <v>163</v>
      </c>
      <c r="B1096" s="1">
        <v>43241</v>
      </c>
      <c r="C1096" s="2">
        <v>2735.39</v>
      </c>
      <c r="D1096" s="2">
        <v>2739.19</v>
      </c>
      <c r="E1096" s="2">
        <v>2725.7</v>
      </c>
      <c r="F1096" s="2">
        <v>2733.01</v>
      </c>
      <c r="G1096" s="2">
        <v>3019890000</v>
      </c>
      <c r="H1096" s="2">
        <f t="shared" si="649"/>
        <v>22.192619418776669</v>
      </c>
      <c r="I1096" s="2">
        <f t="shared" si="650"/>
        <v>2683.5325000000003</v>
      </c>
      <c r="J1096" s="2">
        <f t="shared" si="651"/>
        <v>22.511839224353913</v>
      </c>
      <c r="K1096" s="2">
        <f t="shared" si="652"/>
        <v>22.420000000000073</v>
      </c>
      <c r="L1096" s="20">
        <f>VLOOKUP(B1096,'IV Calls'!A:B,2, FALSE)</f>
        <v>9.1300000000000006E-2</v>
      </c>
      <c r="M1096" s="2">
        <f t="shared" si="653"/>
        <v>8.1201968205853685</v>
      </c>
      <c r="N1096" s="2">
        <f>VLOOKUP(B1096,'IV Puts'!A:B,2, FALSE)</f>
        <v>9.2100000000000001E-2</v>
      </c>
      <c r="O1096" s="21">
        <f t="shared" si="654"/>
        <v>8.500564173149554</v>
      </c>
      <c r="P1096" s="4">
        <f t="shared" si="655"/>
        <v>26.220000000000255</v>
      </c>
      <c r="Q1096" s="4">
        <f t="shared" si="656"/>
        <v>21.31500000000019</v>
      </c>
      <c r="R1096" s="4">
        <f t="shared" si="657"/>
        <v>5.4068120300751854</v>
      </c>
      <c r="S1096" s="4">
        <f t="shared" si="658"/>
        <v>3.8286196365857355</v>
      </c>
      <c r="T1096" s="20">
        <f t="shared" si="629"/>
        <v>2717.7774135338345</v>
      </c>
      <c r="U1096" s="2">
        <f t="shared" si="630"/>
        <v>15.232586466165685</v>
      </c>
      <c r="V1096" s="24">
        <f t="shared" si="631"/>
        <v>0</v>
      </c>
      <c r="W1096" s="32">
        <f t="shared" si="632"/>
        <v>2737.8632190513831</v>
      </c>
      <c r="X1096" s="33">
        <f t="shared" si="633"/>
        <v>4.8532190513828937</v>
      </c>
      <c r="Y1096" s="34">
        <f t="shared" si="634"/>
        <v>1</v>
      </c>
      <c r="Z1096" s="39">
        <f t="shared" si="659"/>
        <v>2737.194</v>
      </c>
      <c r="AA1096" s="33">
        <f t="shared" si="635"/>
        <v>4.1839999999997417</v>
      </c>
      <c r="AB1096" s="34">
        <f t="shared" si="636"/>
        <v>1</v>
      </c>
      <c r="AC1096" s="32">
        <f t="shared" si="637"/>
        <v>2737.3345360007906</v>
      </c>
      <c r="AD1096" s="33">
        <f t="shared" si="638"/>
        <v>4.324536000790431</v>
      </c>
      <c r="AE1096" s="34">
        <f t="shared" si="639"/>
        <v>1</v>
      </c>
      <c r="AF1096" s="36">
        <f t="shared" si="640"/>
        <v>1</v>
      </c>
      <c r="AG1096" s="37">
        <f t="shared" si="641"/>
        <v>1</v>
      </c>
      <c r="AH1096" s="37">
        <f>IF(COUNTIF(AF1097:AF1100, "&lt;0")&gt;=2,0,IF(AE1096=1, 1, -1))</f>
        <v>1</v>
      </c>
      <c r="AI1096" s="37">
        <f>IF(COUNTIF(AF1097:AF1099, "&lt;0")&gt;=1,0,IF(AE1096=1, 1, -1))</f>
        <v>1</v>
      </c>
      <c r="AJ1096" s="42">
        <f>IF(SUM(AE1097:AE1099)=0,0,IF(AE1096=1, 1, -1))</f>
        <v>1</v>
      </c>
      <c r="AK1096" s="37">
        <f>IF(COUNTIF(AF1097:AF1098, "&lt;0")&gt;=2,0,IF(AE1096=1, 1, -1))</f>
        <v>1</v>
      </c>
      <c r="AL1096" s="44">
        <f>IF(COUNTIF(AF1097:AF1100, "&lt;0")&gt;=3,0,IF(AE1096=1, 1, -1))</f>
        <v>1</v>
      </c>
      <c r="AM1096" s="49">
        <f>IF(COUNTIF(AF1097:AF1099, "&lt;0")&gt;=2,0,IF(AE1096=1, 1, -1))</f>
        <v>1</v>
      </c>
      <c r="AN1096" s="7">
        <v>8.1913485999552282</v>
      </c>
      <c r="AO1096" s="4">
        <f t="shared" si="642"/>
        <v>3.8000000000001819</v>
      </c>
      <c r="AP1096" s="4">
        <f t="shared" si="643"/>
        <v>-9.6900000000000546</v>
      </c>
      <c r="AQ1096" s="4">
        <f t="shared" si="644"/>
        <v>2.3799999999996544</v>
      </c>
      <c r="AR1096">
        <f t="shared" si="660"/>
        <v>9.6900000000000546</v>
      </c>
      <c r="AS1096" s="6">
        <f t="shared" si="645"/>
        <v>0</v>
      </c>
      <c r="AT1096" s="4">
        <f t="shared" si="646"/>
        <v>2.5970228999327887</v>
      </c>
      <c r="AU1096" s="4">
        <f t="shared" si="661"/>
        <v>12.811348599955574</v>
      </c>
      <c r="AV1096">
        <f t="shared" si="662"/>
        <v>0</v>
      </c>
      <c r="AW1096">
        <f t="shared" si="663"/>
        <v>0</v>
      </c>
      <c r="AX1096">
        <f t="shared" si="664"/>
        <v>0</v>
      </c>
      <c r="AY1096" s="4">
        <f t="shared" si="647"/>
        <v>6.94</v>
      </c>
      <c r="AZ1096" s="4">
        <f t="shared" si="648"/>
        <v>44.324999999999882</v>
      </c>
      <c r="BA1096" s="4">
        <f>(C1096-$C$1240)*10/100*4</f>
        <v>62.923999999999978</v>
      </c>
      <c r="BC1096"/>
      <c r="BE1096" s="6"/>
      <c r="BK1096">
        <f t="shared" si="665"/>
        <v>1</v>
      </c>
    </row>
    <row r="1097" spans="1:63" x14ac:dyDescent="0.25">
      <c r="A1097">
        <v>162</v>
      </c>
      <c r="B1097" s="1">
        <v>43238</v>
      </c>
      <c r="C1097" s="2">
        <v>2717.35</v>
      </c>
      <c r="D1097" s="2">
        <v>2719.5</v>
      </c>
      <c r="E1097" s="2">
        <v>2709.18</v>
      </c>
      <c r="F1097" s="2">
        <v>2712.97</v>
      </c>
      <c r="G1097" s="2">
        <v>3368690000</v>
      </c>
      <c r="H1097" s="2">
        <f t="shared" si="649"/>
        <v>22.522425269051205</v>
      </c>
      <c r="I1097" s="2">
        <f t="shared" si="650"/>
        <v>2680.5330000000004</v>
      </c>
      <c r="J1097" s="2">
        <f t="shared" si="651"/>
        <v>24.308302155523183</v>
      </c>
      <c r="K1097" s="2">
        <f t="shared" si="652"/>
        <v>-2.7800000000002001</v>
      </c>
      <c r="L1097" s="20">
        <f>VLOOKUP(B1097,'IV Calls'!A:B,2, FALSE)</f>
        <v>8.4900000000000003E-2</v>
      </c>
      <c r="M1097" s="2">
        <f t="shared" si="653"/>
        <v>7.5709109428560444</v>
      </c>
      <c r="N1097" s="2">
        <f>VLOOKUP(B1097,'IV Puts'!A:B,2, FALSE)</f>
        <v>8.8999999999999996E-2</v>
      </c>
      <c r="O1097" s="21">
        <f t="shared" si="654"/>
        <v>8.2361224656843852</v>
      </c>
      <c r="P1097" s="4">
        <f t="shared" si="655"/>
        <v>10.950000000000273</v>
      </c>
      <c r="Q1097" s="4">
        <f t="shared" si="656"/>
        <v>20.686000000000149</v>
      </c>
      <c r="R1097" s="4">
        <f t="shared" si="657"/>
        <v>4.8074135338345831</v>
      </c>
      <c r="S1097" s="4">
        <f t="shared" si="658"/>
        <v>3.4834071146245047</v>
      </c>
      <c r="T1097" s="20">
        <f t="shared" si="629"/>
        <v>2724.5622631578949</v>
      </c>
      <c r="U1097" s="2">
        <f t="shared" si="630"/>
        <v>11.592263157895104</v>
      </c>
      <c r="V1097" s="24">
        <f t="shared" si="631"/>
        <v>0</v>
      </c>
      <c r="W1097" s="32">
        <f t="shared" si="632"/>
        <v>2719.5678740189342</v>
      </c>
      <c r="X1097" s="33">
        <f t="shared" si="633"/>
        <v>6.5978740189343625</v>
      </c>
      <c r="Y1097" s="34">
        <f t="shared" si="634"/>
        <v>1</v>
      </c>
      <c r="Z1097" s="39">
        <f t="shared" si="659"/>
        <v>2717.1139999999996</v>
      </c>
      <c r="AA1097" s="33">
        <f t="shared" si="635"/>
        <v>4.1439999999997781</v>
      </c>
      <c r="AB1097" s="34">
        <f t="shared" si="636"/>
        <v>1</v>
      </c>
      <c r="AC1097" s="32">
        <f t="shared" si="637"/>
        <v>2717.629313543976</v>
      </c>
      <c r="AD1097" s="33">
        <f t="shared" si="638"/>
        <v>4.6593135439761681</v>
      </c>
      <c r="AE1097" s="34">
        <f t="shared" si="639"/>
        <v>1</v>
      </c>
      <c r="AF1097" s="36">
        <f t="shared" si="640"/>
        <v>1</v>
      </c>
      <c r="AG1097" s="37">
        <f t="shared" si="641"/>
        <v>1</v>
      </c>
      <c r="AH1097" s="37">
        <f>IF(COUNTIF(AF1098:AF1101, "&lt;0")&gt;=2,0,IF(AE1097=1, 1, -1))</f>
        <v>1</v>
      </c>
      <c r="AI1097" s="37">
        <f>IF(COUNTIF(AF1098:AF1100, "&lt;0")&gt;=1,0,IF(AE1097=1, 1, -1))</f>
        <v>1</v>
      </c>
      <c r="AJ1097" s="42">
        <f>IF(SUM(AE1098:AE1100)=0,0,IF(AE1097=1, 1, -1))</f>
        <v>1</v>
      </c>
      <c r="AK1097" s="37">
        <f>IF(COUNTIF(AF1098:AF1099, "&lt;0")&gt;=2,0,IF(AE1097=1, 1, -1))</f>
        <v>1</v>
      </c>
      <c r="AL1097" s="44">
        <f>IF(COUNTIF(AF1098:AF1101, "&lt;0")&gt;=3,0,IF(AE1097=1, 1, -1))</f>
        <v>1</v>
      </c>
      <c r="AM1097" s="49">
        <f>IF(COUNTIF(AF1098:AF1100, "&lt;0")&gt;=2,0,IF(AE1097=1, 1, -1))</f>
        <v>1</v>
      </c>
      <c r="AN1097" s="7">
        <v>7.9365261945134025</v>
      </c>
      <c r="AO1097" s="4">
        <f t="shared" si="642"/>
        <v>2.1500000000000909</v>
      </c>
      <c r="AP1097" s="4">
        <f t="shared" si="643"/>
        <v>-8.1700000000000728</v>
      </c>
      <c r="AQ1097" s="4">
        <f t="shared" si="644"/>
        <v>4.3800000000001091</v>
      </c>
      <c r="AR1097">
        <f t="shared" si="660"/>
        <v>8.1700000000000728</v>
      </c>
      <c r="AS1097" s="6">
        <f t="shared" si="645"/>
        <v>0</v>
      </c>
      <c r="AT1097" s="4">
        <f t="shared" si="646"/>
        <v>3.7347892917700314</v>
      </c>
      <c r="AU1097" s="4">
        <f t="shared" si="661"/>
        <v>10.556526194513292</v>
      </c>
      <c r="AV1097">
        <f t="shared" si="662"/>
        <v>0</v>
      </c>
      <c r="AW1097">
        <f t="shared" si="663"/>
        <v>0</v>
      </c>
      <c r="AX1097">
        <f t="shared" si="664"/>
        <v>0</v>
      </c>
      <c r="AY1097" s="4">
        <f t="shared" si="647"/>
        <v>6.94</v>
      </c>
      <c r="AZ1097" s="4">
        <f t="shared" si="648"/>
        <v>37.384999999999884</v>
      </c>
      <c r="BA1097" s="4">
        <f>(C1097-$C$1240)*10/100*4</f>
        <v>55.707999999999991</v>
      </c>
      <c r="BC1097"/>
      <c r="BE1097" s="6"/>
      <c r="BK1097">
        <f t="shared" si="665"/>
        <v>1</v>
      </c>
    </row>
    <row r="1098" spans="1:63" x14ac:dyDescent="0.25">
      <c r="A1098">
        <v>161</v>
      </c>
      <c r="B1098" s="1">
        <v>43237</v>
      </c>
      <c r="C1098" s="2">
        <v>2719.71</v>
      </c>
      <c r="D1098" s="2">
        <v>2731.96</v>
      </c>
      <c r="E1098" s="2">
        <v>2711.36</v>
      </c>
      <c r="F1098" s="2">
        <v>2720.13</v>
      </c>
      <c r="G1098" s="2">
        <v>3475400000</v>
      </c>
      <c r="H1098" s="2">
        <f t="shared" si="649"/>
        <v>34.522984549749197</v>
      </c>
      <c r="I1098" s="2">
        <f t="shared" si="650"/>
        <v>2679.2935000000002</v>
      </c>
      <c r="J1098" s="2">
        <f t="shared" si="651"/>
        <v>32.200347705706882</v>
      </c>
      <c r="K1098" s="2">
        <f t="shared" si="652"/>
        <v>-2.75</v>
      </c>
      <c r="L1098" s="20">
        <f>VLOOKUP(B1098,'IV Calls'!A:B,2, FALSE)</f>
        <v>9.0800000000000006E-2</v>
      </c>
      <c r="M1098" s="2">
        <f t="shared" si="653"/>
        <v>8.1039759434793961</v>
      </c>
      <c r="N1098" s="2">
        <f>VLOOKUP(B1098,'IV Puts'!A:B,2, FALSE)</f>
        <v>9.3200000000000005E-2</v>
      </c>
      <c r="O1098" s="21">
        <f t="shared" si="654"/>
        <v>8.6321812106501969</v>
      </c>
      <c r="P1098" s="4">
        <f t="shared" si="655"/>
        <v>20.599999999999909</v>
      </c>
      <c r="Q1098" s="4">
        <f t="shared" si="656"/>
        <v>25.15200000000009</v>
      </c>
      <c r="R1098" s="4">
        <f t="shared" si="657"/>
        <v>4.4322631578947398</v>
      </c>
      <c r="S1098" s="4">
        <f t="shared" si="658"/>
        <v>3.1237662238509696</v>
      </c>
      <c r="T1098" s="20">
        <f t="shared" si="629"/>
        <v>2726.0112255639096</v>
      </c>
      <c r="U1098" s="2">
        <f t="shared" si="630"/>
        <v>5.8812255639095383</v>
      </c>
      <c r="V1098" s="24">
        <f t="shared" si="631"/>
        <v>1</v>
      </c>
      <c r="W1098" s="32">
        <f t="shared" si="632"/>
        <v>2721.4591853550519</v>
      </c>
      <c r="X1098" s="33">
        <f t="shared" si="633"/>
        <v>1.3291853550517772</v>
      </c>
      <c r="Y1098" s="34">
        <f t="shared" si="634"/>
        <v>1</v>
      </c>
      <c r="Z1098" s="39">
        <f t="shared" si="659"/>
        <v>2720.4189999999999</v>
      </c>
      <c r="AA1098" s="33">
        <f t="shared" si="635"/>
        <v>0.28899999999975989</v>
      </c>
      <c r="AB1098" s="34">
        <f t="shared" si="636"/>
        <v>1</v>
      </c>
      <c r="AC1098" s="32">
        <f t="shared" si="637"/>
        <v>2720.6374389245611</v>
      </c>
      <c r="AD1098" s="33">
        <f t="shared" si="638"/>
        <v>0.50743892456102913</v>
      </c>
      <c r="AE1098" s="34">
        <f t="shared" si="639"/>
        <v>1</v>
      </c>
      <c r="AF1098" s="36">
        <f t="shared" si="640"/>
        <v>1</v>
      </c>
      <c r="AG1098" s="37">
        <f t="shared" si="641"/>
        <v>1</v>
      </c>
      <c r="AH1098" s="37">
        <f>IF(COUNTIF(AF1099:AF1102, "&lt;0")&gt;=2,0,IF(AE1098=1, 1, -1))</f>
        <v>1</v>
      </c>
      <c r="AI1098" s="37">
        <f>IF(COUNTIF(AF1099:AF1101, "&lt;0")&gt;=1,0,IF(AE1098=1, 1, -1))</f>
        <v>0</v>
      </c>
      <c r="AJ1098" s="42">
        <f>IF(SUM(AE1099:AE1101)=0,0,IF(AE1098=1, 1, -1))</f>
        <v>1</v>
      </c>
      <c r="AK1098" s="37">
        <f>IF(COUNTIF(AF1099:AF1100, "&lt;0")&gt;=2,0,IF(AE1098=1, 1, -1))</f>
        <v>1</v>
      </c>
      <c r="AL1098" s="44">
        <f>IF(COUNTIF(AF1099:AF1102, "&lt;0")&gt;=3,0,IF(AE1098=1, 1, -1))</f>
        <v>1</v>
      </c>
      <c r="AM1098" s="49">
        <f>IF(COUNTIF(AF1099:AF1101, "&lt;0")&gt;=2,0,IF(AE1098=1, 1, -1))</f>
        <v>1</v>
      </c>
      <c r="AN1098" s="7">
        <v>8.3181779507960325</v>
      </c>
      <c r="AO1098" s="4">
        <f t="shared" si="642"/>
        <v>12.25</v>
      </c>
      <c r="AP1098" s="4">
        <f t="shared" si="643"/>
        <v>-8.3499999999999091</v>
      </c>
      <c r="AQ1098" s="4">
        <f t="shared" si="644"/>
        <v>0.42000000000007276</v>
      </c>
      <c r="AR1098">
        <f t="shared" si="660"/>
        <v>12.25</v>
      </c>
      <c r="AS1098" s="6">
        <f t="shared" si="645"/>
        <v>0</v>
      </c>
      <c r="AT1098" s="4">
        <f t="shared" si="646"/>
        <v>0.22726692619404787</v>
      </c>
      <c r="AU1098" s="4">
        <f t="shared" si="661"/>
        <v>14.89817795079596</v>
      </c>
      <c r="AV1098">
        <f t="shared" si="662"/>
        <v>0</v>
      </c>
      <c r="AW1098">
        <f t="shared" si="663"/>
        <v>0</v>
      </c>
      <c r="AX1098">
        <f t="shared" si="664"/>
        <v>0</v>
      </c>
      <c r="AY1098" s="4">
        <f t="shared" si="647"/>
        <v>6.94</v>
      </c>
      <c r="AZ1098" s="4">
        <f t="shared" si="648"/>
        <v>30.444999999999887</v>
      </c>
      <c r="BA1098" s="4">
        <f>(C1098-$C$1240)*10/100*4</f>
        <v>56.652000000000044</v>
      </c>
      <c r="BC1098"/>
      <c r="BE1098" s="6"/>
      <c r="BK1098">
        <f t="shared" si="665"/>
        <v>1</v>
      </c>
    </row>
    <row r="1099" spans="1:63" x14ac:dyDescent="0.25">
      <c r="A1099">
        <v>160</v>
      </c>
      <c r="B1099" s="1">
        <v>43236</v>
      </c>
      <c r="C1099" s="2">
        <v>2712.62</v>
      </c>
      <c r="D1099" s="2">
        <v>2727.76</v>
      </c>
      <c r="E1099" s="2">
        <v>2712.17</v>
      </c>
      <c r="F1099" s="2">
        <v>2722.46</v>
      </c>
      <c r="G1099" s="2">
        <v>3202670000</v>
      </c>
      <c r="H1099" s="2">
        <f t="shared" si="649"/>
        <v>39.540834097311482</v>
      </c>
      <c r="I1099" s="2">
        <f t="shared" si="650"/>
        <v>2678.3660000000004</v>
      </c>
      <c r="J1099" s="2">
        <f t="shared" si="651"/>
        <v>40.543321375510139</v>
      </c>
      <c r="K1099" s="2">
        <f t="shared" si="652"/>
        <v>1.1700000000000728</v>
      </c>
      <c r="L1099" s="20">
        <f>VLOOKUP(B1099,'IV Calls'!A:B,2, FALSE)</f>
        <v>9.7000000000000003E-2</v>
      </c>
      <c r="M1099" s="2">
        <f t="shared" si="653"/>
        <v>8.622319699777222</v>
      </c>
      <c r="N1099" s="2">
        <f>VLOOKUP(B1099,'IV Puts'!A:B,2, FALSE)</f>
        <v>9.69E-2</v>
      </c>
      <c r="O1099" s="21">
        <f t="shared" si="654"/>
        <v>8.9385794794643001</v>
      </c>
      <c r="P1099" s="4">
        <f t="shared" si="655"/>
        <v>16.3100000000004</v>
      </c>
      <c r="Q1099" s="4">
        <f t="shared" si="656"/>
        <v>27.344000000000097</v>
      </c>
      <c r="R1099" s="4">
        <f t="shared" si="657"/>
        <v>3.5512255639097732</v>
      </c>
      <c r="S1099" s="4">
        <f t="shared" si="658"/>
        <v>2.4636413451433716</v>
      </c>
      <c r="T1099" s="20">
        <f t="shared" si="629"/>
        <v>2713.8212255639096</v>
      </c>
      <c r="U1099" s="2">
        <f t="shared" si="630"/>
        <v>8.6387744360904435</v>
      </c>
      <c r="V1099" s="24">
        <f t="shared" si="631"/>
        <v>1</v>
      </c>
      <c r="W1099" s="32">
        <f t="shared" si="632"/>
        <v>2713.7836938372616</v>
      </c>
      <c r="X1099" s="33">
        <f t="shared" si="633"/>
        <v>8.6763061627384559</v>
      </c>
      <c r="Y1099" s="34">
        <f t="shared" si="634"/>
        <v>1</v>
      </c>
      <c r="Z1099" s="39">
        <f t="shared" si="659"/>
        <v>2712.0230000000001</v>
      </c>
      <c r="AA1099" s="33">
        <f t="shared" si="635"/>
        <v>10.436999999999898</v>
      </c>
      <c r="AB1099" s="34">
        <f t="shared" si="636"/>
        <v>1</v>
      </c>
      <c r="AC1099" s="32">
        <f t="shared" si="637"/>
        <v>2712.3927457058253</v>
      </c>
      <c r="AD1099" s="33">
        <f t="shared" si="638"/>
        <v>10.067254294174745</v>
      </c>
      <c r="AE1099" s="34">
        <f t="shared" si="639"/>
        <v>1</v>
      </c>
      <c r="AF1099" s="36">
        <f t="shared" si="640"/>
        <v>1</v>
      </c>
      <c r="AG1099" s="37">
        <f t="shared" si="641"/>
        <v>1</v>
      </c>
      <c r="AH1099" s="37">
        <f>IF(COUNTIF(AF1100:AF1103, "&lt;0")&gt;=2,0,IF(AE1099=1, 1, -1))</f>
        <v>0</v>
      </c>
      <c r="AI1099" s="37">
        <f>IF(COUNTIF(AF1100:AF1102, "&lt;0")&gt;=1,0,IF(AE1099=1, 1, -1))</f>
        <v>0</v>
      </c>
      <c r="AJ1099" s="42">
        <f>IF(SUM(AE1100:AE1102)=0,0,IF(AE1099=1, 1, -1))</f>
        <v>1</v>
      </c>
      <c r="AK1099" s="37">
        <f>IF(COUNTIF(AF1100:AF1101, "&lt;0")&gt;=2,0,IF(AE1099=1, 1, -1))</f>
        <v>1</v>
      </c>
      <c r="AL1099" s="44">
        <f>IF(COUNTIF(AF1100:AF1103, "&lt;0")&gt;=3,0,IF(AE1099=1, 1, -1))</f>
        <v>1</v>
      </c>
      <c r="AM1099" s="49">
        <f>IF(COUNTIF(AF1100:AF1102, "&lt;0")&gt;=2,0,IF(AE1099=1, 1, -1))</f>
        <v>1</v>
      </c>
      <c r="AN1099" s="7">
        <v>8.6134307103960097</v>
      </c>
      <c r="AO1099" s="4">
        <f t="shared" si="642"/>
        <v>15.140000000000327</v>
      </c>
      <c r="AP1099" s="4">
        <f t="shared" si="643"/>
        <v>-0.4499999999998181</v>
      </c>
      <c r="AQ1099" s="4">
        <f t="shared" si="644"/>
        <v>9.8400000000001455</v>
      </c>
      <c r="AR1099">
        <f t="shared" si="660"/>
        <v>15.140000000000327</v>
      </c>
      <c r="AS1099" s="6">
        <f t="shared" si="645"/>
        <v>1</v>
      </c>
      <c r="AT1099" s="4">
        <f t="shared" si="646"/>
        <v>-2.2198539344063128</v>
      </c>
      <c r="AU1099" s="4">
        <f t="shared" si="661"/>
        <v>5.7734307103958642</v>
      </c>
      <c r="AV1099">
        <f t="shared" si="662"/>
        <v>0</v>
      </c>
      <c r="AW1099">
        <f t="shared" si="663"/>
        <v>1</v>
      </c>
      <c r="AX1099">
        <f t="shared" si="664"/>
        <v>0</v>
      </c>
      <c r="AY1099" s="4">
        <f t="shared" si="647"/>
        <v>-3.9100000000000006</v>
      </c>
      <c r="AZ1099" s="4">
        <f t="shared" si="648"/>
        <v>23.504999999999885</v>
      </c>
      <c r="BA1099" s="4">
        <f>(C1099-$C$1240)*10/100*4</f>
        <v>53.815999999999988</v>
      </c>
      <c r="BC1099"/>
      <c r="BE1099" s="6"/>
      <c r="BK1099">
        <f t="shared" si="665"/>
        <v>1</v>
      </c>
    </row>
    <row r="1100" spans="1:63" x14ac:dyDescent="0.25">
      <c r="A1100">
        <v>159</v>
      </c>
      <c r="B1100" s="1">
        <v>43235</v>
      </c>
      <c r="C1100" s="2">
        <v>2718.59</v>
      </c>
      <c r="D1100" s="2">
        <v>2718.59</v>
      </c>
      <c r="E1100" s="2">
        <v>2701.91</v>
      </c>
      <c r="F1100" s="2">
        <v>2711.45</v>
      </c>
      <c r="G1100" s="2">
        <v>3290680000</v>
      </c>
      <c r="H1100" s="2">
        <f t="shared" si="649"/>
        <v>39.739817997122806</v>
      </c>
      <c r="I1100" s="2">
        <f t="shared" si="650"/>
        <v>2678.2404999999999</v>
      </c>
      <c r="J1100" s="2">
        <f t="shared" si="651"/>
        <v>41.173662439528165</v>
      </c>
      <c r="K1100" s="2">
        <f t="shared" si="652"/>
        <v>-11.539999999999964</v>
      </c>
      <c r="L1100" s="20">
        <f>VLOOKUP(B1100,'IV Calls'!A:B,2, FALSE)</f>
        <v>0.1152</v>
      </c>
      <c r="M1100" s="2">
        <f t="shared" si="653"/>
        <v>10.310663025094085</v>
      </c>
      <c r="N1100" s="2">
        <f>VLOOKUP(B1100,'IV Puts'!A:B,2, FALSE)</f>
        <v>0.115</v>
      </c>
      <c r="O1100" s="21">
        <f t="shared" si="654"/>
        <v>10.681304508589355</v>
      </c>
      <c r="P1100" s="4">
        <f t="shared" si="655"/>
        <v>28.220000000000255</v>
      </c>
      <c r="Q1100" s="4">
        <f t="shared" si="656"/>
        <v>28.630000000000063</v>
      </c>
      <c r="R1100" s="4">
        <f t="shared" si="657"/>
        <v>2.3712255639097757</v>
      </c>
      <c r="S1100" s="4">
        <f t="shared" si="658"/>
        <v>1.6390054045939062</v>
      </c>
      <c r="T1100" s="20">
        <f t="shared" si="629"/>
        <v>2731.5064285714288</v>
      </c>
      <c r="U1100" s="2">
        <f t="shared" si="630"/>
        <v>20.056428571429024</v>
      </c>
      <c r="V1100" s="24">
        <f t="shared" si="631"/>
        <v>0</v>
      </c>
      <c r="W1100" s="32">
        <f t="shared" si="632"/>
        <v>2719.2704589479313</v>
      </c>
      <c r="X1100" s="33">
        <f t="shared" si="633"/>
        <v>7.8204589479314564</v>
      </c>
      <c r="Y1100" s="34">
        <f t="shared" si="634"/>
        <v>1</v>
      </c>
      <c r="Z1100" s="39">
        <f t="shared" si="659"/>
        <v>2716.6019999999999</v>
      </c>
      <c r="AA1100" s="33">
        <f t="shared" si="635"/>
        <v>5.1520000000000437</v>
      </c>
      <c r="AB1100" s="34">
        <f t="shared" si="636"/>
        <v>1</v>
      </c>
      <c r="AC1100" s="32">
        <f t="shared" si="637"/>
        <v>2717.1623763790658</v>
      </c>
      <c r="AD1100" s="33">
        <f t="shared" si="638"/>
        <v>5.7123763790659723</v>
      </c>
      <c r="AE1100" s="34">
        <f t="shared" si="639"/>
        <v>1</v>
      </c>
      <c r="AF1100" s="36">
        <f t="shared" si="640"/>
        <v>1</v>
      </c>
      <c r="AG1100" s="37">
        <f t="shared" si="641"/>
        <v>0</v>
      </c>
      <c r="AH1100" s="37">
        <f>IF(COUNTIF(AF1101:AF1104, "&lt;0")&gt;=2,0,IF(AE1100=1, 1, -1))</f>
        <v>0</v>
      </c>
      <c r="AI1100" s="37">
        <f>IF(COUNTIF(AF1101:AF1103, "&lt;0")&gt;=1,0,IF(AE1100=1, 1, -1))</f>
        <v>0</v>
      </c>
      <c r="AJ1100" s="42">
        <f>IF(SUM(AE1101:AE1103)=0,0,IF(AE1100=1, 1, -1))</f>
        <v>1</v>
      </c>
      <c r="AK1100" s="37">
        <f>IF(COUNTIF(AF1101:AF1102, "&lt;0")&gt;=2,0,IF(AE1100=1, 1, -1))</f>
        <v>1</v>
      </c>
      <c r="AL1100" s="44">
        <f>IF(COUNTIF(AF1101:AF1104, "&lt;0")&gt;=3,0,IF(AE1100=1, 1, -1))</f>
        <v>0</v>
      </c>
      <c r="AM1100" s="49">
        <f>IF(COUNTIF(AF1101:AF1103, "&lt;0")&gt;=2,0,IF(AE1100=1, 1, -1))</f>
        <v>0</v>
      </c>
      <c r="AN1100" s="7">
        <v>10.292762568453297</v>
      </c>
      <c r="AO1100" s="4">
        <f t="shared" si="642"/>
        <v>0</v>
      </c>
      <c r="AP1100" s="4">
        <f t="shared" si="643"/>
        <v>-16.680000000000291</v>
      </c>
      <c r="AQ1100" s="4">
        <f t="shared" si="644"/>
        <v>7.1400000000003274</v>
      </c>
      <c r="AR1100">
        <f t="shared" si="660"/>
        <v>16.680000000000291</v>
      </c>
      <c r="AS1100" s="6">
        <f t="shared" si="645"/>
        <v>1</v>
      </c>
      <c r="AT1100" s="4">
        <f t="shared" si="646"/>
        <v>-1.240856147320347</v>
      </c>
      <c r="AU1100" s="4">
        <f t="shared" si="661"/>
        <v>10.152762568452969</v>
      </c>
      <c r="AV1100">
        <f t="shared" si="662"/>
        <v>0</v>
      </c>
      <c r="AW1100">
        <f t="shared" si="663"/>
        <v>1</v>
      </c>
      <c r="AX1100">
        <f t="shared" si="664"/>
        <v>0</v>
      </c>
      <c r="AY1100" s="4">
        <f t="shared" si="647"/>
        <v>-3.9100000000000006</v>
      </c>
      <c r="AZ1100" s="4">
        <f t="shared" si="648"/>
        <v>27.414999999999885</v>
      </c>
      <c r="BA1100" s="4">
        <f>(C1100-$C$1240)*10/100*4</f>
        <v>56.204000000000086</v>
      </c>
      <c r="BC1100"/>
      <c r="BE1100" s="6"/>
      <c r="BK1100">
        <f t="shared" si="665"/>
        <v>1</v>
      </c>
    </row>
    <row r="1101" spans="1:63" x14ac:dyDescent="0.25">
      <c r="A1101">
        <v>158</v>
      </c>
      <c r="B1101" s="1">
        <v>43234</v>
      </c>
      <c r="C1101" s="2">
        <v>2738.47</v>
      </c>
      <c r="D1101" s="2">
        <v>2742.1</v>
      </c>
      <c r="E1101" s="2">
        <v>2725.47</v>
      </c>
      <c r="F1101" s="2">
        <v>2730.13</v>
      </c>
      <c r="G1101" s="2">
        <v>2972660000</v>
      </c>
      <c r="H1101" s="2">
        <f t="shared" si="649"/>
        <v>39.136922095523936</v>
      </c>
      <c r="I1101" s="2">
        <f t="shared" si="650"/>
        <v>2676.9479999999999</v>
      </c>
      <c r="J1101" s="2">
        <f t="shared" si="651"/>
        <v>41.888937928640246</v>
      </c>
      <c r="K1101" s="2">
        <f t="shared" si="652"/>
        <v>10.75</v>
      </c>
      <c r="L1101" s="20">
        <f>VLOOKUP(B1101,'IV Calls'!A:B,2, FALSE)</f>
        <v>9.9000000000000005E-2</v>
      </c>
      <c r="M1101" s="2">
        <f t="shared" si="653"/>
        <v>8.8529043035183417</v>
      </c>
      <c r="N1101" s="2">
        <f>VLOOKUP(B1101,'IV Puts'!A:B,2, FALSE)</f>
        <v>9.9400000000000002E-2</v>
      </c>
      <c r="O1101" s="21">
        <f t="shared" si="654"/>
        <v>9.224212539190864</v>
      </c>
      <c r="P1101" s="4">
        <f t="shared" si="655"/>
        <v>16.630000000000109</v>
      </c>
      <c r="Q1101" s="4">
        <f t="shared" si="656"/>
        <v>28.79400000000005</v>
      </c>
      <c r="R1101" s="4">
        <f t="shared" si="657"/>
        <v>1.3764285714285776</v>
      </c>
      <c r="S1101" s="4">
        <f t="shared" si="658"/>
        <v>0.95839288440983772</v>
      </c>
      <c r="T1101" s="20">
        <f t="shared" si="629"/>
        <v>2728.2069323308269</v>
      </c>
      <c r="U1101" s="2">
        <f t="shared" si="630"/>
        <v>1.9230676691731787</v>
      </c>
      <c r="V1101" s="24">
        <f t="shared" si="631"/>
        <v>1</v>
      </c>
      <c r="W1101" s="32">
        <f t="shared" si="632"/>
        <v>2738.6862833992095</v>
      </c>
      <c r="X1101" s="33">
        <f t="shared" si="633"/>
        <v>8.5562833992094056</v>
      </c>
      <c r="Y1101" s="34">
        <f t="shared" si="634"/>
        <v>1</v>
      </c>
      <c r="Z1101" s="39">
        <f t="shared" si="659"/>
        <v>2740.047</v>
      </c>
      <c r="AA1101" s="33">
        <f t="shared" si="635"/>
        <v>9.9169999999999163</v>
      </c>
      <c r="AB1101" s="34">
        <f t="shared" si="636"/>
        <v>0</v>
      </c>
      <c r="AC1101" s="32">
        <f t="shared" si="637"/>
        <v>2739.7612495138337</v>
      </c>
      <c r="AD1101" s="33">
        <f t="shared" si="638"/>
        <v>9.6312495138336089</v>
      </c>
      <c r="AE1101" s="34">
        <f t="shared" si="639"/>
        <v>0</v>
      </c>
      <c r="AF1101" s="36">
        <f t="shared" si="640"/>
        <v>-1</v>
      </c>
      <c r="AG1101" s="37">
        <f t="shared" si="641"/>
        <v>-1</v>
      </c>
      <c r="AH1101" s="37">
        <f>IF(COUNTIF(AF1102:AF1105, "&lt;0")&gt;=2,0,IF(AE1101=1, 1, -1))</f>
        <v>0</v>
      </c>
      <c r="AI1101" s="37">
        <f>IF(COUNTIF(AF1102:AF1104, "&lt;0")&gt;=1,0,IF(AE1101=1, 1, -1))</f>
        <v>0</v>
      </c>
      <c r="AJ1101" s="42">
        <f>IF(SUM(AE1102:AE1104)=0,0,IF(AE1101=1, 1, -1))</f>
        <v>-1</v>
      </c>
      <c r="AK1101" s="37">
        <f>IF(COUNTIF(AF1102:AF1103, "&lt;0")&gt;=2,0,IF(AE1101=1, 1, -1))</f>
        <v>-1</v>
      </c>
      <c r="AL1101" s="44">
        <f>IF(COUNTIF(AF1102:AF1105, "&lt;0")&gt;=3,0,IF(AE1101=1, 1, -1))</f>
        <v>-1</v>
      </c>
      <c r="AM1101" s="49">
        <f>IF(COUNTIF(AF1102:AF1104, "&lt;0")&gt;=2,0,IF(AE1101=1, 1, -1))</f>
        <v>0</v>
      </c>
      <c r="AN1101" s="7">
        <v>8.8886736138355857</v>
      </c>
      <c r="AO1101" s="4">
        <f t="shared" si="642"/>
        <v>3.6300000000001091</v>
      </c>
      <c r="AP1101" s="4">
        <f t="shared" si="643"/>
        <v>-13</v>
      </c>
      <c r="AQ1101" s="4">
        <f t="shared" si="644"/>
        <v>8.3399999999996908</v>
      </c>
      <c r="AR1101">
        <f t="shared" si="660"/>
        <v>13</v>
      </c>
      <c r="AS1101" s="6">
        <f t="shared" si="645"/>
        <v>0</v>
      </c>
      <c r="AT1101" s="4">
        <f t="shared" si="646"/>
        <v>0.33301042075337861</v>
      </c>
      <c r="AU1101" s="4">
        <f t="shared" si="661"/>
        <v>7.548673613835895</v>
      </c>
      <c r="AV1101">
        <f t="shared" si="662"/>
        <v>0</v>
      </c>
      <c r="AW1101">
        <f t="shared" si="663"/>
        <v>0</v>
      </c>
      <c r="AX1101">
        <f t="shared" si="664"/>
        <v>0</v>
      </c>
      <c r="AY1101" s="4">
        <f t="shared" si="647"/>
        <v>6.94</v>
      </c>
      <c r="AZ1101" s="4">
        <f t="shared" si="648"/>
        <v>31.324999999999886</v>
      </c>
      <c r="BA1101" s="4">
        <f>(C1101-$C$1240)*10/100*4</f>
        <v>64.155999999999949</v>
      </c>
      <c r="BC1101"/>
      <c r="BE1101" s="6"/>
      <c r="BK1101">
        <f t="shared" si="665"/>
        <v>1</v>
      </c>
    </row>
    <row r="1102" spans="1:63" x14ac:dyDescent="0.25">
      <c r="A1102">
        <v>157</v>
      </c>
      <c r="B1102" s="1">
        <v>43231</v>
      </c>
      <c r="C1102" s="2">
        <v>2722.7</v>
      </c>
      <c r="D1102" s="2">
        <v>2732.86</v>
      </c>
      <c r="E1102" s="2">
        <v>2717.45</v>
      </c>
      <c r="F1102" s="2">
        <v>2727.72</v>
      </c>
      <c r="G1102" s="2">
        <v>2862700000</v>
      </c>
      <c r="H1102" s="2">
        <f t="shared" si="649"/>
        <v>32.329088999777845</v>
      </c>
      <c r="I1102" s="2">
        <f t="shared" si="650"/>
        <v>2673.5294999999996</v>
      </c>
      <c r="J1102" s="2">
        <f t="shared" si="651"/>
        <v>37.044162303789193</v>
      </c>
      <c r="K1102" s="2">
        <f t="shared" si="652"/>
        <v>-0.37000000000034561</v>
      </c>
      <c r="L1102" s="20">
        <f>VLOOKUP(B1102,'IV Calls'!A:B,2, FALSE)</f>
        <v>8.9700000000000002E-2</v>
      </c>
      <c r="M1102" s="2">
        <f t="shared" si="653"/>
        <v>8.0075938195166287</v>
      </c>
      <c r="N1102" s="2">
        <f>VLOOKUP(B1102,'IV Puts'!A:B,2, FALSE)</f>
        <v>9.3600000000000003E-2</v>
      </c>
      <c r="O1102" s="21">
        <f t="shared" si="654"/>
        <v>8.6711716440447653</v>
      </c>
      <c r="P1102" s="4">
        <f t="shared" si="655"/>
        <v>15.410000000000309</v>
      </c>
      <c r="Q1102" s="4">
        <f t="shared" si="656"/>
        <v>30.614000000000033</v>
      </c>
      <c r="R1102" s="4">
        <f t="shared" si="657"/>
        <v>0.48693233082707066</v>
      </c>
      <c r="S1102" s="4">
        <f t="shared" si="658"/>
        <v>0.30462450592885637</v>
      </c>
      <c r="T1102" s="20">
        <f t="shared" si="629"/>
        <v>2722.9345714285714</v>
      </c>
      <c r="U1102" s="2">
        <f t="shared" si="630"/>
        <v>4.7854285714283833</v>
      </c>
      <c r="V1102" s="24">
        <f t="shared" si="631"/>
        <v>1</v>
      </c>
      <c r="W1102" s="32">
        <f t="shared" si="632"/>
        <v>2722.625773614292</v>
      </c>
      <c r="X1102" s="33">
        <f t="shared" si="633"/>
        <v>5.0942263857077705</v>
      </c>
      <c r="Y1102" s="34">
        <f t="shared" si="634"/>
        <v>1</v>
      </c>
      <c r="Z1102" s="39">
        <f t="shared" si="659"/>
        <v>2724.4679999999994</v>
      </c>
      <c r="AA1102" s="33">
        <f t="shared" si="635"/>
        <v>3.2520000000004075</v>
      </c>
      <c r="AB1102" s="34">
        <f t="shared" si="636"/>
        <v>1</v>
      </c>
      <c r="AC1102" s="32">
        <f t="shared" si="637"/>
        <v>2724.0811324590009</v>
      </c>
      <c r="AD1102" s="33">
        <f t="shared" si="638"/>
        <v>3.6388675409989446</v>
      </c>
      <c r="AE1102" s="34">
        <f t="shared" si="639"/>
        <v>1</v>
      </c>
      <c r="AF1102" s="36">
        <f t="shared" si="640"/>
        <v>1</v>
      </c>
      <c r="AG1102" s="37">
        <f t="shared" si="641"/>
        <v>0</v>
      </c>
      <c r="AH1102" s="37">
        <f>IF(COUNTIF(AF1103:AF1106, "&lt;0")&gt;=2,0,IF(AE1102=1, 1, -1))</f>
        <v>0</v>
      </c>
      <c r="AI1102" s="37">
        <f>IF(COUNTIF(AF1103:AF1105, "&lt;0")&gt;=1,0,IF(AE1102=1, 1, -1))</f>
        <v>0</v>
      </c>
      <c r="AJ1102" s="42">
        <f>IF(SUM(AE1103:AE1105)=0,0,IF(AE1102=1, 1, -1))</f>
        <v>1</v>
      </c>
      <c r="AK1102" s="37">
        <f>IF(COUNTIF(AF1103:AF1104, "&lt;0")&gt;=2,0,IF(AE1102=1, 1, -1))</f>
        <v>0</v>
      </c>
      <c r="AL1102" s="44">
        <f>IF(COUNTIF(AF1103:AF1106, "&lt;0")&gt;=3,0,IF(AE1102=1, 1, -1))</f>
        <v>0</v>
      </c>
      <c r="AM1102" s="49">
        <f>IF(COUNTIF(AF1103:AF1105, "&lt;0")&gt;=2,0,IF(AE1102=1, 1, -1))</f>
        <v>0</v>
      </c>
      <c r="AN1102" s="7">
        <v>8.3557500725390899</v>
      </c>
      <c r="AO1102" s="4">
        <f t="shared" si="642"/>
        <v>10.160000000000309</v>
      </c>
      <c r="AP1102" s="4">
        <f t="shared" si="643"/>
        <v>-5.25</v>
      </c>
      <c r="AQ1102" s="4">
        <f t="shared" si="644"/>
        <v>5.0199999999999818</v>
      </c>
      <c r="AR1102">
        <f t="shared" si="660"/>
        <v>10.160000000000309</v>
      </c>
      <c r="AS1102" s="6">
        <f t="shared" si="645"/>
        <v>0</v>
      </c>
      <c r="AT1102" s="4">
        <f t="shared" si="646"/>
        <v>2.3736251088083264</v>
      </c>
      <c r="AU1102" s="4">
        <f t="shared" si="661"/>
        <v>10.335750072539108</v>
      </c>
      <c r="AV1102">
        <f t="shared" si="662"/>
        <v>0</v>
      </c>
      <c r="AW1102">
        <f t="shared" si="663"/>
        <v>0</v>
      </c>
      <c r="AX1102">
        <f t="shared" si="664"/>
        <v>0</v>
      </c>
      <c r="AY1102" s="4">
        <f t="shared" si="647"/>
        <v>6.94</v>
      </c>
      <c r="AZ1102" s="4">
        <f t="shared" si="648"/>
        <v>24.384999999999884</v>
      </c>
      <c r="BA1102" s="4">
        <f>(C1102-$C$1240)*10/100*4</f>
        <v>57.847999999999956</v>
      </c>
      <c r="BC1102"/>
      <c r="BE1102" s="6"/>
      <c r="BK1102">
        <f t="shared" si="665"/>
        <v>0</v>
      </c>
    </row>
    <row r="1103" spans="1:63" x14ac:dyDescent="0.25">
      <c r="A1103">
        <v>156</v>
      </c>
      <c r="B1103" s="1">
        <v>43230</v>
      </c>
      <c r="C1103" s="2">
        <v>2705.02</v>
      </c>
      <c r="D1103" s="2">
        <v>2726.11</v>
      </c>
      <c r="E1103" s="2">
        <v>2704.54</v>
      </c>
      <c r="F1103" s="2">
        <v>2723.07</v>
      </c>
      <c r="G1103" s="2">
        <v>3333050000</v>
      </c>
      <c r="H1103" s="2">
        <f t="shared" si="649"/>
        <v>26.459249275484471</v>
      </c>
      <c r="I1103" s="2">
        <f t="shared" si="650"/>
        <v>2671.2395000000001</v>
      </c>
      <c r="J1103" s="2">
        <f t="shared" si="651"/>
        <v>31.555057130772514</v>
      </c>
      <c r="K1103" s="2">
        <f t="shared" si="652"/>
        <v>7.2300000000000182</v>
      </c>
      <c r="L1103" s="20">
        <f>VLOOKUP(B1103,'IV Calls'!A:B,2, FALSE)</f>
        <v>9.4799999999999995E-2</v>
      </c>
      <c r="M1103" s="2">
        <f t="shared" si="653"/>
        <v>8.384308792816249</v>
      </c>
      <c r="N1103" s="2">
        <f>VLOOKUP(B1103,'IV Puts'!A:B,2, FALSE)</f>
        <v>9.6799999999999997E-2</v>
      </c>
      <c r="O1103" s="21">
        <f t="shared" si="654"/>
        <v>8.8843697879460741</v>
      </c>
      <c r="P1103" s="4">
        <f t="shared" si="655"/>
        <v>28.320000000000164</v>
      </c>
      <c r="Q1103" s="4">
        <f t="shared" si="656"/>
        <v>30.906999999999972</v>
      </c>
      <c r="R1103" s="4">
        <f t="shared" si="657"/>
        <v>-0.13542857142856723</v>
      </c>
      <c r="S1103" s="4">
        <f t="shared" si="658"/>
        <v>-0.1045442052221683</v>
      </c>
      <c r="T1103" s="20">
        <f t="shared" si="629"/>
        <v>2696.8883759398495</v>
      </c>
      <c r="U1103" s="2">
        <f t="shared" si="630"/>
        <v>26.181624060150625</v>
      </c>
      <c r="V1103" s="24">
        <f t="shared" si="631"/>
        <v>0</v>
      </c>
      <c r="W1103" s="32">
        <f t="shared" si="632"/>
        <v>2704.5794461192013</v>
      </c>
      <c r="X1103" s="33">
        <f t="shared" si="633"/>
        <v>18.490553880798871</v>
      </c>
      <c r="Y1103" s="34">
        <f t="shared" si="634"/>
        <v>0</v>
      </c>
      <c r="Z1103" s="39">
        <f t="shared" si="659"/>
        <v>2707.7099999999991</v>
      </c>
      <c r="AA1103" s="33">
        <f t="shared" si="635"/>
        <v>15.360000000001037</v>
      </c>
      <c r="AB1103" s="34">
        <f t="shared" si="636"/>
        <v>0</v>
      </c>
      <c r="AC1103" s="32">
        <f t="shared" si="637"/>
        <v>2707.0525836850315</v>
      </c>
      <c r="AD1103" s="33">
        <f t="shared" si="638"/>
        <v>16.017416314968614</v>
      </c>
      <c r="AE1103" s="34">
        <f t="shared" si="639"/>
        <v>0</v>
      </c>
      <c r="AF1103" s="36">
        <f t="shared" si="640"/>
        <v>-1</v>
      </c>
      <c r="AG1103" s="37">
        <f t="shared" si="641"/>
        <v>0</v>
      </c>
      <c r="AH1103" s="37">
        <f>IF(COUNTIF(AF1104:AF1107, "&lt;0")&gt;=2,0,IF(AE1103=1, 1, -1))</f>
        <v>0</v>
      </c>
      <c r="AI1103" s="37">
        <f>IF(COUNTIF(AF1104:AF1106, "&lt;0")&gt;=1,0,IF(AE1103=1, 1, -1))</f>
        <v>0</v>
      </c>
      <c r="AJ1103" s="42">
        <f>IF(SUM(AE1104:AE1106)=0,0,IF(AE1103=1, 1, -1))</f>
        <v>-1</v>
      </c>
      <c r="AK1103" s="37">
        <f>IF(COUNTIF(AF1104:AF1105, "&lt;0")&gt;=2,0,IF(AE1103=1, 1, -1))</f>
        <v>-1</v>
      </c>
      <c r="AL1103" s="44">
        <f>IF(COUNTIF(AF1104:AF1107, "&lt;0")&gt;=3,0,IF(AE1103=1, 1, -1))</f>
        <v>0</v>
      </c>
      <c r="AM1103" s="49">
        <f>IF(COUNTIF(AF1104:AF1106, "&lt;0")&gt;=2,0,IF(AE1103=1, 1, -1))</f>
        <v>0</v>
      </c>
      <c r="AN1103" s="7">
        <v>8.5611929445634267</v>
      </c>
      <c r="AO1103" s="4">
        <f t="shared" si="642"/>
        <v>21.090000000000146</v>
      </c>
      <c r="AP1103" s="4">
        <f t="shared" si="643"/>
        <v>-0.48000000000001819</v>
      </c>
      <c r="AQ1103" s="4">
        <f t="shared" si="644"/>
        <v>18.050000000000182</v>
      </c>
      <c r="AR1103">
        <f t="shared" si="660"/>
        <v>21.090000000000146</v>
      </c>
      <c r="AS1103" s="6">
        <f t="shared" si="645"/>
        <v>1</v>
      </c>
      <c r="AT1103" s="4">
        <f t="shared" si="646"/>
        <v>-8.2482105831550054</v>
      </c>
      <c r="AU1103" s="4">
        <f t="shared" si="661"/>
        <v>-2.4888070554367552</v>
      </c>
      <c r="AV1103">
        <f t="shared" si="662"/>
        <v>1</v>
      </c>
      <c r="AW1103">
        <f t="shared" si="663"/>
        <v>0</v>
      </c>
      <c r="AX1103">
        <f t="shared" si="664"/>
        <v>0</v>
      </c>
      <c r="AY1103" s="4">
        <f t="shared" si="647"/>
        <v>-3.9100000000000006</v>
      </c>
      <c r="AZ1103" s="4">
        <f t="shared" si="648"/>
        <v>17.444999999999883</v>
      </c>
      <c r="BA1103" s="4">
        <f>(C1103-$C$1240)*10/100*4</f>
        <v>50.776000000000025</v>
      </c>
      <c r="BC1103"/>
      <c r="BE1103" s="6"/>
      <c r="BK1103">
        <f t="shared" si="665"/>
        <v>1</v>
      </c>
    </row>
    <row r="1104" spans="1:63" x14ac:dyDescent="0.25">
      <c r="A1104">
        <v>155</v>
      </c>
      <c r="B1104" s="1">
        <v>43229</v>
      </c>
      <c r="C1104" s="2">
        <v>2678.12</v>
      </c>
      <c r="D1104" s="2">
        <v>2701.27</v>
      </c>
      <c r="E1104" s="2">
        <v>2674.14</v>
      </c>
      <c r="F1104" s="2">
        <v>2697.79</v>
      </c>
      <c r="G1104" s="2">
        <v>3909500000</v>
      </c>
      <c r="H1104" s="2">
        <f t="shared" si="649"/>
        <v>22.284345676331299</v>
      </c>
      <c r="I1104" s="2">
        <f t="shared" si="650"/>
        <v>2668.68</v>
      </c>
      <c r="J1104" s="2">
        <f t="shared" si="651"/>
        <v>26.057665257735788</v>
      </c>
      <c r="K1104" s="2">
        <f t="shared" si="652"/>
        <v>6.1999999999998181</v>
      </c>
      <c r="L1104" s="20">
        <f>VLOOKUP(B1104,'IV Calls'!A:B,2, FALSE)</f>
        <v>0.10349999999999999</v>
      </c>
      <c r="M1104" s="2">
        <f t="shared" si="653"/>
        <v>9.0659764720769918</v>
      </c>
      <c r="N1104" s="2">
        <f>VLOOKUP(B1104,'IV Puts'!A:B,2, FALSE)</f>
        <v>0.10539999999999999</v>
      </c>
      <c r="O1104" s="21">
        <f t="shared" si="654"/>
        <v>9.5809194829836652</v>
      </c>
      <c r="P1104" s="4">
        <f t="shared" si="655"/>
        <v>29.349999999999909</v>
      </c>
      <c r="Q1104" s="4">
        <f t="shared" si="656"/>
        <v>31.782999999999948</v>
      </c>
      <c r="R1104" s="4">
        <f t="shared" si="657"/>
        <v>-0.90162406015037</v>
      </c>
      <c r="S1104" s="4">
        <f t="shared" si="658"/>
        <v>-0.62049842366010677</v>
      </c>
      <c r="T1104" s="20">
        <f t="shared" si="629"/>
        <v>2670.8739248120301</v>
      </c>
      <c r="U1104" s="2">
        <f t="shared" si="630"/>
        <v>26.916075187969909</v>
      </c>
      <c r="V1104" s="24">
        <f t="shared" si="631"/>
        <v>0</v>
      </c>
      <c r="W1104" s="32">
        <f t="shared" si="632"/>
        <v>2677.6077724665965</v>
      </c>
      <c r="X1104" s="33">
        <f t="shared" si="633"/>
        <v>20.18222753340342</v>
      </c>
      <c r="Y1104" s="34">
        <f t="shared" si="634"/>
        <v>0</v>
      </c>
      <c r="Z1104" s="39">
        <f t="shared" si="659"/>
        <v>2678.9059999999999</v>
      </c>
      <c r="AA1104" s="33">
        <f t="shared" si="635"/>
        <v>18.884000000000015</v>
      </c>
      <c r="AB1104" s="34">
        <f t="shared" si="636"/>
        <v>0</v>
      </c>
      <c r="AC1104" s="32">
        <f t="shared" si="637"/>
        <v>2678.6333722179852</v>
      </c>
      <c r="AD1104" s="33">
        <f t="shared" si="638"/>
        <v>19.156627782014766</v>
      </c>
      <c r="AE1104" s="34">
        <f t="shared" si="639"/>
        <v>0</v>
      </c>
      <c r="AF1104" s="36">
        <f t="shared" si="640"/>
        <v>-1</v>
      </c>
      <c r="AG1104" s="37">
        <f t="shared" si="641"/>
        <v>-1</v>
      </c>
      <c r="AH1104" s="37">
        <f>IF(COUNTIF(AF1105:AF1108, "&lt;0")&gt;=2,0,IF(AE1104=1, 1, -1))</f>
        <v>0</v>
      </c>
      <c r="AI1104" s="37">
        <f>IF(COUNTIF(AF1105:AF1107, "&lt;0")&gt;=1,0,IF(AE1104=1, 1, -1))</f>
        <v>0</v>
      </c>
      <c r="AJ1104" s="42">
        <f>IF(SUM(AE1105:AE1107)=0,0,IF(AE1104=1, 1, -1))</f>
        <v>-1</v>
      </c>
      <c r="AK1104" s="37">
        <f>IF(COUNTIF(AF1105:AF1106, "&lt;0")&gt;=2,0,IF(AE1104=1, 1, -1))</f>
        <v>-1</v>
      </c>
      <c r="AL1104" s="44">
        <f>IF(COUNTIF(AF1105:AF1108, "&lt;0")&gt;=3,0,IF(AE1104=1, 1, -1))</f>
        <v>-1</v>
      </c>
      <c r="AM1104" s="49">
        <f>IF(COUNTIF(AF1105:AF1107, "&lt;0")&gt;=2,0,IF(AE1104=1, 1, -1))</f>
        <v>0</v>
      </c>
      <c r="AN1104" s="7">
        <v>9.2324050256706744</v>
      </c>
      <c r="AO1104" s="4">
        <f t="shared" si="642"/>
        <v>23.150000000000091</v>
      </c>
      <c r="AP1104" s="4">
        <f t="shared" si="643"/>
        <v>-3.9800000000000182</v>
      </c>
      <c r="AQ1104" s="4">
        <f t="shared" si="644"/>
        <v>19.670000000000073</v>
      </c>
      <c r="AR1104">
        <f t="shared" si="660"/>
        <v>23.150000000000091</v>
      </c>
      <c r="AS1104" s="6">
        <f t="shared" si="645"/>
        <v>1</v>
      </c>
      <c r="AT1104" s="4">
        <f t="shared" si="646"/>
        <v>-9.3013924614940784</v>
      </c>
      <c r="AU1104" s="4">
        <f t="shared" si="661"/>
        <v>-3.4375949743293983</v>
      </c>
      <c r="AV1104">
        <f t="shared" si="662"/>
        <v>1</v>
      </c>
      <c r="AW1104">
        <f t="shared" si="663"/>
        <v>0</v>
      </c>
      <c r="AX1104">
        <f t="shared" si="664"/>
        <v>0</v>
      </c>
      <c r="AY1104" s="4">
        <f t="shared" si="647"/>
        <v>-3.9100000000000006</v>
      </c>
      <c r="AZ1104" s="4">
        <f t="shared" si="648"/>
        <v>21.354999999999883</v>
      </c>
      <c r="BA1104" s="4">
        <f>(C1104-$C$1240)*10/100*4</f>
        <v>40.015999999999984</v>
      </c>
      <c r="BC1104"/>
      <c r="BE1104" s="6"/>
      <c r="BK1104">
        <f t="shared" si="665"/>
        <v>1</v>
      </c>
    </row>
    <row r="1105" spans="1:63" x14ac:dyDescent="0.25">
      <c r="A1105">
        <v>154</v>
      </c>
      <c r="B1105" s="1">
        <v>43228</v>
      </c>
      <c r="C1105" s="2">
        <v>2670.26</v>
      </c>
      <c r="D1105" s="2">
        <v>2676.34</v>
      </c>
      <c r="E1105" s="2">
        <v>2655.2</v>
      </c>
      <c r="F1105" s="2">
        <v>2671.92</v>
      </c>
      <c r="G1105" s="2">
        <v>3717570000</v>
      </c>
      <c r="H1105" s="2">
        <f t="shared" si="649"/>
        <v>22.24726639886855</v>
      </c>
      <c r="I1105" s="2">
        <f t="shared" si="650"/>
        <v>2666.9684999999999</v>
      </c>
      <c r="J1105" s="2">
        <f t="shared" si="651"/>
        <v>25.159093422500437</v>
      </c>
      <c r="K1105" s="2">
        <f t="shared" si="652"/>
        <v>-2.3699999999998909</v>
      </c>
      <c r="L1105" s="20">
        <f>VLOOKUP(B1105,'IV Calls'!A:B,2, FALSE)</f>
        <v>0.1201</v>
      </c>
      <c r="M1105" s="2">
        <f t="shared" si="653"/>
        <v>10.52283191929982</v>
      </c>
      <c r="N1105" s="2">
        <f>VLOOKUP(B1105,'IV Puts'!A:B,2, FALSE)</f>
        <v>0.1205</v>
      </c>
      <c r="O1105" s="21">
        <f t="shared" si="654"/>
        <v>10.956428644946945</v>
      </c>
      <c r="P1105" s="4">
        <f t="shared" si="655"/>
        <v>21.140000000000327</v>
      </c>
      <c r="Q1105" s="4">
        <f t="shared" si="656"/>
        <v>32.110999999999969</v>
      </c>
      <c r="R1105" s="4">
        <f t="shared" si="657"/>
        <v>-1.0460751879699184</v>
      </c>
      <c r="S1105" s="4">
        <f t="shared" si="658"/>
        <v>-0.72144723014561896</v>
      </c>
      <c r="T1105" s="20">
        <f t="shared" si="629"/>
        <v>2671.5546240601507</v>
      </c>
      <c r="U1105" s="2">
        <f t="shared" si="630"/>
        <v>0.36537593984940031</v>
      </c>
      <c r="V1105" s="24">
        <f t="shared" si="631"/>
        <v>1</v>
      </c>
      <c r="W1105" s="32">
        <f t="shared" si="632"/>
        <v>2669.7209621239886</v>
      </c>
      <c r="X1105" s="33">
        <f t="shared" si="633"/>
        <v>2.1990378760115163</v>
      </c>
      <c r="Y1105" s="34">
        <f t="shared" si="634"/>
        <v>1</v>
      </c>
      <c r="Z1105" s="39">
        <f t="shared" si="659"/>
        <v>2669.2520000000004</v>
      </c>
      <c r="AA1105" s="33">
        <f t="shared" si="635"/>
        <v>2.6679999999996653</v>
      </c>
      <c r="AB1105" s="34">
        <f t="shared" si="636"/>
        <v>1</v>
      </c>
      <c r="AC1105" s="32">
        <f t="shared" si="637"/>
        <v>2669.350482046038</v>
      </c>
      <c r="AD1105" s="33">
        <f t="shared" si="638"/>
        <v>2.5695179539620767</v>
      </c>
      <c r="AE1105" s="34">
        <f t="shared" si="639"/>
        <v>1</v>
      </c>
      <c r="AF1105" s="36">
        <f t="shared" si="640"/>
        <v>1</v>
      </c>
      <c r="AG1105" s="37">
        <f t="shared" si="641"/>
        <v>0</v>
      </c>
      <c r="AH1105" s="37">
        <f>IF(COUNTIF(AF1106:AF1109, "&lt;0")&gt;=2,0,IF(AE1105=1, 1, -1))</f>
        <v>0</v>
      </c>
      <c r="AI1105" s="37">
        <f>IF(COUNTIF(AF1106:AF1108, "&lt;0")&gt;=1,0,IF(AE1105=1, 1, -1))</f>
        <v>0</v>
      </c>
      <c r="AJ1105" s="42">
        <f>IF(SUM(AE1106:AE1108)=0,0,IF(AE1105=1, 1, -1))</f>
        <v>1</v>
      </c>
      <c r="AK1105" s="37">
        <f>IF(COUNTIF(AF1106:AF1107, "&lt;0")&gt;=2,0,IF(AE1105=1, 1, -1))</f>
        <v>0</v>
      </c>
      <c r="AL1105" s="44">
        <f>IF(COUNTIF(AF1106:AF1109, "&lt;0")&gt;=3,0,IF(AE1105=1, 1, -1))</f>
        <v>0</v>
      </c>
      <c r="AM1105" s="49">
        <f>IF(COUNTIF(AF1106:AF1108, "&lt;0")&gt;=2,0,IF(AE1105=1, 1, -1))</f>
        <v>0</v>
      </c>
      <c r="AN1105" s="7">
        <v>10.557878819946948</v>
      </c>
      <c r="AO1105" s="4">
        <f t="shared" si="642"/>
        <v>6.0799999999999272</v>
      </c>
      <c r="AP1105" s="4">
        <f t="shared" si="643"/>
        <v>-15.0600000000004</v>
      </c>
      <c r="AQ1105" s="4">
        <f t="shared" si="644"/>
        <v>1.6599999999998545</v>
      </c>
      <c r="AR1105">
        <f t="shared" si="660"/>
        <v>15.0600000000004</v>
      </c>
      <c r="AS1105" s="6">
        <f t="shared" si="645"/>
        <v>0</v>
      </c>
      <c r="AT1105" s="4">
        <f t="shared" si="646"/>
        <v>0.77681822992002125</v>
      </c>
      <c r="AU1105" s="4">
        <f t="shared" si="661"/>
        <v>15.897878819947094</v>
      </c>
      <c r="AV1105">
        <f t="shared" si="662"/>
        <v>0</v>
      </c>
      <c r="AW1105">
        <f t="shared" si="663"/>
        <v>0</v>
      </c>
      <c r="AX1105">
        <f t="shared" si="664"/>
        <v>0</v>
      </c>
      <c r="AY1105" s="4">
        <f t="shared" si="647"/>
        <v>6.94</v>
      </c>
      <c r="AZ1105" s="4">
        <f t="shared" si="648"/>
        <v>25.264999999999883</v>
      </c>
      <c r="BA1105" s="4">
        <f>(C1105-$C$1240)*10/100*4</f>
        <v>36.872000000000114</v>
      </c>
      <c r="BC1105"/>
      <c r="BE1105" s="6"/>
      <c r="BK1105">
        <f t="shared" si="665"/>
        <v>0</v>
      </c>
    </row>
    <row r="1106" spans="1:63" x14ac:dyDescent="0.25">
      <c r="A1106">
        <v>153</v>
      </c>
      <c r="B1106" s="1">
        <v>43227</v>
      </c>
      <c r="C1106" s="2">
        <v>2680.34</v>
      </c>
      <c r="D1106" s="2">
        <v>2683.35</v>
      </c>
      <c r="E1106" s="2">
        <v>2664.7</v>
      </c>
      <c r="F1106" s="2">
        <v>2672.63</v>
      </c>
      <c r="G1106" s="2">
        <v>3237960000</v>
      </c>
      <c r="H1106" s="2">
        <f t="shared" si="649"/>
        <v>23.317251505650948</v>
      </c>
      <c r="I1106" s="2">
        <f t="shared" si="650"/>
        <v>2665.3760000000002</v>
      </c>
      <c r="J1106" s="2">
        <f t="shared" si="651"/>
        <v>26.668381061119025</v>
      </c>
      <c r="K1106" s="2">
        <f t="shared" si="652"/>
        <v>16.920000000000073</v>
      </c>
      <c r="L1106" s="20">
        <f>VLOOKUP(B1106,'IV Calls'!A:B,2, FALSE)</f>
        <v>0.1242</v>
      </c>
      <c r="M1106" s="2">
        <f t="shared" si="653"/>
        <v>10.84456258657114</v>
      </c>
      <c r="N1106" s="2">
        <f>VLOOKUP(B1106,'IV Puts'!A:B,2, FALSE)</f>
        <v>0.12509999999999999</v>
      </c>
      <c r="O1106" s="21">
        <f t="shared" si="654"/>
        <v>11.335484699132206</v>
      </c>
      <c r="P1106" s="4">
        <f t="shared" si="655"/>
        <v>19.929999999999836</v>
      </c>
      <c r="Q1106" s="4">
        <f t="shared" si="656"/>
        <v>36.619999999999933</v>
      </c>
      <c r="R1106" s="4">
        <f t="shared" si="657"/>
        <v>-1.0753759398496165</v>
      </c>
      <c r="S1106" s="4">
        <f t="shared" si="658"/>
        <v>-0.75920827607267671</v>
      </c>
      <c r="T1106" s="20">
        <f t="shared" si="629"/>
        <v>2662.9059097744362</v>
      </c>
      <c r="U1106" s="2">
        <f t="shared" si="630"/>
        <v>9.7240902255639412</v>
      </c>
      <c r="V1106" s="24">
        <f t="shared" si="631"/>
        <v>1</v>
      </c>
      <c r="W1106" s="32">
        <f t="shared" si="632"/>
        <v>2680.0484622134391</v>
      </c>
      <c r="X1106" s="33">
        <f t="shared" si="633"/>
        <v>7.4184622134389429</v>
      </c>
      <c r="Y1106" s="34">
        <f t="shared" si="634"/>
        <v>1</v>
      </c>
      <c r="Z1106" s="39">
        <f t="shared" si="659"/>
        <v>2686.2290000000012</v>
      </c>
      <c r="AA1106" s="33">
        <f t="shared" si="635"/>
        <v>13.59900000000107</v>
      </c>
      <c r="AB1106" s="34">
        <f t="shared" si="636"/>
        <v>0</v>
      </c>
      <c r="AC1106" s="32">
        <f t="shared" si="637"/>
        <v>2684.9310870648233</v>
      </c>
      <c r="AD1106" s="33">
        <f t="shared" si="638"/>
        <v>12.30108706482315</v>
      </c>
      <c r="AE1106" s="34">
        <f t="shared" si="639"/>
        <v>0</v>
      </c>
      <c r="AF1106" s="36">
        <f t="shared" si="640"/>
        <v>-1</v>
      </c>
      <c r="AG1106" s="37">
        <f t="shared" si="641"/>
        <v>0</v>
      </c>
      <c r="AH1106" s="37">
        <f>IF(COUNTIF(AF1107:AF1110, "&lt;0")&gt;=2,0,IF(AE1106=1, 1, -1))</f>
        <v>0</v>
      </c>
      <c r="AI1106" s="37">
        <f>IF(COUNTIF(AF1107:AF1109, "&lt;0")&gt;=1,0,IF(AE1106=1, 1, -1))</f>
        <v>0</v>
      </c>
      <c r="AJ1106" s="42">
        <f>IF(SUM(AE1107:AE1109)=0,0,IF(AE1106=1, 1, -1))</f>
        <v>-1</v>
      </c>
      <c r="AK1106" s="37">
        <f>IF(COUNTIF(AF1107:AF1108, "&lt;0")&gt;=2,0,IF(AE1106=1, 1, -1))</f>
        <v>-1</v>
      </c>
      <c r="AL1106" s="44">
        <f>IF(COUNTIF(AF1107:AF1110, "&lt;0")&gt;=3,0,IF(AE1106=1, 1, -1))</f>
        <v>0</v>
      </c>
      <c r="AM1106" s="49">
        <f>IF(COUNTIF(AF1107:AF1109, "&lt;0")&gt;=2,0,IF(AE1106=1, 1, -1))</f>
        <v>0</v>
      </c>
      <c r="AN1106" s="7">
        <v>10.923146373430351</v>
      </c>
      <c r="AO1106" s="4">
        <f t="shared" si="642"/>
        <v>3.0099999999997635</v>
      </c>
      <c r="AP1106" s="4">
        <f t="shared" si="643"/>
        <v>-15.640000000000327</v>
      </c>
      <c r="AQ1106" s="4">
        <f t="shared" si="644"/>
        <v>7.7100000000000364</v>
      </c>
      <c r="AR1106">
        <f t="shared" si="660"/>
        <v>15.640000000000327</v>
      </c>
      <c r="AS1106" s="6">
        <f t="shared" si="645"/>
        <v>0</v>
      </c>
      <c r="AT1106" s="4">
        <f t="shared" si="646"/>
        <v>0.74471956014519947</v>
      </c>
      <c r="AU1106" s="4">
        <f t="shared" si="661"/>
        <v>10.213146373430314</v>
      </c>
      <c r="AV1106">
        <f t="shared" si="662"/>
        <v>0</v>
      </c>
      <c r="AW1106">
        <f t="shared" si="663"/>
        <v>0</v>
      </c>
      <c r="AX1106">
        <f t="shared" si="664"/>
        <v>0</v>
      </c>
      <c r="AY1106" s="4">
        <f t="shared" si="647"/>
        <v>6.94</v>
      </c>
      <c r="AZ1106" s="4">
        <f t="shared" si="648"/>
        <v>18.324999999999882</v>
      </c>
      <c r="BA1106" s="4">
        <f>(C1106-$C$1240)*10/100*4</f>
        <v>40.904000000000089</v>
      </c>
      <c r="BC1106"/>
      <c r="BE1106" s="6"/>
      <c r="BK1106">
        <f t="shared" si="665"/>
        <v>1</v>
      </c>
    </row>
    <row r="1107" spans="1:63" x14ac:dyDescent="0.25">
      <c r="A1107">
        <v>152</v>
      </c>
      <c r="B1107" s="1">
        <v>43224</v>
      </c>
      <c r="C1107" s="2">
        <v>2621.45</v>
      </c>
      <c r="D1107" s="2">
        <v>2670.93</v>
      </c>
      <c r="E1107" s="2">
        <v>2615.3200000000002</v>
      </c>
      <c r="F1107" s="2">
        <v>2663.42</v>
      </c>
      <c r="G1107" s="2">
        <v>3327220000</v>
      </c>
      <c r="H1107" s="2">
        <f t="shared" si="649"/>
        <v>22.77240767049269</v>
      </c>
      <c r="I1107" s="2">
        <f t="shared" si="650"/>
        <v>2662.2179999999998</v>
      </c>
      <c r="J1107" s="2">
        <f t="shared" si="651"/>
        <v>26.475099343782603</v>
      </c>
      <c r="K1107" s="2">
        <f t="shared" si="652"/>
        <v>-8.2800000000002001</v>
      </c>
      <c r="L1107" s="20">
        <f>VLOOKUP(B1107,'IV Calls'!A:B,2, FALSE)</f>
        <v>0.1128</v>
      </c>
      <c r="M1107" s="2">
        <f t="shared" si="653"/>
        <v>9.724584346854142</v>
      </c>
      <c r="N1107" s="2">
        <f>VLOOKUP(B1107,'IV Puts'!A:B,2, FALSE)</f>
        <v>0.1162</v>
      </c>
      <c r="O1107" s="21">
        <f t="shared" si="654"/>
        <v>10.395859889469527</v>
      </c>
      <c r="P1107" s="4">
        <f t="shared" si="655"/>
        <v>55.609999999999673</v>
      </c>
      <c r="Q1107" s="4">
        <f t="shared" si="656"/>
        <v>37.11399999999999</v>
      </c>
      <c r="R1107" s="4">
        <f t="shared" si="657"/>
        <v>-0.51409022556390138</v>
      </c>
      <c r="S1107" s="4">
        <f t="shared" si="658"/>
        <v>-0.4106166007905076</v>
      </c>
      <c r="T1107" s="20">
        <f t="shared" si="629"/>
        <v>2629.9573308270678</v>
      </c>
      <c r="U1107" s="2">
        <f t="shared" si="630"/>
        <v>33.462669172932237</v>
      </c>
      <c r="V1107" s="24">
        <f t="shared" si="631"/>
        <v>0</v>
      </c>
      <c r="W1107" s="32">
        <f t="shared" si="632"/>
        <v>2621.5681669186133</v>
      </c>
      <c r="X1107" s="33">
        <f t="shared" si="633"/>
        <v>41.851833081386758</v>
      </c>
      <c r="Y1107" s="34">
        <f t="shared" si="634"/>
        <v>0</v>
      </c>
      <c r="Z1107" s="39">
        <f t="shared" si="659"/>
        <v>2620.7869999999998</v>
      </c>
      <c r="AA1107" s="33">
        <f t="shared" si="635"/>
        <v>42.633000000000266</v>
      </c>
      <c r="AB1107" s="34">
        <f t="shared" si="636"/>
        <v>0</v>
      </c>
      <c r="AC1107" s="32">
        <f t="shared" si="637"/>
        <v>2620.9510450529087</v>
      </c>
      <c r="AD1107" s="33">
        <f t="shared" si="638"/>
        <v>42.468954947091333</v>
      </c>
      <c r="AE1107" s="34">
        <f t="shared" si="639"/>
        <v>0</v>
      </c>
      <c r="AF1107" s="36">
        <f t="shared" si="640"/>
        <v>-1</v>
      </c>
      <c r="AG1107" s="37">
        <f t="shared" si="641"/>
        <v>-1</v>
      </c>
      <c r="AH1107" s="37">
        <f>IF(COUNTIF(AF1108:AF1111, "&lt;0")&gt;=2,0,IF(AE1107=1, 1, -1))</f>
        <v>0</v>
      </c>
      <c r="AI1107" s="37">
        <f>IF(COUNTIF(AF1108:AF1110, "&lt;0")&gt;=1,0,IF(AE1107=1, 1, -1))</f>
        <v>0</v>
      </c>
      <c r="AJ1107" s="42">
        <f>IF(SUM(AE1108:AE1110)=0,0,IF(AE1107=1, 1, -1))</f>
        <v>-1</v>
      </c>
      <c r="AK1107" s="37">
        <f>IF(COUNTIF(AF1108:AF1109, "&lt;0")&gt;=2,0,IF(AE1107=1, 1, -1))</f>
        <v>-1</v>
      </c>
      <c r="AL1107" s="44">
        <f>IF(COUNTIF(AF1108:AF1111, "&lt;0")&gt;=3,0,IF(AE1107=1, 1, -1))</f>
        <v>0</v>
      </c>
      <c r="AM1107" s="49">
        <f>IF(COUNTIF(AF1108:AF1110, "&lt;0")&gt;=2,0,IF(AE1107=1, 1, -1))</f>
        <v>0</v>
      </c>
      <c r="AN1107" s="7">
        <v>10.017701250925988</v>
      </c>
      <c r="AO1107" s="4">
        <f t="shared" si="642"/>
        <v>49.480000000000018</v>
      </c>
      <c r="AP1107" s="4">
        <f t="shared" si="643"/>
        <v>-6.1299999999996544</v>
      </c>
      <c r="AQ1107" s="4">
        <f t="shared" si="644"/>
        <v>41.970000000000255</v>
      </c>
      <c r="AR1107">
        <f t="shared" si="660"/>
        <v>49.480000000000018</v>
      </c>
      <c r="AS1107" s="6">
        <f t="shared" si="645"/>
        <v>1</v>
      </c>
      <c r="AT1107" s="4">
        <f t="shared" si="646"/>
        <v>-34.453448123611039</v>
      </c>
      <c r="AU1107" s="4">
        <f t="shared" si="661"/>
        <v>-24.952298749074266</v>
      </c>
      <c r="AV1107">
        <f t="shared" si="662"/>
        <v>1</v>
      </c>
      <c r="AW1107">
        <f t="shared" si="663"/>
        <v>0</v>
      </c>
      <c r="AX1107">
        <f t="shared" si="664"/>
        <v>0</v>
      </c>
      <c r="AY1107" s="4">
        <f t="shared" si="647"/>
        <v>-3.9100000000000006</v>
      </c>
      <c r="AZ1107" s="4">
        <f t="shared" si="648"/>
        <v>11.384999999999881</v>
      </c>
      <c r="BA1107" s="4">
        <f>(C1107-$C$1240)*10/100*4</f>
        <v>17.347999999999956</v>
      </c>
      <c r="BC1107"/>
      <c r="BE1107" s="6"/>
      <c r="BK1107">
        <f t="shared" si="665"/>
        <v>1</v>
      </c>
    </row>
    <row r="1108" spans="1:63" x14ac:dyDescent="0.25">
      <c r="A1108">
        <v>151</v>
      </c>
      <c r="B1108" s="1">
        <v>43223</v>
      </c>
      <c r="C1108" s="2">
        <v>2628.08</v>
      </c>
      <c r="D1108" s="2">
        <v>2637.14</v>
      </c>
      <c r="E1108" s="2">
        <v>2594.62</v>
      </c>
      <c r="F1108" s="2">
        <v>2629.73</v>
      </c>
      <c r="G1108" s="2">
        <v>3851470000</v>
      </c>
      <c r="H1108" s="2">
        <f t="shared" si="649"/>
        <v>22.31733329848252</v>
      </c>
      <c r="I1108" s="2">
        <f t="shared" si="650"/>
        <v>2663.4365000000007</v>
      </c>
      <c r="J1108" s="2">
        <f t="shared" si="651"/>
        <v>26.764928859276026</v>
      </c>
      <c r="K1108" s="2">
        <f t="shared" si="652"/>
        <v>-7.5900000000001455</v>
      </c>
      <c r="L1108" s="20">
        <f>VLOOKUP(B1108,'IV Calls'!A:B,2, FALSE)</f>
        <v>0.13320000000000001</v>
      </c>
      <c r="M1108" s="2">
        <f t="shared" si="653"/>
        <v>11.509224068175552</v>
      </c>
      <c r="N1108" s="2">
        <f>VLOOKUP(B1108,'IV Puts'!A:B,2, FALSE)</f>
        <v>0.1356</v>
      </c>
      <c r="O1108" s="21">
        <f t="shared" si="654"/>
        <v>12.158887820513856</v>
      </c>
      <c r="P1108" s="4">
        <f t="shared" si="655"/>
        <v>42.519999999999982</v>
      </c>
      <c r="Q1108" s="4">
        <f t="shared" si="656"/>
        <v>34.88600000000001</v>
      </c>
      <c r="R1108" s="4">
        <f t="shared" si="657"/>
        <v>0.22733082706767938</v>
      </c>
      <c r="S1108" s="4">
        <f t="shared" si="658"/>
        <v>0.16643227973737196</v>
      </c>
      <c r="T1108" s="20">
        <f t="shared" si="629"/>
        <v>2636.2481954887221</v>
      </c>
      <c r="U1108" s="2">
        <f t="shared" si="630"/>
        <v>6.5181954887220854</v>
      </c>
      <c r="V1108" s="24">
        <f t="shared" si="631"/>
        <v>1</v>
      </c>
      <c r="W1108" s="32">
        <f t="shared" si="632"/>
        <v>2628.3632133613569</v>
      </c>
      <c r="X1108" s="33">
        <f t="shared" si="633"/>
        <v>1.3667866386431342</v>
      </c>
      <c r="Y1108" s="34">
        <f t="shared" si="634"/>
        <v>1</v>
      </c>
      <c r="Z1108" s="39">
        <f t="shared" si="659"/>
        <v>2625.4639999999999</v>
      </c>
      <c r="AA1108" s="33">
        <f t="shared" si="635"/>
        <v>4.2660000000000764</v>
      </c>
      <c r="AB1108" s="34">
        <f t="shared" si="636"/>
        <v>1</v>
      </c>
      <c r="AC1108" s="32">
        <f t="shared" si="637"/>
        <v>2626.0728348058847</v>
      </c>
      <c r="AD1108" s="33">
        <f t="shared" si="638"/>
        <v>3.6571651941153505</v>
      </c>
      <c r="AE1108" s="34">
        <f t="shared" si="639"/>
        <v>1</v>
      </c>
      <c r="AF1108" s="36">
        <f t="shared" si="640"/>
        <v>1</v>
      </c>
      <c r="AG1108" s="37">
        <f t="shared" si="641"/>
        <v>0</v>
      </c>
      <c r="AH1108" s="37">
        <f>IF(COUNTIF(AF1109:AF1112, "&lt;0")&gt;=2,0,IF(AE1108=1, 1, -1))</f>
        <v>0</v>
      </c>
      <c r="AI1108" s="37">
        <f>IF(COUNTIF(AF1109:AF1111, "&lt;0")&gt;=1,0,IF(AE1108=1, 1, -1))</f>
        <v>0</v>
      </c>
      <c r="AJ1108" s="42">
        <f>IF(SUM(AE1109:AE1111)=0,0,IF(AE1108=1, 1, -1))</f>
        <v>0</v>
      </c>
      <c r="AK1108" s="37">
        <f>IF(COUNTIF(AF1109:AF1110, "&lt;0")&gt;=2,0,IF(AE1108=1, 1, -1))</f>
        <v>0</v>
      </c>
      <c r="AL1108" s="44">
        <f>IF(COUNTIF(AF1109:AF1112, "&lt;0")&gt;=3,0,IF(AE1108=1, 1, -1))</f>
        <v>0</v>
      </c>
      <c r="AM1108" s="49">
        <f>IF(COUNTIF(AF1109:AF1111, "&lt;0")&gt;=2,0,IF(AE1108=1, 1, -1))</f>
        <v>0</v>
      </c>
      <c r="AN1108" s="7">
        <v>11.716597474809346</v>
      </c>
      <c r="AO1108" s="4">
        <f t="shared" si="642"/>
        <v>9.0599999999999454</v>
      </c>
      <c r="AP1108" s="4">
        <f t="shared" si="643"/>
        <v>-33.460000000000036</v>
      </c>
      <c r="AQ1108" s="4">
        <f t="shared" si="644"/>
        <v>1.6500000000000909</v>
      </c>
      <c r="AR1108">
        <f t="shared" si="660"/>
        <v>33.460000000000036</v>
      </c>
      <c r="AS1108" s="6">
        <f t="shared" si="645"/>
        <v>1</v>
      </c>
      <c r="AT1108" s="4">
        <f t="shared" si="646"/>
        <v>-15.885103787786019</v>
      </c>
      <c r="AU1108" s="4">
        <f t="shared" si="661"/>
        <v>17.066597474809257</v>
      </c>
      <c r="AV1108">
        <f t="shared" si="662"/>
        <v>0</v>
      </c>
      <c r="AW1108">
        <f t="shared" si="663"/>
        <v>1</v>
      </c>
      <c r="AX1108">
        <f t="shared" si="664"/>
        <v>0</v>
      </c>
      <c r="AY1108" s="4">
        <f t="shared" si="647"/>
        <v>-3.9100000000000006</v>
      </c>
      <c r="AZ1108" s="4">
        <f t="shared" si="648"/>
        <v>15.294999999999881</v>
      </c>
      <c r="BA1108" s="4">
        <f>(C1108-$C$1240)*10/100*4</f>
        <v>20</v>
      </c>
      <c r="BC1108"/>
      <c r="BE1108" s="6"/>
      <c r="BK1108">
        <f t="shared" si="665"/>
        <v>0</v>
      </c>
    </row>
    <row r="1109" spans="1:63" x14ac:dyDescent="0.25">
      <c r="A1109">
        <v>150</v>
      </c>
      <c r="B1109" s="1">
        <v>43222</v>
      </c>
      <c r="C1109" s="2">
        <v>2654.24</v>
      </c>
      <c r="D1109" s="2">
        <v>2660.87</v>
      </c>
      <c r="E1109" s="2">
        <v>2631.7</v>
      </c>
      <c r="F1109" s="2">
        <v>2635.67</v>
      </c>
      <c r="G1109" s="2">
        <v>4010770000</v>
      </c>
      <c r="H1109" s="2">
        <f t="shared" si="649"/>
        <v>21.990021499661037</v>
      </c>
      <c r="I1109" s="2">
        <f t="shared" si="650"/>
        <v>2664.9005000000006</v>
      </c>
      <c r="J1109" s="2">
        <f t="shared" si="651"/>
        <v>25.392422015031865</v>
      </c>
      <c r="K1109" s="2">
        <f t="shared" si="652"/>
        <v>-0.56000000000040018</v>
      </c>
      <c r="L1109" s="20">
        <f>VLOOKUP(B1109,'IV Calls'!A:B,2, FALSE)</f>
        <v>0.1293</v>
      </c>
      <c r="M1109" s="2">
        <f t="shared" si="653"/>
        <v>11.253331718805441</v>
      </c>
      <c r="N1109" s="2">
        <f>VLOOKUP(B1109,'IV Puts'!A:B,2, FALSE)</f>
        <v>0.1293</v>
      </c>
      <c r="O1109" s="21">
        <f t="shared" si="654"/>
        <v>11.67813422541532</v>
      </c>
      <c r="P1109" s="4">
        <f t="shared" si="655"/>
        <v>29.170000000000073</v>
      </c>
      <c r="Q1109" s="4">
        <f t="shared" si="656"/>
        <v>33.307999999999993</v>
      </c>
      <c r="R1109" s="4">
        <f t="shared" si="657"/>
        <v>0.57819548872181203</v>
      </c>
      <c r="S1109" s="4">
        <f t="shared" si="658"/>
        <v>0.39889205824951762</v>
      </c>
      <c r="T1109" s="20">
        <f t="shared" si="629"/>
        <v>2655.944345864662</v>
      </c>
      <c r="U1109" s="2">
        <f t="shared" si="630"/>
        <v>20.274345864661882</v>
      </c>
      <c r="V1109" s="24">
        <f t="shared" si="631"/>
        <v>0</v>
      </c>
      <c r="W1109" s="32">
        <f t="shared" si="632"/>
        <v>2654.8041254316167</v>
      </c>
      <c r="X1109" s="33">
        <f t="shared" si="633"/>
        <v>19.134125431616667</v>
      </c>
      <c r="Y1109" s="34">
        <f t="shared" si="634"/>
        <v>0</v>
      </c>
      <c r="Z1109" s="39">
        <f t="shared" si="659"/>
        <v>2655.3679999999995</v>
      </c>
      <c r="AA1109" s="33">
        <f t="shared" si="635"/>
        <v>19.697999999999411</v>
      </c>
      <c r="AB1109" s="34">
        <f t="shared" si="636"/>
        <v>0</v>
      </c>
      <c r="AC1109" s="32">
        <f t="shared" si="637"/>
        <v>2655.2495863406393</v>
      </c>
      <c r="AD1109" s="33">
        <f t="shared" si="638"/>
        <v>19.579586340639253</v>
      </c>
      <c r="AE1109" s="34">
        <f t="shared" si="639"/>
        <v>0</v>
      </c>
      <c r="AF1109" s="36">
        <f t="shared" si="640"/>
        <v>-1</v>
      </c>
      <c r="AG1109" s="37">
        <f t="shared" si="641"/>
        <v>0</v>
      </c>
      <c r="AH1109" s="37">
        <f>IF(COUNTIF(AF1110:AF1113, "&lt;0")&gt;=2,0,IF(AE1109=1, 1, -1))</f>
        <v>0</v>
      </c>
      <c r="AI1109" s="37">
        <f>IF(COUNTIF(AF1110:AF1112, "&lt;0")&gt;=1,0,IF(AE1109=1, 1, -1))</f>
        <v>0</v>
      </c>
      <c r="AJ1109" s="42">
        <f>IF(SUM(AE1110:AE1112)=0,0,IF(AE1109=1, 1, -1))</f>
        <v>-1</v>
      </c>
      <c r="AK1109" s="37">
        <f>IF(COUNTIF(AF1110:AF1111, "&lt;0")&gt;=2,0,IF(AE1109=1, 1, -1))</f>
        <v>0</v>
      </c>
      <c r="AL1109" s="44">
        <f>IF(COUNTIF(AF1110:AF1113, "&lt;0")&gt;=3,0,IF(AE1109=1, 1, -1))</f>
        <v>-1</v>
      </c>
      <c r="AM1109" s="49">
        <f>IF(COUNTIF(AF1110:AF1112, "&lt;0")&gt;=2,0,IF(AE1109=1, 1, -1))</f>
        <v>0</v>
      </c>
      <c r="AN1109" s="7">
        <v>11.253331718805441</v>
      </c>
      <c r="AO1109" s="4">
        <f t="shared" si="642"/>
        <v>6.6300000000001091</v>
      </c>
      <c r="AP1109" s="4">
        <f t="shared" si="643"/>
        <v>-22.539999999999964</v>
      </c>
      <c r="AQ1109" s="4">
        <f t="shared" si="644"/>
        <v>18.569999999999709</v>
      </c>
      <c r="AR1109">
        <f t="shared" si="660"/>
        <v>22.539999999999964</v>
      </c>
      <c r="AS1109" s="6">
        <f t="shared" si="645"/>
        <v>1</v>
      </c>
      <c r="AT1109" s="4">
        <f t="shared" si="646"/>
        <v>-5.6600024217918019</v>
      </c>
      <c r="AU1109" s="4">
        <f t="shared" si="661"/>
        <v>-0.31666828119426782</v>
      </c>
      <c r="AV1109">
        <f t="shared" si="662"/>
        <v>1</v>
      </c>
      <c r="AW1109">
        <f t="shared" si="663"/>
        <v>0</v>
      </c>
      <c r="AX1109">
        <f t="shared" si="664"/>
        <v>0</v>
      </c>
      <c r="AY1109" s="4">
        <f t="shared" si="647"/>
        <v>-3.9100000000000006</v>
      </c>
      <c r="AZ1109" s="4">
        <f t="shared" si="648"/>
        <v>19.204999999999881</v>
      </c>
      <c r="BA1109" s="4">
        <f>(C1109-$C$1240)*10/100*4</f>
        <v>30.463999999999942</v>
      </c>
      <c r="BC1109"/>
      <c r="BE1109" s="6"/>
      <c r="BK1109">
        <f t="shared" si="665"/>
        <v>1</v>
      </c>
    </row>
    <row r="1110" spans="1:63" x14ac:dyDescent="0.25">
      <c r="A1110">
        <v>149</v>
      </c>
      <c r="B1110" s="1">
        <v>43221</v>
      </c>
      <c r="C1110" s="2">
        <v>2642.96</v>
      </c>
      <c r="D1110" s="2">
        <v>2655.27</v>
      </c>
      <c r="E1110" s="2">
        <v>2625.41</v>
      </c>
      <c r="F1110" s="2">
        <v>2654.8</v>
      </c>
      <c r="G1110" s="2">
        <v>3559850000</v>
      </c>
      <c r="H1110" s="2">
        <f t="shared" si="649"/>
        <v>24.705864441014345</v>
      </c>
      <c r="I1110" s="2">
        <f t="shared" si="650"/>
        <v>2661.3905000000004</v>
      </c>
      <c r="J1110" s="2">
        <f t="shared" si="651"/>
        <v>28.829021465950078</v>
      </c>
      <c r="K1110" s="2">
        <f t="shared" si="652"/>
        <v>-5.0900000000001455</v>
      </c>
      <c r="L1110" s="20">
        <f>VLOOKUP(B1110,'IV Calls'!A:B,2, FALSE)</f>
        <v>0.1381</v>
      </c>
      <c r="M1110" s="2">
        <f t="shared" si="653"/>
        <v>11.988660084089448</v>
      </c>
      <c r="N1110" s="2">
        <f>VLOOKUP(B1110,'IV Puts'!A:B,2, FALSE)</f>
        <v>0.13730000000000001</v>
      </c>
      <c r="O1110" s="21">
        <f t="shared" si="654"/>
        <v>12.369149740648075</v>
      </c>
      <c r="P1110" s="4">
        <f t="shared" si="655"/>
        <v>29.860000000000127</v>
      </c>
      <c r="Q1110" s="4">
        <f t="shared" si="656"/>
        <v>31.776999999999951</v>
      </c>
      <c r="R1110" s="4">
        <f t="shared" si="657"/>
        <v>1.1443458646616596</v>
      </c>
      <c r="S1110" s="4">
        <f t="shared" si="658"/>
        <v>0.79454286143222164</v>
      </c>
      <c r="T1110" s="20">
        <f t="shared" si="629"/>
        <v>2649.9040075187972</v>
      </c>
      <c r="U1110" s="2">
        <f t="shared" si="630"/>
        <v>4.8959924812029385</v>
      </c>
      <c r="V1110" s="24">
        <f t="shared" si="631"/>
        <v>1</v>
      </c>
      <c r="W1110" s="32">
        <f t="shared" si="632"/>
        <v>2643.8831653305847</v>
      </c>
      <c r="X1110" s="33">
        <f t="shared" si="633"/>
        <v>10.916834669415493</v>
      </c>
      <c r="Y1110" s="34">
        <f t="shared" si="634"/>
        <v>1</v>
      </c>
      <c r="Z1110" s="39">
        <f t="shared" si="659"/>
        <v>2639.0050000000001</v>
      </c>
      <c r="AA1110" s="33">
        <f t="shared" si="635"/>
        <v>15.795000000000073</v>
      </c>
      <c r="AB1110" s="34">
        <f t="shared" si="636"/>
        <v>0</v>
      </c>
      <c r="AC1110" s="32">
        <f t="shared" si="637"/>
        <v>2640.0294147194227</v>
      </c>
      <c r="AD1110" s="33">
        <f t="shared" si="638"/>
        <v>14.770585280577507</v>
      </c>
      <c r="AE1110" s="34">
        <f t="shared" si="639"/>
        <v>0</v>
      </c>
      <c r="AF1110" s="36">
        <f t="shared" si="640"/>
        <v>-1</v>
      </c>
      <c r="AG1110" s="37">
        <f t="shared" si="641"/>
        <v>0</v>
      </c>
      <c r="AH1110" s="37">
        <f>IF(COUNTIF(AF1111:AF1114, "&lt;0")&gt;=2,0,IF(AE1110=1, 1, -1))</f>
        <v>-1</v>
      </c>
      <c r="AI1110" s="37">
        <f>IF(COUNTIF(AF1111:AF1113, "&lt;0")&gt;=1,0,IF(AE1110=1, 1, -1))</f>
        <v>0</v>
      </c>
      <c r="AJ1110" s="42">
        <f>IF(SUM(AE1111:AE1113)=0,0,IF(AE1110=1, 1, -1))</f>
        <v>-1</v>
      </c>
      <c r="AK1110" s="37">
        <f>IF(COUNTIF(AF1111:AF1112, "&lt;0")&gt;=2,0,IF(AE1110=1, 1, -1))</f>
        <v>-1</v>
      </c>
      <c r="AL1110" s="44">
        <f>IF(COUNTIF(AF1111:AF1114, "&lt;0")&gt;=3,0,IF(AE1110=1, 1, -1))</f>
        <v>-1</v>
      </c>
      <c r="AM1110" s="49">
        <f>IF(COUNTIF(AF1111:AF1113, "&lt;0")&gt;=2,0,IF(AE1110=1, 1, -1))</f>
        <v>-1</v>
      </c>
      <c r="AN1110" s="7">
        <v>11.91921093081449</v>
      </c>
      <c r="AO1110" s="4">
        <f t="shared" si="642"/>
        <v>12.309999999999945</v>
      </c>
      <c r="AP1110" s="4">
        <f t="shared" si="643"/>
        <v>-17.550000000000182</v>
      </c>
      <c r="AQ1110" s="4">
        <f t="shared" si="644"/>
        <v>11.840000000000146</v>
      </c>
      <c r="AR1110">
        <f t="shared" si="660"/>
        <v>17.550000000000182</v>
      </c>
      <c r="AS1110" s="6">
        <f t="shared" si="645"/>
        <v>0</v>
      </c>
      <c r="AT1110" s="4">
        <f t="shared" si="646"/>
        <v>0.3288163962215549</v>
      </c>
      <c r="AU1110" s="4">
        <f t="shared" si="661"/>
        <v>7.0792109308143445</v>
      </c>
      <c r="AV1110">
        <f t="shared" si="662"/>
        <v>0</v>
      </c>
      <c r="AW1110">
        <f t="shared" si="663"/>
        <v>0</v>
      </c>
      <c r="AX1110">
        <f t="shared" si="664"/>
        <v>0</v>
      </c>
      <c r="AY1110" s="4">
        <f t="shared" si="647"/>
        <v>6.94</v>
      </c>
      <c r="AZ1110" s="4">
        <f t="shared" si="648"/>
        <v>23.114999999999881</v>
      </c>
      <c r="BA1110" s="4">
        <f>(C1110-$C$1240)*10/100*4</f>
        <v>25.952000000000044</v>
      </c>
      <c r="BC1110"/>
      <c r="BE1110" s="6"/>
      <c r="BK1110">
        <f t="shared" si="665"/>
        <v>1</v>
      </c>
    </row>
    <row r="1111" spans="1:63" x14ac:dyDescent="0.25">
      <c r="A1111">
        <v>148</v>
      </c>
      <c r="B1111" s="1">
        <v>43220</v>
      </c>
      <c r="C1111" s="2">
        <v>2682.51</v>
      </c>
      <c r="D1111" s="2">
        <v>2682.87</v>
      </c>
      <c r="E1111" s="2">
        <v>2648.04</v>
      </c>
      <c r="F1111" s="2">
        <v>2648.05</v>
      </c>
      <c r="G1111" s="2">
        <v>3734530000</v>
      </c>
      <c r="H1111" s="2">
        <f t="shared" si="649"/>
        <v>22.504939112213631</v>
      </c>
      <c r="I1111" s="2">
        <f t="shared" si="650"/>
        <v>2658.8509999999997</v>
      </c>
      <c r="J1111" s="2">
        <f t="shared" si="651"/>
        <v>29.041457662415883</v>
      </c>
      <c r="K1111" s="2">
        <f t="shared" si="652"/>
        <v>12.600000000000364</v>
      </c>
      <c r="L1111" s="20">
        <f>VLOOKUP(B1111,'IV Calls'!A:B,2, FALSE)</f>
        <v>0.1409</v>
      </c>
      <c r="M1111" s="2">
        <f t="shared" si="653"/>
        <v>12.332706673205733</v>
      </c>
      <c r="N1111" s="2">
        <f>VLOOKUP(B1111,'IV Puts'!A:B,2, FALSE)</f>
        <v>0.14119999999999999</v>
      </c>
      <c r="O1111" s="21">
        <f t="shared" si="654"/>
        <v>12.825504206563581</v>
      </c>
      <c r="P1111" s="4">
        <f t="shared" si="655"/>
        <v>34.829999999999927</v>
      </c>
      <c r="Q1111" s="4">
        <f t="shared" si="656"/>
        <v>32.340999999999937</v>
      </c>
      <c r="R1111" s="4">
        <f t="shared" si="657"/>
        <v>1.8540075187969975</v>
      </c>
      <c r="S1111" s="4">
        <f t="shared" si="658"/>
        <v>1.3002328599786255</v>
      </c>
      <c r="T1111" s="20">
        <f t="shared" si="629"/>
        <v>2672.984857142857</v>
      </c>
      <c r="U1111" s="2">
        <f t="shared" si="630"/>
        <v>24.934857142856799</v>
      </c>
      <c r="V1111" s="24">
        <f t="shared" si="631"/>
        <v>0</v>
      </c>
      <c r="W1111" s="32">
        <f t="shared" si="632"/>
        <v>2684.0740879051386</v>
      </c>
      <c r="X1111" s="33">
        <f t="shared" si="633"/>
        <v>36.024087905138458</v>
      </c>
      <c r="Y1111" s="34">
        <f t="shared" si="634"/>
        <v>0</v>
      </c>
      <c r="Z1111" s="39">
        <f t="shared" si="659"/>
        <v>2683.2139999999999</v>
      </c>
      <c r="AA1111" s="33">
        <f t="shared" si="635"/>
        <v>35.16399999999976</v>
      </c>
      <c r="AB1111" s="34">
        <f t="shared" si="636"/>
        <v>0</v>
      </c>
      <c r="AC1111" s="32">
        <f t="shared" si="637"/>
        <v>2683.3946184600791</v>
      </c>
      <c r="AD1111" s="33">
        <f t="shared" si="638"/>
        <v>35.344618460078891</v>
      </c>
      <c r="AE1111" s="34">
        <f t="shared" si="639"/>
        <v>0</v>
      </c>
      <c r="AF1111" s="36">
        <f t="shared" si="640"/>
        <v>-1</v>
      </c>
      <c r="AG1111" s="37">
        <f t="shared" si="641"/>
        <v>-1</v>
      </c>
      <c r="AH1111" s="37">
        <f>IF(COUNTIF(AF1112:AF1115, "&lt;0")&gt;=2,0,IF(AE1111=1, 1, -1))</f>
        <v>-1</v>
      </c>
      <c r="AI1111" s="37">
        <f>IF(COUNTIF(AF1112:AF1114, "&lt;0")&gt;=1,0,IF(AE1111=1, 1, -1))</f>
        <v>-1</v>
      </c>
      <c r="AJ1111" s="42">
        <f>IF(SUM(AE1112:AE1114)=0,0,IF(AE1111=1, 1, -1))</f>
        <v>-1</v>
      </c>
      <c r="AK1111" s="37">
        <f>IF(COUNTIF(AF1112:AF1113, "&lt;0")&gt;=2,0,IF(AE1111=1, 1, -1))</f>
        <v>-1</v>
      </c>
      <c r="AL1111" s="44">
        <f>IF(COUNTIF(AF1112:AF1115, "&lt;0")&gt;=3,0,IF(AE1111=1, 1, -1))</f>
        <v>-1</v>
      </c>
      <c r="AM1111" s="49">
        <f>IF(COUNTIF(AF1112:AF1114, "&lt;0")&gt;=2,0,IF(AE1111=1, 1, -1))</f>
        <v>-1</v>
      </c>
      <c r="AN1111" s="7">
        <v>12.358965097634133</v>
      </c>
      <c r="AO1111" s="4">
        <f t="shared" si="642"/>
        <v>0.35999999999967258</v>
      </c>
      <c r="AP1111" s="4">
        <f t="shared" si="643"/>
        <v>-34.470000000000255</v>
      </c>
      <c r="AQ1111" s="4">
        <f t="shared" si="644"/>
        <v>34.460000000000036</v>
      </c>
      <c r="AR1111">
        <f t="shared" si="660"/>
        <v>34.470000000000255</v>
      </c>
      <c r="AS1111" s="6">
        <f t="shared" si="645"/>
        <v>1</v>
      </c>
      <c r="AT1111" s="4">
        <f t="shared" si="646"/>
        <v>-15.931552353549055</v>
      </c>
      <c r="AU1111" s="4">
        <f t="shared" si="661"/>
        <v>-15.101034902365903</v>
      </c>
      <c r="AV1111">
        <f t="shared" si="662"/>
        <v>1</v>
      </c>
      <c r="AW1111">
        <f t="shared" si="663"/>
        <v>0</v>
      </c>
      <c r="AX1111">
        <f t="shared" si="664"/>
        <v>0</v>
      </c>
      <c r="AY1111" s="4">
        <f t="shared" si="647"/>
        <v>-3.9100000000000006</v>
      </c>
      <c r="AZ1111" s="4">
        <f t="shared" si="648"/>
        <v>16.17499999999988</v>
      </c>
      <c r="BA1111" s="4">
        <f>(C1111-$C$1240)*10/100*4</f>
        <v>41.772000000000119</v>
      </c>
      <c r="BC1111"/>
      <c r="BE1111" s="6"/>
      <c r="BK1111">
        <f t="shared" si="665"/>
        <v>1</v>
      </c>
    </row>
    <row r="1112" spans="1:63" x14ac:dyDescent="0.25">
      <c r="A1112">
        <v>147</v>
      </c>
      <c r="B1112" s="1">
        <v>43217</v>
      </c>
      <c r="C1112" s="2">
        <v>2675.47</v>
      </c>
      <c r="D1112" s="2">
        <v>2677.35</v>
      </c>
      <c r="E1112" s="2">
        <v>2659.01</v>
      </c>
      <c r="F1112" s="2">
        <v>2669.91</v>
      </c>
      <c r="G1112" s="2">
        <v>3219030000</v>
      </c>
      <c r="H1112" s="2">
        <f t="shared" si="649"/>
        <v>22.676242805583474</v>
      </c>
      <c r="I1112" s="2">
        <f t="shared" si="650"/>
        <v>2656.3980000000001</v>
      </c>
      <c r="J1112" s="2">
        <f t="shared" si="651"/>
        <v>28.593066163522554</v>
      </c>
      <c r="K1112" s="2">
        <f t="shared" si="652"/>
        <v>8.5299999999997453</v>
      </c>
      <c r="L1112" s="20">
        <f>VLOOKUP(B1112,'IV Calls'!A:B,2, FALSE)</f>
        <v>0.11749999999999999</v>
      </c>
      <c r="M1112" s="2">
        <f t="shared" si="653"/>
        <v>10.27310906522057</v>
      </c>
      <c r="N1112" s="2">
        <f>VLOOKUP(B1112,'IV Puts'!A:B,2, FALSE)</f>
        <v>0.1196</v>
      </c>
      <c r="O1112" s="21">
        <f t="shared" si="654"/>
        <v>10.851444501171292</v>
      </c>
      <c r="P1112" s="4">
        <f t="shared" si="655"/>
        <v>18.339999999999691</v>
      </c>
      <c r="Q1112" s="4">
        <f t="shared" si="656"/>
        <v>31.876999999999907</v>
      </c>
      <c r="R1112" s="4">
        <f t="shared" si="657"/>
        <v>3.0748571428571427</v>
      </c>
      <c r="S1112" s="4">
        <f t="shared" si="658"/>
        <v>2.2029407114624506</v>
      </c>
      <c r="T1112" s="20">
        <f t="shared" si="629"/>
        <v>2669.9483308270678</v>
      </c>
      <c r="U1112" s="2">
        <f t="shared" si="630"/>
        <v>3.8330827067966311E-2</v>
      </c>
      <c r="V1112" s="24">
        <f t="shared" si="631"/>
        <v>1</v>
      </c>
      <c r="W1112" s="32">
        <f t="shared" si="632"/>
        <v>2676.9333216923706</v>
      </c>
      <c r="X1112" s="33">
        <f t="shared" si="633"/>
        <v>7.0233216923707005</v>
      </c>
      <c r="Y1112" s="34">
        <f t="shared" si="634"/>
        <v>1</v>
      </c>
      <c r="Z1112" s="39">
        <f t="shared" si="659"/>
        <v>2677.8519999999999</v>
      </c>
      <c r="AA1112" s="33">
        <f t="shared" si="635"/>
        <v>7.9420000000000073</v>
      </c>
      <c r="AB1112" s="34">
        <f t="shared" si="636"/>
        <v>1</v>
      </c>
      <c r="AC1112" s="32">
        <f t="shared" si="637"/>
        <v>2677.6590775553977</v>
      </c>
      <c r="AD1112" s="33">
        <f t="shared" si="638"/>
        <v>7.7490775553978892</v>
      </c>
      <c r="AE1112" s="34">
        <f t="shared" si="639"/>
        <v>1</v>
      </c>
      <c r="AF1112" s="36">
        <f t="shared" si="640"/>
        <v>1</v>
      </c>
      <c r="AG1112" s="37">
        <f t="shared" si="641"/>
        <v>1</v>
      </c>
      <c r="AH1112" s="37">
        <f>IF(COUNTIF(AF1113:AF1116, "&lt;0")&gt;=2,0,IF(AE1112=1, 1, -1))</f>
        <v>1</v>
      </c>
      <c r="AI1112" s="37">
        <f>IF(COUNTIF(AF1113:AF1115, "&lt;0")&gt;=1,0,IF(AE1112=1, 1, -1))</f>
        <v>0</v>
      </c>
      <c r="AJ1112" s="42">
        <f>IF(SUM(AE1113:AE1115)=0,0,IF(AE1112=1, 1, -1))</f>
        <v>1</v>
      </c>
      <c r="AK1112" s="37">
        <f>IF(COUNTIF(AF1113:AF1114, "&lt;0")&gt;=2,0,IF(AE1112=1, 1, -1))</f>
        <v>1</v>
      </c>
      <c r="AL1112" s="44">
        <f>IF(COUNTIF(AF1113:AF1116, "&lt;0")&gt;=3,0,IF(AE1112=1, 1, -1))</f>
        <v>1</v>
      </c>
      <c r="AM1112" s="49">
        <f>IF(COUNTIF(AF1113:AF1115, "&lt;0")&gt;=2,0,IF(AE1112=1, 1, -1))</f>
        <v>1</v>
      </c>
      <c r="AN1112" s="7">
        <v>10.45671356766281</v>
      </c>
      <c r="AO1112" s="4">
        <f t="shared" si="642"/>
        <v>1.8800000000001091</v>
      </c>
      <c r="AP1112" s="4">
        <f t="shared" si="643"/>
        <v>-16.459999999999582</v>
      </c>
      <c r="AQ1112" s="4">
        <f t="shared" si="644"/>
        <v>5.5599999999999454</v>
      </c>
      <c r="AR1112">
        <f t="shared" si="660"/>
        <v>16.459999999999582</v>
      </c>
      <c r="AS1112" s="6">
        <f t="shared" si="645"/>
        <v>1</v>
      </c>
      <c r="AT1112" s="4">
        <f t="shared" si="646"/>
        <v>-0.77492964850536694</v>
      </c>
      <c r="AU1112" s="4">
        <f t="shared" si="661"/>
        <v>11.896713567662864</v>
      </c>
      <c r="AV1112">
        <f t="shared" si="662"/>
        <v>0</v>
      </c>
      <c r="AW1112">
        <f t="shared" si="663"/>
        <v>1</v>
      </c>
      <c r="AX1112">
        <f t="shared" si="664"/>
        <v>0</v>
      </c>
      <c r="AY1112" s="4">
        <f t="shared" si="647"/>
        <v>-3.9100000000000006</v>
      </c>
      <c r="AZ1112" s="4">
        <f t="shared" si="648"/>
        <v>20.08499999999988</v>
      </c>
      <c r="BA1112" s="4">
        <f>(C1112-$C$1240)*10/100*4</f>
        <v>38.955999999999946</v>
      </c>
      <c r="BC1112"/>
      <c r="BE1112" s="6"/>
      <c r="BK1112">
        <f t="shared" si="665"/>
        <v>1</v>
      </c>
    </row>
    <row r="1113" spans="1:63" x14ac:dyDescent="0.25">
      <c r="A1113">
        <v>146</v>
      </c>
      <c r="B1113" s="1">
        <v>43216</v>
      </c>
      <c r="C1113" s="2">
        <v>2651.65</v>
      </c>
      <c r="D1113" s="2">
        <v>2676.48</v>
      </c>
      <c r="E1113" s="2">
        <v>2647.16</v>
      </c>
      <c r="F1113" s="2">
        <v>2666.94</v>
      </c>
      <c r="G1113" s="2">
        <v>3665720000</v>
      </c>
      <c r="H1113" s="2">
        <f t="shared" si="649"/>
        <v>22.659577911141888</v>
      </c>
      <c r="I1113" s="2">
        <f t="shared" si="650"/>
        <v>2653.3449999999998</v>
      </c>
      <c r="J1113" s="2">
        <f t="shared" si="651"/>
        <v>29.169024030548847</v>
      </c>
      <c r="K1113" s="2">
        <f t="shared" si="652"/>
        <v>12.25</v>
      </c>
      <c r="L1113" s="20">
        <f>VLOOKUP(B1113,'IV Calls'!A:B,2, FALSE)</f>
        <v>0.13039999999999999</v>
      </c>
      <c r="M1113" s="2">
        <f t="shared" si="653"/>
        <v>11.283233892898242</v>
      </c>
      <c r="N1113" s="2">
        <f>VLOOKUP(B1113,'IV Puts'!A:B,2, FALSE)</f>
        <v>0.1328</v>
      </c>
      <c r="O1113" s="21">
        <f t="shared" si="654"/>
        <v>11.924671285543541</v>
      </c>
      <c r="P1113" s="4">
        <f t="shared" si="655"/>
        <v>37.079999999999927</v>
      </c>
      <c r="Q1113" s="4">
        <f t="shared" si="656"/>
        <v>33.563999999999943</v>
      </c>
      <c r="R1113" s="4">
        <f t="shared" si="657"/>
        <v>3.0083308270676721</v>
      </c>
      <c r="S1113" s="4">
        <f t="shared" si="658"/>
        <v>2.0610164681280132</v>
      </c>
      <c r="T1113" s="20">
        <f t="shared" si="629"/>
        <v>2642.8574586466166</v>
      </c>
      <c r="U1113" s="2">
        <f t="shared" si="630"/>
        <v>24.082541353383476</v>
      </c>
      <c r="V1113" s="24">
        <f t="shared" si="631"/>
        <v>0</v>
      </c>
      <c r="W1113" s="32">
        <f t="shared" si="632"/>
        <v>2653.3107129362561</v>
      </c>
      <c r="X1113" s="33">
        <f t="shared" si="633"/>
        <v>13.629287063743959</v>
      </c>
      <c r="Y1113" s="34">
        <f t="shared" si="634"/>
        <v>1</v>
      </c>
      <c r="Z1113" s="39">
        <f t="shared" si="659"/>
        <v>2653.3229999999994</v>
      </c>
      <c r="AA1113" s="33">
        <f t="shared" si="635"/>
        <v>13.617000000000644</v>
      </c>
      <c r="AB1113" s="34">
        <f t="shared" si="636"/>
        <v>1</v>
      </c>
      <c r="AC1113" s="32">
        <f t="shared" si="637"/>
        <v>2653.3204197166133</v>
      </c>
      <c r="AD1113" s="33">
        <f t="shared" si="638"/>
        <v>13.619580283386767</v>
      </c>
      <c r="AE1113" s="34">
        <f t="shared" si="639"/>
        <v>1</v>
      </c>
      <c r="AF1113" s="36">
        <f t="shared" si="640"/>
        <v>1</v>
      </c>
      <c r="AG1113" s="37">
        <f t="shared" si="641"/>
        <v>1</v>
      </c>
      <c r="AH1113" s="37">
        <f>IF(COUNTIF(AF1114:AF1117, "&lt;0")&gt;=2,0,IF(AE1113=1, 1, -1))</f>
        <v>0</v>
      </c>
      <c r="AI1113" s="37">
        <f>IF(COUNTIF(AF1114:AF1116, "&lt;0")&gt;=1,0,IF(AE1113=1, 1, -1))</f>
        <v>0</v>
      </c>
      <c r="AJ1113" s="42">
        <f>IF(SUM(AE1114:AE1116)=0,0,IF(AE1113=1, 1, -1))</f>
        <v>1</v>
      </c>
      <c r="AK1113" s="37">
        <f>IF(COUNTIF(AF1114:AF1115, "&lt;0")&gt;=2,0,IF(AE1113=1, 1, -1))</f>
        <v>1</v>
      </c>
      <c r="AL1113" s="44">
        <f>IF(COUNTIF(AF1114:AF1117, "&lt;0")&gt;=3,0,IF(AE1113=1, 1, -1))</f>
        <v>1</v>
      </c>
      <c r="AM1113" s="49">
        <f>IF(COUNTIF(AF1114:AF1116, "&lt;0")&gt;=2,0,IF(AE1113=1, 1, -1))</f>
        <v>1</v>
      </c>
      <c r="AN1113" s="7">
        <v>11.490900774362627</v>
      </c>
      <c r="AO1113" s="4">
        <f t="shared" si="642"/>
        <v>24.829999999999927</v>
      </c>
      <c r="AP1113" s="4">
        <f t="shared" si="643"/>
        <v>-4.4900000000002365</v>
      </c>
      <c r="AQ1113" s="4">
        <f t="shared" si="644"/>
        <v>15.289999999999964</v>
      </c>
      <c r="AR1113">
        <f t="shared" si="660"/>
        <v>24.829999999999927</v>
      </c>
      <c r="AS1113" s="6">
        <f t="shared" si="645"/>
        <v>1</v>
      </c>
      <c r="AT1113" s="4">
        <f t="shared" si="646"/>
        <v>-7.5936488384559873</v>
      </c>
      <c r="AU1113" s="4">
        <f t="shared" si="661"/>
        <v>3.2009007743626636</v>
      </c>
      <c r="AV1113">
        <f t="shared" si="662"/>
        <v>0</v>
      </c>
      <c r="AW1113">
        <f t="shared" si="663"/>
        <v>1</v>
      </c>
      <c r="AX1113">
        <f t="shared" si="664"/>
        <v>0</v>
      </c>
      <c r="AY1113" s="4">
        <f t="shared" si="647"/>
        <v>-3.9100000000000006</v>
      </c>
      <c r="AZ1113" s="4">
        <f t="shared" si="648"/>
        <v>23.99499999999988</v>
      </c>
      <c r="BA1113" s="4">
        <f>(C1113-$C$1240)*10/100*4</f>
        <v>29.428000000000065</v>
      </c>
      <c r="BC1113"/>
      <c r="BE1113" s="6"/>
      <c r="BK1113">
        <f t="shared" si="665"/>
        <v>1</v>
      </c>
    </row>
    <row r="1114" spans="1:63" x14ac:dyDescent="0.25">
      <c r="A1114">
        <v>145</v>
      </c>
      <c r="B1114" s="1">
        <v>43215</v>
      </c>
      <c r="C1114" s="2">
        <v>2634.92</v>
      </c>
      <c r="D1114" s="2">
        <v>2645.3</v>
      </c>
      <c r="E1114" s="2">
        <v>2612.67</v>
      </c>
      <c r="F1114" s="2">
        <v>2639.4</v>
      </c>
      <c r="G1114" s="2">
        <v>3499440000</v>
      </c>
      <c r="H1114" s="2">
        <f t="shared" si="649"/>
        <v>22.379889682977023</v>
      </c>
      <c r="I1114" s="2">
        <f t="shared" si="650"/>
        <v>2651.3275000000003</v>
      </c>
      <c r="J1114" s="2">
        <f t="shared" si="651"/>
        <v>28.884746475386756</v>
      </c>
      <c r="K1114" s="2">
        <f t="shared" si="652"/>
        <v>0.36000000000012733</v>
      </c>
      <c r="L1114" s="20">
        <f>VLOOKUP(B1114,'IV Calls'!A:B,2, FALSE)</f>
        <v>0.16420000000000001</v>
      </c>
      <c r="M1114" s="2">
        <f t="shared" si="653"/>
        <v>14.181822113248426</v>
      </c>
      <c r="N1114" s="2">
        <f>VLOOKUP(B1114,'IV Puts'!A:B,2, FALSE)</f>
        <v>0.16520000000000001</v>
      </c>
      <c r="O1114" s="21">
        <f t="shared" si="654"/>
        <v>14.806801881980274</v>
      </c>
      <c r="P1114" s="4">
        <f t="shared" si="655"/>
        <v>32.630000000000109</v>
      </c>
      <c r="Q1114" s="4">
        <f t="shared" si="656"/>
        <v>33.108999999999924</v>
      </c>
      <c r="R1114" s="4">
        <f t="shared" si="657"/>
        <v>3.4574586466165429</v>
      </c>
      <c r="S1114" s="4">
        <f t="shared" si="658"/>
        <v>2.3390323045860968</v>
      </c>
      <c r="T1114" s="20">
        <f t="shared" si="629"/>
        <v>2638.6994285714286</v>
      </c>
      <c r="U1114" s="2">
        <f t="shared" si="630"/>
        <v>0.70057142857149302</v>
      </c>
      <c r="V1114" s="24">
        <f t="shared" si="631"/>
        <v>1</v>
      </c>
      <c r="W1114" s="32">
        <f t="shared" si="632"/>
        <v>2636.8915987504884</v>
      </c>
      <c r="X1114" s="33">
        <f t="shared" si="633"/>
        <v>2.5084012495117349</v>
      </c>
      <c r="Y1114" s="34">
        <f t="shared" si="634"/>
        <v>1</v>
      </c>
      <c r="Z1114" s="39">
        <f t="shared" si="659"/>
        <v>2630.3320000000012</v>
      </c>
      <c r="AA1114" s="33">
        <f t="shared" si="635"/>
        <v>9.0679999999988468</v>
      </c>
      <c r="AB1114" s="34">
        <f t="shared" si="636"/>
        <v>1</v>
      </c>
      <c r="AC1114" s="32">
        <f t="shared" si="637"/>
        <v>2631.7095157376034</v>
      </c>
      <c r="AD1114" s="33">
        <f t="shared" si="638"/>
        <v>7.6904842623966942</v>
      </c>
      <c r="AE1114" s="34">
        <f t="shared" si="639"/>
        <v>1</v>
      </c>
      <c r="AF1114" s="36">
        <f t="shared" si="640"/>
        <v>1</v>
      </c>
      <c r="AG1114" s="37">
        <f t="shared" si="641"/>
        <v>0</v>
      </c>
      <c r="AH1114" s="37">
        <f>IF(COUNTIF(AF1115:AF1118, "&lt;0")&gt;=2,0,IF(AE1114=1, 1, -1))</f>
        <v>0</v>
      </c>
      <c r="AI1114" s="37">
        <f>IF(COUNTIF(AF1115:AF1117, "&lt;0")&gt;=1,0,IF(AE1114=1, 1, -1))</f>
        <v>0</v>
      </c>
      <c r="AJ1114" s="42">
        <f>IF(SUM(AE1115:AE1117)=0,0,IF(AE1114=1, 1, -1))</f>
        <v>1</v>
      </c>
      <c r="AK1114" s="37">
        <f>IF(COUNTIF(AF1115:AF1116, "&lt;0")&gt;=2,0,IF(AE1114=1, 1, -1))</f>
        <v>1</v>
      </c>
      <c r="AL1114" s="44">
        <f>IF(COUNTIF(AF1115:AF1118, "&lt;0")&gt;=3,0,IF(AE1114=1, 1, -1))</f>
        <v>1</v>
      </c>
      <c r="AM1114" s="49">
        <f>IF(COUNTIF(AF1115:AF1117, "&lt;0")&gt;=2,0,IF(AE1114=1, 1, -1))</f>
        <v>0</v>
      </c>
      <c r="AN1114" s="7">
        <v>14.268191310040439</v>
      </c>
      <c r="AO1114" s="4">
        <f t="shared" si="642"/>
        <v>10.380000000000109</v>
      </c>
      <c r="AP1114" s="4">
        <f t="shared" si="643"/>
        <v>-22.25</v>
      </c>
      <c r="AQ1114" s="4">
        <f t="shared" si="644"/>
        <v>4.4800000000000182</v>
      </c>
      <c r="AR1114">
        <f t="shared" si="660"/>
        <v>22.25</v>
      </c>
      <c r="AS1114" s="6">
        <f t="shared" si="645"/>
        <v>1</v>
      </c>
      <c r="AT1114" s="4">
        <f t="shared" si="646"/>
        <v>-0.84771303493933914</v>
      </c>
      <c r="AU1114" s="4">
        <f t="shared" si="661"/>
        <v>16.788191310040421</v>
      </c>
      <c r="AV1114">
        <f t="shared" si="662"/>
        <v>0</v>
      </c>
      <c r="AW1114">
        <f t="shared" si="663"/>
        <v>1</v>
      </c>
      <c r="AX1114">
        <f t="shared" si="664"/>
        <v>0</v>
      </c>
      <c r="AY1114" s="4">
        <f t="shared" si="647"/>
        <v>-3.9100000000000006</v>
      </c>
      <c r="AZ1114" s="4">
        <f t="shared" si="648"/>
        <v>27.90499999999988</v>
      </c>
      <c r="BA1114" s="4">
        <f>(C1114-$C$1240)*10/100*4</f>
        <v>22.736000000000057</v>
      </c>
      <c r="BC1114"/>
      <c r="BE1114" s="6"/>
      <c r="BK1114">
        <f t="shared" si="665"/>
        <v>1</v>
      </c>
    </row>
    <row r="1115" spans="1:63" x14ac:dyDescent="0.25">
      <c r="A1115">
        <v>144</v>
      </c>
      <c r="B1115" s="1">
        <v>43214</v>
      </c>
      <c r="C1115" s="2">
        <v>2680.8</v>
      </c>
      <c r="D1115" s="2">
        <v>2683.55</v>
      </c>
      <c r="E1115" s="2">
        <v>2617.3200000000002</v>
      </c>
      <c r="F1115" s="2">
        <v>2634.56</v>
      </c>
      <c r="G1115" s="2">
        <v>3706740000</v>
      </c>
      <c r="H1115" s="2">
        <f t="shared" si="649"/>
        <v>20.52643252545905</v>
      </c>
      <c r="I1115" s="2">
        <f t="shared" si="650"/>
        <v>2652.96</v>
      </c>
      <c r="J1115" s="2">
        <f t="shared" si="651"/>
        <v>25.731389079242664</v>
      </c>
      <c r="K1115" s="2">
        <f t="shared" si="652"/>
        <v>10.510000000000218</v>
      </c>
      <c r="L1115" s="20">
        <f>VLOOKUP(B1115,'IV Calls'!A:B,2, FALSE)</f>
        <v>0.1711</v>
      </c>
      <c r="M1115" s="2">
        <f t="shared" si="653"/>
        <v>14.978186227699563</v>
      </c>
      <c r="N1115" s="2">
        <f>VLOOKUP(B1115,'IV Puts'!A:B,2, FALSE)</f>
        <v>0.1709</v>
      </c>
      <c r="O1115" s="21">
        <f t="shared" si="654"/>
        <v>15.525429406421313</v>
      </c>
      <c r="P1115" s="4">
        <f t="shared" si="655"/>
        <v>66.230000000000018</v>
      </c>
      <c r="Q1115" s="4">
        <f t="shared" si="656"/>
        <v>32.063999999999893</v>
      </c>
      <c r="R1115" s="4">
        <f t="shared" si="657"/>
        <v>4.1394285714285717</v>
      </c>
      <c r="S1115" s="4">
        <f t="shared" si="658"/>
        <v>2.7768996485747741</v>
      </c>
      <c r="T1115" s="20">
        <f t="shared" si="629"/>
        <v>2674.4914060150377</v>
      </c>
      <c r="U1115" s="2">
        <f t="shared" si="630"/>
        <v>39.931406015037737</v>
      </c>
      <c r="V1115" s="24">
        <f t="shared" si="631"/>
        <v>0</v>
      </c>
      <c r="W1115" s="32">
        <f t="shared" si="632"/>
        <v>2682.8088333072214</v>
      </c>
      <c r="X1115" s="33">
        <f t="shared" si="633"/>
        <v>48.248833307221503</v>
      </c>
      <c r="Y1115" s="34">
        <f t="shared" si="634"/>
        <v>0</v>
      </c>
      <c r="Z1115" s="39">
        <f t="shared" si="659"/>
        <v>2681.34</v>
      </c>
      <c r="AA1115" s="33">
        <f t="shared" si="635"/>
        <v>46.7800000000002</v>
      </c>
      <c r="AB1115" s="34">
        <f t="shared" si="636"/>
        <v>0</v>
      </c>
      <c r="AC1115" s="32">
        <f t="shared" si="637"/>
        <v>2681.6484549945167</v>
      </c>
      <c r="AD1115" s="33">
        <f t="shared" si="638"/>
        <v>47.088454994516724</v>
      </c>
      <c r="AE1115" s="34">
        <f t="shared" si="639"/>
        <v>0</v>
      </c>
      <c r="AF1115" s="36">
        <f t="shared" si="640"/>
        <v>-1</v>
      </c>
      <c r="AG1115" s="37">
        <f t="shared" si="641"/>
        <v>-1</v>
      </c>
      <c r="AH1115" s="37">
        <f>IF(COUNTIF(AF1116:AF1119, "&lt;0")&gt;=2,0,IF(AE1115=1, 1, -1))</f>
        <v>-1</v>
      </c>
      <c r="AI1115" s="37">
        <f>IF(COUNTIF(AF1116:AF1118, "&lt;0")&gt;=1,0,IF(AE1115=1, 1, -1))</f>
        <v>0</v>
      </c>
      <c r="AJ1115" s="42">
        <f>IF(SUM(AE1116:AE1118)=0,0,IF(AE1115=1, 1, -1))</f>
        <v>-1</v>
      </c>
      <c r="AK1115" s="37">
        <f>IF(COUNTIF(AF1116:AF1117, "&lt;0")&gt;=2,0,IF(AE1115=1, 1, -1))</f>
        <v>-1</v>
      </c>
      <c r="AL1115" s="44">
        <f>IF(COUNTIF(AF1116:AF1119, "&lt;0")&gt;=3,0,IF(AE1115=1, 1, -1))</f>
        <v>-1</v>
      </c>
      <c r="AM1115" s="49">
        <f>IF(COUNTIF(AF1116:AF1118, "&lt;0")&gt;=2,0,IF(AE1115=1, 1, -1))</f>
        <v>-1</v>
      </c>
      <c r="AN1115" s="7">
        <v>14.960678119893954</v>
      </c>
      <c r="AO1115" s="4">
        <f t="shared" si="642"/>
        <v>2.75</v>
      </c>
      <c r="AP1115" s="4">
        <f t="shared" si="643"/>
        <v>-63.480000000000018</v>
      </c>
      <c r="AQ1115" s="4">
        <f t="shared" si="644"/>
        <v>46.240000000000236</v>
      </c>
      <c r="AR1115">
        <f t="shared" si="660"/>
        <v>63.480000000000018</v>
      </c>
      <c r="AS1115" s="6">
        <f t="shared" si="645"/>
        <v>1</v>
      </c>
      <c r="AT1115" s="4">
        <f t="shared" si="646"/>
        <v>-41.038982820159092</v>
      </c>
      <c r="AU1115" s="4">
        <f t="shared" si="661"/>
        <v>-24.279321880106281</v>
      </c>
      <c r="AV1115">
        <f t="shared" si="662"/>
        <v>1</v>
      </c>
      <c r="AW1115">
        <f t="shared" si="663"/>
        <v>0</v>
      </c>
      <c r="AX1115">
        <f t="shared" si="664"/>
        <v>0</v>
      </c>
      <c r="AY1115" s="4">
        <f t="shared" si="647"/>
        <v>-3.9100000000000006</v>
      </c>
      <c r="AZ1115" s="4">
        <f t="shared" si="648"/>
        <v>31.81499999999988</v>
      </c>
      <c r="BA1115" s="4">
        <f>(C1115-$C$1240)*10/100*4</f>
        <v>41.0880000000001</v>
      </c>
      <c r="BC1115"/>
      <c r="BE1115" s="6"/>
      <c r="BK1115">
        <f t="shared" si="665"/>
        <v>1</v>
      </c>
    </row>
    <row r="1116" spans="1:63" x14ac:dyDescent="0.25">
      <c r="A1116">
        <v>143</v>
      </c>
      <c r="B1116" s="1">
        <v>43213</v>
      </c>
      <c r="C1116" s="2">
        <v>2675.4</v>
      </c>
      <c r="D1116" s="2">
        <v>2682.86</v>
      </c>
      <c r="E1116" s="2">
        <v>2657.99</v>
      </c>
      <c r="F1116" s="2">
        <v>2670.29</v>
      </c>
      <c r="G1116" s="2">
        <v>3017480000</v>
      </c>
      <c r="H1116" s="2">
        <f t="shared" si="649"/>
        <v>24.313066902845144</v>
      </c>
      <c r="I1116" s="2">
        <f t="shared" si="650"/>
        <v>2649.8874999999998</v>
      </c>
      <c r="J1116" s="2">
        <f t="shared" si="651"/>
        <v>23.85130389793353</v>
      </c>
      <c r="K1116" s="2">
        <f t="shared" si="652"/>
        <v>5.2600000000002183</v>
      </c>
      <c r="L1116" s="20">
        <f>VLOOKUP(B1116,'IV Calls'!A:B,2, FALSE)</f>
        <v>0.1462</v>
      </c>
      <c r="M1116" s="2">
        <f t="shared" si="653"/>
        <v>12.797707871245718</v>
      </c>
      <c r="N1116" s="2">
        <f>VLOOKUP(B1116,'IV Puts'!A:B,2, FALSE)</f>
        <v>0.14480000000000001</v>
      </c>
      <c r="O1116" s="21">
        <f t="shared" si="654"/>
        <v>13.153633089610096</v>
      </c>
      <c r="P1116" s="4">
        <f t="shared" si="655"/>
        <v>24.870000000000346</v>
      </c>
      <c r="Q1116" s="4">
        <f t="shared" si="656"/>
        <v>30.669999999999892</v>
      </c>
      <c r="R1116" s="4">
        <f t="shared" si="657"/>
        <v>4.201406015037592</v>
      </c>
      <c r="S1116" s="4">
        <f t="shared" si="658"/>
        <v>2.8293426862270326</v>
      </c>
      <c r="T1116" s="20">
        <f t="shared" si="629"/>
        <v>2674.8794436090225</v>
      </c>
      <c r="U1116" s="2">
        <f t="shared" si="630"/>
        <v>4.5894436090225099</v>
      </c>
      <c r="V1116" s="24">
        <f t="shared" si="631"/>
        <v>1</v>
      </c>
      <c r="W1116" s="32">
        <f t="shared" si="632"/>
        <v>2677.6643806088568</v>
      </c>
      <c r="X1116" s="33">
        <f t="shared" si="633"/>
        <v>7.3743806088568817</v>
      </c>
      <c r="Y1116" s="34">
        <f t="shared" si="634"/>
        <v>1</v>
      </c>
      <c r="Z1116" s="39">
        <f t="shared" si="659"/>
        <v>2673.6839999999997</v>
      </c>
      <c r="AA1116" s="33">
        <f t="shared" si="635"/>
        <v>3.3939999999997781</v>
      </c>
      <c r="AB1116" s="34">
        <f t="shared" si="636"/>
        <v>1</v>
      </c>
      <c r="AC1116" s="32">
        <f t="shared" si="637"/>
        <v>2674.5198799278596</v>
      </c>
      <c r="AD1116" s="33">
        <f t="shared" si="638"/>
        <v>4.2298799278596562</v>
      </c>
      <c r="AE1116" s="34">
        <f t="shared" si="639"/>
        <v>1</v>
      </c>
      <c r="AF1116" s="36">
        <f t="shared" si="640"/>
        <v>1</v>
      </c>
      <c r="AG1116" s="37">
        <f t="shared" si="641"/>
        <v>0</v>
      </c>
      <c r="AH1116" s="37">
        <f>IF(COUNTIF(AF1117:AF1120, "&lt;0")&gt;=2,0,IF(AE1116=1, 1, -1))</f>
        <v>0</v>
      </c>
      <c r="AI1116" s="37">
        <f>IF(COUNTIF(AF1117:AF1119, "&lt;0")&gt;=1,0,IF(AE1116=1, 1, -1))</f>
        <v>0</v>
      </c>
      <c r="AJ1116" s="42">
        <f>IF(SUM(AE1117:AE1119)=0,0,IF(AE1116=1, 1, -1))</f>
        <v>1</v>
      </c>
      <c r="AK1116" s="37">
        <f>IF(COUNTIF(AF1117:AF1118, "&lt;0")&gt;=2,0,IF(AE1116=1, 1, -1))</f>
        <v>1</v>
      </c>
      <c r="AL1116" s="44">
        <f>IF(COUNTIF(AF1117:AF1120, "&lt;0")&gt;=3,0,IF(AE1116=1, 1, -1))</f>
        <v>1</v>
      </c>
      <c r="AM1116" s="49">
        <f>IF(COUNTIF(AF1117:AF1119, "&lt;0")&gt;=2,0,IF(AE1116=1, 1, -1))</f>
        <v>1</v>
      </c>
      <c r="AN1116" s="7">
        <v>12.675158001069633</v>
      </c>
      <c r="AO1116" s="4">
        <f t="shared" si="642"/>
        <v>7.4600000000000364</v>
      </c>
      <c r="AP1116" s="4">
        <f t="shared" si="643"/>
        <v>-17.410000000000309</v>
      </c>
      <c r="AQ1116" s="4">
        <f t="shared" si="644"/>
        <v>5.1100000000001273</v>
      </c>
      <c r="AR1116">
        <f t="shared" si="660"/>
        <v>17.410000000000309</v>
      </c>
      <c r="AS1116" s="6">
        <f t="shared" si="645"/>
        <v>0</v>
      </c>
      <c r="AT1116" s="4">
        <f t="shared" si="646"/>
        <v>1.6027370016041402</v>
      </c>
      <c r="AU1116" s="4">
        <f t="shared" si="661"/>
        <v>14.565158001069506</v>
      </c>
      <c r="AV1116">
        <f t="shared" si="662"/>
        <v>0</v>
      </c>
      <c r="AW1116">
        <f t="shared" si="663"/>
        <v>0</v>
      </c>
      <c r="AX1116">
        <f t="shared" si="664"/>
        <v>0</v>
      </c>
      <c r="AY1116" s="4">
        <f t="shared" si="647"/>
        <v>6.94</v>
      </c>
      <c r="AZ1116" s="4">
        <f t="shared" si="648"/>
        <v>35.724999999999881</v>
      </c>
      <c r="BA1116" s="4">
        <f>(C1116-$C$1240)*10/100*4</f>
        <v>38.928000000000068</v>
      </c>
      <c r="BC1116"/>
      <c r="BE1116" s="6"/>
      <c r="BK1116">
        <f t="shared" si="665"/>
        <v>1</v>
      </c>
    </row>
    <row r="1117" spans="1:63" x14ac:dyDescent="0.25">
      <c r="A1117">
        <v>142</v>
      </c>
      <c r="B1117" s="1">
        <v>43210</v>
      </c>
      <c r="C1117" s="2">
        <v>2692.56</v>
      </c>
      <c r="D1117" s="2">
        <v>2693.94</v>
      </c>
      <c r="E1117" s="2">
        <v>2660.61</v>
      </c>
      <c r="F1117" s="2">
        <v>2670.14</v>
      </c>
      <c r="G1117" s="2">
        <v>3388590000</v>
      </c>
      <c r="H1117" s="2">
        <f t="shared" si="649"/>
        <v>30.520570403873197</v>
      </c>
      <c r="I1117" s="2">
        <f t="shared" si="650"/>
        <v>2648.4529999999995</v>
      </c>
      <c r="J1117" s="2">
        <f t="shared" si="651"/>
        <v>27.962076498451665</v>
      </c>
      <c r="K1117" s="2">
        <f t="shared" si="652"/>
        <v>-0.57000000000016371</v>
      </c>
      <c r="L1117" s="20">
        <f>VLOOKUP(B1117,'IV Calls'!A:B,2, FALSE)</f>
        <v>0.13900000000000001</v>
      </c>
      <c r="M1117" s="2">
        <f t="shared" si="653"/>
        <v>12.272213583653299</v>
      </c>
      <c r="N1117" s="2">
        <f>VLOOKUP(B1117,'IV Puts'!A:B,2, FALSE)</f>
        <v>0.14080000000000001</v>
      </c>
      <c r="O1117" s="21">
        <f t="shared" si="654"/>
        <v>12.900397763697471</v>
      </c>
      <c r="P1117" s="4">
        <f t="shared" si="655"/>
        <v>33.329999999999927</v>
      </c>
      <c r="Q1117" s="4">
        <f t="shared" si="656"/>
        <v>33.090999999999894</v>
      </c>
      <c r="R1117" s="4">
        <f t="shared" si="657"/>
        <v>4.7394436090225511</v>
      </c>
      <c r="S1117" s="4">
        <f t="shared" si="658"/>
        <v>3.1892684631784931</v>
      </c>
      <c r="T1117" s="20">
        <f t="shared" si="629"/>
        <v>2697.4946390977443</v>
      </c>
      <c r="U1117" s="2">
        <f t="shared" si="630"/>
        <v>27.354639097744439</v>
      </c>
      <c r="V1117" s="24">
        <f t="shared" si="631"/>
        <v>0</v>
      </c>
      <c r="W1117" s="32">
        <f t="shared" si="632"/>
        <v>2694.5813468467859</v>
      </c>
      <c r="X1117" s="33">
        <f t="shared" si="633"/>
        <v>24.441346846786018</v>
      </c>
      <c r="Y1117" s="34">
        <f t="shared" si="634"/>
        <v>0</v>
      </c>
      <c r="Z1117" s="39">
        <f t="shared" si="659"/>
        <v>2691.7</v>
      </c>
      <c r="AA1117" s="33">
        <f t="shared" si="635"/>
        <v>21.559999999999945</v>
      </c>
      <c r="AB1117" s="34">
        <f t="shared" si="636"/>
        <v>0</v>
      </c>
      <c r="AC1117" s="32">
        <f t="shared" si="637"/>
        <v>2692.3050828378246</v>
      </c>
      <c r="AD1117" s="33">
        <f t="shared" si="638"/>
        <v>22.165082837824684</v>
      </c>
      <c r="AE1117" s="34">
        <f t="shared" si="639"/>
        <v>0</v>
      </c>
      <c r="AF1117" s="36">
        <f t="shared" si="640"/>
        <v>-1</v>
      </c>
      <c r="AG1117" s="37">
        <f t="shared" si="641"/>
        <v>-1</v>
      </c>
      <c r="AH1117" s="37">
        <f>IF(COUNTIF(AF1118:AF1121, "&lt;0")&gt;=2,0,IF(AE1117=1, 1, -1))</f>
        <v>-1</v>
      </c>
      <c r="AI1117" s="37">
        <f>IF(COUNTIF(AF1118:AF1120, "&lt;0")&gt;=1,0,IF(AE1117=1, 1, -1))</f>
        <v>0</v>
      </c>
      <c r="AJ1117" s="42">
        <f>IF(SUM(AE1118:AE1120)=0,0,IF(AE1117=1, 1, -1))</f>
        <v>-1</v>
      </c>
      <c r="AK1117" s="37">
        <f>IF(COUNTIF(AF1118:AF1119, "&lt;0")&gt;=2,0,IF(AE1117=1, 1, -1))</f>
        <v>-1</v>
      </c>
      <c r="AL1117" s="44">
        <f>IF(COUNTIF(AF1118:AF1121, "&lt;0")&gt;=3,0,IF(AE1117=1, 1, -1))</f>
        <v>-1</v>
      </c>
      <c r="AM1117" s="49">
        <f>IF(COUNTIF(AF1118:AF1120, "&lt;0")&gt;=2,0,IF(AE1117=1, 1, -1))</f>
        <v>-1</v>
      </c>
      <c r="AN1117" s="7">
        <v>12.431134335096292</v>
      </c>
      <c r="AO1117" s="4">
        <f t="shared" si="642"/>
        <v>1.3800000000001091</v>
      </c>
      <c r="AP1117" s="4">
        <f t="shared" si="643"/>
        <v>-31.949999999999818</v>
      </c>
      <c r="AQ1117" s="4">
        <f t="shared" si="644"/>
        <v>22.420000000000073</v>
      </c>
      <c r="AR1117">
        <f t="shared" si="660"/>
        <v>31.949999999999818</v>
      </c>
      <c r="AS1117" s="6">
        <f t="shared" si="645"/>
        <v>1</v>
      </c>
      <c r="AT1117" s="4">
        <f t="shared" si="646"/>
        <v>-13.303298497355378</v>
      </c>
      <c r="AU1117" s="4">
        <f t="shared" si="661"/>
        <v>-2.9888656649037806</v>
      </c>
      <c r="AV1117">
        <f t="shared" si="662"/>
        <v>1</v>
      </c>
      <c r="AW1117">
        <f t="shared" si="663"/>
        <v>0</v>
      </c>
      <c r="AX1117">
        <f t="shared" si="664"/>
        <v>0</v>
      </c>
      <c r="AY1117" s="4">
        <f t="shared" si="647"/>
        <v>-3.9100000000000006</v>
      </c>
      <c r="AZ1117" s="4">
        <f t="shared" si="648"/>
        <v>28.784999999999879</v>
      </c>
      <c r="BA1117" s="4">
        <f>(C1117-$C$1240)*10/100*4</f>
        <v>45.792000000000009</v>
      </c>
      <c r="BC1117"/>
      <c r="BE1117" s="6"/>
      <c r="BK1117">
        <f t="shared" si="665"/>
        <v>1</v>
      </c>
    </row>
    <row r="1118" spans="1:63" x14ac:dyDescent="0.25">
      <c r="A1118">
        <v>141</v>
      </c>
      <c r="B1118" s="1">
        <v>43209</v>
      </c>
      <c r="C1118" s="2">
        <v>2701.16</v>
      </c>
      <c r="D1118" s="2">
        <v>2702.84</v>
      </c>
      <c r="E1118" s="2">
        <v>2681.9</v>
      </c>
      <c r="F1118" s="2">
        <v>2693.13</v>
      </c>
      <c r="G1118" s="2">
        <v>3349370000</v>
      </c>
      <c r="H1118" s="2">
        <f t="shared" si="649"/>
        <v>30.206028169519065</v>
      </c>
      <c r="I1118" s="2">
        <f t="shared" si="650"/>
        <v>2648.3929999999996</v>
      </c>
      <c r="J1118" s="2">
        <f t="shared" si="651"/>
        <v>33.383851059740657</v>
      </c>
      <c r="K1118" s="2">
        <f t="shared" si="652"/>
        <v>-7.4800000000000182</v>
      </c>
      <c r="L1118" s="20">
        <f>VLOOKUP(B1118,'IV Calls'!A:B,2, FALSE)</f>
        <v>0.1111</v>
      </c>
      <c r="M1118" s="2">
        <f t="shared" si="653"/>
        <v>9.8654325956430604</v>
      </c>
      <c r="N1118" s="2">
        <f>VLOOKUP(B1118,'IV Puts'!A:B,2, FALSE)</f>
        <v>0.13139999999999999</v>
      </c>
      <c r="O1118" s="21">
        <f t="shared" si="654"/>
        <v>12.108484261828314</v>
      </c>
      <c r="P1118" s="4">
        <f t="shared" si="655"/>
        <v>26.739999999999782</v>
      </c>
      <c r="Q1118" s="4">
        <f t="shared" si="656"/>
        <v>37.414999999999921</v>
      </c>
      <c r="R1118" s="4">
        <f t="shared" si="657"/>
        <v>4.3646390977443561</v>
      </c>
      <c r="S1118" s="4">
        <f t="shared" si="658"/>
        <v>2.8469673898396408</v>
      </c>
      <c r="T1118" s="20">
        <f t="shared" si="629"/>
        <v>2711.2522030075188</v>
      </c>
      <c r="U1118" s="2">
        <f t="shared" si="630"/>
        <v>18.122203007518692</v>
      </c>
      <c r="V1118" s="24">
        <f t="shared" si="631"/>
        <v>0</v>
      </c>
      <c r="W1118" s="32">
        <f t="shared" si="632"/>
        <v>2702.3467003638166</v>
      </c>
      <c r="X1118" s="33">
        <f t="shared" si="633"/>
        <v>9.2167003638164715</v>
      </c>
      <c r="Y1118" s="34">
        <f t="shared" si="634"/>
        <v>1</v>
      </c>
      <c r="Z1118" s="39">
        <f t="shared" si="659"/>
        <v>2700.2650000000003</v>
      </c>
      <c r="AA1118" s="33">
        <f t="shared" si="635"/>
        <v>7.1350000000002183</v>
      </c>
      <c r="AB1118" s="34">
        <f t="shared" si="636"/>
        <v>1</v>
      </c>
      <c r="AC1118" s="32">
        <f t="shared" si="637"/>
        <v>2700.7021570764018</v>
      </c>
      <c r="AD1118" s="33">
        <f t="shared" si="638"/>
        <v>7.5721570764017088</v>
      </c>
      <c r="AE1118" s="34">
        <f t="shared" si="639"/>
        <v>1</v>
      </c>
      <c r="AF1118" s="36">
        <f t="shared" si="640"/>
        <v>1</v>
      </c>
      <c r="AG1118" s="37">
        <f t="shared" si="641"/>
        <v>1</v>
      </c>
      <c r="AH1118" s="37">
        <f>IF(COUNTIF(AF1119:AF1122, "&lt;0")&gt;=2,0,IF(AE1118=1, 1, -1))</f>
        <v>0</v>
      </c>
      <c r="AI1118" s="37">
        <f>IF(COUNTIF(AF1119:AF1121, "&lt;0")&gt;=1,0,IF(AE1118=1, 1, -1))</f>
        <v>0</v>
      </c>
      <c r="AJ1118" s="42">
        <f>IF(SUM(AE1119:AE1121)=0,0,IF(AE1118=1, 1, -1))</f>
        <v>1</v>
      </c>
      <c r="AK1118" s="37">
        <f>IF(COUNTIF(AF1119:AF1120, "&lt;0")&gt;=2,0,IF(AE1118=1, 1, -1))</f>
        <v>1</v>
      </c>
      <c r="AL1118" s="44">
        <f>IF(COUNTIF(AF1119:AF1122, "&lt;0")&gt;=3,0,IF(AE1118=1, 1, -1))</f>
        <v>1</v>
      </c>
      <c r="AM1118" s="49">
        <f>IF(COUNTIF(AF1119:AF1121, "&lt;0")&gt;=2,0,IF(AE1118=1, 1, -1))</f>
        <v>1</v>
      </c>
      <c r="AN1118" s="7">
        <v>11.668027390346516</v>
      </c>
      <c r="AO1118" s="4">
        <f t="shared" si="642"/>
        <v>1.680000000000291</v>
      </c>
      <c r="AP1118" s="4">
        <f t="shared" si="643"/>
        <v>-19.259999999999764</v>
      </c>
      <c r="AQ1118" s="4">
        <f t="shared" si="644"/>
        <v>8.0299999999997453</v>
      </c>
      <c r="AR1118">
        <f t="shared" si="660"/>
        <v>19.259999999999764</v>
      </c>
      <c r="AS1118" s="6">
        <f t="shared" si="645"/>
        <v>1</v>
      </c>
      <c r="AT1118" s="4">
        <f t="shared" si="646"/>
        <v>-1.757958914479989</v>
      </c>
      <c r="AU1118" s="4">
        <f t="shared" si="661"/>
        <v>10.638027390346771</v>
      </c>
      <c r="AV1118">
        <f t="shared" si="662"/>
        <v>0</v>
      </c>
      <c r="AW1118">
        <f t="shared" si="663"/>
        <v>1</v>
      </c>
      <c r="AX1118">
        <f t="shared" si="664"/>
        <v>0</v>
      </c>
      <c r="AY1118" s="4">
        <f t="shared" si="647"/>
        <v>-3.9100000000000006</v>
      </c>
      <c r="AZ1118" s="4">
        <f t="shared" si="648"/>
        <v>32.694999999999879</v>
      </c>
      <c r="BA1118" s="4">
        <f>(C1118-$C$1240)*10/100*4</f>
        <v>49.231999999999971</v>
      </c>
      <c r="BC1118"/>
      <c r="BE1118" s="6"/>
      <c r="BK1118">
        <f t="shared" si="665"/>
        <v>1</v>
      </c>
    </row>
    <row r="1119" spans="1:63" x14ac:dyDescent="0.25">
      <c r="A1119">
        <v>140</v>
      </c>
      <c r="B1119" s="1">
        <v>43208</v>
      </c>
      <c r="C1119" s="2">
        <v>2710.11</v>
      </c>
      <c r="D1119" s="2">
        <v>2717.49</v>
      </c>
      <c r="E1119" s="2">
        <v>2703.63</v>
      </c>
      <c r="F1119" s="2">
        <v>2708.64</v>
      </c>
      <c r="G1119" s="2">
        <v>3383410000</v>
      </c>
      <c r="H1119" s="2">
        <f t="shared" si="649"/>
        <v>27.430404136853568</v>
      </c>
      <c r="I1119" s="2">
        <f t="shared" si="650"/>
        <v>2649.0844999999999</v>
      </c>
      <c r="J1119" s="2">
        <f t="shared" si="651"/>
        <v>32.209543273612816</v>
      </c>
      <c r="K1119" s="2">
        <f t="shared" si="652"/>
        <v>3.7200000000002547</v>
      </c>
      <c r="L1119" s="20">
        <f>VLOOKUP(B1119,'IV Calls'!A:B,2, FALSE)</f>
        <v>0.1124</v>
      </c>
      <c r="M1119" s="2">
        <f t="shared" si="653"/>
        <v>9.9725788400594464</v>
      </c>
      <c r="N1119" s="2">
        <f>VLOOKUP(B1119,'IV Puts'!A:B,2, FALSE)</f>
        <v>0.1134</v>
      </c>
      <c r="O1119" s="21">
        <f t="shared" si="654"/>
        <v>10.441107408329271</v>
      </c>
      <c r="P1119" s="4">
        <f t="shared" si="655"/>
        <v>13.859999999999673</v>
      </c>
      <c r="Q1119" s="4">
        <f t="shared" si="656"/>
        <v>37.479999999999926</v>
      </c>
      <c r="R1119" s="4">
        <f t="shared" si="657"/>
        <v>2.6122030075187928</v>
      </c>
      <c r="S1119" s="4">
        <f t="shared" si="658"/>
        <v>1.6714089631222067</v>
      </c>
      <c r="T1119" s="20">
        <f t="shared" si="629"/>
        <v>2706.9615714285715</v>
      </c>
      <c r="U1119" s="2">
        <f t="shared" si="630"/>
        <v>1.6784285714284124</v>
      </c>
      <c r="V1119" s="24">
        <f t="shared" si="631"/>
        <v>1</v>
      </c>
      <c r="W1119" s="32">
        <f t="shared" si="632"/>
        <v>2710.3722223499867</v>
      </c>
      <c r="X1119" s="33">
        <f t="shared" si="633"/>
        <v>1.7322223499868414</v>
      </c>
      <c r="Y1119" s="34">
        <f t="shared" si="634"/>
        <v>1</v>
      </c>
      <c r="Z1119" s="39">
        <f t="shared" si="659"/>
        <v>2711.8470000000007</v>
      </c>
      <c r="AA1119" s="33">
        <f t="shared" si="635"/>
        <v>3.2070000000007894</v>
      </c>
      <c r="AB1119" s="34">
        <f t="shared" si="636"/>
        <v>1</v>
      </c>
      <c r="AC1119" s="32">
        <f t="shared" si="637"/>
        <v>2711.5372966934979</v>
      </c>
      <c r="AD1119" s="33">
        <f t="shared" si="638"/>
        <v>2.8972966934979922</v>
      </c>
      <c r="AE1119" s="34">
        <f t="shared" si="639"/>
        <v>1</v>
      </c>
      <c r="AF1119" s="36">
        <f t="shared" si="640"/>
        <v>1</v>
      </c>
      <c r="AG1119" s="37">
        <f t="shared" si="641"/>
        <v>0</v>
      </c>
      <c r="AH1119" s="37">
        <f>IF(COUNTIF(AF1120:AF1123, "&lt;0")&gt;=2,0,IF(AE1119=1, 1, -1))</f>
        <v>0</v>
      </c>
      <c r="AI1119" s="37">
        <f>IF(COUNTIF(AF1120:AF1122, "&lt;0")&gt;=1,0,IF(AE1119=1, 1, -1))</f>
        <v>0</v>
      </c>
      <c r="AJ1119" s="42">
        <f>IF(SUM(AE1120:AE1122)=0,0,IF(AE1119=1, 1, -1))</f>
        <v>1</v>
      </c>
      <c r="AK1119" s="37">
        <f>IF(COUNTIF(AF1120:AF1121, "&lt;0")&gt;=2,0,IF(AE1119=1, 1, -1))</f>
        <v>1</v>
      </c>
      <c r="AL1119" s="44">
        <f>IF(COUNTIF(AF1120:AF1123, "&lt;0")&gt;=3,0,IF(AE1119=1, 1, -1))</f>
        <v>1</v>
      </c>
      <c r="AM1119" s="49">
        <f>IF(COUNTIF(AF1120:AF1122, "&lt;0")&gt;=2,0,IF(AE1119=1, 1, -1))</f>
        <v>0</v>
      </c>
      <c r="AN1119" s="7">
        <v>10.061302851092004</v>
      </c>
      <c r="AO1119" s="4">
        <f t="shared" si="642"/>
        <v>7.3799999999996544</v>
      </c>
      <c r="AP1119" s="4">
        <f t="shared" si="643"/>
        <v>-6.4800000000000182</v>
      </c>
      <c r="AQ1119" s="4">
        <f t="shared" si="644"/>
        <v>1.4700000000002547</v>
      </c>
      <c r="AR1119">
        <f t="shared" si="660"/>
        <v>7.3799999999996544</v>
      </c>
      <c r="AS1119" s="6">
        <f t="shared" si="645"/>
        <v>0</v>
      </c>
      <c r="AT1119" s="4">
        <f t="shared" si="646"/>
        <v>7.7119542766383518</v>
      </c>
      <c r="AU1119" s="4">
        <f t="shared" si="661"/>
        <v>15.591302851091749</v>
      </c>
      <c r="AV1119">
        <f t="shared" si="662"/>
        <v>0</v>
      </c>
      <c r="AW1119">
        <f t="shared" si="663"/>
        <v>0</v>
      </c>
      <c r="AX1119">
        <f t="shared" si="664"/>
        <v>0</v>
      </c>
      <c r="AY1119" s="4">
        <f t="shared" si="647"/>
        <v>6.94</v>
      </c>
      <c r="AZ1119" s="4">
        <f t="shared" si="648"/>
        <v>36.604999999999883</v>
      </c>
      <c r="BA1119" s="4">
        <f>(C1119-$C$1240)*10/100*4</f>
        <v>52.812000000000083</v>
      </c>
      <c r="BC1119"/>
      <c r="BE1119" s="6"/>
      <c r="BK1119">
        <f t="shared" si="665"/>
        <v>1</v>
      </c>
    </row>
    <row r="1120" spans="1:63" x14ac:dyDescent="0.25">
      <c r="A1120">
        <v>139</v>
      </c>
      <c r="B1120" s="1">
        <v>43207</v>
      </c>
      <c r="C1120" s="2">
        <v>2692.74</v>
      </c>
      <c r="D1120" s="2">
        <v>2713.34</v>
      </c>
      <c r="E1120" s="2">
        <v>2692.05</v>
      </c>
      <c r="F1120" s="2">
        <v>2706.39</v>
      </c>
      <c r="G1120" s="2">
        <v>3234360000</v>
      </c>
      <c r="H1120" s="2">
        <f t="shared" si="649"/>
        <v>30.914299837525753</v>
      </c>
      <c r="I1120" s="2">
        <f t="shared" si="650"/>
        <v>2649.3315000000002</v>
      </c>
      <c r="J1120" s="2">
        <f t="shared" si="651"/>
        <v>33.531221629212489</v>
      </c>
      <c r="K1120" s="2">
        <f t="shared" si="652"/>
        <v>14.899999999999636</v>
      </c>
      <c r="L1120" s="20">
        <f>VLOOKUP(B1120,'IV Calls'!A:B,2, FALSE)</f>
        <v>0.11700000000000001</v>
      </c>
      <c r="M1120" s="2">
        <f t="shared" si="653"/>
        <v>10.271202068918573</v>
      </c>
      <c r="N1120" s="2">
        <f>VLOOKUP(B1120,'IV Puts'!A:B,2, FALSE)</f>
        <v>0.1178</v>
      </c>
      <c r="O1120" s="21">
        <f t="shared" si="654"/>
        <v>10.73181169429929</v>
      </c>
      <c r="P1120" s="4">
        <f t="shared" si="655"/>
        <v>35.5</v>
      </c>
      <c r="Q1120" s="4">
        <f t="shared" si="656"/>
        <v>43.718999999999959</v>
      </c>
      <c r="R1120" s="4">
        <f t="shared" si="657"/>
        <v>0.57157142857142518</v>
      </c>
      <c r="S1120" s="4">
        <f t="shared" si="658"/>
        <v>0.36932725350250895</v>
      </c>
      <c r="T1120" s="20">
        <f t="shared" si="629"/>
        <v>2676.4763759398497</v>
      </c>
      <c r="U1120" s="2">
        <f t="shared" si="630"/>
        <v>29.913624060150141</v>
      </c>
      <c r="V1120" s="24">
        <f t="shared" si="631"/>
        <v>0</v>
      </c>
      <c r="W1120" s="32">
        <f t="shared" si="632"/>
        <v>2692.1178486379358</v>
      </c>
      <c r="X1120" s="33">
        <f t="shared" si="633"/>
        <v>14.272151362064051</v>
      </c>
      <c r="Y1120" s="34">
        <f t="shared" si="634"/>
        <v>0</v>
      </c>
      <c r="Z1120" s="39">
        <f t="shared" si="659"/>
        <v>2695.0039999999999</v>
      </c>
      <c r="AA1120" s="33">
        <f t="shared" si="635"/>
        <v>11.385999999999967</v>
      </c>
      <c r="AB1120" s="34">
        <f t="shared" si="636"/>
        <v>1</v>
      </c>
      <c r="AC1120" s="32">
        <f t="shared" si="637"/>
        <v>2694.3979082139663</v>
      </c>
      <c r="AD1120" s="33">
        <f t="shared" si="638"/>
        <v>11.992091786033598</v>
      </c>
      <c r="AE1120" s="34">
        <f t="shared" si="639"/>
        <v>0</v>
      </c>
      <c r="AF1120" s="36">
        <f t="shared" si="640"/>
        <v>-1</v>
      </c>
      <c r="AG1120" s="37">
        <f t="shared" si="641"/>
        <v>-1</v>
      </c>
      <c r="AH1120" s="37">
        <f>IF(COUNTIF(AF1121:AF1124, "&lt;0")&gt;=2,0,IF(AE1120=1, 1, -1))</f>
        <v>-1</v>
      </c>
      <c r="AI1120" s="37">
        <f>IF(COUNTIF(AF1121:AF1123, "&lt;0")&gt;=1,0,IF(AE1120=1, 1, -1))</f>
        <v>0</v>
      </c>
      <c r="AJ1120" s="42">
        <f>IF(SUM(AE1121:AE1123)=0,0,IF(AE1120=1, 1, -1))</f>
        <v>-1</v>
      </c>
      <c r="AK1120" s="37">
        <f>IF(COUNTIF(AF1121:AF1122, "&lt;0")&gt;=2,0,IF(AE1120=1, 1, -1))</f>
        <v>-1</v>
      </c>
      <c r="AL1120" s="44">
        <f>IF(COUNTIF(AF1121:AF1124, "&lt;0")&gt;=3,0,IF(AE1120=1, 1, -1))</f>
        <v>-1</v>
      </c>
      <c r="AM1120" s="49">
        <f>IF(COUNTIF(AF1121:AF1123, "&lt;0")&gt;=2,0,IF(AE1120=1, 1, -1))</f>
        <v>-1</v>
      </c>
      <c r="AN1120" s="7">
        <v>10.341432510415451</v>
      </c>
      <c r="AO1120" s="4">
        <f t="shared" si="642"/>
        <v>20.600000000000364</v>
      </c>
      <c r="AP1120" s="4">
        <f t="shared" si="643"/>
        <v>-0.68999999999959982</v>
      </c>
      <c r="AQ1120" s="4">
        <f t="shared" si="644"/>
        <v>13.650000000000091</v>
      </c>
      <c r="AR1120">
        <f t="shared" si="660"/>
        <v>20.600000000000364</v>
      </c>
      <c r="AS1120" s="6">
        <f t="shared" si="645"/>
        <v>1</v>
      </c>
      <c r="AT1120" s="4">
        <f t="shared" si="646"/>
        <v>-5.0878512343771867</v>
      </c>
      <c r="AU1120" s="4">
        <f t="shared" si="661"/>
        <v>3.6914325104153605</v>
      </c>
      <c r="AV1120">
        <f t="shared" si="662"/>
        <v>0</v>
      </c>
      <c r="AW1120">
        <f t="shared" si="663"/>
        <v>1</v>
      </c>
      <c r="AX1120">
        <f t="shared" si="664"/>
        <v>0</v>
      </c>
      <c r="AY1120" s="4">
        <f t="shared" si="647"/>
        <v>-3.9100000000000006</v>
      </c>
      <c r="AZ1120" s="4">
        <f t="shared" si="648"/>
        <v>29.664999999999882</v>
      </c>
      <c r="BA1120" s="4">
        <f>(C1120-$C$1240)*10/100*4</f>
        <v>45.86399999999994</v>
      </c>
      <c r="BC1120"/>
      <c r="BE1120" s="6"/>
      <c r="BK1120">
        <f t="shared" si="665"/>
        <v>1</v>
      </c>
    </row>
    <row r="1121" spans="1:63" x14ac:dyDescent="0.25">
      <c r="A1121">
        <v>138</v>
      </c>
      <c r="B1121" s="1">
        <v>43206</v>
      </c>
      <c r="C1121" s="2">
        <v>2670.1</v>
      </c>
      <c r="D1121" s="2">
        <v>2686.49</v>
      </c>
      <c r="E1121" s="2">
        <v>2665.16</v>
      </c>
      <c r="F1121" s="2">
        <v>2677.84</v>
      </c>
      <c r="G1121" s="2">
        <v>3019700000</v>
      </c>
      <c r="H1121" s="2">
        <f t="shared" si="649"/>
        <v>31.11013589741383</v>
      </c>
      <c r="I1121" s="2">
        <f t="shared" si="650"/>
        <v>2651.7635</v>
      </c>
      <c r="J1121" s="2">
        <f t="shared" si="651"/>
        <v>33.438434437508853</v>
      </c>
      <c r="K1121" s="2">
        <f t="shared" si="652"/>
        <v>13.799999999999727</v>
      </c>
      <c r="L1121" s="20">
        <f>VLOOKUP(B1121,'IV Calls'!A:B,2, FALSE)</f>
        <v>0.13220000000000001</v>
      </c>
      <c r="M1121" s="2">
        <f t="shared" si="653"/>
        <v>11.512227529980674</v>
      </c>
      <c r="N1121" s="2">
        <f>VLOOKUP(B1121,'IV Puts'!A:B,2, FALSE)</f>
        <v>0.13100000000000001</v>
      </c>
      <c r="O1121" s="21">
        <f t="shared" si="654"/>
        <v>11.838360112387491</v>
      </c>
      <c r="P1121" s="4">
        <f t="shared" si="655"/>
        <v>30.1899999999996</v>
      </c>
      <c r="Q1121" s="4">
        <f t="shared" si="656"/>
        <v>44.53399999999997</v>
      </c>
      <c r="R1121" s="4">
        <f t="shared" si="657"/>
        <v>-1.3636240601503786</v>
      </c>
      <c r="S1121" s="4">
        <f t="shared" si="658"/>
        <v>-0.87626952403345659</v>
      </c>
      <c r="T1121" s="20">
        <f t="shared" si="629"/>
        <v>2652.9033609022558</v>
      </c>
      <c r="U1121" s="2">
        <f t="shared" si="630"/>
        <v>24.936639097744319</v>
      </c>
      <c r="V1121" s="24">
        <f t="shared" si="631"/>
        <v>0</v>
      </c>
      <c r="W1121" s="32">
        <f t="shared" si="632"/>
        <v>2668.4807397267614</v>
      </c>
      <c r="X1121" s="33">
        <f t="shared" si="633"/>
        <v>9.3592602732387604</v>
      </c>
      <c r="Y1121" s="34">
        <f t="shared" si="634"/>
        <v>1</v>
      </c>
      <c r="Z1121" s="39">
        <f t="shared" si="659"/>
        <v>2669.42</v>
      </c>
      <c r="AA1121" s="33">
        <f t="shared" si="635"/>
        <v>8.4200000000000728</v>
      </c>
      <c r="AB1121" s="34">
        <f t="shared" si="636"/>
        <v>1</v>
      </c>
      <c r="AC1121" s="32">
        <f t="shared" si="637"/>
        <v>2669.2227553426201</v>
      </c>
      <c r="AD1121" s="33">
        <f t="shared" si="638"/>
        <v>8.6172446573800698</v>
      </c>
      <c r="AE1121" s="34">
        <f t="shared" si="639"/>
        <v>1</v>
      </c>
      <c r="AF1121" s="36">
        <f t="shared" si="640"/>
        <v>1</v>
      </c>
      <c r="AG1121" s="37">
        <f t="shared" si="641"/>
        <v>0</v>
      </c>
      <c r="AH1121" s="37">
        <f>IF(COUNTIF(AF1122:AF1125, "&lt;0")&gt;=2,0,IF(AE1121=1, 1, -1))</f>
        <v>1</v>
      </c>
      <c r="AI1121" s="37">
        <f>IF(COUNTIF(AF1122:AF1124, "&lt;0")&gt;=1,0,IF(AE1121=1, 1, -1))</f>
        <v>0</v>
      </c>
      <c r="AJ1121" s="42">
        <f>IF(SUM(AE1122:AE1124)=0,0,IF(AE1121=1, 1, -1))</f>
        <v>1</v>
      </c>
      <c r="AK1121" s="37">
        <f>IF(COUNTIF(AF1122:AF1123, "&lt;0")&gt;=2,0,IF(AE1121=1, 1, -1))</f>
        <v>1</v>
      </c>
      <c r="AL1121" s="44">
        <f>IF(COUNTIF(AF1122:AF1125, "&lt;0")&gt;=3,0,IF(AE1121=1, 1, -1))</f>
        <v>1</v>
      </c>
      <c r="AM1121" s="49">
        <f>IF(COUNTIF(AF1122:AF1124, "&lt;0")&gt;=2,0,IF(AE1121=1, 1, -1))</f>
        <v>1</v>
      </c>
      <c r="AN1121" s="7">
        <v>11.407729246803845</v>
      </c>
      <c r="AO1121" s="4">
        <f t="shared" si="642"/>
        <v>16.389999999999873</v>
      </c>
      <c r="AP1121" s="4">
        <f t="shared" si="643"/>
        <v>-4.9400000000000546</v>
      </c>
      <c r="AQ1121" s="4">
        <f t="shared" si="644"/>
        <v>7.7400000000002365</v>
      </c>
      <c r="AR1121">
        <f t="shared" si="660"/>
        <v>16.389999999999873</v>
      </c>
      <c r="AS1121" s="6">
        <f t="shared" si="645"/>
        <v>0</v>
      </c>
      <c r="AT1121" s="4">
        <f t="shared" si="646"/>
        <v>0.7215938702058935</v>
      </c>
      <c r="AU1121" s="4">
        <f t="shared" si="661"/>
        <v>10.667729246803608</v>
      </c>
      <c r="AV1121">
        <f t="shared" si="662"/>
        <v>0</v>
      </c>
      <c r="AW1121">
        <f t="shared" si="663"/>
        <v>0</v>
      </c>
      <c r="AX1121">
        <f t="shared" si="664"/>
        <v>0</v>
      </c>
      <c r="AY1121" s="4">
        <f t="shared" si="647"/>
        <v>6.94</v>
      </c>
      <c r="AZ1121" s="4">
        <f t="shared" si="648"/>
        <v>33.574999999999882</v>
      </c>
      <c r="BA1121" s="4">
        <f>(C1121-$C$1240)*10/100*4</f>
        <v>36.807999999999993</v>
      </c>
      <c r="BC1121"/>
      <c r="BE1121" s="6"/>
      <c r="BK1121">
        <f t="shared" si="665"/>
        <v>1</v>
      </c>
    </row>
    <row r="1122" spans="1:63" x14ac:dyDescent="0.25">
      <c r="A1122">
        <v>137</v>
      </c>
      <c r="B1122" s="1">
        <v>43203</v>
      </c>
      <c r="C1122" s="2">
        <v>2676.9</v>
      </c>
      <c r="D1122" s="2">
        <v>2680.26</v>
      </c>
      <c r="E1122" s="2">
        <v>2645.05</v>
      </c>
      <c r="F1122" s="2">
        <v>2656.3</v>
      </c>
      <c r="G1122" s="2">
        <v>2960910000</v>
      </c>
      <c r="H1122" s="2">
        <f t="shared" si="649"/>
        <v>28.991064236339394</v>
      </c>
      <c r="I1122" s="2">
        <f t="shared" si="650"/>
        <v>2655.7869999999998</v>
      </c>
      <c r="J1122" s="2">
        <f t="shared" si="651"/>
        <v>36.62245721728101</v>
      </c>
      <c r="K1122" s="2">
        <f t="shared" si="652"/>
        <v>12.910000000000309</v>
      </c>
      <c r="L1122" s="20">
        <f>VLOOKUP(B1122,'IV Calls'!A:B,2, FALSE)</f>
        <v>0.1366</v>
      </c>
      <c r="M1122" s="2">
        <f t="shared" si="653"/>
        <v>11.929825101103324</v>
      </c>
      <c r="N1122" s="2">
        <f>VLOOKUP(B1122,'IV Puts'!A:B,2, FALSE)</f>
        <v>0.13500000000000001</v>
      </c>
      <c r="O1122" s="21">
        <f t="shared" si="654"/>
        <v>12.235155337269298</v>
      </c>
      <c r="P1122" s="4">
        <f t="shared" si="655"/>
        <v>35.210000000000036</v>
      </c>
      <c r="Q1122" s="4">
        <f t="shared" si="656"/>
        <v>50.22199999999998</v>
      </c>
      <c r="R1122" s="4">
        <f t="shared" si="657"/>
        <v>-3.396639097744369</v>
      </c>
      <c r="S1122" s="4">
        <f t="shared" si="658"/>
        <v>-2.2806482721671637</v>
      </c>
      <c r="T1122" s="20">
        <f t="shared" si="629"/>
        <v>2659.078842105263</v>
      </c>
      <c r="U1122" s="2">
        <f t="shared" si="630"/>
        <v>2.7788421052628109</v>
      </c>
      <c r="V1122" s="24">
        <f t="shared" si="631"/>
        <v>1</v>
      </c>
      <c r="W1122" s="32">
        <f t="shared" si="632"/>
        <v>2674.6125488781895</v>
      </c>
      <c r="X1122" s="33">
        <f t="shared" si="633"/>
        <v>18.312548878189318</v>
      </c>
      <c r="Y1122" s="34">
        <f t="shared" si="634"/>
        <v>0</v>
      </c>
      <c r="Z1122" s="39">
        <f t="shared" si="659"/>
        <v>2679.2069999999999</v>
      </c>
      <c r="AA1122" s="33">
        <f t="shared" si="635"/>
        <v>22.906999999999698</v>
      </c>
      <c r="AB1122" s="34">
        <f t="shared" si="636"/>
        <v>0</v>
      </c>
      <c r="AC1122" s="32">
        <f t="shared" si="637"/>
        <v>2678.2421652644198</v>
      </c>
      <c r="AD1122" s="33">
        <f t="shared" si="638"/>
        <v>21.9421652644196</v>
      </c>
      <c r="AE1122" s="34">
        <f t="shared" si="639"/>
        <v>0</v>
      </c>
      <c r="AF1122" s="36">
        <f t="shared" si="640"/>
        <v>-1</v>
      </c>
      <c r="AG1122" s="37">
        <f t="shared" si="641"/>
        <v>-1</v>
      </c>
      <c r="AH1122" s="37">
        <f>IF(COUNTIF(AF1123:AF1126, "&lt;0")&gt;=2,0,IF(AE1122=1, 1, -1))</f>
        <v>-1</v>
      </c>
      <c r="AI1122" s="37">
        <f>IF(COUNTIF(AF1123:AF1125, "&lt;0")&gt;=1,0,IF(AE1122=1, 1, -1))</f>
        <v>-1</v>
      </c>
      <c r="AJ1122" s="42">
        <f>IF(SUM(AE1123:AE1125)=0,0,IF(AE1122=1, 1, -1))</f>
        <v>-1</v>
      </c>
      <c r="AK1122" s="37">
        <f>IF(COUNTIF(AF1123:AF1124, "&lt;0")&gt;=2,0,IF(AE1122=1, 1, -1))</f>
        <v>-1</v>
      </c>
      <c r="AL1122" s="44">
        <f>IF(COUNTIF(AF1123:AF1126, "&lt;0")&gt;=3,0,IF(AE1122=1, 1, -1))</f>
        <v>-1</v>
      </c>
      <c r="AM1122" s="49">
        <f>IF(COUNTIF(AF1123:AF1125, "&lt;0")&gt;=2,0,IF(AE1122=1, 1, -1))</f>
        <v>-1</v>
      </c>
      <c r="AN1122" s="7">
        <v>11.790090692891278</v>
      </c>
      <c r="AO1122" s="4">
        <f t="shared" si="642"/>
        <v>3.3600000000001273</v>
      </c>
      <c r="AP1122" s="4">
        <f t="shared" si="643"/>
        <v>-31.849999999999909</v>
      </c>
      <c r="AQ1122" s="4">
        <f t="shared" si="644"/>
        <v>20.599999999999909</v>
      </c>
      <c r="AR1122">
        <f t="shared" si="660"/>
        <v>31.849999999999909</v>
      </c>
      <c r="AS1122" s="6">
        <f t="shared" si="645"/>
        <v>1</v>
      </c>
      <c r="AT1122" s="4">
        <f t="shared" si="646"/>
        <v>-14.164863960662991</v>
      </c>
      <c r="AU1122" s="4">
        <f t="shared" si="661"/>
        <v>-1.8099093071086312</v>
      </c>
      <c r="AV1122">
        <f t="shared" si="662"/>
        <v>1</v>
      </c>
      <c r="AW1122">
        <f t="shared" si="663"/>
        <v>0</v>
      </c>
      <c r="AX1122">
        <f t="shared" si="664"/>
        <v>0</v>
      </c>
      <c r="AY1122" s="4">
        <f t="shared" si="647"/>
        <v>-3.9100000000000006</v>
      </c>
      <c r="AZ1122" s="4">
        <f t="shared" si="648"/>
        <v>26.634999999999884</v>
      </c>
      <c r="BA1122" s="4">
        <f>(C1122-$C$1240)*10/100*4</f>
        <v>39.528000000000063</v>
      </c>
      <c r="BC1122"/>
      <c r="BE1122" s="6"/>
      <c r="BK1122">
        <f t="shared" si="665"/>
        <v>1</v>
      </c>
    </row>
    <row r="1123" spans="1:63" x14ac:dyDescent="0.25">
      <c r="A1123">
        <v>136</v>
      </c>
      <c r="B1123" s="1">
        <v>43202</v>
      </c>
      <c r="C1123" s="2">
        <v>2653.83</v>
      </c>
      <c r="D1123" s="2">
        <v>2674.72</v>
      </c>
      <c r="E1123" s="2">
        <v>2653.83</v>
      </c>
      <c r="F1123" s="2">
        <v>2663.99</v>
      </c>
      <c r="G1123" s="2">
        <v>3021320000</v>
      </c>
      <c r="H1123" s="2">
        <f t="shared" si="649"/>
        <v>25.287926939329953</v>
      </c>
      <c r="I1123" s="2">
        <f t="shared" si="650"/>
        <v>2659.6554999999998</v>
      </c>
      <c r="J1123" s="2">
        <f t="shared" si="651"/>
        <v>35.809840605768201</v>
      </c>
      <c r="K1123" s="2">
        <f t="shared" si="652"/>
        <v>11.639999999999873</v>
      </c>
      <c r="L1123" s="20">
        <f>VLOOKUP(B1123,'IV Calls'!A:B,2, FALSE)</f>
        <v>0.1444</v>
      </c>
      <c r="M1123" s="2">
        <f t="shared" si="653"/>
        <v>12.507831582344108</v>
      </c>
      <c r="N1123" s="2">
        <f>VLOOKUP(B1123,'IV Puts'!A:B,2, FALSE)</f>
        <v>0.14760000000000001</v>
      </c>
      <c r="O1123" s="21">
        <f t="shared" si="654"/>
        <v>13.267635472142786</v>
      </c>
      <c r="P1123" s="4">
        <f t="shared" si="655"/>
        <v>32.529999999999745</v>
      </c>
      <c r="Q1123" s="4">
        <f t="shared" si="656"/>
        <v>52.10799999999999</v>
      </c>
      <c r="R1123" s="4">
        <f t="shared" si="657"/>
        <v>-4.9111578947368519</v>
      </c>
      <c r="S1123" s="4">
        <f t="shared" si="658"/>
        <v>-3.2217621433952419</v>
      </c>
      <c r="T1123" s="20">
        <f t="shared" si="629"/>
        <v>2635.74907518797</v>
      </c>
      <c r="U1123" s="2">
        <f t="shared" si="630"/>
        <v>28.240924812029789</v>
      </c>
      <c r="V1123" s="24">
        <f t="shared" si="631"/>
        <v>0</v>
      </c>
      <c r="W1123" s="32">
        <f t="shared" si="632"/>
        <v>2650.8655972421434</v>
      </c>
      <c r="X1123" s="33">
        <f t="shared" si="633"/>
        <v>13.124402757856387</v>
      </c>
      <c r="Y1123" s="34">
        <f t="shared" si="634"/>
        <v>1</v>
      </c>
      <c r="Z1123" s="39">
        <f t="shared" si="659"/>
        <v>2654.8239999999996</v>
      </c>
      <c r="AA1123" s="33">
        <f t="shared" si="635"/>
        <v>9.1660000000001673</v>
      </c>
      <c r="AB1123" s="34">
        <f t="shared" si="636"/>
        <v>1</v>
      </c>
      <c r="AC1123" s="32">
        <f t="shared" si="637"/>
        <v>2653.9927354208498</v>
      </c>
      <c r="AD1123" s="33">
        <f t="shared" si="638"/>
        <v>9.9972645791499417</v>
      </c>
      <c r="AE1123" s="34">
        <f t="shared" si="639"/>
        <v>1</v>
      </c>
      <c r="AF1123" s="36">
        <f t="shared" si="640"/>
        <v>1</v>
      </c>
      <c r="AG1123" s="37">
        <f t="shared" si="641"/>
        <v>1</v>
      </c>
      <c r="AH1123" s="37">
        <f>IF(COUNTIF(AF1124:AF1127, "&lt;0")&gt;=2,0,IF(AE1123=1, 1, -1))</f>
        <v>1</v>
      </c>
      <c r="AI1123" s="37">
        <f>IF(COUNTIF(AF1124:AF1126, "&lt;0")&gt;=1,0,IF(AE1123=1, 1, -1))</f>
        <v>1</v>
      </c>
      <c r="AJ1123" s="42">
        <f>IF(SUM(AE1124:AE1126)=0,0,IF(AE1123=1, 1, -1))</f>
        <v>1</v>
      </c>
      <c r="AK1123" s="37">
        <f>IF(COUNTIF(AF1124:AF1125, "&lt;0")&gt;=2,0,IF(AE1123=1, 1, -1))</f>
        <v>1</v>
      </c>
      <c r="AL1123" s="44">
        <f>IF(COUNTIF(AF1124:AF1127, "&lt;0")&gt;=3,0,IF(AE1123=1, 1, -1))</f>
        <v>1</v>
      </c>
      <c r="AM1123" s="49">
        <f>IF(COUNTIF(AF1124:AF1126, "&lt;0")&gt;=2,0,IF(AE1123=1, 1, -1))</f>
        <v>1</v>
      </c>
      <c r="AN1123" s="7">
        <v>12.785013445664754</v>
      </c>
      <c r="AO1123" s="4">
        <f t="shared" si="642"/>
        <v>20.889999999999873</v>
      </c>
      <c r="AP1123" s="4">
        <f t="shared" si="643"/>
        <v>0</v>
      </c>
      <c r="AQ1123" s="4">
        <f t="shared" si="644"/>
        <v>10.159999999999854</v>
      </c>
      <c r="AR1123">
        <f t="shared" si="660"/>
        <v>20.889999999999873</v>
      </c>
      <c r="AS1123" s="6">
        <f t="shared" si="645"/>
        <v>1</v>
      </c>
      <c r="AT1123" s="4">
        <f t="shared" si="646"/>
        <v>-1.7124798315027405</v>
      </c>
      <c r="AU1123" s="4">
        <f t="shared" si="661"/>
        <v>9.6250134456648997</v>
      </c>
      <c r="AV1123">
        <f t="shared" si="662"/>
        <v>0</v>
      </c>
      <c r="AW1123">
        <f t="shared" si="663"/>
        <v>1</v>
      </c>
      <c r="AX1123">
        <f t="shared" si="664"/>
        <v>0</v>
      </c>
      <c r="AY1123" s="4">
        <f t="shared" si="647"/>
        <v>-3.9100000000000006</v>
      </c>
      <c r="AZ1123" s="4">
        <f t="shared" si="648"/>
        <v>30.544999999999884</v>
      </c>
      <c r="BA1123" s="4">
        <f>(C1123-$C$1240)*10/100*4</f>
        <v>30.3</v>
      </c>
      <c r="BC1123"/>
      <c r="BE1123" s="6"/>
      <c r="BK1123">
        <f t="shared" si="665"/>
        <v>1</v>
      </c>
    </row>
    <row r="1124" spans="1:63" x14ac:dyDescent="0.25">
      <c r="A1124">
        <v>135</v>
      </c>
      <c r="B1124" s="1">
        <v>43201</v>
      </c>
      <c r="C1124" s="2">
        <v>2643.89</v>
      </c>
      <c r="D1124" s="2">
        <v>2661.43</v>
      </c>
      <c r="E1124" s="2">
        <v>2639.25</v>
      </c>
      <c r="F1124" s="2">
        <v>2642.19</v>
      </c>
      <c r="G1124" s="2">
        <v>3020760000</v>
      </c>
      <c r="H1124" s="2">
        <f t="shared" si="649"/>
        <v>24.015961382195616</v>
      </c>
      <c r="I1124" s="2">
        <f t="shared" si="650"/>
        <v>2665.6669999999999</v>
      </c>
      <c r="J1124" s="2">
        <f t="shared" si="651"/>
        <v>34.820250399655905</v>
      </c>
      <c r="K1124" s="2">
        <f t="shared" si="652"/>
        <v>-12.980000000000018</v>
      </c>
      <c r="L1124" s="20">
        <f>VLOOKUP(B1124,'IV Calls'!A:B,2, FALSE)</f>
        <v>0.17150000000000001</v>
      </c>
      <c r="M1124" s="2">
        <f t="shared" si="653"/>
        <v>14.937751021634027</v>
      </c>
      <c r="N1124" s="2">
        <f>VLOOKUP(B1124,'IV Puts'!A:B,2, FALSE)</f>
        <v>0.17299999999999999</v>
      </c>
      <c r="O1124" s="21">
        <f t="shared" si="654"/>
        <v>15.637219661571432</v>
      </c>
      <c r="P1124" s="4">
        <f t="shared" si="655"/>
        <v>22.179999999999836</v>
      </c>
      <c r="Q1124" s="4">
        <f t="shared" si="656"/>
        <v>52.814000000000036</v>
      </c>
      <c r="R1124" s="4">
        <f t="shared" si="657"/>
        <v>-6.4409248120300822</v>
      </c>
      <c r="S1124" s="4">
        <f t="shared" si="658"/>
        <v>-4.1752151519102902</v>
      </c>
      <c r="T1124" s="20">
        <f t="shared" si="629"/>
        <v>2649.1459323308268</v>
      </c>
      <c r="U1124" s="2">
        <f t="shared" si="630"/>
        <v>6.9559323308267267</v>
      </c>
      <c r="V1124" s="24">
        <f t="shared" si="631"/>
        <v>1</v>
      </c>
      <c r="W1124" s="32">
        <f t="shared" si="632"/>
        <v>2640.3276031783225</v>
      </c>
      <c r="X1124" s="33">
        <f t="shared" si="633"/>
        <v>1.8623968216775211</v>
      </c>
      <c r="Y1124" s="34">
        <f t="shared" si="634"/>
        <v>1</v>
      </c>
      <c r="Z1124" s="39">
        <f t="shared" si="659"/>
        <v>2644.4379999999996</v>
      </c>
      <c r="AA1124" s="33">
        <f t="shared" si="635"/>
        <v>2.2479999999995925</v>
      </c>
      <c r="AB1124" s="34">
        <f t="shared" si="636"/>
        <v>1</v>
      </c>
      <c r="AC1124" s="32">
        <f t="shared" si="637"/>
        <v>2643.5748166674475</v>
      </c>
      <c r="AD1124" s="33">
        <f t="shared" si="638"/>
        <v>1.3848166674474669</v>
      </c>
      <c r="AE1124" s="34">
        <f t="shared" si="639"/>
        <v>1</v>
      </c>
      <c r="AF1124" s="36">
        <f t="shared" si="640"/>
        <v>1</v>
      </c>
      <c r="AG1124" s="37">
        <f t="shared" si="641"/>
        <v>1</v>
      </c>
      <c r="AH1124" s="37">
        <f>IF(COUNTIF(AF1125:AF1128, "&lt;0")&gt;=2,0,IF(AE1124=1, 1, -1))</f>
        <v>1</v>
      </c>
      <c r="AI1124" s="37">
        <f>IF(COUNTIF(AF1125:AF1127, "&lt;0")&gt;=1,0,IF(AE1124=1, 1, -1))</f>
        <v>0</v>
      </c>
      <c r="AJ1124" s="42">
        <f>IF(SUM(AE1125:AE1127)=0,0,IF(AE1124=1, 1, -1))</f>
        <v>1</v>
      </c>
      <c r="AK1124" s="37">
        <f>IF(COUNTIF(AF1125:AF1126, "&lt;0")&gt;=2,0,IF(AE1124=1, 1, -1))</f>
        <v>1</v>
      </c>
      <c r="AL1124" s="44">
        <f>IF(COUNTIF(AF1125:AF1128, "&lt;0")&gt;=3,0,IF(AE1124=1, 1, -1))</f>
        <v>1</v>
      </c>
      <c r="AM1124" s="49">
        <f>IF(COUNTIF(AF1125:AF1127, "&lt;0")&gt;=2,0,IF(AE1124=1, 1, -1))</f>
        <v>1</v>
      </c>
      <c r="AN1124" s="7">
        <v>15.068401905205167</v>
      </c>
      <c r="AO1124" s="4">
        <f t="shared" si="642"/>
        <v>17.539999999999964</v>
      </c>
      <c r="AP1124" s="4">
        <f t="shared" si="643"/>
        <v>-4.6399999999998727</v>
      </c>
      <c r="AQ1124" s="4">
        <f t="shared" si="644"/>
        <v>1.6999999999998181</v>
      </c>
      <c r="AR1124">
        <f t="shared" si="660"/>
        <v>17.539999999999964</v>
      </c>
      <c r="AS1124" s="6">
        <f t="shared" si="645"/>
        <v>0</v>
      </c>
      <c r="AT1124" s="4">
        <f t="shared" si="646"/>
        <v>5.0626028578077893</v>
      </c>
      <c r="AU1124" s="4">
        <f t="shared" si="661"/>
        <v>20.368401905205349</v>
      </c>
      <c r="AV1124">
        <f t="shared" si="662"/>
        <v>0</v>
      </c>
      <c r="AW1124">
        <f t="shared" si="663"/>
        <v>0</v>
      </c>
      <c r="AX1124">
        <f t="shared" si="664"/>
        <v>0</v>
      </c>
      <c r="AY1124" s="4">
        <f t="shared" si="647"/>
        <v>6.94</v>
      </c>
      <c r="AZ1124" s="4">
        <f t="shared" si="648"/>
        <v>34.454999999999885</v>
      </c>
      <c r="BA1124" s="4">
        <f>(C1124-$C$1240)*10/100*4</f>
        <v>26.323999999999977</v>
      </c>
      <c r="BC1124"/>
      <c r="BE1124" s="6"/>
      <c r="BK1124">
        <f t="shared" si="665"/>
        <v>1</v>
      </c>
    </row>
    <row r="1125" spans="1:63" x14ac:dyDescent="0.25">
      <c r="A1125">
        <v>134</v>
      </c>
      <c r="B1125" s="1">
        <v>43200</v>
      </c>
      <c r="C1125" s="2">
        <v>2638.41</v>
      </c>
      <c r="D1125" s="2">
        <v>2665.45</v>
      </c>
      <c r="E1125" s="2">
        <v>2635.78</v>
      </c>
      <c r="F1125" s="2">
        <v>2656.87</v>
      </c>
      <c r="G1125" s="2">
        <v>3543930000</v>
      </c>
      <c r="H1125" s="2">
        <f t="shared" si="649"/>
        <v>27.176145769569519</v>
      </c>
      <c r="I1125" s="2">
        <f t="shared" si="650"/>
        <v>2673.0879999999993</v>
      </c>
      <c r="J1125" s="2">
        <f t="shared" si="651"/>
        <v>36.187082007403255</v>
      </c>
      <c r="K1125" s="2">
        <f t="shared" si="652"/>
        <v>25.25</v>
      </c>
      <c r="L1125" s="20">
        <f>VLOOKUP(B1125,'IV Calls'!A:B,2, FALSE)</f>
        <v>0.1779</v>
      </c>
      <c r="M1125" s="2">
        <f t="shared" si="653"/>
        <v>15.240272659729047</v>
      </c>
      <c r="N1125" s="2">
        <f>VLOOKUP(B1125,'IV Puts'!A:B,2, FALSE)</f>
        <v>0.18779999999999999</v>
      </c>
      <c r="O1125" s="21">
        <f t="shared" si="654"/>
        <v>16.695703307388779</v>
      </c>
      <c r="P1125" s="4">
        <f t="shared" si="655"/>
        <v>52.289999999999964</v>
      </c>
      <c r="Q1125" s="4">
        <f t="shared" si="656"/>
        <v>58.462000000000081</v>
      </c>
      <c r="R1125" s="4">
        <f t="shared" si="657"/>
        <v>-7.7240676691729391</v>
      </c>
      <c r="S1125" s="4">
        <f t="shared" si="658"/>
        <v>-5.0174603122215302</v>
      </c>
      <c r="T1125" s="20">
        <f t="shared" si="629"/>
        <v>2603.8531428571428</v>
      </c>
      <c r="U1125" s="2">
        <f t="shared" si="630"/>
        <v>53.016857142857134</v>
      </c>
      <c r="V1125" s="24">
        <f t="shared" si="631"/>
        <v>0</v>
      </c>
      <c r="W1125" s="32">
        <f t="shared" si="632"/>
        <v>2634.0487453061223</v>
      </c>
      <c r="X1125" s="33">
        <f t="shared" si="633"/>
        <v>22.821254693877563</v>
      </c>
      <c r="Y1125" s="34">
        <f t="shared" si="634"/>
        <v>0</v>
      </c>
      <c r="Z1125" s="39">
        <f t="shared" si="659"/>
        <v>2640.5329999999999</v>
      </c>
      <c r="AA1125" s="33">
        <f t="shared" si="635"/>
        <v>16.336999999999989</v>
      </c>
      <c r="AB1125" s="34">
        <f t="shared" si="636"/>
        <v>1</v>
      </c>
      <c r="AC1125" s="32">
        <f t="shared" si="637"/>
        <v>2639.1713065142858</v>
      </c>
      <c r="AD1125" s="33">
        <f t="shared" si="638"/>
        <v>17.698693485714102</v>
      </c>
      <c r="AE1125" s="34">
        <f t="shared" si="639"/>
        <v>1</v>
      </c>
      <c r="AF1125" s="36">
        <f t="shared" si="640"/>
        <v>1</v>
      </c>
      <c r="AG1125" s="37">
        <f t="shared" si="641"/>
        <v>1</v>
      </c>
      <c r="AH1125" s="37">
        <f>IF(COUNTIF(AF1126:AF1129, "&lt;0")&gt;=2,0,IF(AE1125=1, 1, -1))</f>
        <v>0</v>
      </c>
      <c r="AI1125" s="37">
        <f>IF(COUNTIF(AF1126:AF1128, "&lt;0")&gt;=1,0,IF(AE1125=1, 1, -1))</f>
        <v>0</v>
      </c>
      <c r="AJ1125" s="42">
        <f>IF(SUM(AE1126:AE1128)=0,0,IF(AE1125=1, 1, -1))</f>
        <v>1</v>
      </c>
      <c r="AK1125" s="37">
        <f>IF(COUNTIF(AF1126:AF1127, "&lt;0")&gt;=2,0,IF(AE1125=1, 1, -1))</f>
        <v>1</v>
      </c>
      <c r="AL1125" s="44">
        <f>IF(COUNTIF(AF1126:AF1129, "&lt;0")&gt;=3,0,IF(AE1125=1, 1, -1))</f>
        <v>1</v>
      </c>
      <c r="AM1125" s="49">
        <f>IF(COUNTIF(AF1126:AF1128, "&lt;0")&gt;=2,0,IF(AE1125=1, 1, -1))</f>
        <v>1</v>
      </c>
      <c r="AN1125" s="7">
        <v>16.088382268111946</v>
      </c>
      <c r="AO1125" s="4">
        <f t="shared" si="642"/>
        <v>27.039999999999964</v>
      </c>
      <c r="AP1125" s="4">
        <f t="shared" si="643"/>
        <v>-2.6299999999996544</v>
      </c>
      <c r="AQ1125" s="4">
        <f t="shared" si="644"/>
        <v>18.460000000000036</v>
      </c>
      <c r="AR1125">
        <f t="shared" si="660"/>
        <v>27.039999999999964</v>
      </c>
      <c r="AS1125" s="6">
        <f t="shared" si="645"/>
        <v>1</v>
      </c>
      <c r="AT1125" s="4">
        <f t="shared" si="646"/>
        <v>-2.9074265978320426</v>
      </c>
      <c r="AU1125" s="4">
        <f t="shared" si="661"/>
        <v>4.6283822681119098</v>
      </c>
      <c r="AV1125">
        <f t="shared" si="662"/>
        <v>0</v>
      </c>
      <c r="AW1125">
        <f t="shared" si="663"/>
        <v>1</v>
      </c>
      <c r="AX1125">
        <f t="shared" si="664"/>
        <v>0</v>
      </c>
      <c r="AY1125" s="4">
        <f t="shared" si="647"/>
        <v>-3.9100000000000006</v>
      </c>
      <c r="AZ1125" s="4">
        <f t="shared" si="648"/>
        <v>27.514999999999887</v>
      </c>
      <c r="BA1125" s="4">
        <f>(C1125-$C$1240)*10/100*4</f>
        <v>24.131999999999969</v>
      </c>
      <c r="BC1125"/>
      <c r="BE1125" s="6"/>
      <c r="BK1125">
        <f t="shared" si="665"/>
        <v>1</v>
      </c>
    </row>
    <row r="1126" spans="1:63" x14ac:dyDescent="0.25">
      <c r="A1126">
        <v>133</v>
      </c>
      <c r="B1126" s="1">
        <v>43199</v>
      </c>
      <c r="C1126" s="2">
        <v>2617.1799999999998</v>
      </c>
      <c r="D1126" s="2">
        <v>2653.55</v>
      </c>
      <c r="E1126" s="2">
        <v>2610.79</v>
      </c>
      <c r="F1126" s="2">
        <v>2613.16</v>
      </c>
      <c r="G1126" s="2">
        <v>3062960000</v>
      </c>
      <c r="H1126" s="2">
        <f t="shared" si="649"/>
        <v>26.889259834447795</v>
      </c>
      <c r="I1126" s="2">
        <f t="shared" si="650"/>
        <v>2680.6944999999996</v>
      </c>
      <c r="J1126" s="2">
        <f t="shared" si="651"/>
        <v>36.229051791127709</v>
      </c>
      <c r="K1126" s="2">
        <f t="shared" si="652"/>
        <v>12.710000000000036</v>
      </c>
      <c r="L1126" s="20">
        <f>VLOOKUP(B1126,'IV Calls'!A:B,2, FALSE)</f>
        <v>0.20069999999999999</v>
      </c>
      <c r="M1126" s="2">
        <f t="shared" si="653"/>
        <v>17.136318239537793</v>
      </c>
      <c r="N1126" s="2">
        <f>VLOOKUP(B1126,'IV Puts'!A:B,2, FALSE)</f>
        <v>0.2009</v>
      </c>
      <c r="O1126" s="21">
        <f t="shared" si="654"/>
        <v>17.800919032953452</v>
      </c>
      <c r="P1126" s="4">
        <f t="shared" si="655"/>
        <v>49.080000000000382</v>
      </c>
      <c r="Q1126" s="4">
        <f t="shared" si="656"/>
        <v>60.543000000000077</v>
      </c>
      <c r="R1126" s="4">
        <f t="shared" si="657"/>
        <v>-9.3068571428571474</v>
      </c>
      <c r="S1126" s="4">
        <f t="shared" si="658"/>
        <v>-6.1426122448979621</v>
      </c>
      <c r="T1126" s="20">
        <f t="shared" si="629"/>
        <v>2594.4094962406011</v>
      </c>
      <c r="U1126" s="2">
        <f t="shared" si="630"/>
        <v>18.750503759398725</v>
      </c>
      <c r="V1126" s="24">
        <f t="shared" si="631"/>
        <v>0</v>
      </c>
      <c r="W1126" s="32">
        <f t="shared" si="632"/>
        <v>2612.4112679823807</v>
      </c>
      <c r="X1126" s="33">
        <f t="shared" si="633"/>
        <v>0.74873201761920427</v>
      </c>
      <c r="Y1126" s="34">
        <f t="shared" si="634"/>
        <v>1</v>
      </c>
      <c r="Z1126" s="39">
        <f t="shared" si="659"/>
        <v>2614.3159999999993</v>
      </c>
      <c r="AA1126" s="33">
        <f t="shared" si="635"/>
        <v>1.1559999999994943</v>
      </c>
      <c r="AB1126" s="34">
        <f t="shared" si="636"/>
        <v>1</v>
      </c>
      <c r="AC1126" s="32">
        <f t="shared" si="637"/>
        <v>2613.9160062762994</v>
      </c>
      <c r="AD1126" s="33">
        <f t="shared" si="638"/>
        <v>0.75600627629955852</v>
      </c>
      <c r="AE1126" s="34">
        <f t="shared" si="639"/>
        <v>1</v>
      </c>
      <c r="AF1126" s="36">
        <f t="shared" si="640"/>
        <v>1</v>
      </c>
      <c r="AG1126" s="37">
        <f t="shared" si="641"/>
        <v>0</v>
      </c>
      <c r="AH1126" s="37">
        <f>IF(COUNTIF(AF1127:AF1130, "&lt;0")&gt;=2,0,IF(AE1126=1, 1, -1))</f>
        <v>0</v>
      </c>
      <c r="AI1126" s="37">
        <f>IF(COUNTIF(AF1127:AF1129, "&lt;0")&gt;=1,0,IF(AE1126=1, 1, -1))</f>
        <v>0</v>
      </c>
      <c r="AJ1126" s="42">
        <f>IF(SUM(AE1127:AE1129)=0,0,IF(AE1126=1, 1, -1))</f>
        <v>1</v>
      </c>
      <c r="AK1126" s="37">
        <f>IF(COUNTIF(AF1127:AF1128, "&lt;0")&gt;=2,0,IF(AE1126=1, 1, -1))</f>
        <v>1</v>
      </c>
      <c r="AL1126" s="44">
        <f>IF(COUNTIF(AF1127:AF1130, "&lt;0")&gt;=3,0,IF(AE1126=1, 1, -1))</f>
        <v>0</v>
      </c>
      <c r="AM1126" s="49">
        <f>IF(COUNTIF(AF1127:AF1129, "&lt;0")&gt;=2,0,IF(AE1126=1, 1, -1))</f>
        <v>0</v>
      </c>
      <c r="AN1126" s="7">
        <v>17.153394789851237</v>
      </c>
      <c r="AO1126" s="4">
        <f t="shared" si="642"/>
        <v>36.370000000000346</v>
      </c>
      <c r="AP1126" s="4">
        <f t="shared" si="643"/>
        <v>-6.3899999999998727</v>
      </c>
      <c r="AQ1126" s="4">
        <f t="shared" si="644"/>
        <v>4.0199999999999818</v>
      </c>
      <c r="AR1126">
        <f t="shared" si="660"/>
        <v>36.370000000000346</v>
      </c>
      <c r="AS1126" s="6">
        <f t="shared" si="645"/>
        <v>1</v>
      </c>
      <c r="AT1126" s="4">
        <f t="shared" si="646"/>
        <v>-10.639907815223488</v>
      </c>
      <c r="AU1126" s="4">
        <f t="shared" si="661"/>
        <v>20.133394789851256</v>
      </c>
      <c r="AV1126">
        <f t="shared" si="662"/>
        <v>0</v>
      </c>
      <c r="AW1126">
        <f t="shared" si="663"/>
        <v>1</v>
      </c>
      <c r="AX1126">
        <f t="shared" si="664"/>
        <v>0</v>
      </c>
      <c r="AY1126" s="4">
        <f t="shared" si="647"/>
        <v>-3.9100000000000006</v>
      </c>
      <c r="AZ1126" s="4">
        <f t="shared" si="648"/>
        <v>31.424999999999887</v>
      </c>
      <c r="BA1126" s="4">
        <f>(C1126-$C$1240)*10/100*4</f>
        <v>15.639999999999963</v>
      </c>
      <c r="BC1126"/>
      <c r="BE1126" s="6"/>
      <c r="BK1126">
        <f t="shared" si="665"/>
        <v>1</v>
      </c>
    </row>
    <row r="1127" spans="1:63" x14ac:dyDescent="0.25">
      <c r="A1127">
        <v>132</v>
      </c>
      <c r="B1127" s="1">
        <v>43196</v>
      </c>
      <c r="C1127" s="2">
        <v>2645.82</v>
      </c>
      <c r="D1127" s="2">
        <v>2656.88</v>
      </c>
      <c r="E1127" s="2">
        <v>2586.27</v>
      </c>
      <c r="F1127" s="2">
        <v>2604.4699999999998</v>
      </c>
      <c r="G1127" s="2">
        <v>3299700000</v>
      </c>
      <c r="H1127" s="2">
        <f t="shared" si="649"/>
        <v>27.635865103159016</v>
      </c>
      <c r="I1127" s="2">
        <f t="shared" si="650"/>
        <v>2687.4809999999998</v>
      </c>
      <c r="J1127" s="2">
        <f t="shared" si="651"/>
        <v>37.296804872324039</v>
      </c>
      <c r="K1127" s="2">
        <f t="shared" si="652"/>
        <v>-17.019999999999982</v>
      </c>
      <c r="L1127" s="20">
        <f>VLOOKUP(B1127,'IV Calls'!A:B,2, FALSE)</f>
        <v>0.1996</v>
      </c>
      <c r="M1127" s="2">
        <f t="shared" si="653"/>
        <v>17.42434237836078</v>
      </c>
      <c r="N1127" s="2">
        <f>VLOOKUP(B1127,'IV Puts'!A:B,2, FALSE)</f>
        <v>0.18640000000000001</v>
      </c>
      <c r="O1127" s="21">
        <f t="shared" si="654"/>
        <v>16.886284768163918</v>
      </c>
      <c r="P1127" s="4">
        <f t="shared" si="655"/>
        <v>76.570000000000164</v>
      </c>
      <c r="Q1127" s="4">
        <f t="shared" si="656"/>
        <v>62.813000000000059</v>
      </c>
      <c r="R1127" s="4">
        <f t="shared" si="657"/>
        <v>-10.060503759398502</v>
      </c>
      <c r="S1127" s="4">
        <f t="shared" si="658"/>
        <v>-6.7165239684779294</v>
      </c>
      <c r="T1127" s="20">
        <f t="shared" si="629"/>
        <v>2653.1038270676695</v>
      </c>
      <c r="U1127" s="2">
        <f t="shared" si="630"/>
        <v>48.633827067669699</v>
      </c>
      <c r="V1127" s="24">
        <f t="shared" si="631"/>
        <v>0</v>
      </c>
      <c r="W1127" s="32">
        <f t="shared" si="632"/>
        <v>2641.2305231923601</v>
      </c>
      <c r="X1127" s="33">
        <f t="shared" si="633"/>
        <v>36.760523192360324</v>
      </c>
      <c r="Y1127" s="34">
        <f t="shared" si="634"/>
        <v>0</v>
      </c>
      <c r="Z1127" s="39">
        <f t="shared" si="659"/>
        <v>2644.6659999999997</v>
      </c>
      <c r="AA1127" s="33">
        <f t="shared" si="635"/>
        <v>40.195999999999913</v>
      </c>
      <c r="AB1127" s="34">
        <f t="shared" si="636"/>
        <v>0</v>
      </c>
      <c r="AC1127" s="32">
        <f t="shared" si="637"/>
        <v>2643.9445498703953</v>
      </c>
      <c r="AD1127" s="33">
        <f t="shared" si="638"/>
        <v>39.474549870395549</v>
      </c>
      <c r="AE1127" s="34">
        <f t="shared" si="639"/>
        <v>0</v>
      </c>
      <c r="AF1127" s="36">
        <f t="shared" si="640"/>
        <v>-1</v>
      </c>
      <c r="AG1127" s="37">
        <f t="shared" si="641"/>
        <v>-1</v>
      </c>
      <c r="AH1127" s="37">
        <f>IF(COUNTIF(AF1128:AF1131, "&lt;0")&gt;=2,0,IF(AE1127=1, 1, -1))</f>
        <v>0</v>
      </c>
      <c r="AI1127" s="37">
        <f>IF(COUNTIF(AF1128:AF1130, "&lt;0")&gt;=1,0,IF(AE1127=1, 1, -1))</f>
        <v>0</v>
      </c>
      <c r="AJ1127" s="42">
        <f>IF(SUM(AE1128:AE1130)=0,0,IF(AE1127=1, 1, -1))</f>
        <v>-1</v>
      </c>
      <c r="AK1127" s="37">
        <f>IF(COUNTIF(AF1128:AF1129, "&lt;0")&gt;=2,0,IF(AE1127=1, 1, -1))</f>
        <v>-1</v>
      </c>
      <c r="AL1127" s="44">
        <f>IF(COUNTIF(AF1128:AF1131, "&lt;0")&gt;=3,0,IF(AE1127=1, 1, -1))</f>
        <v>0</v>
      </c>
      <c r="AM1127" s="49">
        <f>IF(COUNTIF(AF1128:AF1130, "&lt;0")&gt;=2,0,IF(AE1127=1, 1, -1))</f>
        <v>0</v>
      </c>
      <c r="AN1127" s="7">
        <v>16.272031158950146</v>
      </c>
      <c r="AO1127" s="4">
        <f t="shared" si="642"/>
        <v>11.059999999999945</v>
      </c>
      <c r="AP1127" s="4">
        <f t="shared" si="643"/>
        <v>-59.550000000000182</v>
      </c>
      <c r="AQ1127" s="4">
        <f t="shared" si="644"/>
        <v>41.350000000000364</v>
      </c>
      <c r="AR1127">
        <f t="shared" si="660"/>
        <v>59.550000000000182</v>
      </c>
      <c r="AS1127" s="6">
        <f t="shared" si="645"/>
        <v>1</v>
      </c>
      <c r="AT1127" s="4">
        <f t="shared" si="646"/>
        <v>-35.141953261574962</v>
      </c>
      <c r="AU1127" s="4">
        <f t="shared" si="661"/>
        <v>-18.077968841050218</v>
      </c>
      <c r="AV1127">
        <f t="shared" si="662"/>
        <v>1</v>
      </c>
      <c r="AW1127">
        <f t="shared" si="663"/>
        <v>0</v>
      </c>
      <c r="AX1127">
        <f t="shared" si="664"/>
        <v>0</v>
      </c>
      <c r="AY1127" s="4">
        <f t="shared" si="647"/>
        <v>-3.9100000000000006</v>
      </c>
      <c r="AZ1127" s="4">
        <f t="shared" si="648"/>
        <v>35.334999999999887</v>
      </c>
      <c r="BA1127" s="4">
        <f>(C1127-$C$1240)*10/100*4</f>
        <v>27.096000000000096</v>
      </c>
      <c r="BC1127"/>
      <c r="BE1127" s="6"/>
      <c r="BK1127">
        <f t="shared" si="665"/>
        <v>1</v>
      </c>
    </row>
    <row r="1128" spans="1:63" x14ac:dyDescent="0.25">
      <c r="A1128">
        <v>131</v>
      </c>
      <c r="B1128" s="1">
        <v>43195</v>
      </c>
      <c r="C1128" s="2">
        <v>2657.36</v>
      </c>
      <c r="D1128" s="2">
        <v>2672.08</v>
      </c>
      <c r="E1128" s="2">
        <v>2649.58</v>
      </c>
      <c r="F1128" s="2">
        <v>2662.84</v>
      </c>
      <c r="G1128" s="2">
        <v>3178970000</v>
      </c>
      <c r="H1128" s="2">
        <f t="shared" si="649"/>
        <v>34.049705431912379</v>
      </c>
      <c r="I1128" s="2">
        <f t="shared" si="650"/>
        <v>2691.8274999999994</v>
      </c>
      <c r="J1128" s="2">
        <f t="shared" si="651"/>
        <v>39.228825478480168</v>
      </c>
      <c r="K1128" s="2">
        <f t="shared" si="652"/>
        <v>12.670000000000073</v>
      </c>
      <c r="L1128" s="20">
        <f>VLOOKUP(B1128,'IV Calls'!A:B,2, FALSE)</f>
        <v>0.16489999999999999</v>
      </c>
      <c r="M1128" s="2">
        <f t="shared" si="653"/>
        <v>14.297042751135555</v>
      </c>
      <c r="N1128" s="2">
        <f>VLOOKUP(B1128,'IV Puts'!A:B,2, FALSE)</f>
        <v>0.16600000000000001</v>
      </c>
      <c r="O1128" s="21">
        <f t="shared" si="654"/>
        <v>14.935714036411756</v>
      </c>
      <c r="P1128" s="4">
        <f t="shared" si="655"/>
        <v>27.389999999999873</v>
      </c>
      <c r="Q1128" s="4">
        <f t="shared" si="656"/>
        <v>62.190000000000012</v>
      </c>
      <c r="R1128" s="4">
        <f t="shared" si="657"/>
        <v>-9.7361729323308239</v>
      </c>
      <c r="S1128" s="4">
        <f t="shared" si="658"/>
        <v>-6.4640518417462474</v>
      </c>
      <c r="T1128" s="20">
        <f t="shared" si="629"/>
        <v>2634.7326390977446</v>
      </c>
      <c r="U1128" s="2">
        <f t="shared" si="630"/>
        <v>28.10736090225555</v>
      </c>
      <c r="V1128" s="24">
        <f t="shared" si="631"/>
        <v>0</v>
      </c>
      <c r="W1128" s="32">
        <f t="shared" si="632"/>
        <v>2652.6321122234076</v>
      </c>
      <c r="X1128" s="33">
        <f t="shared" si="633"/>
        <v>10.207887776592543</v>
      </c>
      <c r="Y1128" s="34">
        <f t="shared" si="634"/>
        <v>1</v>
      </c>
      <c r="Z1128" s="39">
        <f t="shared" si="659"/>
        <v>2664.6919999999982</v>
      </c>
      <c r="AA1128" s="33">
        <f t="shared" si="635"/>
        <v>1.8519999999980428</v>
      </c>
      <c r="AB1128" s="34">
        <f t="shared" si="636"/>
        <v>1</v>
      </c>
      <c r="AC1128" s="32">
        <f t="shared" si="637"/>
        <v>2662.159423566914</v>
      </c>
      <c r="AD1128" s="33">
        <f t="shared" si="638"/>
        <v>0.68057643308611659</v>
      </c>
      <c r="AE1128" s="34">
        <f t="shared" si="639"/>
        <v>1</v>
      </c>
      <c r="AF1128" s="36">
        <f t="shared" si="640"/>
        <v>1</v>
      </c>
      <c r="AG1128" s="37">
        <f t="shared" si="641"/>
        <v>0</v>
      </c>
      <c r="AH1128" s="37">
        <f>IF(COUNTIF(AF1129:AF1132, "&lt;0")&gt;=2,0,IF(AE1128=1, 1, -1))</f>
        <v>0</v>
      </c>
      <c r="AI1128" s="37">
        <f>IF(COUNTIF(AF1129:AF1131, "&lt;0")&gt;=1,0,IF(AE1128=1, 1, -1))</f>
        <v>0</v>
      </c>
      <c r="AJ1128" s="42">
        <f>IF(SUM(AE1129:AE1131)=0,0,IF(AE1128=1, 1, -1))</f>
        <v>0</v>
      </c>
      <c r="AK1128" s="37">
        <f>IF(COUNTIF(AF1129:AF1130, "&lt;0")&gt;=2,0,IF(AE1128=1, 1, -1))</f>
        <v>0</v>
      </c>
      <c r="AL1128" s="44">
        <f>IF(COUNTIF(AF1129:AF1132, "&lt;0")&gt;=3,0,IF(AE1128=1, 1, -1))</f>
        <v>0</v>
      </c>
      <c r="AM1128" s="49">
        <f>IF(COUNTIF(AF1129:AF1131, "&lt;0")&gt;=2,0,IF(AE1128=1, 1, -1))</f>
        <v>0</v>
      </c>
      <c r="AN1128" s="7">
        <v>14.392414170336581</v>
      </c>
      <c r="AO1128" s="4">
        <f t="shared" si="642"/>
        <v>14.7199999999998</v>
      </c>
      <c r="AP1128" s="4">
        <f t="shared" si="643"/>
        <v>-7.7800000000002001</v>
      </c>
      <c r="AQ1128" s="4">
        <f t="shared" si="644"/>
        <v>5.4800000000000182</v>
      </c>
      <c r="AR1128">
        <f t="shared" si="660"/>
        <v>14.7199999999998</v>
      </c>
      <c r="AS1128" s="6">
        <f t="shared" si="645"/>
        <v>0</v>
      </c>
      <c r="AT1128" s="4">
        <f t="shared" si="646"/>
        <v>6.8686212555050723</v>
      </c>
      <c r="AU1128" s="4">
        <f t="shared" si="661"/>
        <v>15.912414170336563</v>
      </c>
      <c r="AV1128">
        <f t="shared" si="662"/>
        <v>0</v>
      </c>
      <c r="AW1128">
        <f t="shared" si="663"/>
        <v>0</v>
      </c>
      <c r="AX1128">
        <f t="shared" si="664"/>
        <v>0</v>
      </c>
      <c r="AY1128" s="4">
        <f t="shared" si="647"/>
        <v>6.94</v>
      </c>
      <c r="AZ1128" s="4">
        <f t="shared" si="648"/>
        <v>39.244999999999891</v>
      </c>
      <c r="BA1128" s="4">
        <f>(C1128-$C$1240)*10/100*4</f>
        <v>31.712000000000081</v>
      </c>
      <c r="BC1128"/>
      <c r="BE1128" s="6"/>
      <c r="BK1128">
        <f t="shared" si="665"/>
        <v>0</v>
      </c>
    </row>
    <row r="1129" spans="1:63" x14ac:dyDescent="0.25">
      <c r="A1129">
        <v>130</v>
      </c>
      <c r="B1129" s="1">
        <v>43194</v>
      </c>
      <c r="C1129" s="2">
        <v>2584.04</v>
      </c>
      <c r="D1129" s="2">
        <v>2649.86</v>
      </c>
      <c r="E1129" s="2">
        <v>2573.61</v>
      </c>
      <c r="F1129" s="2">
        <v>2644.69</v>
      </c>
      <c r="G1129" s="2">
        <v>3350340000</v>
      </c>
      <c r="H1129" s="2">
        <f t="shared" si="649"/>
        <v>42.652093930622748</v>
      </c>
      <c r="I1129" s="2">
        <f t="shared" si="650"/>
        <v>2694.4684999999995</v>
      </c>
      <c r="J1129" s="2">
        <f t="shared" si="651"/>
        <v>48.828753638016465</v>
      </c>
      <c r="K1129" s="2">
        <f t="shared" si="652"/>
        <v>-30.409999999999854</v>
      </c>
      <c r="L1129" s="20">
        <f>VLOOKUP(B1129,'IV Calls'!A:B,2, FALSE)</f>
        <v>0.20469999999999999</v>
      </c>
      <c r="M1129" s="2">
        <f t="shared" si="653"/>
        <v>17.54482215602372</v>
      </c>
      <c r="N1129" s="2">
        <f>VLOOKUP(B1129,'IV Puts'!A:B,2, FALSE)</f>
        <v>0.1749</v>
      </c>
      <c r="O1129" s="21">
        <f t="shared" si="654"/>
        <v>15.556549629272318</v>
      </c>
      <c r="P1129" s="4">
        <f t="shared" si="655"/>
        <v>76.25</v>
      </c>
      <c r="Q1129" s="4">
        <f t="shared" si="656"/>
        <v>62.38600000000001</v>
      </c>
      <c r="R1129" s="4">
        <f t="shared" si="657"/>
        <v>-9.9573609022556422</v>
      </c>
      <c r="S1129" s="4">
        <f t="shared" si="658"/>
        <v>-6.6589968684400738</v>
      </c>
      <c r="T1129" s="20">
        <f t="shared" si="629"/>
        <v>2604.6353533834586</v>
      </c>
      <c r="U1129" s="2">
        <f t="shared" si="630"/>
        <v>40.054646616541504</v>
      </c>
      <c r="V1129" s="24">
        <f t="shared" si="631"/>
        <v>0</v>
      </c>
      <c r="W1129" s="32">
        <f t="shared" si="632"/>
        <v>2579.2785797000988</v>
      </c>
      <c r="X1129" s="33">
        <f t="shared" si="633"/>
        <v>65.411420299901238</v>
      </c>
      <c r="Y1129" s="34">
        <f t="shared" si="634"/>
        <v>0</v>
      </c>
      <c r="Z1129" s="39">
        <f t="shared" si="659"/>
        <v>2583.2269999999999</v>
      </c>
      <c r="AA1129" s="33">
        <f t="shared" si="635"/>
        <v>61.463000000000193</v>
      </c>
      <c r="AB1129" s="34">
        <f t="shared" si="636"/>
        <v>0</v>
      </c>
      <c r="AC1129" s="32">
        <f t="shared" si="637"/>
        <v>2582.3978317370206</v>
      </c>
      <c r="AD1129" s="33">
        <f t="shared" si="638"/>
        <v>62.29216826297943</v>
      </c>
      <c r="AE1129" s="34">
        <f t="shared" si="639"/>
        <v>0</v>
      </c>
      <c r="AF1129" s="36">
        <f t="shared" si="640"/>
        <v>-1</v>
      </c>
      <c r="AG1129" s="37">
        <f t="shared" si="641"/>
        <v>0</v>
      </c>
      <c r="AH1129" s="37">
        <f>IF(COUNTIF(AF1130:AF1133, "&lt;0")&gt;=2,0,IF(AE1129=1, 1, -1))</f>
        <v>0</v>
      </c>
      <c r="AI1129" s="37">
        <f>IF(COUNTIF(AF1130:AF1132, "&lt;0")&gt;=1,0,IF(AE1129=1, 1, -1))</f>
        <v>0</v>
      </c>
      <c r="AJ1129" s="42">
        <f>IF(SUM(AE1130:AE1132)=0,0,IF(AE1129=1, 1, -1))</f>
        <v>0</v>
      </c>
      <c r="AK1129" s="37">
        <f>IF(COUNTIF(AF1130:AF1131, "&lt;0")&gt;=2,0,IF(AE1129=1, 1, -1))</f>
        <v>0</v>
      </c>
      <c r="AL1129" s="44">
        <f>IF(COUNTIF(AF1130:AF1133, "&lt;0")&gt;=3,0,IF(AE1129=1, 1, -1))</f>
        <v>0</v>
      </c>
      <c r="AM1129" s="49">
        <f>IF(COUNTIF(AF1130:AF1132, "&lt;0")&gt;=2,0,IF(AE1129=1, 1, -1))</f>
        <v>0</v>
      </c>
      <c r="AN1129" s="7">
        <v>14.990666316993398</v>
      </c>
      <c r="AO1129" s="4">
        <f t="shared" si="642"/>
        <v>65.820000000000164</v>
      </c>
      <c r="AP1129" s="4">
        <f t="shared" si="643"/>
        <v>-10.429999999999836</v>
      </c>
      <c r="AQ1129" s="4">
        <f t="shared" si="644"/>
        <v>60.650000000000091</v>
      </c>
      <c r="AR1129">
        <f t="shared" si="660"/>
        <v>65.820000000000164</v>
      </c>
      <c r="AS1129" s="6">
        <f t="shared" si="645"/>
        <v>1</v>
      </c>
      <c r="AT1129" s="4">
        <f t="shared" si="646"/>
        <v>-43.334000524510067</v>
      </c>
      <c r="AU1129" s="4">
        <f t="shared" si="661"/>
        <v>-38.659333683006693</v>
      </c>
      <c r="AV1129">
        <f t="shared" si="662"/>
        <v>1</v>
      </c>
      <c r="AW1129">
        <f t="shared" si="663"/>
        <v>0</v>
      </c>
      <c r="AX1129">
        <f t="shared" si="664"/>
        <v>0</v>
      </c>
      <c r="AY1129" s="4">
        <f t="shared" si="647"/>
        <v>-3.9100000000000006</v>
      </c>
      <c r="AZ1129" s="4">
        <f t="shared" si="648"/>
        <v>32.304999999999893</v>
      </c>
      <c r="BA1129" s="4">
        <f>(C1129-$C$1240)*10/100*4</f>
        <v>2.3840000000000146</v>
      </c>
      <c r="BC1129"/>
      <c r="BE1129" s="6"/>
      <c r="BK1129">
        <f t="shared" si="665"/>
        <v>0</v>
      </c>
    </row>
    <row r="1130" spans="1:63" x14ac:dyDescent="0.25">
      <c r="A1130">
        <v>129</v>
      </c>
      <c r="B1130" s="1">
        <v>43193</v>
      </c>
      <c r="C1130" s="2">
        <v>2592.17</v>
      </c>
      <c r="D1130" s="2">
        <v>2619.14</v>
      </c>
      <c r="E1130" s="2">
        <v>2575.4899999999998</v>
      </c>
      <c r="F1130" s="2">
        <v>2614.4499999999998</v>
      </c>
      <c r="G1130" s="2">
        <v>3392810000</v>
      </c>
      <c r="H1130" s="2">
        <f t="shared" si="649"/>
        <v>44.476346072940856</v>
      </c>
      <c r="I1130" s="2">
        <f t="shared" si="650"/>
        <v>2701.7754999999997</v>
      </c>
      <c r="J1130" s="2">
        <f t="shared" si="651"/>
        <v>52.987293042269762</v>
      </c>
      <c r="K1130" s="2">
        <f t="shared" si="652"/>
        <v>10.289999999999964</v>
      </c>
      <c r="L1130" s="20">
        <f>VLOOKUP(B1130,'IV Calls'!A:B,2, FALSE)</f>
        <v>0.2046</v>
      </c>
      <c r="M1130" s="2">
        <f t="shared" si="653"/>
        <v>17.317790033635077</v>
      </c>
      <c r="N1130" s="2">
        <f>VLOOKUP(B1130,'IV Puts'!A:B,2, FALSE)</f>
        <v>0.20530000000000001</v>
      </c>
      <c r="O1130" s="21">
        <f t="shared" si="654"/>
        <v>18.033006178861399</v>
      </c>
      <c r="P1130" s="4">
        <f t="shared" si="655"/>
        <v>43.650000000000091</v>
      </c>
      <c r="Q1130" s="4">
        <f t="shared" si="656"/>
        <v>56.177999999999976</v>
      </c>
      <c r="R1130" s="4">
        <f t="shared" si="657"/>
        <v>-9.8146466165413564</v>
      </c>
      <c r="S1130" s="4">
        <f t="shared" si="658"/>
        <v>-6.7062257745084164</v>
      </c>
      <c r="T1130" s="20">
        <f t="shared" si="629"/>
        <v>2572.9135714285717</v>
      </c>
      <c r="U1130" s="2">
        <f t="shared" si="630"/>
        <v>41.536428571428132</v>
      </c>
      <c r="V1130" s="24">
        <f t="shared" si="631"/>
        <v>0</v>
      </c>
      <c r="W1130" s="32">
        <f t="shared" si="632"/>
        <v>2587.6718855696859</v>
      </c>
      <c r="X1130" s="33">
        <f t="shared" si="633"/>
        <v>26.778114430313963</v>
      </c>
      <c r="Y1130" s="34">
        <f t="shared" si="634"/>
        <v>0</v>
      </c>
      <c r="Z1130" s="39">
        <f t="shared" si="659"/>
        <v>2588.0419999999995</v>
      </c>
      <c r="AA1130" s="33">
        <f t="shared" si="635"/>
        <v>26.408000000000357</v>
      </c>
      <c r="AB1130" s="34">
        <f t="shared" si="636"/>
        <v>0</v>
      </c>
      <c r="AC1130" s="32">
        <f t="shared" si="637"/>
        <v>2587.9642759696335</v>
      </c>
      <c r="AD1130" s="33">
        <f t="shared" si="638"/>
        <v>26.485724030366327</v>
      </c>
      <c r="AE1130" s="34">
        <f t="shared" si="639"/>
        <v>0</v>
      </c>
      <c r="AF1130" s="36">
        <f t="shared" si="640"/>
        <v>-1</v>
      </c>
      <c r="AG1130" s="37">
        <f t="shared" si="641"/>
        <v>0</v>
      </c>
      <c r="AH1130" s="37">
        <f>IF(COUNTIF(AF1131:AF1134, "&lt;0")&gt;=2,0,IF(AE1130=1, 1, -1))</f>
        <v>0</v>
      </c>
      <c r="AI1130" s="37">
        <f>IF(COUNTIF(AF1131:AF1133, "&lt;0")&gt;=1,0,IF(AE1130=1, 1, -1))</f>
        <v>0</v>
      </c>
      <c r="AJ1130" s="42">
        <f>IF(SUM(AE1131:AE1133)=0,0,IF(AE1130=1, 1, -1))</f>
        <v>-1</v>
      </c>
      <c r="AK1130" s="37">
        <f>IF(COUNTIF(AF1131:AF1132, "&lt;0")&gt;=2,0,IF(AE1130=1, 1, -1))</f>
        <v>0</v>
      </c>
      <c r="AL1130" s="44">
        <f>IF(COUNTIF(AF1131:AF1134, "&lt;0")&gt;=3,0,IF(AE1130=1, 1, -1))</f>
        <v>0</v>
      </c>
      <c r="AM1130" s="49">
        <f>IF(COUNTIF(AF1131:AF1133, "&lt;0")&gt;=2,0,IF(AE1130=1, 1, -1))</f>
        <v>0</v>
      </c>
      <c r="AN1130" s="7">
        <v>17.377039559654357</v>
      </c>
      <c r="AO1130" s="4">
        <f t="shared" si="642"/>
        <v>26.9699999999998</v>
      </c>
      <c r="AP1130" s="4">
        <f t="shared" si="643"/>
        <v>-16.680000000000291</v>
      </c>
      <c r="AQ1130" s="4">
        <f t="shared" si="644"/>
        <v>22.279999999999745</v>
      </c>
      <c r="AR1130">
        <f t="shared" si="660"/>
        <v>26.9699999999998</v>
      </c>
      <c r="AS1130" s="6">
        <f t="shared" si="645"/>
        <v>1</v>
      </c>
      <c r="AT1130" s="4">
        <f t="shared" si="646"/>
        <v>-0.9044406605182651</v>
      </c>
      <c r="AU1130" s="4">
        <f t="shared" si="661"/>
        <v>2.0970395596546112</v>
      </c>
      <c r="AV1130">
        <f t="shared" si="662"/>
        <v>0</v>
      </c>
      <c r="AW1130">
        <f t="shared" si="663"/>
        <v>1</v>
      </c>
      <c r="AX1130">
        <f t="shared" si="664"/>
        <v>0</v>
      </c>
      <c r="AY1130" s="4">
        <f t="shared" si="647"/>
        <v>-3.9100000000000006</v>
      </c>
      <c r="AZ1130" s="4">
        <f t="shared" si="648"/>
        <v>36.214999999999897</v>
      </c>
      <c r="BA1130" s="4">
        <f>(C1130-$C$1240)*10/100*4</f>
        <v>5.6360000000000579</v>
      </c>
      <c r="BC1130"/>
      <c r="BE1130" s="6"/>
      <c r="BK1130">
        <f t="shared" si="665"/>
        <v>0</v>
      </c>
    </row>
    <row r="1131" spans="1:63" x14ac:dyDescent="0.25">
      <c r="A1131">
        <v>128</v>
      </c>
      <c r="B1131" s="1">
        <v>43192</v>
      </c>
      <c r="C1131" s="2">
        <v>2633.45</v>
      </c>
      <c r="D1131" s="2">
        <v>2638.3</v>
      </c>
      <c r="E1131" s="2">
        <v>2553.8000000000002</v>
      </c>
      <c r="F1131" s="2">
        <v>2581.88</v>
      </c>
      <c r="G1131" s="2">
        <v>3598520000</v>
      </c>
      <c r="H1131" s="2">
        <f t="shared" si="649"/>
        <v>47.601524497062577</v>
      </c>
      <c r="I1131" s="2">
        <f t="shared" si="650"/>
        <v>2706.22</v>
      </c>
      <c r="J1131" s="2">
        <f t="shared" si="651"/>
        <v>54.858624066537473</v>
      </c>
      <c r="K1131" s="2">
        <f t="shared" si="652"/>
        <v>-7.4200000000000728</v>
      </c>
      <c r="L1131" s="20">
        <f>VLOOKUP(B1131,'IV Calls'!A:B,2, FALSE)</f>
        <v>0.2427</v>
      </c>
      <c r="M1131" s="2">
        <f t="shared" si="653"/>
        <v>21.012009402589392</v>
      </c>
      <c r="N1131" s="2">
        <f>VLOOKUP(B1131,'IV Puts'!A:B,2, FALSE)</f>
        <v>0.2422</v>
      </c>
      <c r="O1131" s="21">
        <f t="shared" si="654"/>
        <v>21.760270544932876</v>
      </c>
      <c r="P1131" s="4">
        <f t="shared" si="655"/>
        <v>87.069999999999709</v>
      </c>
      <c r="Q1131" s="4">
        <f t="shared" si="656"/>
        <v>57.554999999999971</v>
      </c>
      <c r="R1131" s="4">
        <f t="shared" si="657"/>
        <v>-8.966428571428569</v>
      </c>
      <c r="S1131" s="4">
        <f t="shared" si="658"/>
        <v>-6.3353724370620244</v>
      </c>
      <c r="T1131" s="20">
        <f t="shared" si="629"/>
        <v>2633.8503308270674</v>
      </c>
      <c r="U1131" s="2">
        <f t="shared" si="630"/>
        <v>51.970330827067301</v>
      </c>
      <c r="V1131" s="24">
        <f t="shared" si="631"/>
        <v>0</v>
      </c>
      <c r="W1131" s="32">
        <f t="shared" si="632"/>
        <v>2629.9435887311038</v>
      </c>
      <c r="X1131" s="33">
        <f t="shared" si="633"/>
        <v>48.063588731103664</v>
      </c>
      <c r="Y1131" s="34">
        <f t="shared" si="634"/>
        <v>0</v>
      </c>
      <c r="Z1131" s="39">
        <f t="shared" si="659"/>
        <v>2635.3539999999998</v>
      </c>
      <c r="AA1131" s="33">
        <f t="shared" si="635"/>
        <v>53.473999999999705</v>
      </c>
      <c r="AB1131" s="34">
        <f t="shared" si="636"/>
        <v>0</v>
      </c>
      <c r="AC1131" s="32">
        <f t="shared" si="637"/>
        <v>2634.2178136335315</v>
      </c>
      <c r="AD1131" s="33">
        <f t="shared" si="638"/>
        <v>52.337813633531368</v>
      </c>
      <c r="AE1131" s="34">
        <f t="shared" si="639"/>
        <v>0</v>
      </c>
      <c r="AF1131" s="36">
        <f t="shared" si="640"/>
        <v>-1</v>
      </c>
      <c r="AG1131" s="37">
        <f t="shared" si="641"/>
        <v>0</v>
      </c>
      <c r="AH1131" s="37">
        <f>IF(COUNTIF(AF1132:AF1135, "&lt;0")&gt;=2,0,IF(AE1131=1, 1, -1))</f>
        <v>0</v>
      </c>
      <c r="AI1131" s="37">
        <f>IF(COUNTIF(AF1132:AF1134, "&lt;0")&gt;=1,0,IF(AE1131=1, 1, -1))</f>
        <v>0</v>
      </c>
      <c r="AJ1131" s="42">
        <f>IF(SUM(AE1132:AE1134)=0,0,IF(AE1131=1, 1, -1))</f>
        <v>-1</v>
      </c>
      <c r="AK1131" s="37">
        <f>IF(COUNTIF(AF1132:AF1133, "&lt;0")&gt;=2,0,IF(AE1131=1, 1, -1))</f>
        <v>-1</v>
      </c>
      <c r="AL1131" s="44">
        <f>IF(COUNTIF(AF1132:AF1135, "&lt;0")&gt;=3,0,IF(AE1131=1, 1, -1))</f>
        <v>0</v>
      </c>
      <c r="AM1131" s="49">
        <f>IF(COUNTIF(AF1132:AF1134, "&lt;0")&gt;=2,0,IF(AE1131=1, 1, -1))</f>
        <v>0</v>
      </c>
      <c r="AN1131" s="7">
        <v>20.968721373329835</v>
      </c>
      <c r="AO1131" s="4">
        <f t="shared" si="642"/>
        <v>4.8500000000003638</v>
      </c>
      <c r="AP1131" s="4">
        <f t="shared" si="643"/>
        <v>-79.649999999999636</v>
      </c>
      <c r="AQ1131" s="4">
        <f t="shared" si="644"/>
        <v>51.569999999999709</v>
      </c>
      <c r="AR1131">
        <f t="shared" si="660"/>
        <v>79.649999999999636</v>
      </c>
      <c r="AS1131" s="6">
        <f t="shared" si="645"/>
        <v>1</v>
      </c>
      <c r="AT1131" s="4">
        <f t="shared" si="646"/>
        <v>-48.19691794000488</v>
      </c>
      <c r="AU1131" s="4">
        <f t="shared" si="661"/>
        <v>-23.601278626669874</v>
      </c>
      <c r="AV1131">
        <f t="shared" si="662"/>
        <v>1</v>
      </c>
      <c r="AW1131">
        <f t="shared" si="663"/>
        <v>0</v>
      </c>
      <c r="AX1131">
        <f t="shared" si="664"/>
        <v>0</v>
      </c>
      <c r="AY1131" s="4">
        <f t="shared" si="647"/>
        <v>-3.9100000000000006</v>
      </c>
      <c r="AZ1131" s="4">
        <f t="shared" si="648"/>
        <v>40.124999999999901</v>
      </c>
      <c r="BA1131" s="4">
        <f>(C1131-$C$1240)*10/100*4</f>
        <v>22.147999999999957</v>
      </c>
      <c r="BC1131"/>
      <c r="BE1131" s="6"/>
      <c r="BK1131">
        <f t="shared" si="665"/>
        <v>1</v>
      </c>
    </row>
    <row r="1132" spans="1:63" x14ac:dyDescent="0.25">
      <c r="A1132">
        <v>127</v>
      </c>
      <c r="B1132" s="1">
        <v>43188</v>
      </c>
      <c r="C1132" s="2">
        <v>2614.41</v>
      </c>
      <c r="D1132" s="2">
        <v>2659.07</v>
      </c>
      <c r="E1132" s="2">
        <v>2609.7199999999998</v>
      </c>
      <c r="F1132" s="2">
        <v>2640.87</v>
      </c>
      <c r="G1132" s="2">
        <v>3565990000</v>
      </c>
      <c r="H1132" s="2">
        <f t="shared" si="649"/>
        <v>52.933698036107231</v>
      </c>
      <c r="I1132" s="2">
        <f t="shared" si="650"/>
        <v>2707.4919999999997</v>
      </c>
      <c r="J1132" s="2">
        <f t="shared" si="651"/>
        <v>56.81173539581598</v>
      </c>
      <c r="K1132" s="2">
        <f t="shared" si="652"/>
        <v>9.4099999999998545</v>
      </c>
      <c r="L1132" s="20">
        <f>VLOOKUP(B1132,'IV Calls'!A:B,2, FALSE)</f>
        <v>0.16289999999999999</v>
      </c>
      <c r="M1132" s="2">
        <f t="shared" si="653"/>
        <v>13.911680629811428</v>
      </c>
      <c r="N1132" s="2">
        <f>VLOOKUP(B1132,'IV Puts'!A:B,2, FALSE)</f>
        <v>0.1759</v>
      </c>
      <c r="O1132" s="21">
        <f t="shared" si="654"/>
        <v>15.588943961017172</v>
      </c>
      <c r="P1132" s="4">
        <f t="shared" si="655"/>
        <v>54.070000000000164</v>
      </c>
      <c r="Q1132" s="4">
        <f t="shared" si="656"/>
        <v>50.3</v>
      </c>
      <c r="R1132" s="4">
        <f t="shared" si="657"/>
        <v>-7.0196691729323293</v>
      </c>
      <c r="S1132" s="4">
        <f t="shared" si="658"/>
        <v>-4.9386074209802988</v>
      </c>
      <c r="T1132" s="20">
        <f t="shared" si="629"/>
        <v>2599.3541353383457</v>
      </c>
      <c r="U1132" s="2">
        <f t="shared" si="630"/>
        <v>41.515864661654177</v>
      </c>
      <c r="V1132" s="24">
        <f t="shared" si="631"/>
        <v>0</v>
      </c>
      <c r="W1132" s="32">
        <f t="shared" si="632"/>
        <v>2611.636354781564</v>
      </c>
      <c r="X1132" s="33">
        <f t="shared" si="633"/>
        <v>29.233645218435868</v>
      </c>
      <c r="Y1132" s="34">
        <f t="shared" si="634"/>
        <v>0</v>
      </c>
      <c r="Z1132" s="39">
        <f t="shared" si="659"/>
        <v>2614.7209999999995</v>
      </c>
      <c r="AA1132" s="33">
        <f t="shared" si="635"/>
        <v>26.149000000000342</v>
      </c>
      <c r="AB1132" s="34">
        <f t="shared" si="636"/>
        <v>0</v>
      </c>
      <c r="AC1132" s="32">
        <f t="shared" si="637"/>
        <v>2614.0732245041281</v>
      </c>
      <c r="AD1132" s="33">
        <f t="shared" si="638"/>
        <v>26.796775495871771</v>
      </c>
      <c r="AE1132" s="34">
        <f t="shared" si="639"/>
        <v>0</v>
      </c>
      <c r="AF1132" s="36">
        <f t="shared" si="640"/>
        <v>-1</v>
      </c>
      <c r="AG1132" s="37">
        <f t="shared" si="641"/>
        <v>-1</v>
      </c>
      <c r="AH1132" s="37">
        <f>IF(COUNTIF(AF1133:AF1136, "&lt;0")&gt;=2,0,IF(AE1132=1, 1, -1))</f>
        <v>0</v>
      </c>
      <c r="AI1132" s="37">
        <f>IF(COUNTIF(AF1133:AF1135, "&lt;0")&gt;=1,0,IF(AE1132=1, 1, -1))</f>
        <v>0</v>
      </c>
      <c r="AJ1132" s="42">
        <f>IF(SUM(AE1133:AE1135)=0,0,IF(AE1132=1, 1, -1))</f>
        <v>-1</v>
      </c>
      <c r="AK1132" s="37">
        <f>IF(COUNTIF(AF1133:AF1134, "&lt;0")&gt;=2,0,IF(AE1132=1, 1, -1))</f>
        <v>-1</v>
      </c>
      <c r="AL1132" s="44">
        <f>IF(COUNTIF(AF1133:AF1136, "&lt;0")&gt;=3,0,IF(AE1132=1, 1, -1))</f>
        <v>0</v>
      </c>
      <c r="AM1132" s="49">
        <f>IF(COUNTIF(AF1133:AF1135, "&lt;0")&gt;=2,0,IF(AE1132=1, 1, -1))</f>
        <v>0</v>
      </c>
      <c r="AN1132" s="7">
        <v>15.021882276143833</v>
      </c>
      <c r="AO1132" s="4">
        <f t="shared" si="642"/>
        <v>44.660000000000309</v>
      </c>
      <c r="AP1132" s="4">
        <f t="shared" si="643"/>
        <v>-4.6900000000000546</v>
      </c>
      <c r="AQ1132" s="4">
        <f t="shared" si="644"/>
        <v>26.460000000000036</v>
      </c>
      <c r="AR1132">
        <f t="shared" si="660"/>
        <v>44.660000000000309</v>
      </c>
      <c r="AS1132" s="6">
        <f t="shared" si="645"/>
        <v>1</v>
      </c>
      <c r="AT1132" s="4">
        <f t="shared" si="646"/>
        <v>-22.127176585784561</v>
      </c>
      <c r="AU1132" s="4">
        <f t="shared" si="661"/>
        <v>-4.4381177238562035</v>
      </c>
      <c r="AV1132">
        <f t="shared" si="662"/>
        <v>1</v>
      </c>
      <c r="AW1132">
        <f t="shared" si="663"/>
        <v>0</v>
      </c>
      <c r="AX1132">
        <f t="shared" si="664"/>
        <v>0</v>
      </c>
      <c r="AY1132" s="4">
        <f t="shared" si="647"/>
        <v>-3.9100000000000006</v>
      </c>
      <c r="AZ1132" s="4">
        <f t="shared" si="648"/>
        <v>44.034999999999904</v>
      </c>
      <c r="BA1132" s="4">
        <f>(C1132-$C$1240)*10/100*4</f>
        <v>14.531999999999972</v>
      </c>
      <c r="BC1132"/>
      <c r="BE1132" s="6"/>
      <c r="BK1132">
        <f t="shared" si="665"/>
        <v>1</v>
      </c>
    </row>
    <row r="1133" spans="1:63" x14ac:dyDescent="0.25">
      <c r="A1133">
        <v>126</v>
      </c>
      <c r="B1133" s="1">
        <v>43187</v>
      </c>
      <c r="C1133" s="2">
        <v>2611.3000000000002</v>
      </c>
      <c r="D1133" s="2">
        <v>2632.65</v>
      </c>
      <c r="E1133" s="2">
        <v>2593.06</v>
      </c>
      <c r="F1133" s="2">
        <v>2605</v>
      </c>
      <c r="G1133" s="2">
        <v>3864500000</v>
      </c>
      <c r="H1133" s="2">
        <f t="shared" si="649"/>
        <v>52.95659191996571</v>
      </c>
      <c r="I1133" s="2">
        <f t="shared" si="650"/>
        <v>2712.5325000000003</v>
      </c>
      <c r="J1133" s="2">
        <f t="shared" si="651"/>
        <v>59.649545769656243</v>
      </c>
      <c r="K1133" s="2">
        <f t="shared" si="652"/>
        <v>-1.319999999999709</v>
      </c>
      <c r="L1133" s="20">
        <f>VLOOKUP(B1133,'IV Calls'!A:B,2, FALSE)</f>
        <v>0.21190000000000001</v>
      </c>
      <c r="M1133" s="2">
        <f t="shared" si="653"/>
        <v>18.149221079242892</v>
      </c>
      <c r="N1133" s="2">
        <f>VLOOKUP(B1133,'IV Puts'!A:B,2, FALSE)</f>
        <v>0.21529999999999999</v>
      </c>
      <c r="O1133" s="21">
        <f t="shared" si="654"/>
        <v>19.136539479200376</v>
      </c>
      <c r="P1133" s="4">
        <f t="shared" si="655"/>
        <v>39.590000000000146</v>
      </c>
      <c r="Q1133" s="4">
        <f t="shared" si="656"/>
        <v>47.049000000000021</v>
      </c>
      <c r="R1133" s="4">
        <f t="shared" si="657"/>
        <v>-5.6458646616541337</v>
      </c>
      <c r="S1133" s="4">
        <f t="shared" si="658"/>
        <v>-3.9065425611769999</v>
      </c>
      <c r="T1133" s="20">
        <f t="shared" si="629"/>
        <v>2608.4530751879697</v>
      </c>
      <c r="U1133" s="2">
        <f t="shared" si="630"/>
        <v>3.4530751879697164</v>
      </c>
      <c r="V1133" s="24">
        <f t="shared" si="631"/>
        <v>1</v>
      </c>
      <c r="W1133" s="32">
        <f t="shared" si="632"/>
        <v>2609.2601740504429</v>
      </c>
      <c r="X1133" s="33">
        <f t="shared" si="633"/>
        <v>4.2601740504428562</v>
      </c>
      <c r="Y1133" s="34">
        <f t="shared" si="634"/>
        <v>1</v>
      </c>
      <c r="Z1133" s="39">
        <f t="shared" si="659"/>
        <v>2605.6730000000007</v>
      </c>
      <c r="AA1133" s="33">
        <f t="shared" si="635"/>
        <v>0.67300000000068394</v>
      </c>
      <c r="AB1133" s="34">
        <f t="shared" si="636"/>
        <v>1</v>
      </c>
      <c r="AC1133" s="32">
        <f t="shared" si="637"/>
        <v>2606.4263065505934</v>
      </c>
      <c r="AD1133" s="33">
        <f t="shared" si="638"/>
        <v>1.426306550593381</v>
      </c>
      <c r="AE1133" s="34">
        <f t="shared" si="639"/>
        <v>1</v>
      </c>
      <c r="AF1133" s="36">
        <f t="shared" si="640"/>
        <v>1</v>
      </c>
      <c r="AG1133" s="37">
        <f t="shared" si="641"/>
        <v>0</v>
      </c>
      <c r="AH1133" s="37">
        <f>IF(COUNTIF(AF1134:AF1137, "&lt;0")&gt;=2,0,IF(AE1133=1, 1, -1))</f>
        <v>0</v>
      </c>
      <c r="AI1133" s="37">
        <f>IF(COUNTIF(AF1134:AF1136, "&lt;0")&gt;=1,0,IF(AE1133=1, 1, -1))</f>
        <v>0</v>
      </c>
      <c r="AJ1133" s="42">
        <f>IF(SUM(AE1134:AE1136)=0,0,IF(AE1133=1, 1, -1))</f>
        <v>0</v>
      </c>
      <c r="AK1133" s="37">
        <f>IF(COUNTIF(AF1134:AF1135, "&lt;0")&gt;=2,0,IF(AE1133=1, 1, -1))</f>
        <v>0</v>
      </c>
      <c r="AL1133" s="44">
        <f>IF(COUNTIF(AF1134:AF1137, "&lt;0")&gt;=3,0,IF(AE1133=1, 1, -1))</f>
        <v>0</v>
      </c>
      <c r="AM1133" s="49">
        <f>IF(COUNTIF(AF1134:AF1136, "&lt;0")&gt;=2,0,IF(AE1133=1, 1, -1))</f>
        <v>0</v>
      </c>
      <c r="AN1133" s="7">
        <v>18.440430855880102</v>
      </c>
      <c r="AO1133" s="4">
        <f t="shared" si="642"/>
        <v>21.349999999999909</v>
      </c>
      <c r="AP1133" s="4">
        <f t="shared" si="643"/>
        <v>-18.240000000000236</v>
      </c>
      <c r="AQ1133" s="4">
        <f t="shared" si="644"/>
        <v>6.3000000000001819</v>
      </c>
      <c r="AR1133">
        <f t="shared" si="660"/>
        <v>21.349999999999909</v>
      </c>
      <c r="AS1133" s="6">
        <f t="shared" si="645"/>
        <v>0</v>
      </c>
      <c r="AT1133" s="4">
        <f t="shared" si="646"/>
        <v>6.310646283820244</v>
      </c>
      <c r="AU1133" s="4">
        <f t="shared" si="661"/>
        <v>19.14043085587992</v>
      </c>
      <c r="AV1133">
        <f t="shared" si="662"/>
        <v>0</v>
      </c>
      <c r="AW1133">
        <f t="shared" si="663"/>
        <v>0</v>
      </c>
      <c r="AX1133">
        <f t="shared" si="664"/>
        <v>0</v>
      </c>
      <c r="AY1133" s="4">
        <f t="shared" si="647"/>
        <v>6.94</v>
      </c>
      <c r="AZ1133" s="4">
        <f t="shared" si="648"/>
        <v>47.944999999999908</v>
      </c>
      <c r="BA1133" s="4">
        <f>(C1133-$C$1240)*10/100*4</f>
        <v>13.288000000000102</v>
      </c>
      <c r="BC1133"/>
      <c r="BE1133" s="6"/>
      <c r="BK1133">
        <f t="shared" si="665"/>
        <v>0</v>
      </c>
    </row>
    <row r="1134" spans="1:63" x14ac:dyDescent="0.25">
      <c r="A1134">
        <v>125</v>
      </c>
      <c r="B1134" s="1">
        <v>43186</v>
      </c>
      <c r="C1134" s="2">
        <v>2667.57</v>
      </c>
      <c r="D1134" s="2">
        <v>2674.78</v>
      </c>
      <c r="E1134" s="2">
        <v>2596.12</v>
      </c>
      <c r="F1134" s="2">
        <v>2612.62</v>
      </c>
      <c r="G1134" s="2">
        <v>3706350000</v>
      </c>
      <c r="H1134" s="2">
        <f t="shared" si="649"/>
        <v>50.612240383791224</v>
      </c>
      <c r="I1134" s="2">
        <f t="shared" si="650"/>
        <v>2719.6565000000001</v>
      </c>
      <c r="J1134" s="2">
        <f t="shared" si="651"/>
        <v>58.378381038117013</v>
      </c>
      <c r="K1134" s="2">
        <f t="shared" si="652"/>
        <v>9.0199999999999818</v>
      </c>
      <c r="L1134" s="20">
        <f>VLOOKUP(B1134,'IV Calls'!A:B,2, FALSE)</f>
        <v>0.20549999999999999</v>
      </c>
      <c r="M1134" s="2">
        <f t="shared" si="653"/>
        <v>17.910489106721279</v>
      </c>
      <c r="N1134" s="2">
        <f>VLOOKUP(B1134,'IV Puts'!A:B,2, FALSE)</f>
        <v>0.20569999999999999</v>
      </c>
      <c r="O1134" s="21">
        <f t="shared" si="654"/>
        <v>18.604682077536086</v>
      </c>
      <c r="P1134" s="4">
        <f t="shared" si="655"/>
        <v>78.660000000000309</v>
      </c>
      <c r="Q1134" s="4">
        <f t="shared" si="656"/>
        <v>46.363000000000014</v>
      </c>
      <c r="R1134" s="4">
        <f t="shared" si="657"/>
        <v>-4.1669248120300715</v>
      </c>
      <c r="S1134" s="4">
        <f t="shared" si="658"/>
        <v>-2.8729942951508756</v>
      </c>
      <c r="T1134" s="20">
        <f t="shared" si="629"/>
        <v>2655.470353383459</v>
      </c>
      <c r="U1134" s="2">
        <f t="shared" si="630"/>
        <v>42.850353383459151</v>
      </c>
      <c r="V1134" s="24">
        <f t="shared" si="631"/>
        <v>0</v>
      </c>
      <c r="W1134" s="32">
        <f t="shared" si="632"/>
        <v>2666.0725477706524</v>
      </c>
      <c r="X1134" s="33">
        <f t="shared" si="633"/>
        <v>53.452547770652473</v>
      </c>
      <c r="Y1134" s="34">
        <f t="shared" si="634"/>
        <v>0</v>
      </c>
      <c r="Z1134" s="39">
        <f t="shared" si="659"/>
        <v>2672.3919999999998</v>
      </c>
      <c r="AA1134" s="33">
        <f t="shared" si="635"/>
        <v>59.771999999999935</v>
      </c>
      <c r="AB1134" s="34">
        <f t="shared" si="636"/>
        <v>0</v>
      </c>
      <c r="AC1134" s="32">
        <f t="shared" si="637"/>
        <v>2671.0649150318368</v>
      </c>
      <c r="AD1134" s="33">
        <f t="shared" si="638"/>
        <v>58.444915031836899</v>
      </c>
      <c r="AE1134" s="34">
        <f t="shared" si="639"/>
        <v>0</v>
      </c>
      <c r="AF1134" s="36">
        <f t="shared" si="640"/>
        <v>-1</v>
      </c>
      <c r="AG1134" s="37">
        <f t="shared" si="641"/>
        <v>0</v>
      </c>
      <c r="AH1134" s="37">
        <f>IF(COUNTIF(AF1135:AF1138, "&lt;0")&gt;=2,0,IF(AE1134=1, 1, -1))</f>
        <v>0</v>
      </c>
      <c r="AI1134" s="37">
        <f>IF(COUNTIF(AF1135:AF1137, "&lt;0")&gt;=1,0,IF(AE1134=1, 1, -1))</f>
        <v>0</v>
      </c>
      <c r="AJ1134" s="42">
        <f>IF(SUM(AE1135:AE1137)=0,0,IF(AE1134=1, 1, -1))</f>
        <v>0</v>
      </c>
      <c r="AK1134" s="37">
        <f>IF(COUNTIF(AF1135:AF1136, "&lt;0")&gt;=2,0,IF(AE1134=1, 1, -1))</f>
        <v>0</v>
      </c>
      <c r="AL1134" s="44">
        <f>IF(COUNTIF(AF1135:AF1138, "&lt;0")&gt;=3,0,IF(AE1134=1, 1, -1))</f>
        <v>0</v>
      </c>
      <c r="AM1134" s="49">
        <f>IF(COUNTIF(AF1135:AF1137, "&lt;0")&gt;=2,0,IF(AE1134=1, 1, -1))</f>
        <v>0</v>
      </c>
      <c r="AN1134" s="7">
        <v>17.927920239671856</v>
      </c>
      <c r="AO1134" s="4">
        <f t="shared" si="642"/>
        <v>7.2100000000000364</v>
      </c>
      <c r="AP1134" s="4">
        <f t="shared" si="643"/>
        <v>-71.450000000000273</v>
      </c>
      <c r="AQ1134" s="4">
        <f t="shared" si="644"/>
        <v>54.950000000000273</v>
      </c>
      <c r="AR1134">
        <f t="shared" si="660"/>
        <v>71.450000000000273</v>
      </c>
      <c r="AS1134" s="6">
        <f t="shared" si="645"/>
        <v>1</v>
      </c>
      <c r="AT1134" s="4">
        <f t="shared" si="646"/>
        <v>-44.558119640492492</v>
      </c>
      <c r="AU1134" s="4">
        <f t="shared" si="661"/>
        <v>-30.022079760328417</v>
      </c>
      <c r="AV1134">
        <f t="shared" si="662"/>
        <v>1</v>
      </c>
      <c r="AW1134">
        <f t="shared" si="663"/>
        <v>0</v>
      </c>
      <c r="AX1134">
        <f t="shared" si="664"/>
        <v>0</v>
      </c>
      <c r="AY1134" s="4">
        <f t="shared" si="647"/>
        <v>-3.9100000000000006</v>
      </c>
      <c r="AZ1134" s="4">
        <f t="shared" si="648"/>
        <v>41.00499999999991</v>
      </c>
      <c r="BA1134" s="4">
        <f>(C1134-$C$1240)*10/100*4</f>
        <v>35.796000000000092</v>
      </c>
      <c r="BC1134"/>
      <c r="BE1134" s="6"/>
      <c r="BK1134">
        <f t="shared" si="665"/>
        <v>0</v>
      </c>
    </row>
    <row r="1135" spans="1:63" x14ac:dyDescent="0.25">
      <c r="A1135">
        <v>124</v>
      </c>
      <c r="B1135" s="1">
        <v>43185</v>
      </c>
      <c r="C1135" s="2">
        <v>2619.35</v>
      </c>
      <c r="D1135" s="2">
        <v>2661.36</v>
      </c>
      <c r="E1135" s="2">
        <v>2601.81</v>
      </c>
      <c r="F1135" s="2">
        <v>2658.55</v>
      </c>
      <c r="G1135" s="2">
        <v>3511100000</v>
      </c>
      <c r="H1135" s="2">
        <f t="shared" si="649"/>
        <v>54.86243447630325</v>
      </c>
      <c r="I1135" s="2">
        <f t="shared" si="650"/>
        <v>2725.3004999999998</v>
      </c>
      <c r="J1135" s="2">
        <f t="shared" si="651"/>
        <v>57.934344290938974</v>
      </c>
      <c r="K1135" s="2">
        <f t="shared" si="652"/>
        <v>31.089999999999691</v>
      </c>
      <c r="L1135" s="20">
        <f>VLOOKUP(B1135,'IV Calls'!A:B,2, FALSE)</f>
        <v>0.18529999999999999</v>
      </c>
      <c r="M1135" s="2">
        <f t="shared" si="653"/>
        <v>15.722952667478452</v>
      </c>
      <c r="N1135" s="2">
        <f>VLOOKUP(B1135,'IV Puts'!A:B,2, FALSE)</f>
        <v>0.18509999999999999</v>
      </c>
      <c r="O1135" s="21">
        <f t="shared" si="654"/>
        <v>16.298868210257272</v>
      </c>
      <c r="P1135" s="4">
        <f t="shared" si="655"/>
        <v>73.099999999999909</v>
      </c>
      <c r="Q1135" s="4">
        <f t="shared" si="656"/>
        <v>42.819000000000003</v>
      </c>
      <c r="R1135" s="4">
        <f t="shared" si="657"/>
        <v>-3.079646616541349</v>
      </c>
      <c r="S1135" s="4">
        <f t="shared" si="658"/>
        <v>-2.1090876469689999</v>
      </c>
      <c r="T1135" s="20">
        <f t="shared" si="629"/>
        <v>2585.2358345864664</v>
      </c>
      <c r="U1135" s="2">
        <f t="shared" si="630"/>
        <v>73.314165413533829</v>
      </c>
      <c r="V1135" s="24">
        <f t="shared" si="631"/>
        <v>0</v>
      </c>
      <c r="W1135" s="32">
        <f t="shared" si="632"/>
        <v>2617.8828593675889</v>
      </c>
      <c r="X1135" s="33">
        <f t="shared" si="633"/>
        <v>40.667140632411247</v>
      </c>
      <c r="Y1135" s="34">
        <f t="shared" si="634"/>
        <v>0</v>
      </c>
      <c r="Z1135" s="39">
        <f t="shared" si="659"/>
        <v>2616.6139999999996</v>
      </c>
      <c r="AA1135" s="33">
        <f t="shared" si="635"/>
        <v>41.936000000000604</v>
      </c>
      <c r="AB1135" s="34">
        <f t="shared" si="636"/>
        <v>0</v>
      </c>
      <c r="AC1135" s="32">
        <f t="shared" si="637"/>
        <v>2616.8804604671932</v>
      </c>
      <c r="AD1135" s="33">
        <f t="shared" si="638"/>
        <v>41.669539532806994</v>
      </c>
      <c r="AE1135" s="34">
        <f t="shared" si="639"/>
        <v>0</v>
      </c>
      <c r="AF1135" s="36">
        <f t="shared" si="640"/>
        <v>-1</v>
      </c>
      <c r="AG1135" s="37">
        <f t="shared" si="641"/>
        <v>0</v>
      </c>
      <c r="AH1135" s="37">
        <f>IF(COUNTIF(AF1136:AF1139, "&lt;0")&gt;=2,0,IF(AE1135=1, 1, -1))</f>
        <v>0</v>
      </c>
      <c r="AI1135" s="37">
        <f>IF(COUNTIF(AF1136:AF1138, "&lt;0")&gt;=1,0,IF(AE1135=1, 1, -1))</f>
        <v>0</v>
      </c>
      <c r="AJ1135" s="42">
        <f>IF(SUM(AE1136:AE1138)=0,0,IF(AE1135=1, 1, -1))</f>
        <v>-1</v>
      </c>
      <c r="AK1135" s="37">
        <f>IF(COUNTIF(AF1136:AF1137, "&lt;0")&gt;=2,0,IF(AE1135=1, 1, -1))</f>
        <v>0</v>
      </c>
      <c r="AL1135" s="44">
        <f>IF(COUNTIF(AF1136:AF1139, "&lt;0")&gt;=3,0,IF(AE1135=1, 1, -1))</f>
        <v>-1</v>
      </c>
      <c r="AM1135" s="49">
        <f>IF(COUNTIF(AF1136:AF1138, "&lt;0")&gt;=2,0,IF(AE1135=1, 1, -1))</f>
        <v>0</v>
      </c>
      <c r="AN1135" s="7">
        <v>15.705982400163311</v>
      </c>
      <c r="AO1135" s="4">
        <f t="shared" si="642"/>
        <v>42.010000000000218</v>
      </c>
      <c r="AP1135" s="4">
        <f t="shared" si="643"/>
        <v>-17.539999999999964</v>
      </c>
      <c r="AQ1135" s="4">
        <f t="shared" si="644"/>
        <v>39.200000000000273</v>
      </c>
      <c r="AR1135">
        <f t="shared" si="660"/>
        <v>42.010000000000218</v>
      </c>
      <c r="AS1135" s="6">
        <f t="shared" si="645"/>
        <v>1</v>
      </c>
      <c r="AT1135" s="4">
        <f t="shared" si="646"/>
        <v>-18.45102639975525</v>
      </c>
      <c r="AU1135" s="4">
        <f t="shared" si="661"/>
        <v>-16.494017599836962</v>
      </c>
      <c r="AV1135">
        <f t="shared" si="662"/>
        <v>1</v>
      </c>
      <c r="AW1135">
        <f t="shared" si="663"/>
        <v>0</v>
      </c>
      <c r="AX1135">
        <f t="shared" si="664"/>
        <v>0</v>
      </c>
      <c r="AY1135" s="4">
        <f t="shared" si="647"/>
        <v>-3.9100000000000006</v>
      </c>
      <c r="AZ1135" s="4">
        <f t="shared" si="648"/>
        <v>44.914999999999914</v>
      </c>
      <c r="BA1135" s="4">
        <f>(C1135-$C$1240)*10/100*4</f>
        <v>16.507999999999992</v>
      </c>
      <c r="BC1135"/>
      <c r="BE1135" s="6"/>
      <c r="BK1135">
        <f t="shared" si="665"/>
        <v>1</v>
      </c>
    </row>
    <row r="1136" spans="1:63" x14ac:dyDescent="0.25">
      <c r="A1136">
        <v>123</v>
      </c>
      <c r="B1136" s="1">
        <v>43182</v>
      </c>
      <c r="C1136" s="2">
        <v>2646.71</v>
      </c>
      <c r="D1136" s="2">
        <v>2657.67</v>
      </c>
      <c r="E1136" s="2">
        <v>2585.89</v>
      </c>
      <c r="F1136" s="2">
        <v>2588.2600000000002</v>
      </c>
      <c r="G1136" s="2">
        <v>3815080000</v>
      </c>
      <c r="H1136" s="2">
        <f t="shared" si="649"/>
        <v>45.949411844863548</v>
      </c>
      <c r="I1136" s="2">
        <f t="shared" si="650"/>
        <v>2732.2015000000001</v>
      </c>
      <c r="J1136" s="2">
        <f t="shared" si="651"/>
        <v>53.917587627102876</v>
      </c>
      <c r="K1136" s="2">
        <f t="shared" si="652"/>
        <v>3.0199999999999818</v>
      </c>
      <c r="L1136" s="20">
        <f>VLOOKUP(B1136,'IV Calls'!A:B,2, FALSE)</f>
        <v>0.2344</v>
      </c>
      <c r="M1136" s="2">
        <f t="shared" si="653"/>
        <v>20.315098046596926</v>
      </c>
      <c r="N1136" s="2">
        <f>VLOOKUP(B1136,'IV Puts'!A:B,2, FALSE)</f>
        <v>0.19209999999999999</v>
      </c>
      <c r="O1136" s="21">
        <f t="shared" si="654"/>
        <v>17.277504784287697</v>
      </c>
      <c r="P1136" s="4">
        <f t="shared" si="655"/>
        <v>71.7800000000002</v>
      </c>
      <c r="Q1136" s="4">
        <f t="shared" si="656"/>
        <v>37.280999999999992</v>
      </c>
      <c r="R1136" s="4">
        <f t="shared" si="657"/>
        <v>-3.0241654135338316</v>
      </c>
      <c r="S1136" s="4">
        <f t="shared" si="658"/>
        <v>-2.0663952569169939</v>
      </c>
      <c r="T1136" s="20">
        <f t="shared" si="629"/>
        <v>2642.4746165413535</v>
      </c>
      <c r="U1136" s="2">
        <f t="shared" si="630"/>
        <v>54.21461654135328</v>
      </c>
      <c r="V1136" s="24">
        <f t="shared" si="631"/>
        <v>0</v>
      </c>
      <c r="W1136" s="32">
        <f t="shared" si="632"/>
        <v>2646.1369013131775</v>
      </c>
      <c r="X1136" s="33">
        <f t="shared" si="633"/>
        <v>57.876901313177314</v>
      </c>
      <c r="Y1136" s="34">
        <f t="shared" si="634"/>
        <v>0</v>
      </c>
      <c r="Z1136" s="39">
        <f t="shared" si="659"/>
        <v>2642.2449999999999</v>
      </c>
      <c r="AA1136" s="33">
        <f t="shared" si="635"/>
        <v>53.984999999999673</v>
      </c>
      <c r="AB1136" s="34">
        <f t="shared" si="636"/>
        <v>0</v>
      </c>
      <c r="AC1136" s="32">
        <f t="shared" si="637"/>
        <v>2643.0622992757671</v>
      </c>
      <c r="AD1136" s="33">
        <f t="shared" si="638"/>
        <v>54.802299275766927</v>
      </c>
      <c r="AE1136" s="34">
        <f t="shared" si="639"/>
        <v>0</v>
      </c>
      <c r="AF1136" s="36">
        <f t="shared" si="640"/>
        <v>-1</v>
      </c>
      <c r="AG1136" s="37">
        <f t="shared" si="641"/>
        <v>0</v>
      </c>
      <c r="AH1136" s="37">
        <f>IF(COUNTIF(AF1137:AF1140, "&lt;0")&gt;=2,0,IF(AE1136=1, 1, -1))</f>
        <v>0</v>
      </c>
      <c r="AI1136" s="37">
        <f>IF(COUNTIF(AF1137:AF1139, "&lt;0")&gt;=1,0,IF(AE1136=1, 1, -1))</f>
        <v>0</v>
      </c>
      <c r="AJ1136" s="42">
        <f>IF(SUM(AE1137:AE1139)=0,0,IF(AE1136=1, 1, -1))</f>
        <v>-1</v>
      </c>
      <c r="AK1136" s="37">
        <f>IF(COUNTIF(AF1137:AF1138, "&lt;0")&gt;=2,0,IF(AE1136=1, 1, -1))</f>
        <v>-1</v>
      </c>
      <c r="AL1136" s="44">
        <f>IF(COUNTIF(AF1137:AF1140, "&lt;0")&gt;=3,0,IF(AE1136=1, 1, -1))</f>
        <v>-1</v>
      </c>
      <c r="AM1136" s="49">
        <f>IF(COUNTIF(AF1137:AF1139, "&lt;0")&gt;=2,0,IF(AE1136=1, 1, -1))</f>
        <v>-1</v>
      </c>
      <c r="AN1136" s="7">
        <v>16.64902019945081</v>
      </c>
      <c r="AO1136" s="4">
        <f t="shared" si="642"/>
        <v>10.960000000000036</v>
      </c>
      <c r="AP1136" s="4">
        <f t="shared" si="643"/>
        <v>-60.820000000000164</v>
      </c>
      <c r="AQ1136" s="4">
        <f t="shared" si="644"/>
        <v>58.449999999999818</v>
      </c>
      <c r="AR1136">
        <f t="shared" si="660"/>
        <v>60.820000000000164</v>
      </c>
      <c r="AS1136" s="6">
        <f t="shared" si="645"/>
        <v>1</v>
      </c>
      <c r="AT1136" s="4">
        <f t="shared" si="646"/>
        <v>-35.846469700823945</v>
      </c>
      <c r="AU1136" s="4">
        <f t="shared" si="661"/>
        <v>-34.800979800549008</v>
      </c>
      <c r="AV1136">
        <f t="shared" si="662"/>
        <v>1</v>
      </c>
      <c r="AW1136">
        <f t="shared" si="663"/>
        <v>0</v>
      </c>
      <c r="AX1136">
        <f t="shared" si="664"/>
        <v>0</v>
      </c>
      <c r="AY1136" s="4">
        <f t="shared" si="647"/>
        <v>-3.9100000000000006</v>
      </c>
      <c r="AZ1136" s="4">
        <f t="shared" si="648"/>
        <v>48.824999999999918</v>
      </c>
      <c r="BA1136" s="4">
        <f>(C1136-$C$1240)*10/100*4</f>
        <v>27.452000000000044</v>
      </c>
      <c r="BC1136"/>
      <c r="BE1136" s="6"/>
      <c r="BK1136">
        <f t="shared" si="665"/>
        <v>1</v>
      </c>
    </row>
    <row r="1137" spans="1:63" x14ac:dyDescent="0.25">
      <c r="A1137">
        <v>122</v>
      </c>
      <c r="B1137" s="1">
        <v>43181</v>
      </c>
      <c r="C1137" s="2">
        <v>2691.36</v>
      </c>
      <c r="D1137" s="2">
        <v>2695.68</v>
      </c>
      <c r="E1137" s="2">
        <v>2641.59</v>
      </c>
      <c r="F1137" s="2">
        <v>2643.69</v>
      </c>
      <c r="G1137" s="2">
        <v>3739800000</v>
      </c>
      <c r="H1137" s="2">
        <f t="shared" si="649"/>
        <v>33.247887886133249</v>
      </c>
      <c r="I1137" s="2">
        <f t="shared" si="650"/>
        <v>2735.6559999999999</v>
      </c>
      <c r="J1137" s="2">
        <f t="shared" si="651"/>
        <v>39.275760959494711</v>
      </c>
      <c r="K1137" s="2">
        <f t="shared" si="652"/>
        <v>-20.569999999999709</v>
      </c>
      <c r="L1137" s="20">
        <f>VLOOKUP(B1137,'IV Calls'!A:B,2, FALSE)</f>
        <v>0.17899999999999999</v>
      </c>
      <c r="M1137" s="2">
        <f t="shared" si="653"/>
        <v>15.91410772130944</v>
      </c>
      <c r="N1137" s="2">
        <f>VLOOKUP(B1137,'IV Puts'!A:B,2, FALSE)</f>
        <v>0.18140000000000001</v>
      </c>
      <c r="O1137" s="21">
        <f t="shared" si="654"/>
        <v>16.73627822044002</v>
      </c>
      <c r="P1137" s="4">
        <f t="shared" si="655"/>
        <v>70.339999999999691</v>
      </c>
      <c r="Q1137" s="4">
        <f t="shared" si="656"/>
        <v>34.863000000000014</v>
      </c>
      <c r="R1137" s="4">
        <f t="shared" si="657"/>
        <v>-1.215383458646619</v>
      </c>
      <c r="S1137" s="4">
        <f t="shared" si="658"/>
        <v>-0.80718124904565713</v>
      </c>
      <c r="T1137" s="20">
        <f t="shared" si="629"/>
        <v>2712.5064887218045</v>
      </c>
      <c r="U1137" s="2">
        <f t="shared" si="630"/>
        <v>68.81648872180449</v>
      </c>
      <c r="V1137" s="24">
        <f t="shared" si="631"/>
        <v>0</v>
      </c>
      <c r="W1137" s="32">
        <f t="shared" si="632"/>
        <v>2691.6727789295901</v>
      </c>
      <c r="X1137" s="33">
        <f t="shared" si="633"/>
        <v>47.98277892959004</v>
      </c>
      <c r="Y1137" s="34">
        <f t="shared" si="634"/>
        <v>0</v>
      </c>
      <c r="Z1137" s="39">
        <f t="shared" si="659"/>
        <v>2688.9970000000008</v>
      </c>
      <c r="AA1137" s="33">
        <f t="shared" si="635"/>
        <v>45.307000000000698</v>
      </c>
      <c r="AB1137" s="34">
        <f t="shared" si="636"/>
        <v>0</v>
      </c>
      <c r="AC1137" s="32">
        <f t="shared" si="637"/>
        <v>2689.5589135752143</v>
      </c>
      <c r="AD1137" s="33">
        <f t="shared" si="638"/>
        <v>45.868913575214265</v>
      </c>
      <c r="AE1137" s="34">
        <f t="shared" si="639"/>
        <v>0</v>
      </c>
      <c r="AF1137" s="36">
        <f t="shared" si="640"/>
        <v>-1</v>
      </c>
      <c r="AG1137" s="37">
        <f t="shared" si="641"/>
        <v>-1</v>
      </c>
      <c r="AH1137" s="37">
        <f>IF(COUNTIF(AF1138:AF1141, "&lt;0")&gt;=2,0,IF(AE1137=1, 1, -1))</f>
        <v>-1</v>
      </c>
      <c r="AI1137" s="37">
        <f>IF(COUNTIF(AF1138:AF1140, "&lt;0")&gt;=1,0,IF(AE1137=1, 1, -1))</f>
        <v>0</v>
      </c>
      <c r="AJ1137" s="42">
        <f>IF(SUM(AE1138:AE1140)=0,0,IF(AE1137=1, 1, -1))</f>
        <v>-1</v>
      </c>
      <c r="AK1137" s="37">
        <f>IF(COUNTIF(AF1138:AF1139, "&lt;0")&gt;=2,0,IF(AE1137=1, 1, -1))</f>
        <v>-1</v>
      </c>
      <c r="AL1137" s="44">
        <f>IF(COUNTIF(AF1138:AF1141, "&lt;0")&gt;=3,0,IF(AE1137=1, 1, -1))</f>
        <v>-1</v>
      </c>
      <c r="AM1137" s="49">
        <f>IF(COUNTIF(AF1138:AF1140, "&lt;0")&gt;=2,0,IF(AE1137=1, 1, -1))</f>
        <v>-1</v>
      </c>
      <c r="AN1137" s="7">
        <v>16.127481232656606</v>
      </c>
      <c r="AO1137" s="4">
        <f t="shared" si="642"/>
        <v>4.319999999999709</v>
      </c>
      <c r="AP1137" s="4">
        <f t="shared" si="643"/>
        <v>-49.769999999999982</v>
      </c>
      <c r="AQ1137" s="4">
        <f t="shared" si="644"/>
        <v>47.670000000000073</v>
      </c>
      <c r="AR1137">
        <f t="shared" si="660"/>
        <v>49.769999999999982</v>
      </c>
      <c r="AS1137" s="6">
        <f t="shared" si="645"/>
        <v>1</v>
      </c>
      <c r="AT1137" s="4">
        <f t="shared" si="646"/>
        <v>-25.578778151015072</v>
      </c>
      <c r="AU1137" s="4">
        <f t="shared" si="661"/>
        <v>-24.542518767343466</v>
      </c>
      <c r="AV1137">
        <f t="shared" si="662"/>
        <v>1</v>
      </c>
      <c r="AW1137">
        <f t="shared" si="663"/>
        <v>0</v>
      </c>
      <c r="AX1137">
        <f t="shared" si="664"/>
        <v>0</v>
      </c>
      <c r="AY1137" s="4">
        <f t="shared" si="647"/>
        <v>-3.9100000000000006</v>
      </c>
      <c r="AZ1137" s="4">
        <f t="shared" si="648"/>
        <v>52.734999999999921</v>
      </c>
      <c r="BA1137" s="4">
        <f>(C1137-$C$1240)*10/100*4</f>
        <v>45.312000000000083</v>
      </c>
      <c r="BC1137"/>
      <c r="BE1137" s="6"/>
      <c r="BK1137">
        <f t="shared" si="665"/>
        <v>1</v>
      </c>
    </row>
    <row r="1138" spans="1:63" x14ac:dyDescent="0.25">
      <c r="A1138">
        <v>121</v>
      </c>
      <c r="B1138" s="1">
        <v>43180</v>
      </c>
      <c r="C1138" s="2">
        <v>2714.99</v>
      </c>
      <c r="D1138" s="2">
        <v>2739.14</v>
      </c>
      <c r="E1138" s="2">
        <v>2709.79</v>
      </c>
      <c r="F1138" s="2">
        <v>2711.93</v>
      </c>
      <c r="G1138" s="2">
        <v>3415510000</v>
      </c>
      <c r="H1138" s="2">
        <f t="shared" si="649"/>
        <v>27.534119863664891</v>
      </c>
      <c r="I1138" s="2">
        <f t="shared" si="650"/>
        <v>2736.6089999999999</v>
      </c>
      <c r="J1138" s="2">
        <f t="shared" si="651"/>
        <v>29.289306199218515</v>
      </c>
      <c r="K1138" s="2">
        <f t="shared" si="652"/>
        <v>-1.9500000000002728</v>
      </c>
      <c r="L1138" s="20">
        <f>VLOOKUP(B1138,'IV Calls'!A:B,2, FALSE)</f>
        <v>0.13439999999999999</v>
      </c>
      <c r="M1138" s="2">
        <f t="shared" si="653"/>
        <v>11.9709909781948</v>
      </c>
      <c r="N1138" s="2">
        <f>VLOOKUP(B1138,'IV Puts'!A:B,2, FALSE)</f>
        <v>0.13239999999999999</v>
      </c>
      <c r="O1138" s="21">
        <f t="shared" si="654"/>
        <v>12.238020083564864</v>
      </c>
      <c r="P1138" s="4">
        <f t="shared" si="655"/>
        <v>29.349999999999909</v>
      </c>
      <c r="Q1138" s="4">
        <f t="shared" si="656"/>
        <v>29.609000000000016</v>
      </c>
      <c r="R1138" s="4">
        <f t="shared" si="657"/>
        <v>0.57648872180450816</v>
      </c>
      <c r="S1138" s="4">
        <f t="shared" si="658"/>
        <v>0.44053370364809857</v>
      </c>
      <c r="T1138" s="20">
        <f t="shared" si="629"/>
        <v>2718.3590902255642</v>
      </c>
      <c r="U1138" s="2">
        <f t="shared" si="630"/>
        <v>6.4290902255643232</v>
      </c>
      <c r="V1138" s="24">
        <f t="shared" si="631"/>
        <v>1</v>
      </c>
      <c r="W1138" s="32">
        <f t="shared" si="632"/>
        <v>2715.7208603137665</v>
      </c>
      <c r="X1138" s="33">
        <f t="shared" si="633"/>
        <v>3.7908603137666432</v>
      </c>
      <c r="Y1138" s="34">
        <f t="shared" si="634"/>
        <v>1</v>
      </c>
      <c r="Z1138" s="39">
        <f t="shared" si="659"/>
        <v>2714.9839999999999</v>
      </c>
      <c r="AA1138" s="33">
        <f t="shared" si="635"/>
        <v>3.0540000000000873</v>
      </c>
      <c r="AB1138" s="34">
        <f t="shared" si="636"/>
        <v>1</v>
      </c>
      <c r="AC1138" s="32">
        <f t="shared" si="637"/>
        <v>2715.138740665891</v>
      </c>
      <c r="AD1138" s="33">
        <f t="shared" si="638"/>
        <v>3.2087406658911277</v>
      </c>
      <c r="AE1138" s="34">
        <f t="shared" si="639"/>
        <v>1</v>
      </c>
      <c r="AF1138" s="36">
        <f t="shared" si="640"/>
        <v>1</v>
      </c>
      <c r="AG1138" s="37">
        <f t="shared" si="641"/>
        <v>1</v>
      </c>
      <c r="AH1138" s="37">
        <f>IF(COUNTIF(AF1139:AF1142, "&lt;0")&gt;=2,0,IF(AE1138=1, 1, -1))</f>
        <v>1</v>
      </c>
      <c r="AI1138" s="37">
        <f>IF(COUNTIF(AF1139:AF1141, "&lt;0")&gt;=1,0,IF(AE1138=1, 1, -1))</f>
        <v>0</v>
      </c>
      <c r="AJ1138" s="42">
        <f>IF(SUM(AE1139:AE1141)=0,0,IF(AE1138=1, 1, -1))</f>
        <v>1</v>
      </c>
      <c r="AK1138" s="37">
        <f>IF(COUNTIF(AF1139:AF1140, "&lt;0")&gt;=2,0,IF(AE1138=1, 1, -1))</f>
        <v>1</v>
      </c>
      <c r="AL1138" s="44">
        <f>IF(COUNTIF(AF1139:AF1142, "&lt;0")&gt;=3,0,IF(AE1138=1, 1, -1))</f>
        <v>1</v>
      </c>
      <c r="AM1138" s="49">
        <f>IF(COUNTIF(AF1139:AF1141, "&lt;0")&gt;=2,0,IF(AE1138=1, 1, -1))</f>
        <v>1</v>
      </c>
      <c r="AN1138" s="7">
        <v>11.792851231495474</v>
      </c>
      <c r="AO1138" s="4">
        <f t="shared" si="642"/>
        <v>24.150000000000091</v>
      </c>
      <c r="AP1138" s="4">
        <f t="shared" si="643"/>
        <v>-5.1999999999998181</v>
      </c>
      <c r="AQ1138" s="4">
        <f t="shared" si="644"/>
        <v>3.0599999999999454</v>
      </c>
      <c r="AR1138">
        <f t="shared" si="660"/>
        <v>24.150000000000091</v>
      </c>
      <c r="AS1138" s="6">
        <f t="shared" si="645"/>
        <v>1</v>
      </c>
      <c r="AT1138" s="4">
        <f t="shared" si="646"/>
        <v>-6.4607231527568807</v>
      </c>
      <c r="AU1138" s="4">
        <f t="shared" si="661"/>
        <v>15.732851231495529</v>
      </c>
      <c r="AV1138">
        <f t="shared" si="662"/>
        <v>0</v>
      </c>
      <c r="AW1138">
        <f t="shared" si="663"/>
        <v>1</v>
      </c>
      <c r="AX1138">
        <f t="shared" si="664"/>
        <v>0</v>
      </c>
      <c r="AY1138" s="4">
        <f t="shared" si="647"/>
        <v>-3.9100000000000006</v>
      </c>
      <c r="AZ1138" s="4">
        <f t="shared" si="648"/>
        <v>56.644999999999925</v>
      </c>
      <c r="BA1138" s="4">
        <f>(C1138-$C$1240)*10/100*4</f>
        <v>54.763999999999939</v>
      </c>
      <c r="BC1138"/>
      <c r="BE1138" s="6"/>
      <c r="BK1138">
        <f t="shared" si="665"/>
        <v>1</v>
      </c>
    </row>
    <row r="1139" spans="1:63" x14ac:dyDescent="0.25">
      <c r="A1139">
        <v>120</v>
      </c>
      <c r="B1139" s="1">
        <v>43179</v>
      </c>
      <c r="C1139" s="2">
        <v>2715.05</v>
      </c>
      <c r="D1139" s="2">
        <v>2724.22</v>
      </c>
      <c r="E1139" s="2">
        <v>2710.05</v>
      </c>
      <c r="F1139" s="2">
        <v>2716.94</v>
      </c>
      <c r="G1139" s="2">
        <v>3261030000</v>
      </c>
      <c r="H1139" s="2">
        <f t="shared" si="649"/>
        <v>28.282077088581083</v>
      </c>
      <c r="I1139" s="2">
        <f t="shared" si="650"/>
        <v>2736.886</v>
      </c>
      <c r="J1139" s="2">
        <f t="shared" si="651"/>
        <v>30.129518468735895</v>
      </c>
      <c r="K1139" s="2">
        <f t="shared" si="652"/>
        <v>2.1300000000001091</v>
      </c>
      <c r="L1139" s="20">
        <f>VLOOKUP(B1139,'IV Calls'!A:B,2, FALSE)</f>
        <v>0.13750000000000001</v>
      </c>
      <c r="M1139" s="2">
        <f t="shared" si="653"/>
        <v>12.228986694983449</v>
      </c>
      <c r="N1139" s="2">
        <f>VLOOKUP(B1139,'IV Puts'!A:B,2, FALSE)</f>
        <v>0.13700000000000001</v>
      </c>
      <c r="O1139" s="21">
        <f t="shared" si="654"/>
        <v>12.644471537219633</v>
      </c>
      <c r="P1139" s="4">
        <f t="shared" si="655"/>
        <v>14.169999999999618</v>
      </c>
      <c r="Q1139" s="4">
        <f t="shared" si="656"/>
        <v>29.560000000000038</v>
      </c>
      <c r="R1139" s="4">
        <f t="shared" si="657"/>
        <v>1.4190902255639111</v>
      </c>
      <c r="S1139" s="4">
        <f t="shared" si="658"/>
        <v>1.0293807236150738</v>
      </c>
      <c r="T1139" s="20">
        <f t="shared" si="629"/>
        <v>2714.8733609022556</v>
      </c>
      <c r="U1139" s="2">
        <f t="shared" si="630"/>
        <v>2.066639097744428</v>
      </c>
      <c r="V1139" s="24">
        <f t="shared" si="631"/>
        <v>1</v>
      </c>
      <c r="W1139" s="32">
        <f t="shared" si="632"/>
        <v>2716.0628395556573</v>
      </c>
      <c r="X1139" s="33">
        <f t="shared" si="633"/>
        <v>0.87716044434273499</v>
      </c>
      <c r="Y1139" s="34">
        <f t="shared" si="634"/>
        <v>1</v>
      </c>
      <c r="Z1139" s="39">
        <f t="shared" si="659"/>
        <v>2712.4170000000004</v>
      </c>
      <c r="AA1139" s="33">
        <f t="shared" si="635"/>
        <v>4.5229999999996835</v>
      </c>
      <c r="AB1139" s="34">
        <f t="shared" si="636"/>
        <v>1</v>
      </c>
      <c r="AC1139" s="32">
        <f t="shared" si="637"/>
        <v>2713.1826263066882</v>
      </c>
      <c r="AD1139" s="33">
        <f t="shared" si="638"/>
        <v>3.7573736933118198</v>
      </c>
      <c r="AE1139" s="34">
        <f t="shared" si="639"/>
        <v>1</v>
      </c>
      <c r="AF1139" s="36">
        <f t="shared" si="640"/>
        <v>1</v>
      </c>
      <c r="AG1139" s="37">
        <f t="shared" si="641"/>
        <v>0</v>
      </c>
      <c r="AH1139" s="37">
        <f>IF(COUNTIF(AF1140:AF1143, "&lt;0")&gt;=2,0,IF(AE1139=1, 1, -1))</f>
        <v>0</v>
      </c>
      <c r="AI1139" s="37">
        <f>IF(COUNTIF(AF1140:AF1142, "&lt;0")&gt;=1,0,IF(AE1139=1, 1, -1))</f>
        <v>0</v>
      </c>
      <c r="AJ1139" s="42">
        <f>IF(SUM(AE1140:AE1142)=0,0,IF(AE1139=1, 1, -1))</f>
        <v>1</v>
      </c>
      <c r="AK1139" s="37">
        <f>IF(COUNTIF(AF1140:AF1141, "&lt;0")&gt;=2,0,IF(AE1139=1, 1, -1))</f>
        <v>1</v>
      </c>
      <c r="AL1139" s="44">
        <f>IF(COUNTIF(AF1140:AF1143, "&lt;0")&gt;=3,0,IF(AE1139=1, 1, -1))</f>
        <v>1</v>
      </c>
      <c r="AM1139" s="49">
        <f>IF(COUNTIF(AF1140:AF1142, "&lt;0")&gt;=2,0,IF(AE1139=1, 1, -1))</f>
        <v>1</v>
      </c>
      <c r="AN1139" s="7">
        <v>12.184517652456236</v>
      </c>
      <c r="AO1139" s="4">
        <f t="shared" si="642"/>
        <v>9.169999999999618</v>
      </c>
      <c r="AP1139" s="4">
        <f t="shared" si="643"/>
        <v>-5</v>
      </c>
      <c r="AQ1139" s="4">
        <f t="shared" si="644"/>
        <v>1.8899999999998727</v>
      </c>
      <c r="AR1139">
        <f t="shared" si="660"/>
        <v>9.169999999999618</v>
      </c>
      <c r="AS1139" s="6">
        <f t="shared" si="645"/>
        <v>0</v>
      </c>
      <c r="AT1139" s="4">
        <f t="shared" si="646"/>
        <v>9.1067764786847363</v>
      </c>
      <c r="AU1139" s="4">
        <f t="shared" si="661"/>
        <v>17.294517652456364</v>
      </c>
      <c r="AV1139">
        <f t="shared" si="662"/>
        <v>0</v>
      </c>
      <c r="AW1139">
        <f t="shared" si="663"/>
        <v>0</v>
      </c>
      <c r="AX1139">
        <f t="shared" si="664"/>
        <v>0</v>
      </c>
      <c r="AY1139" s="4">
        <f t="shared" si="647"/>
        <v>6.94</v>
      </c>
      <c r="AZ1139" s="4">
        <f t="shared" si="648"/>
        <v>60.554999999999929</v>
      </c>
      <c r="BA1139" s="4">
        <f>(C1139-$C$1240)*10/100*4</f>
        <v>54.788000000000103</v>
      </c>
      <c r="BC1139"/>
      <c r="BE1139" s="6"/>
      <c r="BK1139">
        <f t="shared" si="665"/>
        <v>1</v>
      </c>
    </row>
    <row r="1140" spans="1:63" x14ac:dyDescent="0.25">
      <c r="A1140">
        <v>119</v>
      </c>
      <c r="B1140" s="1">
        <v>43178</v>
      </c>
      <c r="C1140" s="2">
        <v>2741.38</v>
      </c>
      <c r="D1140" s="2">
        <v>2741.38</v>
      </c>
      <c r="E1140" s="2">
        <v>2694.59</v>
      </c>
      <c r="F1140" s="2">
        <v>2712.92</v>
      </c>
      <c r="G1140" s="2">
        <v>3302130000</v>
      </c>
      <c r="H1140" s="2">
        <f t="shared" si="649"/>
        <v>26.467793112048899</v>
      </c>
      <c r="I1140" s="2">
        <f t="shared" si="650"/>
        <v>2737.2830000000004</v>
      </c>
      <c r="J1140" s="2">
        <f t="shared" si="651"/>
        <v>29.7575578148689</v>
      </c>
      <c r="K1140" s="2">
        <f t="shared" si="652"/>
        <v>-10.630000000000109</v>
      </c>
      <c r="L1140" s="20">
        <f>VLOOKUP(B1140,'IV Calls'!A:B,2, FALSE)</f>
        <v>0.15279999999999999</v>
      </c>
      <c r="M1140" s="2">
        <f t="shared" si="653"/>
        <v>13.785551625575399</v>
      </c>
      <c r="N1140" s="2">
        <f>VLOOKUP(B1140,'IV Puts'!A:B,2, FALSE)</f>
        <v>0.1527</v>
      </c>
      <c r="O1140" s="21">
        <f t="shared" si="654"/>
        <v>14.296580483007075</v>
      </c>
      <c r="P1140" s="4">
        <f t="shared" si="655"/>
        <v>57.420000000000073</v>
      </c>
      <c r="Q1140" s="4">
        <f t="shared" si="656"/>
        <v>30.225000000000044</v>
      </c>
      <c r="R1140" s="4">
        <f t="shared" si="657"/>
        <v>1.9533609022556373</v>
      </c>
      <c r="S1140" s="4">
        <f t="shared" si="658"/>
        <v>1.4265345854328881</v>
      </c>
      <c r="T1140" s="20">
        <f t="shared" si="629"/>
        <v>2754.3320827067673</v>
      </c>
      <c r="U1140" s="2">
        <f t="shared" si="630"/>
        <v>41.412082706767251</v>
      </c>
      <c r="V1140" s="24">
        <f t="shared" si="631"/>
        <v>0</v>
      </c>
      <c r="W1140" s="32">
        <f t="shared" si="632"/>
        <v>2742.5574835749508</v>
      </c>
      <c r="X1140" s="33">
        <f t="shared" si="633"/>
        <v>29.637483574950693</v>
      </c>
      <c r="Y1140" s="34">
        <f t="shared" si="634"/>
        <v>0</v>
      </c>
      <c r="Z1140" s="39">
        <f t="shared" si="659"/>
        <v>2740.4610000000007</v>
      </c>
      <c r="AA1140" s="33">
        <f t="shared" si="635"/>
        <v>27.541000000000622</v>
      </c>
      <c r="AB1140" s="34">
        <f t="shared" si="636"/>
        <v>0</v>
      </c>
      <c r="AC1140" s="32">
        <f t="shared" si="637"/>
        <v>2740.9012615507399</v>
      </c>
      <c r="AD1140" s="33">
        <f t="shared" si="638"/>
        <v>27.981261550739873</v>
      </c>
      <c r="AE1140" s="34">
        <f t="shared" si="639"/>
        <v>0</v>
      </c>
      <c r="AF1140" s="36">
        <f t="shared" si="640"/>
        <v>-1</v>
      </c>
      <c r="AG1140" s="37">
        <f t="shared" si="641"/>
        <v>-1</v>
      </c>
      <c r="AH1140" s="37">
        <f>IF(COUNTIF(AF1141:AF1144, "&lt;0")&gt;=2,0,IF(AE1140=1, 1, -1))</f>
        <v>0</v>
      </c>
      <c r="AI1140" s="37">
        <f>IF(COUNTIF(AF1141:AF1143, "&lt;0")&gt;=1,0,IF(AE1140=1, 1, -1))</f>
        <v>0</v>
      </c>
      <c r="AJ1140" s="42">
        <f>IF(SUM(AE1141:AE1143)=0,0,IF(AE1140=1, 1, -1))</f>
        <v>-1</v>
      </c>
      <c r="AK1140" s="37">
        <f>IF(COUNTIF(AF1141:AF1142, "&lt;0")&gt;=2,0,IF(AE1140=1, 1, -1))</f>
        <v>-1</v>
      </c>
      <c r="AL1140" s="44">
        <f>IF(COUNTIF(AF1141:AF1144, "&lt;0")&gt;=3,0,IF(AE1140=1, 1, -1))</f>
        <v>-1</v>
      </c>
      <c r="AM1140" s="49">
        <f>IF(COUNTIF(AF1141:AF1143, "&lt;0")&gt;=2,0,IF(AE1140=1, 1, -1))</f>
        <v>-1</v>
      </c>
      <c r="AN1140" s="7">
        <v>13.776529667705258</v>
      </c>
      <c r="AO1140" s="4">
        <f t="shared" si="642"/>
        <v>0</v>
      </c>
      <c r="AP1140" s="4">
        <f t="shared" si="643"/>
        <v>-46.789999999999964</v>
      </c>
      <c r="AQ1140" s="4">
        <f t="shared" si="644"/>
        <v>28.460000000000036</v>
      </c>
      <c r="AR1140">
        <f t="shared" si="660"/>
        <v>46.789999999999964</v>
      </c>
      <c r="AS1140" s="6">
        <f t="shared" si="645"/>
        <v>1</v>
      </c>
      <c r="AT1140" s="4">
        <f t="shared" si="646"/>
        <v>-26.125205498442078</v>
      </c>
      <c r="AU1140" s="4">
        <f t="shared" si="661"/>
        <v>-7.6834703322947782</v>
      </c>
      <c r="AV1140">
        <f t="shared" si="662"/>
        <v>1</v>
      </c>
      <c r="AW1140">
        <f t="shared" si="663"/>
        <v>0</v>
      </c>
      <c r="AX1140">
        <f t="shared" si="664"/>
        <v>0</v>
      </c>
      <c r="AY1140" s="4">
        <f t="shared" si="647"/>
        <v>-3.9100000000000006</v>
      </c>
      <c r="AZ1140" s="4">
        <f t="shared" si="648"/>
        <v>53.614999999999931</v>
      </c>
      <c r="BA1140" s="4">
        <f>(C1140-$C$1240)*10/100*4</f>
        <v>65.320000000000078</v>
      </c>
      <c r="BC1140"/>
      <c r="BE1140" s="6"/>
      <c r="BK1140">
        <f t="shared" si="665"/>
        <v>1</v>
      </c>
    </row>
    <row r="1141" spans="1:63" x14ac:dyDescent="0.25">
      <c r="A1141">
        <v>118</v>
      </c>
      <c r="B1141" s="1">
        <v>43175</v>
      </c>
      <c r="C1141" s="2">
        <v>2750.57</v>
      </c>
      <c r="D1141" s="2">
        <v>2761.85</v>
      </c>
      <c r="E1141" s="2">
        <v>2749.97</v>
      </c>
      <c r="F1141" s="2">
        <v>2752.01</v>
      </c>
      <c r="G1141" s="2">
        <v>5372340000</v>
      </c>
      <c r="H1141" s="2">
        <f t="shared" si="649"/>
        <v>34.914389281339155</v>
      </c>
      <c r="I1141" s="2">
        <f t="shared" si="650"/>
        <v>2736.5709999999999</v>
      </c>
      <c r="J1141" s="2">
        <f t="shared" si="651"/>
        <v>32.103007991545994</v>
      </c>
      <c r="K1141" s="2">
        <f t="shared" si="652"/>
        <v>3.2400000000002365</v>
      </c>
      <c r="L1141" s="20">
        <f>VLOOKUP(B1141,'IV Calls'!A:B,2, FALSE)</f>
        <v>0.10050000000000001</v>
      </c>
      <c r="M1141" s="2">
        <f t="shared" si="653"/>
        <v>9.051648428948754</v>
      </c>
      <c r="N1141" s="2">
        <f>VLOOKUP(B1141,'IV Puts'!A:B,2, FALSE)</f>
        <v>0.1013</v>
      </c>
      <c r="O1141" s="21">
        <f t="shared" si="654"/>
        <v>9.4681123493833823</v>
      </c>
      <c r="P1141" s="4">
        <f t="shared" si="655"/>
        <v>14.519999999999982</v>
      </c>
      <c r="Q1141" s="4">
        <f t="shared" si="656"/>
        <v>29.717000000000052</v>
      </c>
      <c r="R1141" s="4">
        <f t="shared" si="657"/>
        <v>2.3220827067669183</v>
      </c>
      <c r="S1141" s="4">
        <f t="shared" si="658"/>
        <v>1.658427570353342</v>
      </c>
      <c r="T1141" s="20">
        <f t="shared" si="629"/>
        <v>2749.4471879699249</v>
      </c>
      <c r="U1141" s="2">
        <f t="shared" si="630"/>
        <v>2.5628120300752926</v>
      </c>
      <c r="V1141" s="24">
        <f t="shared" si="631"/>
        <v>1</v>
      </c>
      <c r="W1141" s="32">
        <f t="shared" si="632"/>
        <v>2751.6056789786394</v>
      </c>
      <c r="X1141" s="33">
        <f t="shared" si="633"/>
        <v>0.40432102136082904</v>
      </c>
      <c r="Y1141" s="34">
        <f t="shared" si="634"/>
        <v>1</v>
      </c>
      <c r="Z1141" s="39">
        <f t="shared" si="659"/>
        <v>2750.2000000000003</v>
      </c>
      <c r="AA1141" s="33">
        <f t="shared" si="635"/>
        <v>1.8099999999999454</v>
      </c>
      <c r="AB1141" s="34">
        <f t="shared" si="636"/>
        <v>1</v>
      </c>
      <c r="AC1141" s="32">
        <f t="shared" si="637"/>
        <v>2750.4951925855148</v>
      </c>
      <c r="AD1141" s="33">
        <f t="shared" si="638"/>
        <v>1.5148074144854036</v>
      </c>
      <c r="AE1141" s="34">
        <f t="shared" si="639"/>
        <v>1</v>
      </c>
      <c r="AF1141" s="36">
        <f t="shared" si="640"/>
        <v>1</v>
      </c>
      <c r="AG1141" s="37">
        <f t="shared" si="641"/>
        <v>1</v>
      </c>
      <c r="AH1141" s="37">
        <f>IF(COUNTIF(AF1142:AF1145, "&lt;0")&gt;=2,0,IF(AE1141=1, 1, -1))</f>
        <v>0</v>
      </c>
      <c r="AI1141" s="37">
        <f>IF(COUNTIF(AF1142:AF1144, "&lt;0")&gt;=1,0,IF(AE1141=1, 1, -1))</f>
        <v>0</v>
      </c>
      <c r="AJ1141" s="42">
        <f>IF(SUM(AE1142:AE1144)=0,0,IF(AE1141=1, 1, -1))</f>
        <v>1</v>
      </c>
      <c r="AK1141" s="37">
        <f>IF(COUNTIF(AF1142:AF1143, "&lt;0")&gt;=2,0,IF(AE1141=1, 1, -1))</f>
        <v>1</v>
      </c>
      <c r="AL1141" s="44">
        <f>IF(COUNTIF(AF1142:AF1145, "&lt;0")&gt;=3,0,IF(AE1141=1, 1, -1))</f>
        <v>1</v>
      </c>
      <c r="AM1141" s="49">
        <f>IF(COUNTIF(AF1142:AF1144, "&lt;0")&gt;=2,0,IF(AE1141=1, 1, -1))</f>
        <v>0</v>
      </c>
      <c r="AN1141" s="7">
        <v>9.1237013517662557</v>
      </c>
      <c r="AO1141" s="4">
        <f t="shared" si="642"/>
        <v>11.279999999999745</v>
      </c>
      <c r="AP1141" s="4">
        <f t="shared" si="643"/>
        <v>-0.6000000000003638</v>
      </c>
      <c r="AQ1141" s="4">
        <f t="shared" si="644"/>
        <v>1.4400000000000546</v>
      </c>
      <c r="AR1141">
        <f t="shared" si="660"/>
        <v>11.279999999999745</v>
      </c>
      <c r="AS1141" s="6">
        <f t="shared" si="645"/>
        <v>0</v>
      </c>
      <c r="AT1141" s="4">
        <f t="shared" si="646"/>
        <v>2.4055520276496374</v>
      </c>
      <c r="AU1141" s="4">
        <f t="shared" si="661"/>
        <v>14.683701351766201</v>
      </c>
      <c r="AV1141">
        <f t="shared" si="662"/>
        <v>0</v>
      </c>
      <c r="AW1141">
        <f t="shared" si="663"/>
        <v>0</v>
      </c>
      <c r="AX1141">
        <f t="shared" si="664"/>
        <v>0</v>
      </c>
      <c r="AY1141" s="4">
        <f t="shared" si="647"/>
        <v>6.94</v>
      </c>
      <c r="AZ1141" s="4">
        <f t="shared" si="648"/>
        <v>57.524999999999935</v>
      </c>
      <c r="BA1141" s="4">
        <f>(C1141-$C$1240)*10/100*4</f>
        <v>68.996000000000095</v>
      </c>
      <c r="BC1141"/>
      <c r="BE1141" s="6"/>
      <c r="BK1141">
        <f t="shared" si="665"/>
        <v>1</v>
      </c>
    </row>
    <row r="1142" spans="1:63" x14ac:dyDescent="0.25">
      <c r="A1142">
        <v>117</v>
      </c>
      <c r="B1142" s="1">
        <v>43174</v>
      </c>
      <c r="C1142" s="2">
        <v>2754.27</v>
      </c>
      <c r="D1142" s="2">
        <v>2763.03</v>
      </c>
      <c r="E1142" s="2">
        <v>2741.47</v>
      </c>
      <c r="F1142" s="2">
        <v>2747.33</v>
      </c>
      <c r="G1142" s="2">
        <v>3500330000</v>
      </c>
      <c r="H1142" s="2">
        <f t="shared" si="649"/>
        <v>44.546833096067459</v>
      </c>
      <c r="I1142" s="2">
        <f t="shared" si="650"/>
        <v>2734.7154999999998</v>
      </c>
      <c r="J1142" s="2">
        <f t="shared" si="651"/>
        <v>40.201341752287469</v>
      </c>
      <c r="K1142" s="2">
        <f t="shared" si="652"/>
        <v>4.7899999999999636</v>
      </c>
      <c r="L1142" s="20">
        <f>VLOOKUP(B1142,'IV Calls'!A:B,2, FALSE)</f>
        <v>7.6600000000000001E-2</v>
      </c>
      <c r="M1142" s="2">
        <f t="shared" si="653"/>
        <v>6.9044664180701067</v>
      </c>
      <c r="N1142" s="2">
        <f>VLOOKUP(B1142,'IV Puts'!A:B,2, FALSE)</f>
        <v>0.1341</v>
      </c>
      <c r="O1142" s="21">
        <f t="shared" si="654"/>
        <v>12.543607945501705</v>
      </c>
      <c r="P1142" s="4">
        <f t="shared" si="655"/>
        <v>21.5600000000004</v>
      </c>
      <c r="Q1142" s="4">
        <f t="shared" si="656"/>
        <v>33.158000000000037</v>
      </c>
      <c r="R1142" s="4">
        <f t="shared" si="657"/>
        <v>2.1171879699248128</v>
      </c>
      <c r="S1142" s="4">
        <f t="shared" si="658"/>
        <v>1.4587027868156743</v>
      </c>
      <c r="T1142" s="20">
        <f t="shared" si="629"/>
        <v>2751.9001804511277</v>
      </c>
      <c r="U1142" s="2">
        <f t="shared" si="630"/>
        <v>4.570180451127726</v>
      </c>
      <c r="V1142" s="24">
        <f t="shared" si="631"/>
        <v>1</v>
      </c>
      <c r="W1142" s="32">
        <f t="shared" si="632"/>
        <v>2755.4366033724491</v>
      </c>
      <c r="X1142" s="33">
        <f t="shared" si="633"/>
        <v>8.1066033724491717</v>
      </c>
      <c r="Y1142" s="34">
        <f t="shared" si="634"/>
        <v>1</v>
      </c>
      <c r="Z1142" s="39">
        <f t="shared" si="659"/>
        <v>2752.2909999999997</v>
      </c>
      <c r="AA1142" s="33">
        <f t="shared" si="635"/>
        <v>4.9609999999997854</v>
      </c>
      <c r="AB1142" s="34">
        <f t="shared" si="636"/>
        <v>1</v>
      </c>
      <c r="AC1142" s="32">
        <f t="shared" si="637"/>
        <v>2752.9515767082144</v>
      </c>
      <c r="AD1142" s="33">
        <f t="shared" si="638"/>
        <v>5.6215767082144339</v>
      </c>
      <c r="AE1142" s="34">
        <f t="shared" si="639"/>
        <v>1</v>
      </c>
      <c r="AF1142" s="36">
        <f t="shared" si="640"/>
        <v>1</v>
      </c>
      <c r="AG1142" s="37">
        <f t="shared" si="641"/>
        <v>0</v>
      </c>
      <c r="AH1142" s="37">
        <f>IF(COUNTIF(AF1143:AF1146, "&lt;0")&gt;=2,0,IF(AE1142=1, 1, -1))</f>
        <v>0</v>
      </c>
      <c r="AI1142" s="37">
        <f>IF(COUNTIF(AF1143:AF1145, "&lt;0")&gt;=1,0,IF(AE1142=1, 1, -1))</f>
        <v>0</v>
      </c>
      <c r="AJ1142" s="42">
        <f>IF(SUM(AE1143:AE1145)=0,0,IF(AE1142=1, 1, -1))</f>
        <v>1</v>
      </c>
      <c r="AK1142" s="37">
        <f>IF(COUNTIF(AF1143:AF1144, "&lt;0")&gt;=2,0,IF(AE1142=1, 1, -1))</f>
        <v>0</v>
      </c>
      <c r="AL1142" s="44">
        <f>IF(COUNTIF(AF1143:AF1146, "&lt;0")&gt;=3,0,IF(AE1142=1, 1, -1))</f>
        <v>0</v>
      </c>
      <c r="AM1142" s="49">
        <f>IF(COUNTIF(AF1143:AF1145, "&lt;0")&gt;=2,0,IF(AE1142=1, 1, -1))</f>
        <v>0</v>
      </c>
      <c r="AN1142" s="7">
        <v>12.087323063488267</v>
      </c>
      <c r="AO1142" s="4">
        <f t="shared" si="642"/>
        <v>8.7600000000002183</v>
      </c>
      <c r="AP1142" s="4">
        <f t="shared" si="643"/>
        <v>-12.800000000000182</v>
      </c>
      <c r="AQ1142" s="4">
        <f t="shared" si="644"/>
        <v>6.9400000000000546</v>
      </c>
      <c r="AR1142">
        <f t="shared" si="660"/>
        <v>12.800000000000182</v>
      </c>
      <c r="AS1142" s="6">
        <f t="shared" si="645"/>
        <v>0</v>
      </c>
      <c r="AT1142" s="4">
        <f t="shared" si="646"/>
        <v>5.3309845952322163</v>
      </c>
      <c r="AU1142" s="4">
        <f t="shared" si="661"/>
        <v>12.147323063488212</v>
      </c>
      <c r="AV1142">
        <f t="shared" si="662"/>
        <v>0</v>
      </c>
      <c r="AW1142">
        <f t="shared" si="663"/>
        <v>0</v>
      </c>
      <c r="AX1142">
        <f t="shared" si="664"/>
        <v>0</v>
      </c>
      <c r="AY1142" s="4">
        <f t="shared" si="647"/>
        <v>6.94</v>
      </c>
      <c r="AZ1142" s="4">
        <f t="shared" si="648"/>
        <v>50.584999999999937</v>
      </c>
      <c r="BA1142" s="4">
        <f>(C1142-$C$1240)*10/100*4</f>
        <v>70.476000000000028</v>
      </c>
      <c r="BC1142"/>
      <c r="BE1142" s="6"/>
      <c r="BK1142">
        <f t="shared" si="665"/>
        <v>0</v>
      </c>
    </row>
    <row r="1143" spans="1:63" x14ac:dyDescent="0.25">
      <c r="A1143">
        <v>116</v>
      </c>
      <c r="B1143" s="1">
        <v>43173</v>
      </c>
      <c r="C1143" s="2">
        <v>2774.06</v>
      </c>
      <c r="D1143" s="2">
        <v>2777.11</v>
      </c>
      <c r="E1143" s="2">
        <v>2744.38</v>
      </c>
      <c r="F1143" s="2">
        <v>2749.48</v>
      </c>
      <c r="G1143" s="2">
        <v>3391360000</v>
      </c>
      <c r="H1143" s="2">
        <f t="shared" si="649"/>
        <v>44.645828223673711</v>
      </c>
      <c r="I1143" s="2">
        <f t="shared" si="650"/>
        <v>2729.5625</v>
      </c>
      <c r="J1143" s="2">
        <f t="shared" si="651"/>
        <v>43.478454419220228</v>
      </c>
      <c r="K1143" s="2">
        <f t="shared" si="652"/>
        <v>8.75</v>
      </c>
      <c r="L1143" s="20">
        <f>VLOOKUP(B1143,'IV Calls'!A:B,2, FALSE)</f>
        <v>9.3600000000000003E-2</v>
      </c>
      <c r="M1143" s="2">
        <f t="shared" si="653"/>
        <v>8.4853636642073358</v>
      </c>
      <c r="N1143" s="2">
        <f>VLOOKUP(B1143,'IV Puts'!A:B,2, FALSE)</f>
        <v>0.1492</v>
      </c>
      <c r="O1143" s="21">
        <f t="shared" si="654"/>
        <v>14.036401295942637</v>
      </c>
      <c r="P1143" s="4">
        <f t="shared" si="655"/>
        <v>32.730000000000018</v>
      </c>
      <c r="Q1143" s="4">
        <f t="shared" si="656"/>
        <v>38.125999999999976</v>
      </c>
      <c r="R1143" s="4">
        <f t="shared" si="657"/>
        <v>2.4201804511278202</v>
      </c>
      <c r="S1143" s="4">
        <f t="shared" si="658"/>
        <v>1.6431033414776843</v>
      </c>
      <c r="T1143" s="20">
        <f t="shared" si="629"/>
        <v>2768.4358496240602</v>
      </c>
      <c r="U1143" s="2">
        <f t="shared" si="630"/>
        <v>18.955849624060193</v>
      </c>
      <c r="V1143" s="24">
        <f t="shared" si="631"/>
        <v>0</v>
      </c>
      <c r="W1143" s="32">
        <f t="shared" si="632"/>
        <v>2775.5551941336971</v>
      </c>
      <c r="X1143" s="33">
        <f t="shared" si="633"/>
        <v>26.075194133697096</v>
      </c>
      <c r="Y1143" s="34">
        <f t="shared" si="634"/>
        <v>0</v>
      </c>
      <c r="Z1143" s="39">
        <f t="shared" si="659"/>
        <v>2772.2349999999997</v>
      </c>
      <c r="AA1143" s="33">
        <f t="shared" si="635"/>
        <v>22.754999999999654</v>
      </c>
      <c r="AB1143" s="34">
        <f t="shared" si="636"/>
        <v>0</v>
      </c>
      <c r="AC1143" s="32">
        <f t="shared" si="637"/>
        <v>2772.9322407680766</v>
      </c>
      <c r="AD1143" s="33">
        <f t="shared" si="638"/>
        <v>23.452240768076535</v>
      </c>
      <c r="AE1143" s="34">
        <f t="shared" si="639"/>
        <v>0</v>
      </c>
      <c r="AF1143" s="36">
        <f t="shared" si="640"/>
        <v>-1</v>
      </c>
      <c r="AG1143" s="37">
        <f t="shared" si="641"/>
        <v>0</v>
      </c>
      <c r="AH1143" s="37">
        <f>IF(COUNTIF(AF1144:AF1147, "&lt;0")&gt;=2,0,IF(AE1143=1, 1, -1))</f>
        <v>0</v>
      </c>
      <c r="AI1143" s="37">
        <f>IF(COUNTIF(AF1144:AF1146, "&lt;0")&gt;=1,0,IF(AE1143=1, 1, -1))</f>
        <v>0</v>
      </c>
      <c r="AJ1143" s="42">
        <f>IF(SUM(AE1144:AE1146)=0,0,IF(AE1143=1, 1, -1))</f>
        <v>-1</v>
      </c>
      <c r="AK1143" s="37">
        <f>IF(COUNTIF(AF1144:AF1145, "&lt;0")&gt;=2,0,IF(AE1143=1, 1, -1))</f>
        <v>-1</v>
      </c>
      <c r="AL1143" s="44">
        <f>IF(COUNTIF(AF1144:AF1147, "&lt;0")&gt;=3,0,IF(AE1143=1, 1, -1))</f>
        <v>-1</v>
      </c>
      <c r="AM1143" s="49">
        <f>IF(COUNTIF(AF1144:AF1146, "&lt;0")&gt;=2,0,IF(AE1143=1, 1, -1))</f>
        <v>0</v>
      </c>
      <c r="AN1143" s="7">
        <v>13.525814729698018</v>
      </c>
      <c r="AO1143" s="4">
        <f t="shared" si="642"/>
        <v>3.0500000000001819</v>
      </c>
      <c r="AP1143" s="4">
        <f t="shared" si="643"/>
        <v>-29.679999999999836</v>
      </c>
      <c r="AQ1143" s="4">
        <f t="shared" si="644"/>
        <v>24.579999999999927</v>
      </c>
      <c r="AR1143">
        <f t="shared" si="660"/>
        <v>29.679999999999836</v>
      </c>
      <c r="AS1143" s="6">
        <f t="shared" si="645"/>
        <v>1</v>
      </c>
      <c r="AT1143" s="4">
        <f t="shared" si="646"/>
        <v>-9.3912779054528102</v>
      </c>
      <c r="AU1143" s="4">
        <f t="shared" si="661"/>
        <v>-4.0541852703019092</v>
      </c>
      <c r="AV1143">
        <f t="shared" si="662"/>
        <v>1</v>
      </c>
      <c r="AW1143">
        <f t="shared" si="663"/>
        <v>0</v>
      </c>
      <c r="AX1143">
        <f t="shared" si="664"/>
        <v>0</v>
      </c>
      <c r="AY1143" s="4">
        <f t="shared" si="647"/>
        <v>-3.9100000000000006</v>
      </c>
      <c r="AZ1143" s="4">
        <f t="shared" si="648"/>
        <v>43.644999999999939</v>
      </c>
      <c r="BA1143" s="4">
        <f>(C1143-$C$1240)*10/100*4</f>
        <v>78.39200000000001</v>
      </c>
      <c r="BC1143"/>
      <c r="BE1143" s="6"/>
      <c r="BK1143">
        <f t="shared" si="665"/>
        <v>1</v>
      </c>
    </row>
    <row r="1144" spans="1:63" x14ac:dyDescent="0.25">
      <c r="A1144">
        <v>115</v>
      </c>
      <c r="B1144" s="1">
        <v>43172</v>
      </c>
      <c r="C1144" s="2">
        <v>2792.31</v>
      </c>
      <c r="D1144" s="2">
        <v>2801.9</v>
      </c>
      <c r="E1144" s="2">
        <v>2758.68</v>
      </c>
      <c r="F1144" s="2">
        <v>2765.31</v>
      </c>
      <c r="G1144" s="2">
        <v>3301650000</v>
      </c>
      <c r="H1144" s="2">
        <f t="shared" si="649"/>
        <v>43.046306281078841</v>
      </c>
      <c r="I1144" s="2">
        <f t="shared" si="650"/>
        <v>2723.1729999999998</v>
      </c>
      <c r="J1144" s="2">
        <f t="shared" si="651"/>
        <v>42.911964765086211</v>
      </c>
      <c r="K1144" s="2">
        <f t="shared" si="652"/>
        <v>9.2899999999999636</v>
      </c>
      <c r="L1144" s="20">
        <f>VLOOKUP(B1144,'IV Calls'!A:B,2, FALSE)</f>
        <v>9.8799999999999999E-2</v>
      </c>
      <c r="M1144" s="2">
        <f t="shared" si="653"/>
        <v>9.0141350218417085</v>
      </c>
      <c r="N1144" s="2">
        <f>VLOOKUP(B1144,'IV Puts'!A:B,2, FALSE)</f>
        <v>0.15210000000000001</v>
      </c>
      <c r="O1144" s="21">
        <f t="shared" si="654"/>
        <v>14.40086801911643</v>
      </c>
      <c r="P1144" s="4">
        <f t="shared" si="655"/>
        <v>43.220000000000255</v>
      </c>
      <c r="Q1144" s="4">
        <f t="shared" si="656"/>
        <v>39.650999999999975</v>
      </c>
      <c r="R1144" s="4">
        <f t="shared" si="657"/>
        <v>3.1258496240601499</v>
      </c>
      <c r="S1144" s="4">
        <f t="shared" si="658"/>
        <v>2.1059072305593451</v>
      </c>
      <c r="T1144" s="20">
        <f t="shared" si="629"/>
        <v>2786.5705789473686</v>
      </c>
      <c r="U1144" s="2">
        <f t="shared" si="630"/>
        <v>21.260578947368685</v>
      </c>
      <c r="V1144" s="24">
        <f t="shared" si="631"/>
        <v>0</v>
      </c>
      <c r="W1144" s="32">
        <f t="shared" si="632"/>
        <v>2794.0067338552599</v>
      </c>
      <c r="X1144" s="33">
        <f t="shared" si="633"/>
        <v>28.696733855259936</v>
      </c>
      <c r="Y1144" s="34">
        <f t="shared" si="634"/>
        <v>0</v>
      </c>
      <c r="Z1144" s="39">
        <f t="shared" si="659"/>
        <v>2792.4870000000001</v>
      </c>
      <c r="AA1144" s="33">
        <f t="shared" si="635"/>
        <v>27.177000000000135</v>
      </c>
      <c r="AB1144" s="34">
        <f t="shared" si="636"/>
        <v>0</v>
      </c>
      <c r="AC1144" s="32">
        <f t="shared" si="637"/>
        <v>2792.8061441096042</v>
      </c>
      <c r="AD1144" s="33">
        <f t="shared" si="638"/>
        <v>27.496144109604302</v>
      </c>
      <c r="AE1144" s="34">
        <f t="shared" si="639"/>
        <v>0</v>
      </c>
      <c r="AF1144" s="36">
        <f t="shared" si="640"/>
        <v>-1</v>
      </c>
      <c r="AG1144" s="37">
        <f t="shared" si="641"/>
        <v>-1</v>
      </c>
      <c r="AH1144" s="37">
        <f>IF(COUNTIF(AF1145:AF1148, "&lt;0")&gt;=2,0,IF(AE1144=1, 1, -1))</f>
        <v>0</v>
      </c>
      <c r="AI1144" s="37">
        <f>IF(COUNTIF(AF1145:AF1147, "&lt;0")&gt;=1,0,IF(AE1144=1, 1, -1))</f>
        <v>0</v>
      </c>
      <c r="AJ1144" s="42">
        <f>IF(SUM(AE1145:AE1147)=0,0,IF(AE1144=1, 1, -1))</f>
        <v>-1</v>
      </c>
      <c r="AK1144" s="37">
        <f>IF(COUNTIF(AF1145:AF1146, "&lt;0")&gt;=2,0,IF(AE1144=1, 1, -1))</f>
        <v>-1</v>
      </c>
      <c r="AL1144" s="44">
        <f>IF(COUNTIF(AF1145:AF1148, "&lt;0")&gt;=3,0,IF(AE1144=1, 1, -1))</f>
        <v>-1</v>
      </c>
      <c r="AM1144" s="49">
        <f>IF(COUNTIF(AF1145:AF1147, "&lt;0")&gt;=2,0,IF(AE1144=1, 1, -1))</f>
        <v>-1</v>
      </c>
      <c r="AN1144" s="7">
        <v>13.877023652045787</v>
      </c>
      <c r="AO1144" s="4">
        <f t="shared" si="642"/>
        <v>9.5900000000001455</v>
      </c>
      <c r="AP1144" s="4">
        <f t="shared" si="643"/>
        <v>-33.630000000000109</v>
      </c>
      <c r="AQ1144" s="4">
        <f t="shared" si="644"/>
        <v>27</v>
      </c>
      <c r="AR1144">
        <f t="shared" si="660"/>
        <v>33.630000000000109</v>
      </c>
      <c r="AS1144" s="6">
        <f t="shared" si="645"/>
        <v>1</v>
      </c>
      <c r="AT1144" s="4">
        <f t="shared" si="646"/>
        <v>-12.814464521931427</v>
      </c>
      <c r="AU1144" s="4">
        <f t="shared" si="661"/>
        <v>-6.1229763479542125</v>
      </c>
      <c r="AV1144">
        <f t="shared" si="662"/>
        <v>1</v>
      </c>
      <c r="AW1144">
        <f t="shared" si="663"/>
        <v>0</v>
      </c>
      <c r="AX1144">
        <f t="shared" si="664"/>
        <v>0</v>
      </c>
      <c r="AY1144" s="4">
        <f t="shared" si="647"/>
        <v>-3.9100000000000006</v>
      </c>
      <c r="AZ1144" s="4">
        <f t="shared" si="648"/>
        <v>47.554999999999943</v>
      </c>
      <c r="BA1144" s="4">
        <f>(C1144-$C$1240)*10/100*4</f>
        <v>85.692000000000007</v>
      </c>
      <c r="BC1144"/>
      <c r="BE1144" s="6"/>
      <c r="BK1144">
        <f t="shared" si="665"/>
        <v>1</v>
      </c>
    </row>
    <row r="1145" spans="1:63" x14ac:dyDescent="0.25">
      <c r="A1145">
        <v>114</v>
      </c>
      <c r="B1145" s="1">
        <v>43171</v>
      </c>
      <c r="C1145" s="2">
        <v>2790.54</v>
      </c>
      <c r="D1145" s="2">
        <v>2796.98</v>
      </c>
      <c r="E1145" s="2">
        <v>2779.26</v>
      </c>
      <c r="F1145" s="2">
        <v>2783.02</v>
      </c>
      <c r="G1145" s="2">
        <v>3185020000</v>
      </c>
      <c r="H1145" s="2">
        <f t="shared" si="649"/>
        <v>41.322216031788273</v>
      </c>
      <c r="I1145" s="2">
        <f t="shared" si="650"/>
        <v>2715.3949999999995</v>
      </c>
      <c r="J1145" s="2">
        <f t="shared" si="651"/>
        <v>41.505714314892515</v>
      </c>
      <c r="K1145" s="2">
        <f t="shared" si="652"/>
        <v>3.9699999999997999</v>
      </c>
      <c r="L1145" s="20">
        <f>VLOOKUP(B1145,'IV Calls'!A:B,2, FALSE)</f>
        <v>9.6000000000000002E-2</v>
      </c>
      <c r="M1145" s="2">
        <f t="shared" si="653"/>
        <v>8.7698462056863065</v>
      </c>
      <c r="N1145" s="2">
        <f>VLOOKUP(B1145,'IV Puts'!A:B,2, FALSE)</f>
        <v>0.14480000000000001</v>
      </c>
      <c r="O1145" s="21">
        <f t="shared" si="654"/>
        <v>13.727190094345168</v>
      </c>
      <c r="P1145" s="4">
        <f t="shared" si="655"/>
        <v>17.7199999999998</v>
      </c>
      <c r="Q1145" s="4">
        <f t="shared" si="656"/>
        <v>39.821999999999981</v>
      </c>
      <c r="R1145" s="4">
        <f t="shared" si="657"/>
        <v>3.5505789473684222</v>
      </c>
      <c r="S1145" s="4">
        <f t="shared" si="658"/>
        <v>2.3897659933239281</v>
      </c>
      <c r="T1145" s="20">
        <f t="shared" si="629"/>
        <v>2790.6220150375943</v>
      </c>
      <c r="U1145" s="2">
        <f t="shared" si="630"/>
        <v>7.6020150375943558</v>
      </c>
      <c r="V1145" s="24">
        <f t="shared" si="631"/>
        <v>1</v>
      </c>
      <c r="W1145" s="32">
        <f t="shared" si="632"/>
        <v>2792.4884042176868</v>
      </c>
      <c r="X1145" s="33">
        <f t="shared" si="633"/>
        <v>9.4684042176868388</v>
      </c>
      <c r="Y1145" s="34">
        <f t="shared" si="634"/>
        <v>1</v>
      </c>
      <c r="Z1145" s="39">
        <f t="shared" si="659"/>
        <v>2794.3030000000003</v>
      </c>
      <c r="AA1145" s="33">
        <f t="shared" si="635"/>
        <v>11.283000000000357</v>
      </c>
      <c r="AB1145" s="34">
        <f t="shared" si="636"/>
        <v>1</v>
      </c>
      <c r="AC1145" s="32">
        <f t="shared" si="637"/>
        <v>2793.9219348857146</v>
      </c>
      <c r="AD1145" s="33">
        <f t="shared" si="638"/>
        <v>10.901934885714581</v>
      </c>
      <c r="AE1145" s="34">
        <f t="shared" si="639"/>
        <v>1</v>
      </c>
      <c r="AF1145" s="36">
        <f t="shared" si="640"/>
        <v>1</v>
      </c>
      <c r="AG1145" s="37">
        <f t="shared" si="641"/>
        <v>0</v>
      </c>
      <c r="AH1145" s="37">
        <f>IF(COUNTIF(AF1146:AF1149, "&lt;0")&gt;=2,0,IF(AE1145=1, 1, -1))</f>
        <v>0</v>
      </c>
      <c r="AI1145" s="37">
        <f>IF(COUNTIF(AF1146:AF1148, "&lt;0")&gt;=1,0,IF(AE1145=1, 1, -1))</f>
        <v>0</v>
      </c>
      <c r="AJ1145" s="42">
        <f>IF(SUM(AE1146:AE1148)=0,0,IF(AE1145=1, 1, -1))</f>
        <v>1</v>
      </c>
      <c r="AK1145" s="37">
        <f>IF(COUNTIF(AF1146:AF1147, "&lt;0")&gt;=2,0,IF(AE1145=1, 1, -1))</f>
        <v>1</v>
      </c>
      <c r="AL1145" s="44">
        <f>IF(COUNTIF(AF1146:AF1149, "&lt;0")&gt;=3,0,IF(AE1145=1, 1, -1))</f>
        <v>1</v>
      </c>
      <c r="AM1145" s="49">
        <f>IF(COUNTIF(AF1146:AF1148, "&lt;0")&gt;=2,0,IF(AE1145=1, 1, -1))</f>
        <v>0</v>
      </c>
      <c r="AN1145" s="7">
        <v>13.227851360243513</v>
      </c>
      <c r="AO1145" s="4">
        <f t="shared" si="642"/>
        <v>6.4400000000000546</v>
      </c>
      <c r="AP1145" s="4">
        <f t="shared" si="643"/>
        <v>-11.279999999999745</v>
      </c>
      <c r="AQ1145" s="4">
        <f t="shared" si="644"/>
        <v>7.5199999999999818</v>
      </c>
      <c r="AR1145">
        <f t="shared" si="660"/>
        <v>11.279999999999745</v>
      </c>
      <c r="AS1145" s="6">
        <f t="shared" si="645"/>
        <v>0</v>
      </c>
      <c r="AT1145" s="4">
        <f t="shared" si="646"/>
        <v>8.5617770403655236</v>
      </c>
      <c r="AU1145" s="4">
        <f t="shared" si="661"/>
        <v>12.707851360243531</v>
      </c>
      <c r="AV1145">
        <f t="shared" si="662"/>
        <v>0</v>
      </c>
      <c r="AW1145">
        <f t="shared" si="663"/>
        <v>0</v>
      </c>
      <c r="AX1145">
        <f t="shared" si="664"/>
        <v>0</v>
      </c>
      <c r="AY1145" s="4">
        <f t="shared" si="647"/>
        <v>6.94</v>
      </c>
      <c r="AZ1145" s="4">
        <f t="shared" si="648"/>
        <v>51.464999999999947</v>
      </c>
      <c r="BA1145" s="4">
        <f>(C1145-$C$1240)*10/100*4</f>
        <v>84.984000000000009</v>
      </c>
      <c r="BC1145"/>
      <c r="BE1145" s="6"/>
      <c r="BK1145">
        <f t="shared" si="665"/>
        <v>1</v>
      </c>
    </row>
    <row r="1146" spans="1:63" x14ac:dyDescent="0.25">
      <c r="A1146">
        <v>113</v>
      </c>
      <c r="B1146" s="1">
        <v>43168</v>
      </c>
      <c r="C1146" s="2">
        <v>2752.91</v>
      </c>
      <c r="D1146" s="2">
        <v>2786.57</v>
      </c>
      <c r="E1146" s="2">
        <v>2751.54</v>
      </c>
      <c r="F1146" s="2">
        <v>2786.57</v>
      </c>
      <c r="G1146" s="2">
        <v>3364100000</v>
      </c>
      <c r="H1146" s="2">
        <f t="shared" si="649"/>
        <v>37.09038343470359</v>
      </c>
      <c r="I1146" s="2">
        <f t="shared" si="650"/>
        <v>2705.9569999999994</v>
      </c>
      <c r="J1146" s="2">
        <f t="shared" si="651"/>
        <v>38.973200842981413</v>
      </c>
      <c r="K1146" s="2">
        <f t="shared" si="652"/>
        <v>13.940000000000055</v>
      </c>
      <c r="L1146" s="20">
        <f>VLOOKUP(B1146,'IV Calls'!A:B,2, FALSE)</f>
        <v>9.0200000000000002E-2</v>
      </c>
      <c r="M1146" s="2">
        <f t="shared" si="653"/>
        <v>8.0992461861392826</v>
      </c>
      <c r="N1146" s="2">
        <f>VLOOKUP(B1146,'IV Puts'!A:B,2, FALSE)</f>
        <v>0.13780000000000001</v>
      </c>
      <c r="O1146" s="21">
        <f t="shared" si="654"/>
        <v>12.840431601180249</v>
      </c>
      <c r="P1146" s="4">
        <f t="shared" si="655"/>
        <v>47.600000000000364</v>
      </c>
      <c r="Q1146" s="4">
        <f t="shared" si="656"/>
        <v>41.383999999999972</v>
      </c>
      <c r="R1146" s="4">
        <f t="shared" si="657"/>
        <v>4.0520150375939838</v>
      </c>
      <c r="S1146" s="4">
        <f t="shared" si="658"/>
        <v>2.7442312925170063</v>
      </c>
      <c r="T1146" s="20">
        <f t="shared" si="629"/>
        <v>2743.7722932330826</v>
      </c>
      <c r="U1146" s="2">
        <f t="shared" si="630"/>
        <v>42.797706766917599</v>
      </c>
      <c r="V1146" s="24">
        <f t="shared" si="631"/>
        <v>0</v>
      </c>
      <c r="W1146" s="32">
        <f t="shared" si="632"/>
        <v>2755.2143154394535</v>
      </c>
      <c r="X1146" s="33">
        <f t="shared" si="633"/>
        <v>31.355684560546706</v>
      </c>
      <c r="Y1146" s="34">
        <f t="shared" si="634"/>
        <v>0</v>
      </c>
      <c r="Z1146" s="39">
        <f t="shared" si="659"/>
        <v>2754.9259999999999</v>
      </c>
      <c r="AA1146" s="33">
        <f t="shared" si="635"/>
        <v>31.644000000000233</v>
      </c>
      <c r="AB1146" s="34">
        <f t="shared" si="636"/>
        <v>0</v>
      </c>
      <c r="AC1146" s="32">
        <f t="shared" si="637"/>
        <v>2754.9865462422849</v>
      </c>
      <c r="AD1146" s="33">
        <f t="shared" si="638"/>
        <v>31.583453757715233</v>
      </c>
      <c r="AE1146" s="34">
        <f t="shared" si="639"/>
        <v>0</v>
      </c>
      <c r="AF1146" s="36">
        <f t="shared" si="640"/>
        <v>-1</v>
      </c>
      <c r="AG1146" s="37">
        <f t="shared" si="641"/>
        <v>-1</v>
      </c>
      <c r="AH1146" s="37">
        <f>IF(COUNTIF(AF1147:AF1150, "&lt;0")&gt;=2,0,IF(AE1146=1, 1, -1))</f>
        <v>0</v>
      </c>
      <c r="AI1146" s="37">
        <f>IF(COUNTIF(AF1147:AF1149, "&lt;0")&gt;=1,0,IF(AE1146=1, 1, -1))</f>
        <v>0</v>
      </c>
      <c r="AJ1146" s="42">
        <f>IF(SUM(AE1147:AE1149)=0,0,IF(AE1146=1, 1, -1))</f>
        <v>-1</v>
      </c>
      <c r="AK1146" s="37">
        <f>IF(COUNTIF(AF1147:AF1148, "&lt;0")&gt;=2,0,IF(AE1146=1, 1, -1))</f>
        <v>-1</v>
      </c>
      <c r="AL1146" s="44">
        <f>IF(COUNTIF(AF1147:AF1150, "&lt;0")&gt;=3,0,IF(AE1146=1, 1, -1))</f>
        <v>-1</v>
      </c>
      <c r="AM1146" s="49">
        <f>IF(COUNTIF(AF1147:AF1149, "&lt;0")&gt;=2,0,IF(AE1146=1, 1, -1))</f>
        <v>-1</v>
      </c>
      <c r="AN1146" s="7">
        <v>12.373349495011009</v>
      </c>
      <c r="AO1146" s="4">
        <f t="shared" si="642"/>
        <v>33.660000000000309</v>
      </c>
      <c r="AP1146" s="4">
        <f t="shared" si="643"/>
        <v>-1.3699999999998909</v>
      </c>
      <c r="AQ1146" s="4">
        <f t="shared" si="644"/>
        <v>33.660000000000309</v>
      </c>
      <c r="AR1146">
        <f t="shared" si="660"/>
        <v>33.660000000000309</v>
      </c>
      <c r="AS1146" s="6">
        <f t="shared" si="645"/>
        <v>1</v>
      </c>
      <c r="AT1146" s="4">
        <f t="shared" si="646"/>
        <v>-15.099975757483797</v>
      </c>
      <c r="AU1146" s="4">
        <f t="shared" si="661"/>
        <v>-14.2866505049893</v>
      </c>
      <c r="AV1146">
        <f t="shared" si="662"/>
        <v>1</v>
      </c>
      <c r="AW1146">
        <f t="shared" si="663"/>
        <v>0</v>
      </c>
      <c r="AX1146">
        <f t="shared" si="664"/>
        <v>0</v>
      </c>
      <c r="AY1146" s="4">
        <f t="shared" si="647"/>
        <v>-3.9100000000000006</v>
      </c>
      <c r="AZ1146" s="4">
        <f t="shared" si="648"/>
        <v>44.524999999999949</v>
      </c>
      <c r="BA1146" s="4">
        <f>(C1146-$C$1240)*10/100*4</f>
        <v>69.931999999999974</v>
      </c>
      <c r="BC1146"/>
      <c r="BE1146" s="6"/>
      <c r="BK1146">
        <f t="shared" si="665"/>
        <v>1</v>
      </c>
    </row>
    <row r="1147" spans="1:63" x14ac:dyDescent="0.25">
      <c r="A1147">
        <v>112</v>
      </c>
      <c r="B1147" s="1">
        <v>43167</v>
      </c>
      <c r="C1147" s="2">
        <v>2732.75</v>
      </c>
      <c r="D1147" s="2">
        <v>2740.45</v>
      </c>
      <c r="E1147" s="2">
        <v>2722.65</v>
      </c>
      <c r="F1147" s="2">
        <v>2738.97</v>
      </c>
      <c r="G1147" s="2">
        <v>3212320000</v>
      </c>
      <c r="H1147" s="2">
        <f t="shared" si="649"/>
        <v>36.083811328627704</v>
      </c>
      <c r="I1147" s="2">
        <f t="shared" si="650"/>
        <v>2702.5619999999994</v>
      </c>
      <c r="J1147" s="2">
        <f t="shared" si="651"/>
        <v>36.387804839707364</v>
      </c>
      <c r="K1147" s="2">
        <f t="shared" si="652"/>
        <v>5.9499999999998181</v>
      </c>
      <c r="L1147" s="20">
        <f>VLOOKUP(B1147,'IV Calls'!A:B,2, FALSE)</f>
        <v>0.1069</v>
      </c>
      <c r="M1147" s="2">
        <f t="shared" si="653"/>
        <v>9.556124024259038</v>
      </c>
      <c r="N1147" s="2">
        <f>VLOOKUP(B1147,'IV Puts'!A:B,2, FALSE)</f>
        <v>0.15029999999999999</v>
      </c>
      <c r="O1147" s="21">
        <f t="shared" si="654"/>
        <v>13.942973266421692</v>
      </c>
      <c r="P1147" s="4">
        <f t="shared" si="655"/>
        <v>17.799999999999727</v>
      </c>
      <c r="Q1147" s="4">
        <f t="shared" si="656"/>
        <v>41.003999999999948</v>
      </c>
      <c r="R1147" s="4">
        <f t="shared" si="657"/>
        <v>4.8022932330827039</v>
      </c>
      <c r="S1147" s="4">
        <f t="shared" si="658"/>
        <v>3.2455147034555587</v>
      </c>
      <c r="T1147" s="20">
        <f t="shared" si="629"/>
        <v>2731.3570225563913</v>
      </c>
      <c r="U1147" s="2">
        <f t="shared" si="630"/>
        <v>7.6129774436085427</v>
      </c>
      <c r="V1147" s="24">
        <f t="shared" si="631"/>
        <v>1</v>
      </c>
      <c r="W1147" s="32">
        <f t="shared" si="632"/>
        <v>2734.9251404094407</v>
      </c>
      <c r="X1147" s="33">
        <f t="shared" si="633"/>
        <v>4.0448595905590992</v>
      </c>
      <c r="Y1147" s="34">
        <f t="shared" si="634"/>
        <v>1</v>
      </c>
      <c r="Z1147" s="39">
        <f t="shared" si="659"/>
        <v>2735.0070000000001</v>
      </c>
      <c r="AA1147" s="33">
        <f t="shared" si="635"/>
        <v>3.9629999999997381</v>
      </c>
      <c r="AB1147" s="34">
        <f t="shared" si="636"/>
        <v>1</v>
      </c>
      <c r="AC1147" s="32">
        <f t="shared" si="637"/>
        <v>2734.9898094859827</v>
      </c>
      <c r="AD1147" s="33">
        <f t="shared" si="638"/>
        <v>3.9801905140170675</v>
      </c>
      <c r="AE1147" s="34">
        <f t="shared" si="639"/>
        <v>1</v>
      </c>
      <c r="AF1147" s="36">
        <f t="shared" si="640"/>
        <v>1</v>
      </c>
      <c r="AG1147" s="37">
        <f t="shared" si="641"/>
        <v>0</v>
      </c>
      <c r="AH1147" s="37">
        <f>IF(COUNTIF(AF1148:AF1151, "&lt;0")&gt;=2,0,IF(AE1147=1, 1, -1))</f>
        <v>0</v>
      </c>
      <c r="AI1147" s="37">
        <f>IF(COUNTIF(AF1148:AF1150, "&lt;0")&gt;=1,0,IF(AE1147=1, 1, -1))</f>
        <v>0</v>
      </c>
      <c r="AJ1147" s="42">
        <f>IF(SUM(AE1148:AE1150)=0,0,IF(AE1147=1, 1, -1))</f>
        <v>1</v>
      </c>
      <c r="AK1147" s="37">
        <f>IF(COUNTIF(AF1148:AF1149, "&lt;0")&gt;=2,0,IF(AE1147=1, 1, -1))</f>
        <v>1</v>
      </c>
      <c r="AL1147" s="44">
        <f>IF(COUNTIF(AF1148:AF1151, "&lt;0")&gt;=3,0,IF(AE1147=1, 1, -1))</f>
        <v>0</v>
      </c>
      <c r="AM1147" s="49">
        <f>IF(COUNTIF(AF1148:AF1150, "&lt;0")&gt;=2,0,IF(AE1147=1, 1, -1))</f>
        <v>0</v>
      </c>
      <c r="AN1147" s="7">
        <v>13.435785227746806</v>
      </c>
      <c r="AO1147" s="4">
        <f t="shared" si="642"/>
        <v>7.6999999999998181</v>
      </c>
      <c r="AP1147" s="4">
        <f t="shared" si="643"/>
        <v>-10.099999999999909</v>
      </c>
      <c r="AQ1147" s="4">
        <f t="shared" si="644"/>
        <v>6.2199999999997999</v>
      </c>
      <c r="AR1147">
        <f t="shared" si="660"/>
        <v>10.099999999999909</v>
      </c>
      <c r="AS1147" s="6">
        <f t="shared" si="645"/>
        <v>0</v>
      </c>
      <c r="AT1147" s="4">
        <f t="shared" si="646"/>
        <v>10.053677841620299</v>
      </c>
      <c r="AU1147" s="4">
        <f t="shared" si="661"/>
        <v>14.215785227747006</v>
      </c>
      <c r="AV1147">
        <f t="shared" si="662"/>
        <v>0</v>
      </c>
      <c r="AW1147">
        <f t="shared" si="663"/>
        <v>0</v>
      </c>
      <c r="AX1147">
        <f t="shared" si="664"/>
        <v>0</v>
      </c>
      <c r="AY1147" s="4">
        <f t="shared" si="647"/>
        <v>6.94</v>
      </c>
      <c r="AZ1147" s="4">
        <f t="shared" si="648"/>
        <v>48.434999999999953</v>
      </c>
      <c r="BA1147" s="4">
        <f>(C1147-$C$1240)*10/100*4</f>
        <v>61.868000000000031</v>
      </c>
      <c r="BC1147"/>
      <c r="BE1147" s="6"/>
      <c r="BK1147">
        <f t="shared" si="665"/>
        <v>1</v>
      </c>
    </row>
    <row r="1148" spans="1:63" x14ac:dyDescent="0.25">
      <c r="A1148">
        <v>111</v>
      </c>
      <c r="B1148" s="1">
        <v>43166</v>
      </c>
      <c r="C1148" s="2">
        <v>2710.18</v>
      </c>
      <c r="D1148" s="2">
        <v>2730.6</v>
      </c>
      <c r="E1148" s="2">
        <v>2701.74</v>
      </c>
      <c r="F1148" s="2">
        <v>2726.8</v>
      </c>
      <c r="G1148" s="2">
        <v>3393270000</v>
      </c>
      <c r="H1148" s="2">
        <f t="shared" si="649"/>
        <v>36.143342479017569</v>
      </c>
      <c r="I1148" s="2">
        <f t="shared" si="650"/>
        <v>2700.4719999999993</v>
      </c>
      <c r="J1148" s="2">
        <f t="shared" si="651"/>
        <v>36.685944027795244</v>
      </c>
      <c r="K1148" s="2">
        <f t="shared" si="652"/>
        <v>-17.940000000000055</v>
      </c>
      <c r="L1148" s="20">
        <f>VLOOKUP(B1148,'IV Calls'!A:B,2, FALSE)</f>
        <v>0.1179</v>
      </c>
      <c r="M1148" s="2">
        <f t="shared" si="653"/>
        <v>10.544550269740409</v>
      </c>
      <c r="N1148" s="2">
        <f>VLOOKUP(B1148,'IV Puts'!A:B,2, FALSE)</f>
        <v>0.15540000000000001</v>
      </c>
      <c r="O1148" s="21">
        <f t="shared" si="654"/>
        <v>14.423066724034548</v>
      </c>
      <c r="P1148" s="4">
        <f t="shared" si="655"/>
        <v>28.860000000000127</v>
      </c>
      <c r="Q1148" s="4">
        <f t="shared" si="656"/>
        <v>42.573</v>
      </c>
      <c r="R1148" s="4">
        <f t="shared" si="657"/>
        <v>4.5570225563909812</v>
      </c>
      <c r="S1148" s="4">
        <f t="shared" si="658"/>
        <v>3.0635780414656417</v>
      </c>
      <c r="T1148" s="20">
        <f t="shared" si="629"/>
        <v>2732.3451578947365</v>
      </c>
      <c r="U1148" s="2">
        <f t="shared" si="630"/>
        <v>5.5451578947363487</v>
      </c>
      <c r="V1148" s="24">
        <f t="shared" si="631"/>
        <v>1</v>
      </c>
      <c r="W1148" s="32">
        <f t="shared" si="632"/>
        <v>2712.2147975369294</v>
      </c>
      <c r="X1148" s="33">
        <f t="shared" si="633"/>
        <v>14.5852024630708</v>
      </c>
      <c r="Y1148" s="34">
        <f t="shared" si="634"/>
        <v>1</v>
      </c>
      <c r="Z1148" s="39">
        <f t="shared" si="659"/>
        <v>2708.1800000000003</v>
      </c>
      <c r="AA1148" s="33">
        <f t="shared" si="635"/>
        <v>18.619999999999891</v>
      </c>
      <c r="AB1148" s="34">
        <f t="shared" si="636"/>
        <v>0</v>
      </c>
      <c r="AC1148" s="32">
        <f t="shared" si="637"/>
        <v>2709.0273074827555</v>
      </c>
      <c r="AD1148" s="33">
        <f t="shared" si="638"/>
        <v>17.77269251724465</v>
      </c>
      <c r="AE1148" s="34">
        <f t="shared" si="639"/>
        <v>0</v>
      </c>
      <c r="AF1148" s="36">
        <f t="shared" si="640"/>
        <v>-1</v>
      </c>
      <c r="AG1148" s="37">
        <f t="shared" si="641"/>
        <v>-1</v>
      </c>
      <c r="AH1148" s="37">
        <f>IF(COUNTIF(AF1149:AF1152, "&lt;0")&gt;=2,0,IF(AE1148=1, 1, -1))</f>
        <v>0</v>
      </c>
      <c r="AI1148" s="37">
        <f>IF(COUNTIF(AF1149:AF1151, "&lt;0")&gt;=1,0,IF(AE1148=1, 1, -1))</f>
        <v>0</v>
      </c>
      <c r="AJ1148" s="42">
        <f>IF(SUM(AE1149:AE1151)=0,0,IF(AE1148=1, 1, -1))</f>
        <v>-1</v>
      </c>
      <c r="AK1148" s="37">
        <f>IF(COUNTIF(AF1149:AF1150, "&lt;0")&gt;=2,0,IF(AE1148=1, 1, -1))</f>
        <v>-1</v>
      </c>
      <c r="AL1148" s="44">
        <f>IF(COUNTIF(AF1149:AF1152, "&lt;0")&gt;=3,0,IF(AE1148=1, 1, -1))</f>
        <v>0</v>
      </c>
      <c r="AM1148" s="49">
        <f>IF(COUNTIF(AF1149:AF1151, "&lt;0")&gt;=2,0,IF(AE1148=1, 1, -1))</f>
        <v>0</v>
      </c>
      <c r="AN1148" s="7">
        <v>13.898414859352499</v>
      </c>
      <c r="AO1148" s="4">
        <f t="shared" si="642"/>
        <v>20.420000000000073</v>
      </c>
      <c r="AP1148" s="4">
        <f t="shared" si="643"/>
        <v>-8.4400000000000546</v>
      </c>
      <c r="AQ1148" s="4">
        <f t="shared" si="644"/>
        <v>16.620000000000346</v>
      </c>
      <c r="AR1148">
        <f t="shared" si="660"/>
        <v>20.420000000000073</v>
      </c>
      <c r="AS1148" s="6">
        <f t="shared" si="645"/>
        <v>0</v>
      </c>
      <c r="AT1148" s="4">
        <f t="shared" si="646"/>
        <v>0.42762228902867605</v>
      </c>
      <c r="AU1148" s="4">
        <f t="shared" si="661"/>
        <v>4.2784148593521536</v>
      </c>
      <c r="AV1148">
        <f t="shared" si="662"/>
        <v>0</v>
      </c>
      <c r="AW1148">
        <f t="shared" si="663"/>
        <v>0</v>
      </c>
      <c r="AX1148">
        <f t="shared" si="664"/>
        <v>0</v>
      </c>
      <c r="AY1148" s="4">
        <f t="shared" si="647"/>
        <v>6.94</v>
      </c>
      <c r="AZ1148" s="4">
        <f t="shared" si="648"/>
        <v>41.494999999999955</v>
      </c>
      <c r="BA1148" s="4">
        <f>(C1148-$C$1240)*10/100*4</f>
        <v>52.839999999999961</v>
      </c>
      <c r="BC1148"/>
      <c r="BE1148" s="6"/>
      <c r="BK1148">
        <f t="shared" si="665"/>
        <v>1</v>
      </c>
    </row>
    <row r="1149" spans="1:63" x14ac:dyDescent="0.25">
      <c r="A1149">
        <v>110</v>
      </c>
      <c r="B1149" s="1">
        <v>43165</v>
      </c>
      <c r="C1149" s="2">
        <v>2730.18</v>
      </c>
      <c r="D1149" s="2">
        <v>2732.08</v>
      </c>
      <c r="E1149" s="2">
        <v>2711.26</v>
      </c>
      <c r="F1149" s="2">
        <v>2728.12</v>
      </c>
      <c r="G1149" s="2">
        <v>3370690000</v>
      </c>
      <c r="H1149" s="2">
        <f t="shared" si="649"/>
        <v>35.936011959531008</v>
      </c>
      <c r="I1149" s="2">
        <f t="shared" si="650"/>
        <v>2695.7019999999993</v>
      </c>
      <c r="J1149" s="2">
        <f t="shared" si="651"/>
        <v>37.100999486465795</v>
      </c>
      <c r="K1149" s="2">
        <f t="shared" si="652"/>
        <v>9.2399999999997817</v>
      </c>
      <c r="L1149" s="20">
        <f>VLOOKUP(B1149,'IV Calls'!A:B,2, FALSE)</f>
        <v>0.1263</v>
      </c>
      <c r="M1149" s="2">
        <f t="shared" si="653"/>
        <v>11.266087055494006</v>
      </c>
      <c r="N1149" s="2">
        <f>VLOOKUP(B1149,'IV Puts'!A:B,2, FALSE)</f>
        <v>0.161</v>
      </c>
      <c r="O1149" s="21">
        <f t="shared" si="654"/>
        <v>14.903489638017808</v>
      </c>
      <c r="P1149" s="4">
        <f t="shared" si="655"/>
        <v>20.819999999999709</v>
      </c>
      <c r="Q1149" s="4">
        <f t="shared" si="656"/>
        <v>44.332999999999991</v>
      </c>
      <c r="R1149" s="4">
        <f t="shared" si="657"/>
        <v>4.225157894736844</v>
      </c>
      <c r="S1149" s="4">
        <f t="shared" si="658"/>
        <v>2.8659120238446167</v>
      </c>
      <c r="T1149" s="20">
        <f t="shared" si="629"/>
        <v>2725.424842105263</v>
      </c>
      <c r="U1149" s="2">
        <f t="shared" si="630"/>
        <v>2.6951578947368944</v>
      </c>
      <c r="V1149" s="24">
        <f t="shared" si="631"/>
        <v>1</v>
      </c>
      <c r="W1149" s="32">
        <f t="shared" si="632"/>
        <v>2732.3576582507367</v>
      </c>
      <c r="X1149" s="33">
        <f t="shared" si="633"/>
        <v>4.2376582507367857</v>
      </c>
      <c r="Y1149" s="34">
        <f t="shared" si="634"/>
        <v>1</v>
      </c>
      <c r="Z1149" s="39">
        <f t="shared" si="659"/>
        <v>2735.0919999999987</v>
      </c>
      <c r="AA1149" s="33">
        <f t="shared" si="635"/>
        <v>6.9719999999988431</v>
      </c>
      <c r="AB1149" s="34">
        <f t="shared" si="636"/>
        <v>1</v>
      </c>
      <c r="AC1149" s="32">
        <f t="shared" si="637"/>
        <v>2734.5177882326534</v>
      </c>
      <c r="AD1149" s="33">
        <f t="shared" si="638"/>
        <v>6.3977882326535109</v>
      </c>
      <c r="AE1149" s="34">
        <f t="shared" si="639"/>
        <v>1</v>
      </c>
      <c r="AF1149" s="36">
        <f t="shared" si="640"/>
        <v>1</v>
      </c>
      <c r="AG1149" s="37">
        <f t="shared" si="641"/>
        <v>0</v>
      </c>
      <c r="AH1149" s="37">
        <f>IF(COUNTIF(AF1150:AF1153, "&lt;0")&gt;=2,0,IF(AE1149=1, 1, -1))</f>
        <v>0</v>
      </c>
      <c r="AI1149" s="37">
        <f>IF(COUNTIF(AF1150:AF1152, "&lt;0")&gt;=1,0,IF(AE1149=1, 1, -1))</f>
        <v>0</v>
      </c>
      <c r="AJ1149" s="42">
        <f>IF(SUM(AE1150:AE1152)=0,0,IF(AE1149=1, 1, -1))</f>
        <v>0</v>
      </c>
      <c r="AK1149" s="37">
        <f>IF(COUNTIF(AF1150:AF1151, "&lt;0")&gt;=2,0,IF(AE1149=1, 1, -1))</f>
        <v>0</v>
      </c>
      <c r="AL1149" s="44">
        <f>IF(COUNTIF(AF1150:AF1153, "&lt;0")&gt;=3,0,IF(AE1149=1, 1, -1))</f>
        <v>0</v>
      </c>
      <c r="AM1149" s="49">
        <f>IF(COUNTIF(AF1150:AF1152, "&lt;0")&gt;=2,0,IF(AE1149=1, 1, -1))</f>
        <v>0</v>
      </c>
      <c r="AN1149" s="7">
        <v>14.361361963060453</v>
      </c>
      <c r="AO1149" s="4">
        <f t="shared" si="642"/>
        <v>1.9000000000000909</v>
      </c>
      <c r="AP1149" s="4">
        <f t="shared" si="643"/>
        <v>-18.919999999999618</v>
      </c>
      <c r="AQ1149" s="4">
        <f t="shared" si="644"/>
        <v>2.0599999999999454</v>
      </c>
      <c r="AR1149">
        <f t="shared" si="660"/>
        <v>18.919999999999618</v>
      </c>
      <c r="AS1149" s="6">
        <f t="shared" si="645"/>
        <v>0</v>
      </c>
      <c r="AT1149" s="4">
        <f t="shared" si="646"/>
        <v>2.6220429445910618</v>
      </c>
      <c r="AU1149" s="4">
        <f t="shared" si="661"/>
        <v>19.301361963060508</v>
      </c>
      <c r="AV1149">
        <f t="shared" si="662"/>
        <v>0</v>
      </c>
      <c r="AW1149">
        <f t="shared" si="663"/>
        <v>0</v>
      </c>
      <c r="AX1149">
        <f t="shared" si="664"/>
        <v>0</v>
      </c>
      <c r="AY1149" s="4">
        <f t="shared" si="647"/>
        <v>6.94</v>
      </c>
      <c r="AZ1149" s="4">
        <f t="shared" si="648"/>
        <v>34.554999999999957</v>
      </c>
      <c r="BA1149" s="4">
        <f>(C1149-$C$1240)*10/100*4</f>
        <v>60.839999999999961</v>
      </c>
      <c r="BC1149"/>
      <c r="BE1149" s="6"/>
      <c r="BK1149">
        <f t="shared" si="665"/>
        <v>0</v>
      </c>
    </row>
    <row r="1150" spans="1:63" x14ac:dyDescent="0.25">
      <c r="A1150">
        <v>109</v>
      </c>
      <c r="B1150" s="1">
        <v>43164</v>
      </c>
      <c r="C1150" s="2">
        <v>2681.06</v>
      </c>
      <c r="D1150" s="2">
        <v>2728.09</v>
      </c>
      <c r="E1150" s="2">
        <v>2675.75</v>
      </c>
      <c r="F1150" s="2">
        <v>2720.94</v>
      </c>
      <c r="G1150" s="2">
        <v>3710810000</v>
      </c>
      <c r="H1150" s="2">
        <f t="shared" si="649"/>
        <v>35.834172532808836</v>
      </c>
      <c r="I1150" s="2">
        <f t="shared" si="650"/>
        <v>2696.2459999999992</v>
      </c>
      <c r="J1150" s="2">
        <f t="shared" si="651"/>
        <v>37.282274788712279</v>
      </c>
      <c r="K1150" s="2">
        <f t="shared" si="652"/>
        <v>-10.190000000000055</v>
      </c>
      <c r="L1150" s="20">
        <f>VLOOKUP(B1150,'IV Calls'!A:B,2, FALSE)</f>
        <v>0.1394</v>
      </c>
      <c r="M1150" s="2">
        <f t="shared" si="653"/>
        <v>12.298937758407682</v>
      </c>
      <c r="N1150" s="2">
        <f>VLOOKUP(B1150,'IV Puts'!A:B,2, FALSE)</f>
        <v>0.17119999999999999</v>
      </c>
      <c r="O1150" s="21">
        <f t="shared" si="654"/>
        <v>15.674761153741763</v>
      </c>
      <c r="P1150" s="4">
        <f t="shared" si="655"/>
        <v>52.340000000000146</v>
      </c>
      <c r="Q1150" s="4">
        <f t="shared" si="656"/>
        <v>45.334999999999994</v>
      </c>
      <c r="R1150" s="4">
        <f t="shared" si="657"/>
        <v>4.4848421052631622</v>
      </c>
      <c r="S1150" s="4">
        <f t="shared" si="658"/>
        <v>3.0671242968122185</v>
      </c>
      <c r="T1150" s="20">
        <f t="shared" si="629"/>
        <v>2694.3718270676691</v>
      </c>
      <c r="U1150" s="2">
        <f t="shared" si="630"/>
        <v>26.568172932330981</v>
      </c>
      <c r="V1150" s="24">
        <f t="shared" si="631"/>
        <v>0</v>
      </c>
      <c r="W1150" s="32">
        <f t="shared" si="632"/>
        <v>2682.5758200698665</v>
      </c>
      <c r="X1150" s="33">
        <f t="shared" si="633"/>
        <v>38.36417993013356</v>
      </c>
      <c r="Y1150" s="34">
        <f t="shared" si="634"/>
        <v>0</v>
      </c>
      <c r="Z1150" s="39">
        <f t="shared" si="659"/>
        <v>2683.277</v>
      </c>
      <c r="AA1150" s="33">
        <f t="shared" si="635"/>
        <v>37.663000000000011</v>
      </c>
      <c r="AB1150" s="34">
        <f t="shared" si="636"/>
        <v>0</v>
      </c>
      <c r="AC1150" s="32">
        <f t="shared" si="637"/>
        <v>2683.129752214672</v>
      </c>
      <c r="AD1150" s="33">
        <f t="shared" si="638"/>
        <v>37.810247785328102</v>
      </c>
      <c r="AE1150" s="34">
        <f t="shared" si="639"/>
        <v>0</v>
      </c>
      <c r="AF1150" s="36">
        <f t="shared" si="640"/>
        <v>-1</v>
      </c>
      <c r="AG1150" s="37">
        <f t="shared" si="641"/>
        <v>0</v>
      </c>
      <c r="AH1150" s="37">
        <f>IF(COUNTIF(AF1151:AF1154, "&lt;0")&gt;=2,0,IF(AE1150=1, 1, -1))</f>
        <v>0</v>
      </c>
      <c r="AI1150" s="37">
        <f>IF(COUNTIF(AF1151:AF1153, "&lt;0")&gt;=1,0,IF(AE1150=1, 1, -1))</f>
        <v>0</v>
      </c>
      <c r="AJ1150" s="42">
        <f>IF(SUM(AE1151:AE1153)=0,0,IF(AE1150=1, 1, -1))</f>
        <v>0</v>
      </c>
      <c r="AK1150" s="37">
        <f>IF(COUNTIF(AF1151:AF1152, "&lt;0")&gt;=2,0,IF(AE1150=1, 1, -1))</f>
        <v>0</v>
      </c>
      <c r="AL1150" s="44">
        <f>IF(COUNTIF(AF1151:AF1154, "&lt;0")&gt;=3,0,IF(AE1150=1, 1, -1))</f>
        <v>0</v>
      </c>
      <c r="AM1150" s="49">
        <f>IF(COUNTIF(AF1151:AF1153, "&lt;0")&gt;=2,0,IF(AE1150=1, 1, -1))</f>
        <v>0</v>
      </c>
      <c r="AN1150" s="7">
        <v>15.104577792248172</v>
      </c>
      <c r="AO1150" s="4">
        <f t="shared" si="642"/>
        <v>47.0300000000002</v>
      </c>
      <c r="AP1150" s="4">
        <f t="shared" si="643"/>
        <v>-5.3099999999999454</v>
      </c>
      <c r="AQ1150" s="4">
        <f t="shared" si="644"/>
        <v>39.880000000000109</v>
      </c>
      <c r="AR1150">
        <f t="shared" si="660"/>
        <v>47.0300000000002</v>
      </c>
      <c r="AS1150" s="6">
        <f t="shared" si="645"/>
        <v>1</v>
      </c>
      <c r="AT1150" s="4">
        <f t="shared" si="646"/>
        <v>-24.373133311627942</v>
      </c>
      <c r="AU1150" s="4">
        <f t="shared" si="661"/>
        <v>-17.775422207751937</v>
      </c>
      <c r="AV1150">
        <f t="shared" si="662"/>
        <v>1</v>
      </c>
      <c r="AW1150">
        <f t="shared" si="663"/>
        <v>0</v>
      </c>
      <c r="AX1150">
        <f t="shared" si="664"/>
        <v>0</v>
      </c>
      <c r="AY1150" s="4">
        <f t="shared" si="647"/>
        <v>-3.9100000000000006</v>
      </c>
      <c r="AZ1150" s="4">
        <f t="shared" si="648"/>
        <v>27.614999999999959</v>
      </c>
      <c r="BA1150" s="4">
        <f>(C1150-$C$1240)*10/100*4</f>
        <v>41.192000000000007</v>
      </c>
      <c r="BC1150"/>
      <c r="BE1150" s="6"/>
      <c r="BK1150">
        <f t="shared" si="665"/>
        <v>0</v>
      </c>
    </row>
    <row r="1151" spans="1:63" x14ac:dyDescent="0.25">
      <c r="A1151">
        <v>108</v>
      </c>
      <c r="B1151" s="1">
        <v>43161</v>
      </c>
      <c r="C1151" s="2">
        <v>2658.89</v>
      </c>
      <c r="D1151" s="2">
        <v>2696.25</v>
      </c>
      <c r="E1151" s="2">
        <v>2647.32</v>
      </c>
      <c r="F1151" s="2">
        <v>2691.25</v>
      </c>
      <c r="G1151" s="2">
        <v>3882450000</v>
      </c>
      <c r="H1151" s="2">
        <f t="shared" si="649"/>
        <v>32.875107925467113</v>
      </c>
      <c r="I1151" s="2">
        <f t="shared" si="650"/>
        <v>2702.6389999999992</v>
      </c>
      <c r="J1151" s="2">
        <f t="shared" si="651"/>
        <v>36.143238415475352</v>
      </c>
      <c r="K1151" s="2">
        <f t="shared" si="652"/>
        <v>-18.7800000000002</v>
      </c>
      <c r="L1151" s="20">
        <f>VLOOKUP(B1151,'IV Calls'!A:B,2, FALSE)</f>
        <v>0.15529999999999999</v>
      </c>
      <c r="M1151" s="2">
        <f t="shared" si="653"/>
        <v>13.632618947426785</v>
      </c>
      <c r="N1151" s="2">
        <f>VLOOKUP(B1151,'IV Puts'!A:B,2, FALSE)</f>
        <v>0.156</v>
      </c>
      <c r="O1151" s="21">
        <f t="shared" si="654"/>
        <v>14.211004599042838</v>
      </c>
      <c r="P1151" s="4">
        <f t="shared" si="655"/>
        <v>48.929999999999836</v>
      </c>
      <c r="Q1151" s="4">
        <f t="shared" si="656"/>
        <v>43.031999999999968</v>
      </c>
      <c r="R1151" s="4">
        <f t="shared" si="657"/>
        <v>3.1218270676691748</v>
      </c>
      <c r="S1151" s="4">
        <f t="shared" si="658"/>
        <v>2.1349578448826043</v>
      </c>
      <c r="T1151" s="20">
        <f t="shared" si="629"/>
        <v>2679.1045413533834</v>
      </c>
      <c r="U1151" s="2">
        <f t="shared" si="630"/>
        <v>12.145458646616589</v>
      </c>
      <c r="V1151" s="24">
        <f t="shared" si="631"/>
        <v>1</v>
      </c>
      <c r="W1151" s="32">
        <f t="shared" si="632"/>
        <v>2659.5916791303198</v>
      </c>
      <c r="X1151" s="33">
        <f t="shared" si="633"/>
        <v>31.65832086968021</v>
      </c>
      <c r="Y1151" s="34">
        <f t="shared" si="634"/>
        <v>0</v>
      </c>
      <c r="Z1151" s="39">
        <f t="shared" si="659"/>
        <v>2653.2569999999996</v>
      </c>
      <c r="AA1151" s="33">
        <f t="shared" si="635"/>
        <v>37.993000000000393</v>
      </c>
      <c r="AB1151" s="34">
        <f t="shared" si="636"/>
        <v>0</v>
      </c>
      <c r="AC1151" s="32">
        <f t="shared" si="637"/>
        <v>2654.5872826173668</v>
      </c>
      <c r="AD1151" s="33">
        <f t="shared" si="638"/>
        <v>36.662717382633218</v>
      </c>
      <c r="AE1151" s="34">
        <f t="shared" si="639"/>
        <v>0</v>
      </c>
      <c r="AF1151" s="36">
        <f t="shared" si="640"/>
        <v>-1</v>
      </c>
      <c r="AG1151" s="37">
        <f t="shared" si="641"/>
        <v>0</v>
      </c>
      <c r="AH1151" s="37">
        <f>IF(COUNTIF(AF1152:AF1155, "&lt;0")&gt;=2,0,IF(AE1151=1, 1, -1))</f>
        <v>0</v>
      </c>
      <c r="AI1151" s="37">
        <f>IF(COUNTIF(AF1152:AF1154, "&lt;0")&gt;=1,0,IF(AE1151=1, 1, -1))</f>
        <v>0</v>
      </c>
      <c r="AJ1151" s="42">
        <f>IF(SUM(AE1152:AE1154)=0,0,IF(AE1151=1, 1, -1))</f>
        <v>0</v>
      </c>
      <c r="AK1151" s="37">
        <f>IF(COUNTIF(AF1152:AF1153, "&lt;0")&gt;=2,0,IF(AE1151=1, 1, -1))</f>
        <v>0</v>
      </c>
      <c r="AL1151" s="44">
        <f>IF(COUNTIF(AF1152:AF1155, "&lt;0")&gt;=3,0,IF(AE1151=1, 1, -1))</f>
        <v>0</v>
      </c>
      <c r="AM1151" s="49">
        <f>IF(COUNTIF(AF1152:AF1154, "&lt;0")&gt;=2,0,IF(AE1151=1, 1, -1))</f>
        <v>0</v>
      </c>
      <c r="AN1151" s="7">
        <v>13.69406668254075</v>
      </c>
      <c r="AO1151" s="4">
        <f t="shared" si="642"/>
        <v>37.360000000000127</v>
      </c>
      <c r="AP1151" s="4">
        <f t="shared" si="643"/>
        <v>-11.569999999999709</v>
      </c>
      <c r="AQ1151" s="4">
        <f t="shared" si="644"/>
        <v>32.360000000000127</v>
      </c>
      <c r="AR1151">
        <f t="shared" si="660"/>
        <v>37.360000000000127</v>
      </c>
      <c r="AS1151" s="6">
        <f t="shared" si="645"/>
        <v>1</v>
      </c>
      <c r="AT1151" s="4">
        <f t="shared" si="646"/>
        <v>-16.818899976189002</v>
      </c>
      <c r="AU1151" s="4">
        <f t="shared" si="661"/>
        <v>-11.665933317459377</v>
      </c>
      <c r="AV1151">
        <f t="shared" si="662"/>
        <v>1</v>
      </c>
      <c r="AW1151">
        <f t="shared" si="663"/>
        <v>0</v>
      </c>
      <c r="AX1151">
        <f t="shared" si="664"/>
        <v>0</v>
      </c>
      <c r="AY1151" s="4">
        <f t="shared" si="647"/>
        <v>-3.9100000000000006</v>
      </c>
      <c r="AZ1151" s="4">
        <f t="shared" si="648"/>
        <v>31.524999999999959</v>
      </c>
      <c r="BA1151" s="4">
        <f>(C1151-$C$1240)*10/100*4</f>
        <v>32.323999999999977</v>
      </c>
      <c r="BC1151"/>
      <c r="BE1151" s="6"/>
      <c r="BK1151">
        <f t="shared" si="665"/>
        <v>0</v>
      </c>
    </row>
    <row r="1152" spans="1:63" x14ac:dyDescent="0.25">
      <c r="A1152">
        <v>107</v>
      </c>
      <c r="B1152" s="1">
        <v>43160</v>
      </c>
      <c r="C1152" s="2">
        <v>2715.22</v>
      </c>
      <c r="D1152" s="2">
        <v>2730.89</v>
      </c>
      <c r="E1152" s="2">
        <v>2659.65</v>
      </c>
      <c r="F1152" s="2">
        <v>2677.67</v>
      </c>
      <c r="G1152" s="2">
        <v>4503970000</v>
      </c>
      <c r="H1152" s="2">
        <f t="shared" si="649"/>
        <v>23.698097063782196</v>
      </c>
      <c r="I1152" s="2">
        <f t="shared" si="650"/>
        <v>2710.5169999999994</v>
      </c>
      <c r="J1152" s="2">
        <f t="shared" si="651"/>
        <v>31.307448903449551</v>
      </c>
      <c r="K1152" s="2">
        <f t="shared" si="652"/>
        <v>1.3899999999998727</v>
      </c>
      <c r="L1152" s="20">
        <f>VLOOKUP(B1152,'IV Calls'!A:B,2, FALSE)</f>
        <v>0.16769999999999999</v>
      </c>
      <c r="M1152" s="2">
        <f t="shared" si="653"/>
        <v>14.919919803022973</v>
      </c>
      <c r="N1152" s="2">
        <f>VLOOKUP(B1152,'IV Puts'!A:B,2, FALSE)</f>
        <v>0.1696</v>
      </c>
      <c r="O1152" s="21">
        <f t="shared" si="654"/>
        <v>15.65855260794824</v>
      </c>
      <c r="P1152" s="4">
        <f t="shared" si="655"/>
        <v>71.239999999999782</v>
      </c>
      <c r="Q1152" s="4">
        <f t="shared" si="656"/>
        <v>42.307999999999993</v>
      </c>
      <c r="R1152" s="4">
        <f t="shared" si="657"/>
        <v>1.434541353383461</v>
      </c>
      <c r="S1152" s="4">
        <f t="shared" si="658"/>
        <v>0.98828046523922986</v>
      </c>
      <c r="T1152" s="20">
        <f t="shared" si="629"/>
        <v>2713.9621203007518</v>
      </c>
      <c r="U1152" s="2">
        <f t="shared" si="630"/>
        <v>36.292120300751776</v>
      </c>
      <c r="V1152" s="24">
        <f t="shared" si="631"/>
        <v>0</v>
      </c>
      <c r="W1152" s="32">
        <f t="shared" si="632"/>
        <v>2715.3342481230361</v>
      </c>
      <c r="X1152" s="33">
        <f t="shared" si="633"/>
        <v>37.664248123036032</v>
      </c>
      <c r="Y1152" s="34">
        <f t="shared" si="634"/>
        <v>0</v>
      </c>
      <c r="Z1152" s="39">
        <f t="shared" si="659"/>
        <v>2711.3640000000005</v>
      </c>
      <c r="AA1152" s="33">
        <f t="shared" si="635"/>
        <v>33.694000000000415</v>
      </c>
      <c r="AB1152" s="34">
        <f t="shared" si="636"/>
        <v>0</v>
      </c>
      <c r="AC1152" s="32">
        <f t="shared" si="637"/>
        <v>2712.1977521058379</v>
      </c>
      <c r="AD1152" s="33">
        <f t="shared" si="638"/>
        <v>34.527752105837862</v>
      </c>
      <c r="AE1152" s="34">
        <f t="shared" si="639"/>
        <v>0</v>
      </c>
      <c r="AF1152" s="36">
        <f t="shared" si="640"/>
        <v>-1</v>
      </c>
      <c r="AG1152" s="37">
        <f t="shared" si="641"/>
        <v>0</v>
      </c>
      <c r="AH1152" s="37">
        <f>IF(COUNTIF(AF1153:AF1156, "&lt;0")&gt;=2,0,IF(AE1152=1, 1, -1))</f>
        <v>0</v>
      </c>
      <c r="AI1152" s="37">
        <f>IF(COUNTIF(AF1153:AF1155, "&lt;0")&gt;=1,0,IF(AE1152=1, 1, -1))</f>
        <v>0</v>
      </c>
      <c r="AJ1152" s="42">
        <f>IF(SUM(AE1153:AE1155)=0,0,IF(AE1152=1, 1, -1))</f>
        <v>0</v>
      </c>
      <c r="AK1152" s="37">
        <f>IF(COUNTIF(AF1153:AF1154, "&lt;0")&gt;=2,0,IF(AE1152=1, 1, -1))</f>
        <v>0</v>
      </c>
      <c r="AL1152" s="44">
        <f>IF(COUNTIF(AF1153:AF1156, "&lt;0")&gt;=3,0,IF(AE1152=1, 1, -1))</f>
        <v>0</v>
      </c>
      <c r="AM1152" s="49">
        <f>IF(COUNTIF(AF1153:AF1155, "&lt;0")&gt;=2,0,IF(AE1152=1, 1, -1))</f>
        <v>0</v>
      </c>
      <c r="AN1152" s="7">
        <v>15.088958846706598</v>
      </c>
      <c r="AO1152" s="4">
        <f t="shared" si="642"/>
        <v>15.670000000000073</v>
      </c>
      <c r="AP1152" s="4">
        <f t="shared" si="643"/>
        <v>-55.569999999999709</v>
      </c>
      <c r="AQ1152" s="4">
        <f t="shared" si="644"/>
        <v>37.549999999999727</v>
      </c>
      <c r="AR1152">
        <f t="shared" si="660"/>
        <v>55.569999999999709</v>
      </c>
      <c r="AS1152" s="6">
        <f t="shared" si="645"/>
        <v>1</v>
      </c>
      <c r="AT1152" s="4">
        <f t="shared" si="646"/>
        <v>-32.936561729939811</v>
      </c>
      <c r="AU1152" s="4">
        <f t="shared" si="661"/>
        <v>-15.461041153293131</v>
      </c>
      <c r="AV1152">
        <f t="shared" si="662"/>
        <v>1</v>
      </c>
      <c r="AW1152">
        <f t="shared" si="663"/>
        <v>0</v>
      </c>
      <c r="AX1152">
        <f t="shared" si="664"/>
        <v>0</v>
      </c>
      <c r="AY1152" s="4">
        <f t="shared" si="647"/>
        <v>-3.9100000000000006</v>
      </c>
      <c r="AZ1152" s="4">
        <f t="shared" si="648"/>
        <v>35.43499999999996</v>
      </c>
      <c r="BA1152" s="4">
        <f>(C1152-$C$1240)*10/100*4</f>
        <v>54.855999999999952</v>
      </c>
      <c r="BC1152"/>
      <c r="BE1152" s="6"/>
      <c r="BK1152">
        <f t="shared" si="665"/>
        <v>0</v>
      </c>
    </row>
    <row r="1153" spans="1:63" x14ac:dyDescent="0.25">
      <c r="A1153">
        <v>106</v>
      </c>
      <c r="B1153" s="1">
        <v>43159</v>
      </c>
      <c r="C1153" s="2">
        <v>2753.78</v>
      </c>
      <c r="D1153" s="2">
        <v>2761.52</v>
      </c>
      <c r="E1153" s="2">
        <v>2713.54</v>
      </c>
      <c r="F1153" s="2">
        <v>2713.83</v>
      </c>
      <c r="G1153" s="2">
        <v>4230660000</v>
      </c>
      <c r="H1153" s="2">
        <f t="shared" si="649"/>
        <v>34.727139962858978</v>
      </c>
      <c r="I1153" s="2">
        <f t="shared" si="650"/>
        <v>2716.3764999999994</v>
      </c>
      <c r="J1153" s="2">
        <f t="shared" si="651"/>
        <v>33.267015507698837</v>
      </c>
      <c r="K1153" s="2">
        <f t="shared" si="652"/>
        <v>9.5</v>
      </c>
      <c r="L1153" s="20">
        <f>VLOOKUP(B1153,'IV Calls'!A:B,2, FALSE)</f>
        <v>0.14940000000000001</v>
      </c>
      <c r="M1153" s="2">
        <f t="shared" si="653"/>
        <v>13.440945034553822</v>
      </c>
      <c r="N1153" s="2">
        <f>VLOOKUP(B1153,'IV Puts'!A:B,2, FALSE)</f>
        <v>0.13500000000000001</v>
      </c>
      <c r="O1153" s="21">
        <f t="shared" si="654"/>
        <v>12.603910708734414</v>
      </c>
      <c r="P1153" s="4">
        <f t="shared" si="655"/>
        <v>47.980000000000018</v>
      </c>
      <c r="Q1153" s="4">
        <f t="shared" si="656"/>
        <v>40.507000000000019</v>
      </c>
      <c r="R1153" s="4">
        <f t="shared" si="657"/>
        <v>0.13212030075188194</v>
      </c>
      <c r="S1153" s="4">
        <f t="shared" si="658"/>
        <v>0.16091284934678549</v>
      </c>
      <c r="T1153" s="20">
        <f t="shared" si="629"/>
        <v>2742.7782255639099</v>
      </c>
      <c r="U1153" s="2">
        <f t="shared" si="630"/>
        <v>28.94822556391</v>
      </c>
      <c r="V1153" s="24">
        <f t="shared" si="631"/>
        <v>0</v>
      </c>
      <c r="W1153" s="32">
        <f t="shared" si="632"/>
        <v>2753.1673783991378</v>
      </c>
      <c r="X1153" s="33">
        <f t="shared" si="633"/>
        <v>39.337378399137833</v>
      </c>
      <c r="Y1153" s="34">
        <f t="shared" si="634"/>
        <v>0</v>
      </c>
      <c r="Z1153" s="39">
        <f t="shared" si="659"/>
        <v>2751.1129999999998</v>
      </c>
      <c r="AA1153" s="33">
        <f t="shared" si="635"/>
        <v>37.282999999999902</v>
      </c>
      <c r="AB1153" s="34">
        <f t="shared" si="636"/>
        <v>0</v>
      </c>
      <c r="AC1153" s="32">
        <f t="shared" si="637"/>
        <v>2751.5444194638185</v>
      </c>
      <c r="AD1153" s="33">
        <f t="shared" si="638"/>
        <v>37.714419463818558</v>
      </c>
      <c r="AE1153" s="34">
        <f t="shared" si="639"/>
        <v>0</v>
      </c>
      <c r="AF1153" s="36">
        <f t="shared" si="640"/>
        <v>-1</v>
      </c>
      <c r="AG1153" s="37">
        <f t="shared" si="641"/>
        <v>0</v>
      </c>
      <c r="AH1153" s="37">
        <f>IF(COUNTIF(AF1154:AF1157, "&lt;0")&gt;=2,0,IF(AE1153=1, 1, -1))</f>
        <v>0</v>
      </c>
      <c r="AI1153" s="37">
        <f>IF(COUNTIF(AF1154:AF1156, "&lt;0")&gt;=1,0,IF(AE1153=1, 1, -1))</f>
        <v>0</v>
      </c>
      <c r="AJ1153" s="42">
        <f>IF(SUM(AE1154:AE1156)=0,0,IF(AE1153=1, 1, -1))</f>
        <v>0</v>
      </c>
      <c r="AK1153" s="37">
        <f>IF(COUNTIF(AF1154:AF1155, "&lt;0")&gt;=2,0,IF(AE1153=1, 1, -1))</f>
        <v>0</v>
      </c>
      <c r="AL1153" s="44">
        <f>IF(COUNTIF(AF1154:AF1157, "&lt;0")&gt;=3,0,IF(AE1153=1, 1, -1))</f>
        <v>0</v>
      </c>
      <c r="AM1153" s="49">
        <f>IF(COUNTIF(AF1154:AF1156, "&lt;0")&gt;=2,0,IF(AE1153=1, 1, -1))</f>
        <v>0</v>
      </c>
      <c r="AN1153" s="7">
        <v>12.145432260138996</v>
      </c>
      <c r="AO1153" s="4">
        <f t="shared" si="642"/>
        <v>7.7399999999997817</v>
      </c>
      <c r="AP1153" s="4">
        <f t="shared" si="643"/>
        <v>-40.240000000000236</v>
      </c>
      <c r="AQ1153" s="4">
        <f t="shared" si="644"/>
        <v>39.950000000000273</v>
      </c>
      <c r="AR1153">
        <f t="shared" si="660"/>
        <v>40.240000000000236</v>
      </c>
      <c r="AS1153" s="6">
        <f t="shared" si="645"/>
        <v>1</v>
      </c>
      <c r="AT1153" s="4">
        <f t="shared" si="646"/>
        <v>-22.021851609791742</v>
      </c>
      <c r="AU1153" s="4">
        <f t="shared" si="661"/>
        <v>-20.804567739861277</v>
      </c>
      <c r="AV1153">
        <f t="shared" si="662"/>
        <v>1</v>
      </c>
      <c r="AW1153">
        <f t="shared" si="663"/>
        <v>0</v>
      </c>
      <c r="AX1153">
        <f t="shared" si="664"/>
        <v>0</v>
      </c>
      <c r="AY1153" s="4">
        <f t="shared" si="647"/>
        <v>-3.9100000000000006</v>
      </c>
      <c r="AZ1153" s="4">
        <f t="shared" si="648"/>
        <v>39.344999999999963</v>
      </c>
      <c r="BA1153" s="4">
        <f>(C1153-$C$1240)*10/100*4</f>
        <v>70.280000000000115</v>
      </c>
      <c r="BC1153"/>
      <c r="BE1153" s="6"/>
      <c r="BK1153">
        <f t="shared" si="665"/>
        <v>0</v>
      </c>
    </row>
    <row r="1154" spans="1:63" x14ac:dyDescent="0.25">
      <c r="A1154">
        <v>105</v>
      </c>
      <c r="B1154" s="1">
        <v>43158</v>
      </c>
      <c r="C1154" s="2">
        <v>2780.45</v>
      </c>
      <c r="D1154" s="2">
        <v>2789.15</v>
      </c>
      <c r="E1154" s="2">
        <v>2744.22</v>
      </c>
      <c r="F1154" s="2">
        <v>2744.28</v>
      </c>
      <c r="G1154" s="2">
        <v>3745080000</v>
      </c>
      <c r="H1154" s="2">
        <f t="shared" si="649"/>
        <v>41.009191435850305</v>
      </c>
      <c r="I1154" s="2">
        <f t="shared" si="650"/>
        <v>2720.3244999999993</v>
      </c>
      <c r="J1154" s="2">
        <f t="shared" si="651"/>
        <v>39.963940756505423</v>
      </c>
      <c r="K1154" s="2">
        <f t="shared" si="652"/>
        <v>0.84999999999990905</v>
      </c>
      <c r="L1154" s="20">
        <f>VLOOKUP(B1154,'IV Calls'!A:B,2, FALSE)</f>
        <v>0.1535</v>
      </c>
      <c r="M1154" s="2">
        <f t="shared" si="653"/>
        <v>13.987544135784493</v>
      </c>
      <c r="N1154" s="2">
        <f>VLOOKUP(B1154,'IV Puts'!A:B,2, FALSE)</f>
        <v>0.1321</v>
      </c>
      <c r="O1154" s="21">
        <f t="shared" si="654"/>
        <v>12.491892821141668</v>
      </c>
      <c r="P1154" s="4">
        <f t="shared" si="655"/>
        <v>44.930000000000291</v>
      </c>
      <c r="Q1154" s="4">
        <f t="shared" si="656"/>
        <v>38.885000000000034</v>
      </c>
      <c r="R1154" s="4">
        <f t="shared" si="657"/>
        <v>-1.5017744360902194</v>
      </c>
      <c r="S1154" s="4">
        <f t="shared" si="658"/>
        <v>-0.8628473251583304</v>
      </c>
      <c r="T1154" s="20">
        <f t="shared" ref="T1154:T1217" si="666">F1155+R1155</f>
        <v>2775.7025639097742</v>
      </c>
      <c r="U1154" s="2">
        <f t="shared" ref="U1154:U1217" si="667">ABS(T1154-F1154)</f>
        <v>31.422563909773999</v>
      </c>
      <c r="V1154" s="24">
        <f t="shared" ref="V1154:V1217" si="668">IF(U1154&gt;O1155, 0, 1)</f>
        <v>0</v>
      </c>
      <c r="W1154" s="32">
        <f t="shared" ref="W1154:W1217" si="669">C1154+S1155*$BI$6</f>
        <v>2778.7180682709445</v>
      </c>
      <c r="X1154" s="33">
        <f t="shared" ref="X1154:X1217" si="670">ABS(W1154-F1154)</f>
        <v>34.438068270944314</v>
      </c>
      <c r="Y1154" s="34">
        <f t="shared" ref="Y1154:Y1217" si="671">IF(X1154&gt;O1155, 0, 1)</f>
        <v>0</v>
      </c>
      <c r="Z1154" s="39">
        <f t="shared" si="659"/>
        <v>2782.7579999999998</v>
      </c>
      <c r="AA1154" s="33">
        <f t="shared" ref="AA1154:AA1217" si="672">ABS(Z1154-F1154)</f>
        <v>38.477999999999611</v>
      </c>
      <c r="AB1154" s="34">
        <f t="shared" ref="AB1154:AB1217" si="673">IF(AA1154&gt;O1155, 0, 1)</f>
        <v>0</v>
      </c>
      <c r="AC1154" s="32">
        <f t="shared" ref="AC1154:AC1217" si="674">$BI$8*Z1154+(1-$BI$8)*W1154</f>
        <v>2781.9096143368979</v>
      </c>
      <c r="AD1154" s="33">
        <f t="shared" ref="AD1154:AD1217" si="675">ABS(AC1154-F1154)</f>
        <v>37.629614336897703</v>
      </c>
      <c r="AE1154" s="34">
        <f t="shared" ref="AE1154:AE1217" si="676">IF(AD1154&gt;O1155, 0, 1)</f>
        <v>0</v>
      </c>
      <c r="AF1154" s="36">
        <f t="shared" ref="AF1154:AF1217" si="677">IF(AE1154=1, 1, -1)</f>
        <v>-1</v>
      </c>
      <c r="AG1154" s="37">
        <f t="shared" ref="AG1154:AG1208" si="678">IF(AE1155=0,0,IF(0=AE1154,-1,AE1154))</f>
        <v>0</v>
      </c>
      <c r="AH1154" s="37">
        <f>IF(COUNTIF(AF1155:AF1158, "&lt;0")&gt;=2,0,IF(AE1154=1, 1, -1))</f>
        <v>0</v>
      </c>
      <c r="AI1154" s="37">
        <f>IF(COUNTIF(AF1155:AF1157, "&lt;0")&gt;=1,0,IF(AE1154=1, 1, -1))</f>
        <v>0</v>
      </c>
      <c r="AJ1154" s="42">
        <f>IF(SUM(AE1155:AE1157)=0,0,IF(AE1154=1, 1, -1))</f>
        <v>-1</v>
      </c>
      <c r="AK1154" s="37">
        <f>IF(COUNTIF(AF1155:AF1156, "&lt;0")&gt;=2,0,IF(AE1154=1, 1, -1))</f>
        <v>0</v>
      </c>
      <c r="AL1154" s="44">
        <f>IF(COUNTIF(AF1155:AF1158, "&lt;0")&gt;=3,0,IF(AE1154=1, 1, -1))</f>
        <v>0</v>
      </c>
      <c r="AM1154" s="49">
        <f>IF(COUNTIF(AF1155:AF1157, "&lt;0")&gt;=2,0,IF(AE1154=1, 1, -1))</f>
        <v>0</v>
      </c>
      <c r="AN1154" s="7">
        <v>12.037489122717469</v>
      </c>
      <c r="AO1154" s="4">
        <f t="shared" ref="AO1154:AO1217" si="679">D1154-C1154</f>
        <v>8.7000000000002728</v>
      </c>
      <c r="AP1154" s="4">
        <f t="shared" ref="AP1154:AP1217" si="680">E1154-C1154</f>
        <v>-36.230000000000018</v>
      </c>
      <c r="AQ1154" s="4">
        <f t="shared" ref="AQ1154:AQ1217" si="681">ABS(C1154-F1154)</f>
        <v>36.169999999999618</v>
      </c>
      <c r="AR1154">
        <f t="shared" si="660"/>
        <v>36.230000000000018</v>
      </c>
      <c r="AS1154" s="6">
        <f t="shared" ref="AS1154:AS1217" si="682">IF(AO1154&gt;AN1154*$BI$4,1,0)+IF(-AP1154&gt;AN1154*$BI$4,1,0)</f>
        <v>1</v>
      </c>
      <c r="AT1154" s="4">
        <f t="shared" ref="AT1154:AT1217" si="683">$BI$4*AN1154-AR1154</f>
        <v>-18.173766315923814</v>
      </c>
      <c r="AU1154" s="4">
        <f t="shared" si="661"/>
        <v>-17.132510877282151</v>
      </c>
      <c r="AV1154">
        <f t="shared" si="662"/>
        <v>1</v>
      </c>
      <c r="AW1154">
        <f t="shared" si="663"/>
        <v>0</v>
      </c>
      <c r="AX1154">
        <f t="shared" si="664"/>
        <v>0</v>
      </c>
      <c r="AY1154" s="4">
        <f t="shared" ref="AY1154:AY1217" si="684">IF(OR(AS1154=1,AX1154=1),$BF$25,IF(AS1154=0,$BF$24,$BF$26))</f>
        <v>-3.9100000000000006</v>
      </c>
      <c r="AZ1154" s="4">
        <f t="shared" ref="AZ1154:AZ1217" si="685">AY1154+AZ1155</f>
        <v>43.254999999999967</v>
      </c>
      <c r="BA1154" s="4">
        <f>(C1154-$C$1240)*10/100*4</f>
        <v>80.947999999999951</v>
      </c>
      <c r="BC1154"/>
      <c r="BE1154" s="6"/>
      <c r="BK1154">
        <f t="shared" si="665"/>
        <v>0</v>
      </c>
    </row>
    <row r="1155" spans="1:63" x14ac:dyDescent="0.25">
      <c r="A1155">
        <v>104</v>
      </c>
      <c r="B1155" s="1">
        <v>43157</v>
      </c>
      <c r="C1155" s="2">
        <v>2757.37</v>
      </c>
      <c r="D1155" s="2">
        <v>2780.64</v>
      </c>
      <c r="E1155" s="2">
        <v>2753.78</v>
      </c>
      <c r="F1155" s="2">
        <v>2779.6</v>
      </c>
      <c r="G1155" s="2">
        <v>3424650000</v>
      </c>
      <c r="H1155" s="2">
        <f t="shared" ref="H1155:H1218" si="686">_xlfn.STDEV.S(C1155:C1164)</f>
        <v>40.531015065283285</v>
      </c>
      <c r="I1155" s="2">
        <f t="shared" ref="I1155:I1218" si="687">AVERAGE(C1155:C1174)</f>
        <v>2724.6634999999997</v>
      </c>
      <c r="J1155" s="2">
        <f t="shared" ref="J1155:J1218" si="688">_xlfn.STDEV.S(D1155:E1164)</f>
        <v>42.379733935232018</v>
      </c>
      <c r="K1155" s="2">
        <f t="shared" ref="K1155:K1218" si="689">C1155-F1156</f>
        <v>10.069999999999709</v>
      </c>
      <c r="L1155" s="20">
        <f>VLOOKUP(B1155,'IV Calls'!A:B,2, FALSE)</f>
        <v>0.13439999999999999</v>
      </c>
      <c r="M1155" s="2">
        <f t="shared" ref="M1155:M1218" si="690">L1155*F1156*SQRT((6.5/24)/252)</f>
        <v>12.104758851647286</v>
      </c>
      <c r="N1155" s="2">
        <f>VLOOKUP(B1155,'IV Puts'!A:B,2, FALSE)</f>
        <v>0.1079</v>
      </c>
      <c r="O1155" s="21">
        <f t="shared" ref="O1155:O1218" si="691">N1155*F1156*SQRT((7/24)/252)</f>
        <v>10.084878251119077</v>
      </c>
      <c r="P1155" s="4">
        <f t="shared" ref="P1155:P1218" si="692">MAX(D1155-E1155, ABS(D1155-F1156), ABS(E1155-F1156))</f>
        <v>33.339999999999691</v>
      </c>
      <c r="Q1155" s="4">
        <f t="shared" ref="Q1155:Q1218" si="693">AVERAGE(P1155:P1164)</f>
        <v>39.698</v>
      </c>
      <c r="R1155" s="4">
        <f t="shared" ref="R1155:R1218" si="694">SLOPE(F1155:F1174,A1155:A1174)</f>
        <v>-3.8974360902255638</v>
      </c>
      <c r="S1155" s="4">
        <f t="shared" ref="S1155:S1218" si="695">SLOPE(F1155:F1174,B1155:B1174)*1</f>
        <v>-2.4393404634581084</v>
      </c>
      <c r="T1155" s="20">
        <f t="shared" si="666"/>
        <v>2740.3372180451129</v>
      </c>
      <c r="U1155" s="2">
        <f t="shared" si="667"/>
        <v>39.262781954887032</v>
      </c>
      <c r="V1155" s="24">
        <f t="shared" si="668"/>
        <v>0</v>
      </c>
      <c r="W1155" s="32">
        <f t="shared" si="669"/>
        <v>2754.0280327303803</v>
      </c>
      <c r="X1155" s="33">
        <f t="shared" si="670"/>
        <v>25.571967269619563</v>
      </c>
      <c r="Y1155" s="34">
        <f t="shared" si="671"/>
        <v>0</v>
      </c>
      <c r="Z1155" s="39">
        <f t="shared" ref="Z1155:Z1218" si="696">_xlfn.FORECAST.LINEAR(A1155+$BI$7,C1155:C1156,A1155:A1156)</f>
        <v>2761.527</v>
      </c>
      <c r="AA1155" s="33">
        <f t="shared" si="672"/>
        <v>18.072999999999865</v>
      </c>
      <c r="AB1155" s="34">
        <f t="shared" si="673"/>
        <v>0</v>
      </c>
      <c r="AC1155" s="32">
        <f t="shared" si="674"/>
        <v>2759.9522168733797</v>
      </c>
      <c r="AD1155" s="33">
        <f t="shared" si="675"/>
        <v>19.647783126620197</v>
      </c>
      <c r="AE1155" s="34">
        <f t="shared" si="676"/>
        <v>0</v>
      </c>
      <c r="AF1155" s="36">
        <f t="shared" si="677"/>
        <v>-1</v>
      </c>
      <c r="AG1155" s="37">
        <f t="shared" si="678"/>
        <v>0</v>
      </c>
      <c r="AH1155" s="37">
        <f>IF(COUNTIF(AF1156:AF1159, "&lt;0")&gt;=2,0,IF(AE1155=1, 1, -1))</f>
        <v>0</v>
      </c>
      <c r="AI1155" s="37">
        <f>IF(COUNTIF(AF1156:AF1158, "&lt;0")&gt;=1,0,IF(AE1155=1, 1, -1))</f>
        <v>0</v>
      </c>
      <c r="AJ1155" s="42">
        <f>IF(SUM(AE1156:AE1158)=0,0,IF(AE1155=1, 1, -1))</f>
        <v>-1</v>
      </c>
      <c r="AK1155" s="37">
        <f>IF(COUNTIF(AF1156:AF1157, "&lt;0")&gt;=2,0,IF(AE1155=1, 1, -1))</f>
        <v>-1</v>
      </c>
      <c r="AL1155" s="44">
        <f>IF(COUNTIF(AF1156:AF1159, "&lt;0")&gt;=3,0,IF(AE1155=1, 1, -1))</f>
        <v>-1</v>
      </c>
      <c r="AM1155" s="49">
        <f>IF(COUNTIF(AF1156:AF1158, "&lt;0")&gt;=2,0,IF(AE1155=1, 1, -1))</f>
        <v>0</v>
      </c>
      <c r="AN1155" s="7">
        <v>9.7180318459281416</v>
      </c>
      <c r="AO1155" s="4">
        <f t="shared" si="679"/>
        <v>23.269999999999982</v>
      </c>
      <c r="AP1155" s="4">
        <f t="shared" si="680"/>
        <v>-3.5899999999996908</v>
      </c>
      <c r="AQ1155" s="4">
        <f t="shared" si="681"/>
        <v>22.230000000000018</v>
      </c>
      <c r="AR1155">
        <f t="shared" ref="AR1155:AR1218" si="697">IF(AO1155&gt;(-AP1155), AO1155, -AP1155)</f>
        <v>23.269999999999982</v>
      </c>
      <c r="AS1155" s="6">
        <f t="shared" si="682"/>
        <v>1</v>
      </c>
      <c r="AT1155" s="4">
        <f t="shared" si="683"/>
        <v>-8.6929522311077694</v>
      </c>
      <c r="AU1155" s="4">
        <f t="shared" ref="AU1155:AU1218" si="698">AN1155-AQ1155+7</f>
        <v>-5.5119681540718766</v>
      </c>
      <c r="AV1155">
        <f t="shared" ref="AV1155:AV1218" si="699">IF(AND(AT1155&lt;0,AU1155&lt;0), 1, 0)</f>
        <v>1</v>
      </c>
      <c r="AW1155">
        <f t="shared" ref="AW1155:AW1218" si="700">IF(AND(AT1155&lt;0,AU1155&gt;0), 1, 0)</f>
        <v>0</v>
      </c>
      <c r="AX1155">
        <f t="shared" ref="AX1155:AX1218" si="701">IF(AND(AT1155&gt;0,AU1155&lt;0), 1, 0)</f>
        <v>0</v>
      </c>
      <c r="AY1155" s="4">
        <f t="shared" si="684"/>
        <v>-3.9100000000000006</v>
      </c>
      <c r="AZ1155" s="4">
        <f t="shared" si="685"/>
        <v>47.164999999999971</v>
      </c>
      <c r="BA1155" s="4">
        <f>(C1155-$C$1240)*10/100*4</f>
        <v>71.71599999999998</v>
      </c>
      <c r="BC1155"/>
      <c r="BE1155" s="6"/>
      <c r="BK1155">
        <f t="shared" ref="BK1155:BK1218" si="702">IF(AND(AM1155=0,AL1155=0,AK1155=0),0,1)</f>
        <v>1</v>
      </c>
    </row>
    <row r="1156" spans="1:63" x14ac:dyDescent="0.25">
      <c r="A1156">
        <v>103</v>
      </c>
      <c r="B1156" s="1">
        <v>43154</v>
      </c>
      <c r="C1156" s="2">
        <v>2715.8</v>
      </c>
      <c r="D1156" s="2">
        <v>2747.76</v>
      </c>
      <c r="E1156" s="2">
        <v>2713.74</v>
      </c>
      <c r="F1156" s="2">
        <v>2747.3</v>
      </c>
      <c r="G1156" s="2">
        <v>3189190000</v>
      </c>
      <c r="H1156" s="2">
        <f t="shared" si="686"/>
        <v>45.68036807839637</v>
      </c>
      <c r="I1156" s="2">
        <f t="shared" si="687"/>
        <v>2729.1689999999999</v>
      </c>
      <c r="J1156" s="2">
        <f t="shared" si="688"/>
        <v>54.34161384001073</v>
      </c>
      <c r="K1156" s="2">
        <f t="shared" si="689"/>
        <v>11.840000000000146</v>
      </c>
      <c r="L1156" s="20">
        <f>VLOOKUP(B1156,'IV Calls'!A:B,2, FALSE)</f>
        <v>0.1129</v>
      </c>
      <c r="M1156" s="2">
        <f t="shared" si="690"/>
        <v>10.007946884522532</v>
      </c>
      <c r="N1156" s="2">
        <f>VLOOKUP(B1156,'IV Puts'!A:B,2, FALSE)</f>
        <v>0.1149</v>
      </c>
      <c r="O1156" s="21">
        <f t="shared" si="691"/>
        <v>10.569718479646538</v>
      </c>
      <c r="P1156" s="4">
        <f t="shared" si="692"/>
        <v>43.800000000000182</v>
      </c>
      <c r="Q1156" s="4">
        <f t="shared" si="693"/>
        <v>46.962000000000032</v>
      </c>
      <c r="R1156" s="4">
        <f t="shared" si="694"/>
        <v>-6.9627819548872152</v>
      </c>
      <c r="S1156" s="4">
        <f t="shared" si="695"/>
        <v>-4.7069961543939591</v>
      </c>
      <c r="T1156" s="20">
        <f t="shared" si="666"/>
        <v>2695.0624135338348</v>
      </c>
      <c r="U1156" s="2">
        <f t="shared" si="667"/>
        <v>52.23758646616534</v>
      </c>
      <c r="V1156" s="24">
        <f t="shared" si="668"/>
        <v>0</v>
      </c>
      <c r="W1156" s="32">
        <f t="shared" si="669"/>
        <v>2711.5244770828158</v>
      </c>
      <c r="X1156" s="33">
        <f t="shared" si="670"/>
        <v>35.775522917184389</v>
      </c>
      <c r="Y1156" s="34">
        <f t="shared" si="671"/>
        <v>0</v>
      </c>
      <c r="Z1156" s="39">
        <f t="shared" si="696"/>
        <v>2716.3380000000002</v>
      </c>
      <c r="AA1156" s="33">
        <f t="shared" si="672"/>
        <v>30.961999999999989</v>
      </c>
      <c r="AB1156" s="34">
        <f t="shared" si="673"/>
        <v>0</v>
      </c>
      <c r="AC1156" s="32">
        <f t="shared" si="674"/>
        <v>2715.3271601873912</v>
      </c>
      <c r="AD1156" s="33">
        <f t="shared" si="675"/>
        <v>31.972839812608981</v>
      </c>
      <c r="AE1156" s="34">
        <f t="shared" si="676"/>
        <v>0</v>
      </c>
      <c r="AF1156" s="36">
        <f t="shared" si="677"/>
        <v>-1</v>
      </c>
      <c r="AG1156" s="37">
        <f t="shared" si="678"/>
        <v>-1</v>
      </c>
      <c r="AH1156" s="37">
        <f>IF(COUNTIF(AF1157:AF1160, "&lt;0")&gt;=2,0,IF(AE1156=1, 1, -1))</f>
        <v>-1</v>
      </c>
      <c r="AI1156" s="37">
        <f>IF(COUNTIF(AF1157:AF1159, "&lt;0")&gt;=1,0,IF(AE1156=1, 1, -1))</f>
        <v>0</v>
      </c>
      <c r="AJ1156" s="42">
        <f>IF(SUM(AE1157:AE1159)=0,0,IF(AE1156=1, 1, -1))</f>
        <v>-1</v>
      </c>
      <c r="AK1156" s="37">
        <f>IF(COUNTIF(AF1157:AF1158, "&lt;0")&gt;=2,0,IF(AE1156=1, 1, -1))</f>
        <v>-1</v>
      </c>
      <c r="AL1156" s="44">
        <f>IF(COUNTIF(AF1157:AF1160, "&lt;0")&gt;=3,0,IF(AE1156=1, 1, -1))</f>
        <v>-1</v>
      </c>
      <c r="AM1156" s="49">
        <f>IF(COUNTIF(AF1157:AF1159, "&lt;0")&gt;=2,0,IF(AE1156=1, 1, -1))</f>
        <v>-1</v>
      </c>
      <c r="AN1156" s="7">
        <v>10.185235580439672</v>
      </c>
      <c r="AO1156" s="4">
        <f t="shared" si="679"/>
        <v>31.960000000000036</v>
      </c>
      <c r="AP1156" s="4">
        <f t="shared" si="680"/>
        <v>-2.0600000000004002</v>
      </c>
      <c r="AQ1156" s="4">
        <f t="shared" si="681"/>
        <v>31.5</v>
      </c>
      <c r="AR1156">
        <f t="shared" si="697"/>
        <v>31.960000000000036</v>
      </c>
      <c r="AS1156" s="6">
        <f t="shared" si="682"/>
        <v>1</v>
      </c>
      <c r="AT1156" s="4">
        <f t="shared" si="683"/>
        <v>-16.682146629340529</v>
      </c>
      <c r="AU1156" s="4">
        <f t="shared" si="698"/>
        <v>-14.314764419560326</v>
      </c>
      <c r="AV1156">
        <f t="shared" si="699"/>
        <v>1</v>
      </c>
      <c r="AW1156">
        <f t="shared" si="700"/>
        <v>0</v>
      </c>
      <c r="AX1156">
        <f t="shared" si="701"/>
        <v>0</v>
      </c>
      <c r="AY1156" s="4">
        <f t="shared" si="684"/>
        <v>-3.9100000000000006</v>
      </c>
      <c r="AZ1156" s="4">
        <f t="shared" si="685"/>
        <v>51.074999999999974</v>
      </c>
      <c r="BA1156" s="4">
        <f>(C1156-$C$1240)*10/100*4</f>
        <v>55.0880000000001</v>
      </c>
      <c r="BC1156"/>
      <c r="BE1156" s="6"/>
      <c r="BK1156">
        <f t="shared" si="702"/>
        <v>1</v>
      </c>
    </row>
    <row r="1157" spans="1:63" x14ac:dyDescent="0.25">
      <c r="A1157">
        <v>102</v>
      </c>
      <c r="B1157" s="1">
        <v>43153</v>
      </c>
      <c r="C1157" s="2">
        <v>2710.42</v>
      </c>
      <c r="D1157" s="2">
        <v>2731.26</v>
      </c>
      <c r="E1157" s="2">
        <v>2697.77</v>
      </c>
      <c r="F1157" s="2">
        <v>2703.96</v>
      </c>
      <c r="G1157" s="2">
        <v>3701270000</v>
      </c>
      <c r="H1157" s="2">
        <f t="shared" si="686"/>
        <v>44.365082916886536</v>
      </c>
      <c r="I1157" s="2">
        <f t="shared" si="687"/>
        <v>2735.6909999999998</v>
      </c>
      <c r="J1157" s="2">
        <f t="shared" si="688"/>
        <v>57.331467181736514</v>
      </c>
      <c r="K1157" s="2">
        <f t="shared" si="689"/>
        <v>9.0900000000001455</v>
      </c>
      <c r="L1157" s="20">
        <f>VLOOKUP(B1157,'IV Calls'!A:B,2, FALSE)</f>
        <v>0.14829999999999999</v>
      </c>
      <c r="M1157" s="2">
        <f t="shared" si="690"/>
        <v>13.13317041991669</v>
      </c>
      <c r="N1157" s="2">
        <f>VLOOKUP(B1157,'IV Puts'!A:B,2, FALSE)</f>
        <v>0.14990000000000001</v>
      </c>
      <c r="O1157" s="21">
        <f t="shared" si="691"/>
        <v>13.775976819697016</v>
      </c>
      <c r="P1157" s="4">
        <f t="shared" si="692"/>
        <v>33.490000000000236</v>
      </c>
      <c r="Q1157" s="4">
        <f t="shared" si="693"/>
        <v>53.053000000000019</v>
      </c>
      <c r="R1157" s="4">
        <f t="shared" si="694"/>
        <v>-8.8975864661654107</v>
      </c>
      <c r="S1157" s="4">
        <f t="shared" si="695"/>
        <v>-6.0218632636399096</v>
      </c>
      <c r="T1157" s="20">
        <f t="shared" si="666"/>
        <v>2691.3446240601502</v>
      </c>
      <c r="U1157" s="2">
        <f t="shared" si="667"/>
        <v>12.615375939849855</v>
      </c>
      <c r="V1157" s="24">
        <f t="shared" si="668"/>
        <v>1</v>
      </c>
      <c r="W1157" s="32">
        <f t="shared" si="669"/>
        <v>2705.5660615517741</v>
      </c>
      <c r="X1157" s="33">
        <f t="shared" si="670"/>
        <v>1.6060615517740189</v>
      </c>
      <c r="Y1157" s="34">
        <f t="shared" si="671"/>
        <v>1</v>
      </c>
      <c r="Z1157" s="39">
        <f t="shared" si="696"/>
        <v>2709.4090000000001</v>
      </c>
      <c r="AA1157" s="33">
        <f t="shared" si="672"/>
        <v>5.4490000000000691</v>
      </c>
      <c r="AB1157" s="34">
        <f t="shared" si="673"/>
        <v>1</v>
      </c>
      <c r="AC1157" s="32">
        <f t="shared" si="674"/>
        <v>2708.601982925873</v>
      </c>
      <c r="AD1157" s="33">
        <f t="shared" si="675"/>
        <v>4.6419829258729806</v>
      </c>
      <c r="AE1157" s="34">
        <f t="shared" si="676"/>
        <v>1</v>
      </c>
      <c r="AF1157" s="36">
        <f t="shared" si="677"/>
        <v>1</v>
      </c>
      <c r="AG1157" s="37">
        <f t="shared" si="678"/>
        <v>0</v>
      </c>
      <c r="AH1157" s="37">
        <f>IF(COUNTIF(AF1158:AF1161, "&lt;0")&gt;=2,0,IF(AE1157=1, 1, -1))</f>
        <v>0</v>
      </c>
      <c r="AI1157" s="37">
        <f>IF(COUNTIF(AF1158:AF1160, "&lt;0")&gt;=1,0,IF(AE1157=1, 1, -1))</f>
        <v>0</v>
      </c>
      <c r="AJ1157" s="42">
        <f>IF(SUM(AE1158:AE1160)=0,0,IF(AE1157=1, 1, -1))</f>
        <v>1</v>
      </c>
      <c r="AK1157" s="37">
        <f>IF(COUNTIF(AF1158:AF1159, "&lt;0")&gt;=2,0,IF(AE1157=1, 1, -1))</f>
        <v>1</v>
      </c>
      <c r="AL1157" s="44">
        <f>IF(COUNTIF(AF1158:AF1161, "&lt;0")&gt;=3,0,IF(AE1157=1, 1, -1))</f>
        <v>1</v>
      </c>
      <c r="AM1157" s="49">
        <f>IF(COUNTIF(AF1158:AF1160, "&lt;0")&gt;=2,0,IF(AE1157=1, 1, -1))</f>
        <v>1</v>
      </c>
      <c r="AN1157" s="7">
        <v>13.274863425121458</v>
      </c>
      <c r="AO1157" s="4">
        <f t="shared" si="679"/>
        <v>20.840000000000146</v>
      </c>
      <c r="AP1157" s="4">
        <f t="shared" si="680"/>
        <v>-12.650000000000091</v>
      </c>
      <c r="AQ1157" s="4">
        <f t="shared" si="681"/>
        <v>6.4600000000000364</v>
      </c>
      <c r="AR1157">
        <f t="shared" si="697"/>
        <v>20.840000000000146</v>
      </c>
      <c r="AS1157" s="6">
        <f t="shared" si="682"/>
        <v>1</v>
      </c>
      <c r="AT1157" s="4">
        <f t="shared" si="683"/>
        <v>-0.92770486231795957</v>
      </c>
      <c r="AU1157" s="4">
        <f t="shared" si="698"/>
        <v>13.814863425121422</v>
      </c>
      <c r="AV1157">
        <f t="shared" si="699"/>
        <v>0</v>
      </c>
      <c r="AW1157">
        <f t="shared" si="700"/>
        <v>1</v>
      </c>
      <c r="AX1157">
        <f t="shared" si="701"/>
        <v>0</v>
      </c>
      <c r="AY1157" s="4">
        <f t="shared" si="684"/>
        <v>-3.9100000000000006</v>
      </c>
      <c r="AZ1157" s="4">
        <f t="shared" si="685"/>
        <v>54.984999999999978</v>
      </c>
      <c r="BA1157" s="4">
        <f>(C1157-$C$1240)*10/100*4</f>
        <v>52.936000000000057</v>
      </c>
      <c r="BC1157"/>
      <c r="BE1157" s="6"/>
      <c r="BK1157">
        <f t="shared" si="702"/>
        <v>1</v>
      </c>
    </row>
    <row r="1158" spans="1:63" x14ac:dyDescent="0.25">
      <c r="A1158">
        <v>101</v>
      </c>
      <c r="B1158" s="1">
        <v>43152</v>
      </c>
      <c r="C1158" s="2">
        <v>2720.53</v>
      </c>
      <c r="D1158" s="2">
        <v>2747.75</v>
      </c>
      <c r="E1158" s="2">
        <v>2701.29</v>
      </c>
      <c r="F1158" s="2">
        <v>2701.33</v>
      </c>
      <c r="G1158" s="2">
        <v>3779400000</v>
      </c>
      <c r="H1158" s="2">
        <f t="shared" si="686"/>
        <v>43.373768173350477</v>
      </c>
      <c r="I1158" s="2">
        <f t="shared" si="687"/>
        <v>2742.4409999999998</v>
      </c>
      <c r="J1158" s="2">
        <f t="shared" si="688"/>
        <v>57.025719036053815</v>
      </c>
      <c r="K1158" s="2">
        <f t="shared" si="689"/>
        <v>4.2699999999999818</v>
      </c>
      <c r="L1158" s="20">
        <f>VLOOKUP(B1158,'IV Calls'!A:B,2, FALSE)</f>
        <v>0.1487</v>
      </c>
      <c r="M1158" s="2">
        <f t="shared" si="690"/>
        <v>13.241375265288687</v>
      </c>
      <c r="N1158" s="2">
        <f>VLOOKUP(B1158,'IV Puts'!A:B,2, FALSE)</f>
        <v>0.16</v>
      </c>
      <c r="O1158" s="21">
        <f t="shared" si="691"/>
        <v>14.785446686071635</v>
      </c>
      <c r="P1158" s="4">
        <f t="shared" si="692"/>
        <v>46.460000000000036</v>
      </c>
      <c r="Q1158" s="4">
        <f t="shared" si="693"/>
        <v>54.338000000000008</v>
      </c>
      <c r="R1158" s="4">
        <f t="shared" si="694"/>
        <v>-9.9853759398496234</v>
      </c>
      <c r="S1158" s="4">
        <f t="shared" si="695"/>
        <v>-6.8365330256706036</v>
      </c>
      <c r="T1158" s="20">
        <f t="shared" si="666"/>
        <v>2705.4065187969927</v>
      </c>
      <c r="U1158" s="2">
        <f t="shared" si="667"/>
        <v>4.0765187969927865</v>
      </c>
      <c r="V1158" s="24">
        <f t="shared" si="668"/>
        <v>1</v>
      </c>
      <c r="W1158" s="32">
        <f t="shared" si="669"/>
        <v>2715.1190096381497</v>
      </c>
      <c r="X1158" s="33">
        <f t="shared" si="670"/>
        <v>13.789009638149764</v>
      </c>
      <c r="Y1158" s="34">
        <f t="shared" si="671"/>
        <v>1</v>
      </c>
      <c r="Z1158" s="39">
        <f t="shared" si="696"/>
        <v>2720.2840000000001</v>
      </c>
      <c r="AA1158" s="33">
        <f t="shared" si="672"/>
        <v>18.954000000000178</v>
      </c>
      <c r="AB1158" s="34">
        <f t="shared" si="673"/>
        <v>0</v>
      </c>
      <c r="AC1158" s="32">
        <f t="shared" si="674"/>
        <v>2719.1993520240117</v>
      </c>
      <c r="AD1158" s="33">
        <f t="shared" si="675"/>
        <v>17.869352024011732</v>
      </c>
      <c r="AE1158" s="34">
        <f t="shared" si="676"/>
        <v>0</v>
      </c>
      <c r="AF1158" s="36">
        <f t="shared" si="677"/>
        <v>-1</v>
      </c>
      <c r="AG1158" s="37">
        <f t="shared" si="678"/>
        <v>-1</v>
      </c>
      <c r="AH1158" s="37">
        <f>IF(COUNTIF(AF1159:AF1162, "&lt;0")&gt;=2,0,IF(AE1158=1, 1, -1))</f>
        <v>0</v>
      </c>
      <c r="AI1158" s="37">
        <f>IF(COUNTIF(AF1159:AF1161, "&lt;0")&gt;=1,0,IF(AE1158=1, 1, -1))</f>
        <v>0</v>
      </c>
      <c r="AJ1158" s="42">
        <f>IF(SUM(AE1159:AE1161)=0,0,IF(AE1158=1, 1, -1))</f>
        <v>-1</v>
      </c>
      <c r="AK1158" s="37">
        <f>IF(COUNTIF(AF1159:AF1160, "&lt;0")&gt;=2,0,IF(AE1158=1, 1, -1))</f>
        <v>-1</v>
      </c>
      <c r="AL1158" s="44">
        <f>IF(COUNTIF(AF1159:AF1162, "&lt;0")&gt;=3,0,IF(AE1158=1, 1, -1))</f>
        <v>-1</v>
      </c>
      <c r="AM1158" s="49">
        <f>IF(COUNTIF(AF1159:AF1161, "&lt;0")&gt;=2,0,IF(AE1158=1, 1, -1))</f>
        <v>-1</v>
      </c>
      <c r="AN1158" s="7">
        <v>14.247612928353664</v>
      </c>
      <c r="AO1158" s="4">
        <f t="shared" si="679"/>
        <v>27.2199999999998</v>
      </c>
      <c r="AP1158" s="4">
        <f t="shared" si="680"/>
        <v>-19.240000000000236</v>
      </c>
      <c r="AQ1158" s="4">
        <f t="shared" si="681"/>
        <v>19.200000000000273</v>
      </c>
      <c r="AR1158">
        <f t="shared" si="697"/>
        <v>27.2199999999998</v>
      </c>
      <c r="AS1158" s="6">
        <f t="shared" si="682"/>
        <v>1</v>
      </c>
      <c r="AT1158" s="4">
        <f t="shared" si="683"/>
        <v>-5.8485806074693016</v>
      </c>
      <c r="AU1158" s="4">
        <f t="shared" si="698"/>
        <v>2.0476129283533915</v>
      </c>
      <c r="AV1158">
        <f t="shared" si="699"/>
        <v>0</v>
      </c>
      <c r="AW1158">
        <f t="shared" si="700"/>
        <v>1</v>
      </c>
      <c r="AX1158">
        <f t="shared" si="701"/>
        <v>0</v>
      </c>
      <c r="AY1158" s="4">
        <f t="shared" si="684"/>
        <v>-3.9100000000000006</v>
      </c>
      <c r="AZ1158" s="4">
        <f t="shared" si="685"/>
        <v>58.894999999999982</v>
      </c>
      <c r="BA1158" s="4">
        <f>(C1158-$C$1240)*10/100*4</f>
        <v>56.980000000000111</v>
      </c>
      <c r="BC1158"/>
      <c r="BE1158" s="6"/>
      <c r="BK1158">
        <f t="shared" si="702"/>
        <v>1</v>
      </c>
    </row>
    <row r="1159" spans="1:63" x14ac:dyDescent="0.25">
      <c r="A1159">
        <v>100</v>
      </c>
      <c r="B1159" s="1">
        <v>43151</v>
      </c>
      <c r="C1159" s="2">
        <v>2722.99</v>
      </c>
      <c r="D1159" s="2">
        <v>2737.6</v>
      </c>
      <c r="E1159" s="2">
        <v>2706.76</v>
      </c>
      <c r="F1159" s="2">
        <v>2716.26</v>
      </c>
      <c r="G1159" s="2">
        <v>3627610000</v>
      </c>
      <c r="H1159" s="2">
        <f t="shared" si="686"/>
        <v>45.143620984094156</v>
      </c>
      <c r="I1159" s="2">
        <f t="shared" si="687"/>
        <v>2748.1669999999999</v>
      </c>
      <c r="J1159" s="2">
        <f t="shared" si="688"/>
        <v>57.776788207084678</v>
      </c>
      <c r="K1159" s="2">
        <f t="shared" si="689"/>
        <v>-9.2300000000000182</v>
      </c>
      <c r="L1159" s="20">
        <f>VLOOKUP(B1159,'IV Calls'!A:B,2, FALSE)</f>
        <v>0.15770000000000001</v>
      </c>
      <c r="M1159" s="2">
        <f t="shared" si="690"/>
        <v>14.125315160662746</v>
      </c>
      <c r="N1159" s="2">
        <f>VLOOKUP(B1159,'IV Puts'!A:B,2, FALSE)</f>
        <v>0.15620000000000001</v>
      </c>
      <c r="O1159" s="21">
        <f t="shared" si="691"/>
        <v>14.519104276628138</v>
      </c>
      <c r="P1159" s="4">
        <f t="shared" si="692"/>
        <v>30.839999999999691</v>
      </c>
      <c r="Q1159" s="4">
        <f t="shared" si="693"/>
        <v>60.48899999999999</v>
      </c>
      <c r="R1159" s="4">
        <f t="shared" si="694"/>
        <v>-10.853481203007519</v>
      </c>
      <c r="S1159" s="4">
        <f t="shared" si="695"/>
        <v>-7.6211131857052186</v>
      </c>
      <c r="T1159" s="20">
        <f t="shared" si="666"/>
        <v>2720.5578947368417</v>
      </c>
      <c r="U1159" s="2">
        <f t="shared" si="667"/>
        <v>4.2978947368414993</v>
      </c>
      <c r="V1159" s="24">
        <f t="shared" si="668"/>
        <v>1</v>
      </c>
      <c r="W1159" s="32">
        <f t="shared" si="669"/>
        <v>2716.9085833992094</v>
      </c>
      <c r="X1159" s="33">
        <f t="shared" si="670"/>
        <v>0.64858339920920116</v>
      </c>
      <c r="Y1159" s="34">
        <f t="shared" si="671"/>
        <v>1</v>
      </c>
      <c r="Z1159" s="39">
        <f t="shared" si="696"/>
        <v>2722.5749999999998</v>
      </c>
      <c r="AA1159" s="33">
        <f t="shared" si="672"/>
        <v>6.3149999999995998</v>
      </c>
      <c r="AB1159" s="34">
        <f t="shared" si="673"/>
        <v>1</v>
      </c>
      <c r="AC1159" s="32">
        <f t="shared" si="674"/>
        <v>2721.3850525138337</v>
      </c>
      <c r="AD1159" s="33">
        <f t="shared" si="675"/>
        <v>5.1250525138334524</v>
      </c>
      <c r="AE1159" s="34">
        <f t="shared" si="676"/>
        <v>1</v>
      </c>
      <c r="AF1159" s="36">
        <f t="shared" si="677"/>
        <v>1</v>
      </c>
      <c r="AG1159" s="37">
        <f t="shared" si="678"/>
        <v>1</v>
      </c>
      <c r="AH1159" s="37">
        <f>IF(COUNTIF(AF1160:AF1163, "&lt;0")&gt;=2,0,IF(AE1159=1, 1, -1))</f>
        <v>0</v>
      </c>
      <c r="AI1159" s="37">
        <f>IF(COUNTIF(AF1160:AF1162, "&lt;0")&gt;=1,0,IF(AE1159=1, 1, -1))</f>
        <v>0</v>
      </c>
      <c r="AJ1159" s="42">
        <f>IF(SUM(AE1160:AE1162)=0,0,IF(AE1159=1, 1, -1))</f>
        <v>1</v>
      </c>
      <c r="AK1159" s="37">
        <f>IF(COUNTIF(AF1160:AF1161, "&lt;0")&gt;=2,0,IF(AE1159=1, 1, -1))</f>
        <v>1</v>
      </c>
      <c r="AL1159" s="44">
        <f>IF(COUNTIF(AF1160:AF1163, "&lt;0")&gt;=3,0,IF(AE1159=1, 1, -1))</f>
        <v>1</v>
      </c>
      <c r="AM1159" s="49">
        <f>IF(COUNTIF(AF1160:AF1162, "&lt;0")&gt;=2,0,IF(AE1159=1, 1, -1))</f>
        <v>0</v>
      </c>
      <c r="AN1159" s="7">
        <v>13.990958960656442</v>
      </c>
      <c r="AO1159" s="4">
        <f t="shared" si="679"/>
        <v>14.610000000000127</v>
      </c>
      <c r="AP1159" s="4">
        <f t="shared" si="680"/>
        <v>-16.229999999999563</v>
      </c>
      <c r="AQ1159" s="4">
        <f t="shared" si="681"/>
        <v>6.7299999999995634</v>
      </c>
      <c r="AR1159">
        <f t="shared" si="697"/>
        <v>16.229999999999563</v>
      </c>
      <c r="AS1159" s="6">
        <f t="shared" si="682"/>
        <v>0</v>
      </c>
      <c r="AT1159" s="4">
        <f t="shared" si="683"/>
        <v>4.7564384409851002</v>
      </c>
      <c r="AU1159" s="4">
        <f t="shared" si="698"/>
        <v>14.260958960656879</v>
      </c>
      <c r="AV1159">
        <f t="shared" si="699"/>
        <v>0</v>
      </c>
      <c r="AW1159">
        <f t="shared" si="700"/>
        <v>0</v>
      </c>
      <c r="AX1159">
        <f t="shared" si="701"/>
        <v>0</v>
      </c>
      <c r="AY1159" s="4">
        <f t="shared" si="684"/>
        <v>6.94</v>
      </c>
      <c r="AZ1159" s="4">
        <f t="shared" si="685"/>
        <v>62.804999999999986</v>
      </c>
      <c r="BA1159" s="4">
        <f>(C1159-$C$1240)*10/100*4</f>
        <v>57.963999999999942</v>
      </c>
      <c r="BC1159"/>
      <c r="BE1159" s="6"/>
      <c r="BK1159">
        <f t="shared" si="702"/>
        <v>1</v>
      </c>
    </row>
    <row r="1160" spans="1:63" x14ac:dyDescent="0.25">
      <c r="A1160">
        <v>99</v>
      </c>
      <c r="B1160" s="1">
        <v>43147</v>
      </c>
      <c r="C1160" s="2">
        <v>2727.14</v>
      </c>
      <c r="D1160" s="2">
        <v>2754.42</v>
      </c>
      <c r="E1160" s="2">
        <v>2725.11</v>
      </c>
      <c r="F1160" s="2">
        <v>2732.22</v>
      </c>
      <c r="G1160" s="2">
        <v>3637460000</v>
      </c>
      <c r="H1160" s="2">
        <f t="shared" si="686"/>
        <v>47.825331374817502</v>
      </c>
      <c r="I1160" s="2">
        <f t="shared" si="687"/>
        <v>2752.4755000000005</v>
      </c>
      <c r="J1160" s="2">
        <f t="shared" si="688"/>
        <v>59.518927044923686</v>
      </c>
      <c r="K1160" s="2">
        <f t="shared" si="689"/>
        <v>-4.0599999999999454</v>
      </c>
      <c r="L1160" s="20">
        <f>VLOOKUP(B1160,'IV Calls'!A:B,2, FALSE)</f>
        <v>0.14449999999999999</v>
      </c>
      <c r="M1160" s="2">
        <f t="shared" si="690"/>
        <v>12.938148690946768</v>
      </c>
      <c r="N1160" s="2">
        <f>VLOOKUP(B1160,'IV Puts'!A:B,2, FALSE)</f>
        <v>0.14560000000000001</v>
      </c>
      <c r="O1160" s="21">
        <f t="shared" si="691"/>
        <v>13.528760468434152</v>
      </c>
      <c r="P1160" s="4">
        <f t="shared" si="692"/>
        <v>29.309999999999945</v>
      </c>
      <c r="Q1160" s="4">
        <f t="shared" si="693"/>
        <v>69.926999999999992</v>
      </c>
      <c r="R1160" s="4">
        <f t="shared" si="694"/>
        <v>-11.662105263157896</v>
      </c>
      <c r="S1160" s="4">
        <f t="shared" si="695"/>
        <v>-8.5653754940711462</v>
      </c>
      <c r="T1160" s="20">
        <f t="shared" si="666"/>
        <v>2718.976631578947</v>
      </c>
      <c r="U1160" s="2">
        <f t="shared" si="667"/>
        <v>13.243368421052764</v>
      </c>
      <c r="V1160" s="24">
        <f t="shared" si="668"/>
        <v>0</v>
      </c>
      <c r="W1160" s="32">
        <f t="shared" si="669"/>
        <v>2720.949480836769</v>
      </c>
      <c r="X1160" s="33">
        <f t="shared" si="670"/>
        <v>11.270519163230801</v>
      </c>
      <c r="Y1160" s="34">
        <f t="shared" si="671"/>
        <v>1</v>
      </c>
      <c r="Z1160" s="39">
        <f t="shared" si="696"/>
        <v>2728.5079999999998</v>
      </c>
      <c r="AA1160" s="33">
        <f t="shared" si="672"/>
        <v>3.7119999999999891</v>
      </c>
      <c r="AB1160" s="34">
        <f t="shared" si="673"/>
        <v>1</v>
      </c>
      <c r="AC1160" s="32">
        <f t="shared" si="674"/>
        <v>2726.9207109757212</v>
      </c>
      <c r="AD1160" s="33">
        <f t="shared" si="675"/>
        <v>5.2992890242785506</v>
      </c>
      <c r="AE1160" s="34">
        <f t="shared" si="676"/>
        <v>1</v>
      </c>
      <c r="AF1160" s="36">
        <f t="shared" si="677"/>
        <v>1</v>
      </c>
      <c r="AG1160" s="37">
        <f t="shared" si="678"/>
        <v>0</v>
      </c>
      <c r="AH1160" s="37">
        <f>IF(COUNTIF(AF1161:AF1164, "&lt;0")&gt;=2,0,IF(AE1160=1, 1, -1))</f>
        <v>0</v>
      </c>
      <c r="AI1160" s="37">
        <f>IF(COUNTIF(AF1161:AF1163, "&lt;0")&gt;=1,0,IF(AE1160=1, 1, -1))</f>
        <v>0</v>
      </c>
      <c r="AJ1160" s="42">
        <f>IF(SUM(AE1161:AE1163)=0,0,IF(AE1160=1, 1, -1))</f>
        <v>1</v>
      </c>
      <c r="AK1160" s="37">
        <f>IF(COUNTIF(AF1161:AF1162, "&lt;0")&gt;=2,0,IF(AE1160=1, 1, -1))</f>
        <v>0</v>
      </c>
      <c r="AL1160" s="44">
        <f>IF(COUNTIF(AF1161:AF1164, "&lt;0")&gt;=3,0,IF(AE1160=1, 1, -1))</f>
        <v>1</v>
      </c>
      <c r="AM1160" s="49">
        <f>IF(COUNTIF(AF1161:AF1163, "&lt;0")&gt;=2,0,IF(AE1160=1, 1, -1))</f>
        <v>0</v>
      </c>
      <c r="AN1160" s="7">
        <v>13.036639788248094</v>
      </c>
      <c r="AO1160" s="4">
        <f t="shared" si="679"/>
        <v>27.2800000000002</v>
      </c>
      <c r="AP1160" s="4">
        <f t="shared" si="680"/>
        <v>-2.0299999999997453</v>
      </c>
      <c r="AQ1160" s="4">
        <f t="shared" si="681"/>
        <v>5.0799999999999272</v>
      </c>
      <c r="AR1160">
        <f t="shared" si="697"/>
        <v>27.2800000000002</v>
      </c>
      <c r="AS1160" s="6">
        <f t="shared" si="682"/>
        <v>1</v>
      </c>
      <c r="AT1160" s="4">
        <f t="shared" si="683"/>
        <v>-7.7250403176280606</v>
      </c>
      <c r="AU1160" s="4">
        <f t="shared" si="698"/>
        <v>14.956639788248166</v>
      </c>
      <c r="AV1160">
        <f t="shared" si="699"/>
        <v>0</v>
      </c>
      <c r="AW1160">
        <f t="shared" si="700"/>
        <v>1</v>
      </c>
      <c r="AX1160">
        <f t="shared" si="701"/>
        <v>0</v>
      </c>
      <c r="AY1160" s="4">
        <f t="shared" si="684"/>
        <v>-3.9100000000000006</v>
      </c>
      <c r="AZ1160" s="4">
        <f t="shared" si="685"/>
        <v>55.864999999999988</v>
      </c>
      <c r="BA1160" s="4">
        <f>(C1160-$C$1240)*10/100*4</f>
        <v>59.623999999999981</v>
      </c>
      <c r="BC1160"/>
      <c r="BE1160" s="6"/>
      <c r="BK1160">
        <f t="shared" si="702"/>
        <v>1</v>
      </c>
    </row>
    <row r="1161" spans="1:63" x14ac:dyDescent="0.25">
      <c r="A1161">
        <v>98</v>
      </c>
      <c r="B1161" s="1">
        <v>43146</v>
      </c>
      <c r="C1161" s="2">
        <v>2713.46</v>
      </c>
      <c r="D1161" s="2">
        <v>2731.51</v>
      </c>
      <c r="E1161" s="2">
        <v>2689.82</v>
      </c>
      <c r="F1161" s="2">
        <v>2731.2</v>
      </c>
      <c r="G1161" s="2">
        <v>3684910000</v>
      </c>
      <c r="H1161" s="2">
        <f t="shared" si="686"/>
        <v>63.080897698466842</v>
      </c>
      <c r="I1161" s="2">
        <f t="shared" si="687"/>
        <v>2756.2485000000006</v>
      </c>
      <c r="J1161" s="2">
        <f t="shared" si="688"/>
        <v>66.564348785295905</v>
      </c>
      <c r="K1161" s="2">
        <f t="shared" si="689"/>
        <v>14.829999999999927</v>
      </c>
      <c r="L1161" s="20">
        <f>VLOOKUP(B1161,'IV Calls'!A:B,2, FALSE)</f>
        <v>0.14069999999999999</v>
      </c>
      <c r="M1161" s="2">
        <f t="shared" si="690"/>
        <v>12.447674651294006</v>
      </c>
      <c r="N1161" s="2">
        <f>VLOOKUP(B1161,'IV Puts'!A:B,2, FALSE)</f>
        <v>0.13900000000000001</v>
      </c>
      <c r="O1161" s="21">
        <f t="shared" si="691"/>
        <v>12.761486724094565</v>
      </c>
      <c r="P1161" s="4">
        <f t="shared" si="692"/>
        <v>41.690000000000055</v>
      </c>
      <c r="Q1161" s="4">
        <f t="shared" si="693"/>
        <v>73.197000000000031</v>
      </c>
      <c r="R1161" s="4">
        <f t="shared" si="694"/>
        <v>-12.223368421052632</v>
      </c>
      <c r="S1161" s="4">
        <f t="shared" si="695"/>
        <v>-8.7190410749732727</v>
      </c>
      <c r="T1161" s="20">
        <f t="shared" si="666"/>
        <v>2686.1541729323308</v>
      </c>
      <c r="U1161" s="2">
        <f t="shared" si="667"/>
        <v>45.045827067669052</v>
      </c>
      <c r="V1161" s="24">
        <f t="shared" si="668"/>
        <v>0</v>
      </c>
      <c r="W1161" s="32">
        <f t="shared" si="669"/>
        <v>2707.2340583921332</v>
      </c>
      <c r="X1161" s="33">
        <f t="shared" si="670"/>
        <v>23.965941607866625</v>
      </c>
      <c r="Y1161" s="34">
        <f t="shared" si="671"/>
        <v>0</v>
      </c>
      <c r="Z1161" s="39">
        <f t="shared" si="696"/>
        <v>2719.6849999999995</v>
      </c>
      <c r="AA1161" s="33">
        <f t="shared" si="672"/>
        <v>11.515000000000327</v>
      </c>
      <c r="AB1161" s="34">
        <f t="shared" si="673"/>
        <v>1</v>
      </c>
      <c r="AC1161" s="32">
        <f t="shared" si="674"/>
        <v>2717.0703022623475</v>
      </c>
      <c r="AD1161" s="33">
        <f t="shared" si="675"/>
        <v>14.12969773765235</v>
      </c>
      <c r="AE1161" s="34">
        <f t="shared" si="676"/>
        <v>0</v>
      </c>
      <c r="AF1161" s="36">
        <f t="shared" si="677"/>
        <v>-1</v>
      </c>
      <c r="AG1161" s="37">
        <f t="shared" si="678"/>
        <v>0</v>
      </c>
      <c r="AH1161" s="37">
        <f>IF(COUNTIF(AF1162:AF1165, "&lt;0")&gt;=2,0,IF(AE1161=1, 1, -1))</f>
        <v>-1</v>
      </c>
      <c r="AI1161" s="37">
        <f>IF(COUNTIF(AF1162:AF1164, "&lt;0")&gt;=1,0,IF(AE1161=1, 1, -1))</f>
        <v>0</v>
      </c>
      <c r="AJ1161" s="42">
        <f>IF(SUM(AE1162:AE1164)=0,0,IF(AE1161=1, 1, -1))</f>
        <v>-1</v>
      </c>
      <c r="AK1161" s="37">
        <f>IF(COUNTIF(AF1162:AF1163, "&lt;0")&gt;=2,0,IF(AE1161=1, 1, -1))</f>
        <v>-1</v>
      </c>
      <c r="AL1161" s="44">
        <f>IF(COUNTIF(AF1162:AF1165, "&lt;0")&gt;=3,0,IF(AE1161=1, 1, -1))</f>
        <v>-1</v>
      </c>
      <c r="AM1161" s="49">
        <f>IF(COUNTIF(AF1162:AF1164, "&lt;0")&gt;=2,0,IF(AE1161=1, 1, -1))</f>
        <v>-1</v>
      </c>
      <c r="AN1161" s="7">
        <v>12.297276307959255</v>
      </c>
      <c r="AO1161" s="4">
        <f t="shared" si="679"/>
        <v>18.050000000000182</v>
      </c>
      <c r="AP1161" s="4">
        <f t="shared" si="680"/>
        <v>-23.639999999999873</v>
      </c>
      <c r="AQ1161" s="4">
        <f t="shared" si="681"/>
        <v>17.739999999999782</v>
      </c>
      <c r="AR1161">
        <f t="shared" si="697"/>
        <v>23.639999999999873</v>
      </c>
      <c r="AS1161" s="6">
        <f t="shared" si="682"/>
        <v>1</v>
      </c>
      <c r="AT1161" s="4">
        <f t="shared" si="683"/>
        <v>-5.1940855380609889</v>
      </c>
      <c r="AU1161" s="4">
        <f t="shared" si="698"/>
        <v>1.5572763079594729</v>
      </c>
      <c r="AV1161">
        <f t="shared" si="699"/>
        <v>0</v>
      </c>
      <c r="AW1161">
        <f t="shared" si="700"/>
        <v>1</v>
      </c>
      <c r="AX1161">
        <f t="shared" si="701"/>
        <v>0</v>
      </c>
      <c r="AY1161" s="4">
        <f t="shared" si="684"/>
        <v>-3.9100000000000006</v>
      </c>
      <c r="AZ1161" s="4">
        <f t="shared" si="685"/>
        <v>59.774999999999991</v>
      </c>
      <c r="BA1161" s="4">
        <f>(C1161-$C$1240)*10/100*4</f>
        <v>54.152000000000044</v>
      </c>
      <c r="BC1161"/>
      <c r="BE1161" s="6"/>
      <c r="BK1161">
        <f t="shared" si="702"/>
        <v>1</v>
      </c>
    </row>
    <row r="1162" spans="1:63" x14ac:dyDescent="0.25">
      <c r="A1162">
        <v>97</v>
      </c>
      <c r="B1162" s="1">
        <v>43145</v>
      </c>
      <c r="C1162" s="2">
        <v>2651.21</v>
      </c>
      <c r="D1162" s="2">
        <v>2702.1</v>
      </c>
      <c r="E1162" s="2">
        <v>2648.87</v>
      </c>
      <c r="F1162" s="2">
        <v>2698.63</v>
      </c>
      <c r="G1162" s="2">
        <v>4003740000</v>
      </c>
      <c r="H1162" s="2">
        <f t="shared" si="686"/>
        <v>76.342212118271107</v>
      </c>
      <c r="I1162" s="2">
        <f t="shared" si="687"/>
        <v>2760.6955000000003</v>
      </c>
      <c r="J1162" s="2">
        <f t="shared" si="688"/>
        <v>80.596766527800838</v>
      </c>
      <c r="K1162" s="2">
        <f t="shared" si="689"/>
        <v>-11.730000000000018</v>
      </c>
      <c r="L1162" s="20">
        <f>VLOOKUP(B1162,'IV Calls'!A:B,2, FALSE)</f>
        <v>0.1502</v>
      </c>
      <c r="M1162" s="2">
        <f t="shared" si="690"/>
        <v>13.112397339054439</v>
      </c>
      <c r="N1162" s="2">
        <f>VLOOKUP(B1162,'IV Puts'!A:B,2, FALSE)</f>
        <v>0.15260000000000001</v>
      </c>
      <c r="O1162" s="21">
        <f t="shared" si="691"/>
        <v>13.824805934829692</v>
      </c>
      <c r="P1162" s="4">
        <f t="shared" si="692"/>
        <v>53.230000000000018</v>
      </c>
      <c r="Q1162" s="4">
        <f t="shared" si="693"/>
        <v>71.354000000000042</v>
      </c>
      <c r="R1162" s="4">
        <f t="shared" si="694"/>
        <v>-12.475827067669174</v>
      </c>
      <c r="S1162" s="4">
        <f t="shared" si="695"/>
        <v>-8.7689318420657578</v>
      </c>
      <c r="T1162" s="20">
        <f t="shared" si="666"/>
        <v>2650.7617593984965</v>
      </c>
      <c r="U1162" s="2">
        <f t="shared" si="667"/>
        <v>47.868240601503658</v>
      </c>
      <c r="V1162" s="24">
        <f t="shared" si="668"/>
        <v>0</v>
      </c>
      <c r="W1162" s="32">
        <f t="shared" si="669"/>
        <v>2645.1317146224292</v>
      </c>
      <c r="X1162" s="33">
        <f t="shared" si="670"/>
        <v>53.498285377570937</v>
      </c>
      <c r="Y1162" s="34">
        <f t="shared" si="671"/>
        <v>0</v>
      </c>
      <c r="Z1162" s="39">
        <f t="shared" si="696"/>
        <v>2651.7039999999997</v>
      </c>
      <c r="AA1162" s="33">
        <f t="shared" si="672"/>
        <v>46.926000000000386</v>
      </c>
      <c r="AB1162" s="34">
        <f t="shared" si="673"/>
        <v>0</v>
      </c>
      <c r="AC1162" s="32">
        <f t="shared" si="674"/>
        <v>2650.3238200707101</v>
      </c>
      <c r="AD1162" s="33">
        <f t="shared" si="675"/>
        <v>48.30617992929001</v>
      </c>
      <c r="AE1162" s="34">
        <f t="shared" si="676"/>
        <v>0</v>
      </c>
      <c r="AF1162" s="36">
        <f t="shared" si="677"/>
        <v>-1</v>
      </c>
      <c r="AG1162" s="37">
        <f t="shared" si="678"/>
        <v>-1</v>
      </c>
      <c r="AH1162" s="37">
        <f>IF(COUNTIF(AF1163:AF1166, "&lt;0")&gt;=2,0,IF(AE1162=1, 1, -1))</f>
        <v>-1</v>
      </c>
      <c r="AI1162" s="37">
        <f>IF(COUNTIF(AF1163:AF1165, "&lt;0")&gt;=1,0,IF(AE1162=1, 1, -1))</f>
        <v>-1</v>
      </c>
      <c r="AJ1162" s="42">
        <f>IF(SUM(AE1163:AE1165)=0,0,IF(AE1162=1, 1, -1))</f>
        <v>-1</v>
      </c>
      <c r="AK1162" s="37">
        <f>IF(COUNTIF(AF1163:AF1164, "&lt;0")&gt;=2,0,IF(AE1162=1, 1, -1))</f>
        <v>-1</v>
      </c>
      <c r="AL1162" s="44">
        <f>IF(COUNTIF(AF1163:AF1166, "&lt;0")&gt;=3,0,IF(AE1162=1, 1, -1))</f>
        <v>-1</v>
      </c>
      <c r="AM1162" s="49">
        <f>IF(COUNTIF(AF1163:AF1165, "&lt;0")&gt;=2,0,IF(AE1162=1, 1, -1))</f>
        <v>-1</v>
      </c>
      <c r="AN1162" s="7">
        <v>13.321916337814299</v>
      </c>
      <c r="AO1162" s="4">
        <f t="shared" si="679"/>
        <v>50.889999999999873</v>
      </c>
      <c r="AP1162" s="4">
        <f t="shared" si="680"/>
        <v>-2.3400000000001455</v>
      </c>
      <c r="AQ1162" s="4">
        <f t="shared" si="681"/>
        <v>47.420000000000073</v>
      </c>
      <c r="AR1162">
        <f t="shared" si="697"/>
        <v>50.889999999999873</v>
      </c>
      <c r="AS1162" s="6">
        <f t="shared" si="682"/>
        <v>1</v>
      </c>
      <c r="AT1162" s="4">
        <f t="shared" si="683"/>
        <v>-30.907125493278425</v>
      </c>
      <c r="AU1162" s="4">
        <f t="shared" si="698"/>
        <v>-27.098083662185772</v>
      </c>
      <c r="AV1162">
        <f t="shared" si="699"/>
        <v>1</v>
      </c>
      <c r="AW1162">
        <f t="shared" si="700"/>
        <v>0</v>
      </c>
      <c r="AX1162">
        <f t="shared" si="701"/>
        <v>0</v>
      </c>
      <c r="AY1162" s="4">
        <f t="shared" si="684"/>
        <v>-3.9100000000000006</v>
      </c>
      <c r="AZ1162" s="4">
        <f t="shared" si="685"/>
        <v>63.684999999999995</v>
      </c>
      <c r="BA1162" s="4">
        <f>(C1162-$C$1240)*10/100*4</f>
        <v>29.252000000000045</v>
      </c>
      <c r="BC1162"/>
      <c r="BE1162" s="6"/>
      <c r="BK1162">
        <f t="shared" si="702"/>
        <v>1</v>
      </c>
    </row>
    <row r="1163" spans="1:63" x14ac:dyDescent="0.25">
      <c r="A1163">
        <v>96</v>
      </c>
      <c r="B1163" s="1">
        <v>43144</v>
      </c>
      <c r="C1163" s="2">
        <v>2646.27</v>
      </c>
      <c r="D1163" s="2">
        <v>2668.84</v>
      </c>
      <c r="E1163" s="2">
        <v>2637.08</v>
      </c>
      <c r="F1163" s="2">
        <v>2662.94</v>
      </c>
      <c r="G1163" s="2">
        <v>3472870000</v>
      </c>
      <c r="H1163" s="2">
        <f t="shared" si="686"/>
        <v>87.045937399615397</v>
      </c>
      <c r="I1163" s="2">
        <f t="shared" si="687"/>
        <v>2767.3845000000006</v>
      </c>
      <c r="J1163" s="2">
        <f t="shared" si="688"/>
        <v>90.939899093331206</v>
      </c>
      <c r="K1163" s="2">
        <f t="shared" si="689"/>
        <v>-9.7300000000000182</v>
      </c>
      <c r="L1163" s="20">
        <f>VLOOKUP(B1163,'IV Calls'!A:B,2, FALSE)</f>
        <v>0.18529999999999999</v>
      </c>
      <c r="M1163" s="2">
        <f t="shared" si="690"/>
        <v>16.134454144801051</v>
      </c>
      <c r="N1163" s="2">
        <f>VLOOKUP(B1163,'IV Puts'!A:B,2, FALSE)</f>
        <v>0.18479999999999999</v>
      </c>
      <c r="O1163" s="21">
        <f t="shared" si="691"/>
        <v>16.698334875869111</v>
      </c>
      <c r="P1163" s="4">
        <f t="shared" si="692"/>
        <v>31.760000000000218</v>
      </c>
      <c r="Q1163" s="4">
        <f t="shared" si="693"/>
        <v>68.653000000000063</v>
      </c>
      <c r="R1163" s="4">
        <f t="shared" si="694"/>
        <v>-12.178240601503761</v>
      </c>
      <c r="S1163" s="4">
        <f t="shared" si="695"/>
        <v>-8.5609653205224454</v>
      </c>
      <c r="T1163" s="20">
        <f t="shared" si="666"/>
        <v>2645.2125864661652</v>
      </c>
      <c r="U1163" s="2">
        <f t="shared" si="667"/>
        <v>17.727413533834806</v>
      </c>
      <c r="V1163" s="24">
        <f t="shared" si="668"/>
        <v>0</v>
      </c>
      <c r="W1163" s="32">
        <f t="shared" si="669"/>
        <v>2640.8142717514124</v>
      </c>
      <c r="X1163" s="33">
        <f t="shared" si="670"/>
        <v>22.12572824858762</v>
      </c>
      <c r="Y1163" s="34">
        <f t="shared" si="671"/>
        <v>0</v>
      </c>
      <c r="Z1163" s="39">
        <f t="shared" si="696"/>
        <v>2647.2220000000002</v>
      </c>
      <c r="AA1163" s="33">
        <f t="shared" si="672"/>
        <v>15.717999999999847</v>
      </c>
      <c r="AB1163" s="34">
        <f t="shared" si="673"/>
        <v>1</v>
      </c>
      <c r="AC1163" s="32">
        <f t="shared" si="674"/>
        <v>2645.876377067797</v>
      </c>
      <c r="AD1163" s="33">
        <f t="shared" si="675"/>
        <v>17.063622932203089</v>
      </c>
      <c r="AE1163" s="34">
        <f t="shared" si="676"/>
        <v>1</v>
      </c>
      <c r="AF1163" s="36">
        <f t="shared" si="677"/>
        <v>1</v>
      </c>
      <c r="AG1163" s="37">
        <f t="shared" si="678"/>
        <v>1</v>
      </c>
      <c r="AH1163" s="37">
        <f>IF(COUNTIF(AF1164:AF1167, "&lt;0")&gt;=2,0,IF(AE1163=1, 1, -1))</f>
        <v>1</v>
      </c>
      <c r="AI1163" s="37">
        <f>IF(COUNTIF(AF1164:AF1166, "&lt;0")&gt;=1,0,IF(AE1163=1, 1, -1))</f>
        <v>0</v>
      </c>
      <c r="AJ1163" s="42">
        <f>IF(SUM(AE1164:AE1166)=0,0,IF(AE1163=1, 1, -1))</f>
        <v>1</v>
      </c>
      <c r="AK1163" s="37">
        <f>IF(COUNTIF(AF1164:AF1165, "&lt;0")&gt;=2,0,IF(AE1163=1, 1, -1))</f>
        <v>1</v>
      </c>
      <c r="AL1163" s="44">
        <f>IF(COUNTIF(AF1164:AF1167, "&lt;0")&gt;=3,0,IF(AE1163=1, 1, -1))</f>
        <v>1</v>
      </c>
      <c r="AM1163" s="49">
        <f>IF(COUNTIF(AF1164:AF1166, "&lt;0")&gt;=2,0,IF(AE1163=1, 1, -1))</f>
        <v>1</v>
      </c>
      <c r="AN1163" s="7">
        <v>16.090918110951076</v>
      </c>
      <c r="AO1163" s="4">
        <f t="shared" si="679"/>
        <v>22.570000000000164</v>
      </c>
      <c r="AP1163" s="4">
        <f t="shared" si="680"/>
        <v>-9.1900000000000546</v>
      </c>
      <c r="AQ1163" s="4">
        <f t="shared" si="681"/>
        <v>16.670000000000073</v>
      </c>
      <c r="AR1163">
        <f t="shared" si="697"/>
        <v>22.570000000000164</v>
      </c>
      <c r="AS1163" s="6">
        <f t="shared" si="682"/>
        <v>0</v>
      </c>
      <c r="AT1163" s="4">
        <f t="shared" si="683"/>
        <v>1.5663771664264488</v>
      </c>
      <c r="AU1163" s="4">
        <f t="shared" si="698"/>
        <v>6.4209181109510034</v>
      </c>
      <c r="AV1163">
        <f t="shared" si="699"/>
        <v>0</v>
      </c>
      <c r="AW1163">
        <f t="shared" si="700"/>
        <v>0</v>
      </c>
      <c r="AX1163">
        <f t="shared" si="701"/>
        <v>0</v>
      </c>
      <c r="AY1163" s="4">
        <f t="shared" si="684"/>
        <v>6.94</v>
      </c>
      <c r="AZ1163" s="4">
        <f t="shared" si="685"/>
        <v>67.594999999999999</v>
      </c>
      <c r="BA1163" s="4">
        <f>(C1163-$C$1240)*10/100*4</f>
        <v>27.276000000000021</v>
      </c>
      <c r="BC1163"/>
      <c r="BE1163" s="6"/>
      <c r="BK1163">
        <f t="shared" si="702"/>
        <v>1</v>
      </c>
    </row>
    <row r="1164" spans="1:63" x14ac:dyDescent="0.25">
      <c r="A1164">
        <v>95</v>
      </c>
      <c r="B1164" s="1">
        <v>43143</v>
      </c>
      <c r="C1164" s="2">
        <v>2636.75</v>
      </c>
      <c r="D1164" s="2">
        <v>2672.61</v>
      </c>
      <c r="E1164" s="2">
        <v>2622.45</v>
      </c>
      <c r="F1164" s="2">
        <v>2656</v>
      </c>
      <c r="G1164" s="2">
        <v>4055790000</v>
      </c>
      <c r="H1164" s="2">
        <f t="shared" si="686"/>
        <v>92.300787194187265</v>
      </c>
      <c r="I1164" s="2">
        <f t="shared" si="687"/>
        <v>2775.0189999999993</v>
      </c>
      <c r="J1164" s="2">
        <f t="shared" si="688"/>
        <v>96.951275254227824</v>
      </c>
      <c r="K1164" s="2">
        <f t="shared" si="689"/>
        <v>17.199999999999818</v>
      </c>
      <c r="L1164" s="20">
        <f>VLOOKUP(B1164,'IV Calls'!A:B,2, FALSE)</f>
        <v>0.19769999999999999</v>
      </c>
      <c r="M1164" s="2">
        <f t="shared" si="690"/>
        <v>16.977906938370431</v>
      </c>
      <c r="N1164" s="2">
        <f>VLOOKUP(B1164,'IV Puts'!A:B,2, FALSE)</f>
        <v>0.1966</v>
      </c>
      <c r="O1164" s="21">
        <f t="shared" si="691"/>
        <v>17.520775892112901</v>
      </c>
      <c r="P1164" s="4">
        <f t="shared" si="692"/>
        <v>53.059999999999945</v>
      </c>
      <c r="Q1164" s="4">
        <f t="shared" si="693"/>
        <v>69.003000000000071</v>
      </c>
      <c r="R1164" s="4">
        <f t="shared" si="694"/>
        <v>-10.787413533834592</v>
      </c>
      <c r="S1164" s="4">
        <f t="shared" si="695"/>
        <v>-7.6841242937853069</v>
      </c>
      <c r="T1164" s="20">
        <f t="shared" si="666"/>
        <v>2610.2933533834589</v>
      </c>
      <c r="U1164" s="2">
        <f t="shared" si="667"/>
        <v>45.706646616541093</v>
      </c>
      <c r="V1164" s="24">
        <f t="shared" si="668"/>
        <v>0</v>
      </c>
      <c r="W1164" s="32">
        <f t="shared" si="669"/>
        <v>2632.2389015016129</v>
      </c>
      <c r="X1164" s="33">
        <f t="shared" si="670"/>
        <v>23.761098498387128</v>
      </c>
      <c r="Y1164" s="34">
        <f t="shared" si="671"/>
        <v>0</v>
      </c>
      <c r="Z1164" s="39">
        <f t="shared" si="696"/>
        <v>2640.2470000000003</v>
      </c>
      <c r="AA1164" s="33">
        <f t="shared" si="672"/>
        <v>15.752999999999702</v>
      </c>
      <c r="AB1164" s="34">
        <f t="shared" si="673"/>
        <v>1</v>
      </c>
      <c r="AC1164" s="32">
        <f t="shared" si="674"/>
        <v>2638.565299315339</v>
      </c>
      <c r="AD1164" s="33">
        <f t="shared" si="675"/>
        <v>17.434700684661038</v>
      </c>
      <c r="AE1164" s="34">
        <f t="shared" si="676"/>
        <v>1</v>
      </c>
      <c r="AF1164" s="36">
        <f t="shared" si="677"/>
        <v>1</v>
      </c>
      <c r="AG1164" s="37">
        <f t="shared" si="678"/>
        <v>1</v>
      </c>
      <c r="AH1164" s="37">
        <f>IF(COUNTIF(AF1165:AF1168, "&lt;0")&gt;=2,0,IF(AE1164=1, 1, -1))</f>
        <v>0</v>
      </c>
      <c r="AI1164" s="37">
        <f>IF(COUNTIF(AF1165:AF1167, "&lt;0")&gt;=1,0,IF(AE1164=1, 1, -1))</f>
        <v>0</v>
      </c>
      <c r="AJ1164" s="42">
        <f>IF(SUM(AE1165:AE1167)=0,0,IF(AE1164=1, 1, -1))</f>
        <v>1</v>
      </c>
      <c r="AK1164" s="37">
        <f>IF(COUNTIF(AF1165:AF1166, "&lt;0")&gt;=2,0,IF(AE1164=1, 1, -1))</f>
        <v>1</v>
      </c>
      <c r="AL1164" s="44">
        <f>IF(COUNTIF(AF1165:AF1168, "&lt;0")&gt;=3,0,IF(AE1164=1, 1, -1))</f>
        <v>1</v>
      </c>
      <c r="AM1164" s="49">
        <f>IF(COUNTIF(AF1165:AF1167, "&lt;0")&gt;=2,0,IF(AE1164=1, 1, -1))</f>
        <v>1</v>
      </c>
      <c r="AN1164" s="7">
        <v>16.883442104621277</v>
      </c>
      <c r="AO1164" s="4">
        <f t="shared" si="679"/>
        <v>35.860000000000127</v>
      </c>
      <c r="AP1164" s="4">
        <f t="shared" si="680"/>
        <v>-14.300000000000182</v>
      </c>
      <c r="AQ1164" s="4">
        <f t="shared" si="681"/>
        <v>19.25</v>
      </c>
      <c r="AR1164">
        <f t="shared" si="697"/>
        <v>35.860000000000127</v>
      </c>
      <c r="AS1164" s="6">
        <f t="shared" si="682"/>
        <v>1</v>
      </c>
      <c r="AT1164" s="4">
        <f t="shared" si="683"/>
        <v>-10.534836843068213</v>
      </c>
      <c r="AU1164" s="4">
        <f t="shared" si="698"/>
        <v>4.6334421046212775</v>
      </c>
      <c r="AV1164">
        <f t="shared" si="699"/>
        <v>0</v>
      </c>
      <c r="AW1164">
        <f t="shared" si="700"/>
        <v>1</v>
      </c>
      <c r="AX1164">
        <f t="shared" si="701"/>
        <v>0</v>
      </c>
      <c r="AY1164" s="4">
        <f t="shared" si="684"/>
        <v>-3.9100000000000006</v>
      </c>
      <c r="AZ1164" s="4">
        <f t="shared" si="685"/>
        <v>60.654999999999994</v>
      </c>
      <c r="BA1164" s="4">
        <f>(C1164-$C$1240)*10/100*4</f>
        <v>23.468000000000028</v>
      </c>
      <c r="BC1164"/>
      <c r="BE1164" s="6"/>
      <c r="BK1164">
        <f t="shared" si="702"/>
        <v>1</v>
      </c>
    </row>
    <row r="1165" spans="1:63" x14ac:dyDescent="0.25">
      <c r="A1165">
        <v>94</v>
      </c>
      <c r="B1165" s="1">
        <v>43140</v>
      </c>
      <c r="C1165" s="2">
        <v>2601.7800000000002</v>
      </c>
      <c r="D1165" s="2">
        <v>2638.67</v>
      </c>
      <c r="E1165" s="2">
        <v>2532.69</v>
      </c>
      <c r="F1165" s="2">
        <v>2619.5500000000002</v>
      </c>
      <c r="G1165" s="2">
        <v>5680070000</v>
      </c>
      <c r="H1165" s="2">
        <f t="shared" si="686"/>
        <v>96.208098302008153</v>
      </c>
      <c r="I1165" s="2">
        <f t="shared" si="687"/>
        <v>2781.6904999999997</v>
      </c>
      <c r="J1165" s="2">
        <f t="shared" si="688"/>
        <v>102.41141580461263</v>
      </c>
      <c r="K1165" s="2">
        <f t="shared" si="689"/>
        <v>20.7800000000002</v>
      </c>
      <c r="L1165" s="20">
        <f>VLOOKUP(B1165,'IV Calls'!A:B,2, FALSE)</f>
        <v>0.24709999999999999</v>
      </c>
      <c r="M1165" s="2">
        <f t="shared" si="690"/>
        <v>20.907954052660568</v>
      </c>
      <c r="N1165" s="2">
        <f>VLOOKUP(B1165,'IV Puts'!A:B,2, FALSE)</f>
        <v>0.2487</v>
      </c>
      <c r="O1165" s="21">
        <f t="shared" si="691"/>
        <v>21.837701161067852</v>
      </c>
      <c r="P1165" s="4">
        <f t="shared" si="692"/>
        <v>105.98000000000002</v>
      </c>
      <c r="Q1165" s="4">
        <f t="shared" si="693"/>
        <v>65.836000000000055</v>
      </c>
      <c r="R1165" s="4">
        <f t="shared" si="694"/>
        <v>-9.256646616541353</v>
      </c>
      <c r="S1165" s="4">
        <f t="shared" si="695"/>
        <v>-6.3536598568833131</v>
      </c>
      <c r="T1165" s="20">
        <f t="shared" si="666"/>
        <v>2574.3123533834587</v>
      </c>
      <c r="U1165" s="2">
        <f t="shared" si="667"/>
        <v>45.237646616541497</v>
      </c>
      <c r="V1165" s="24">
        <f t="shared" si="668"/>
        <v>0</v>
      </c>
      <c r="W1165" s="32">
        <f t="shared" si="669"/>
        <v>2598.637488675909</v>
      </c>
      <c r="X1165" s="33">
        <f t="shared" si="670"/>
        <v>20.912511324091156</v>
      </c>
      <c r="Y1165" s="34">
        <f t="shared" si="671"/>
        <v>1</v>
      </c>
      <c r="Z1165" s="39">
        <f t="shared" si="696"/>
        <v>2593.4570000000003</v>
      </c>
      <c r="AA1165" s="33">
        <f t="shared" si="672"/>
        <v>26.092999999999847</v>
      </c>
      <c r="AB1165" s="34">
        <f t="shared" si="673"/>
        <v>1</v>
      </c>
      <c r="AC1165" s="32">
        <f t="shared" si="674"/>
        <v>2594.5449026219412</v>
      </c>
      <c r="AD1165" s="33">
        <f t="shared" si="675"/>
        <v>25.005097378058963</v>
      </c>
      <c r="AE1165" s="34">
        <f t="shared" si="676"/>
        <v>1</v>
      </c>
      <c r="AF1165" s="36">
        <f t="shared" si="677"/>
        <v>1</v>
      </c>
      <c r="AG1165" s="37">
        <f t="shared" si="678"/>
        <v>0</v>
      </c>
      <c r="AH1165" s="37">
        <f>IF(COUNTIF(AF1166:AF1169, "&lt;0")&gt;=2,0,IF(AE1165=1, 1, -1))</f>
        <v>0</v>
      </c>
      <c r="AI1165" s="37">
        <f>IF(COUNTIF(AF1166:AF1168, "&lt;0")&gt;=1,0,IF(AE1165=1, 1, -1))</f>
        <v>0</v>
      </c>
      <c r="AJ1165" s="42">
        <f>IF(SUM(AE1166:AE1168)=0,0,IF(AE1165=1, 1, -1))</f>
        <v>1</v>
      </c>
      <c r="AK1165" s="37">
        <f>IF(COUNTIF(AF1166:AF1167, "&lt;0")&gt;=2,0,IF(AE1165=1, 1, -1))</f>
        <v>1</v>
      </c>
      <c r="AL1165" s="44">
        <f>IF(COUNTIF(AF1166:AF1169, "&lt;0")&gt;=3,0,IF(AE1165=1, 1, -1))</f>
        <v>0</v>
      </c>
      <c r="AM1165" s="49">
        <f>IF(COUNTIF(AF1166:AF1168, "&lt;0")&gt;=2,0,IF(AE1165=1, 1, -1))</f>
        <v>0</v>
      </c>
      <c r="AN1165" s="7">
        <v>21.043335382018146</v>
      </c>
      <c r="AO1165" s="4">
        <f t="shared" si="679"/>
        <v>36.889999999999873</v>
      </c>
      <c r="AP1165" s="4">
        <f t="shared" si="680"/>
        <v>-69.090000000000146</v>
      </c>
      <c r="AQ1165" s="4">
        <f t="shared" si="681"/>
        <v>17.769999999999982</v>
      </c>
      <c r="AR1165">
        <f t="shared" si="697"/>
        <v>69.090000000000146</v>
      </c>
      <c r="AS1165" s="6">
        <f t="shared" si="682"/>
        <v>2</v>
      </c>
      <c r="AT1165" s="4">
        <f t="shared" si="683"/>
        <v>-37.524996926972925</v>
      </c>
      <c r="AU1165" s="4">
        <f t="shared" si="698"/>
        <v>10.273335382018164</v>
      </c>
      <c r="AV1165">
        <f t="shared" si="699"/>
        <v>0</v>
      </c>
      <c r="AW1165">
        <f t="shared" si="700"/>
        <v>1</v>
      </c>
      <c r="AX1165">
        <f t="shared" si="701"/>
        <v>0</v>
      </c>
      <c r="AY1165" s="4">
        <f t="shared" si="684"/>
        <v>-11.085000000000001</v>
      </c>
      <c r="AZ1165" s="4">
        <f t="shared" si="685"/>
        <v>64.564999999999998</v>
      </c>
      <c r="BA1165" s="4">
        <f>(C1165-$C$1240)*10/100*4</f>
        <v>9.4800000000001088</v>
      </c>
      <c r="BC1165"/>
      <c r="BE1165" s="6"/>
      <c r="BK1165">
        <f t="shared" si="702"/>
        <v>1</v>
      </c>
    </row>
    <row r="1166" spans="1:63" x14ac:dyDescent="0.25">
      <c r="A1166">
        <v>93</v>
      </c>
      <c r="B1166" s="1">
        <v>43139</v>
      </c>
      <c r="C1166" s="2">
        <v>2685.01</v>
      </c>
      <c r="D1166" s="2">
        <v>2685.27</v>
      </c>
      <c r="E1166" s="2">
        <v>2580.56</v>
      </c>
      <c r="F1166" s="2">
        <v>2581</v>
      </c>
      <c r="G1166" s="2">
        <v>5305440000</v>
      </c>
      <c r="H1166" s="2">
        <f t="shared" si="686"/>
        <v>85.131506382119639</v>
      </c>
      <c r="I1166" s="2">
        <f t="shared" si="687"/>
        <v>2789.2499999999995</v>
      </c>
      <c r="J1166" s="2">
        <f t="shared" si="688"/>
        <v>91.914168165053212</v>
      </c>
      <c r="K1166" s="2">
        <f t="shared" si="689"/>
        <v>3.3500000000003638</v>
      </c>
      <c r="L1166" s="20">
        <f>VLOOKUP(B1166,'IV Calls'!A:B,2, FALSE)</f>
        <v>0.29820000000000002</v>
      </c>
      <c r="M1166" s="2">
        <f t="shared" si="690"/>
        <v>26.215741150057568</v>
      </c>
      <c r="N1166" s="2">
        <f>VLOOKUP(B1166,'IV Puts'!A:B,2, FALSE)</f>
        <v>0.29859999999999998</v>
      </c>
      <c r="O1166" s="21">
        <f t="shared" si="691"/>
        <v>27.241853068895782</v>
      </c>
      <c r="P1166" s="4">
        <f t="shared" si="692"/>
        <v>104.71000000000004</v>
      </c>
      <c r="Q1166" s="4">
        <f t="shared" si="693"/>
        <v>58.600000000000044</v>
      </c>
      <c r="R1166" s="4">
        <f t="shared" si="694"/>
        <v>-6.6876466165413531</v>
      </c>
      <c r="S1166" s="4">
        <f t="shared" si="695"/>
        <v>-4.4260722874522545</v>
      </c>
      <c r="T1166" s="20">
        <f t="shared" si="666"/>
        <v>2678.6487518796989</v>
      </c>
      <c r="U1166" s="2">
        <f t="shared" si="667"/>
        <v>97.648751879698921</v>
      </c>
      <c r="V1166" s="24">
        <f t="shared" si="668"/>
        <v>0</v>
      </c>
      <c r="W1166" s="32">
        <f t="shared" si="669"/>
        <v>2683.6292912763688</v>
      </c>
      <c r="X1166" s="33">
        <f t="shared" si="670"/>
        <v>102.6292912763688</v>
      </c>
      <c r="Y1166" s="34">
        <f t="shared" si="671"/>
        <v>0</v>
      </c>
      <c r="Z1166" s="39">
        <f t="shared" si="696"/>
        <v>2684.4160000000002</v>
      </c>
      <c r="AA1166" s="33">
        <f t="shared" si="672"/>
        <v>103.41600000000017</v>
      </c>
      <c r="AB1166" s="34">
        <f t="shared" si="673"/>
        <v>0</v>
      </c>
      <c r="AC1166" s="32">
        <f t="shared" si="674"/>
        <v>2684.2507911680377</v>
      </c>
      <c r="AD1166" s="33">
        <f t="shared" si="675"/>
        <v>103.25079116803772</v>
      </c>
      <c r="AE1166" s="34">
        <f t="shared" si="676"/>
        <v>0</v>
      </c>
      <c r="AF1166" s="36">
        <f t="shared" si="677"/>
        <v>-1</v>
      </c>
      <c r="AG1166" s="37">
        <f t="shared" si="678"/>
        <v>-1</v>
      </c>
      <c r="AH1166" s="37">
        <f>IF(COUNTIF(AF1167:AF1170, "&lt;0")&gt;=2,0,IF(AE1166=1, 1, -1))</f>
        <v>0</v>
      </c>
      <c r="AI1166" s="37">
        <f>IF(COUNTIF(AF1167:AF1169, "&lt;0")&gt;=1,0,IF(AE1166=1, 1, -1))</f>
        <v>0</v>
      </c>
      <c r="AJ1166" s="42">
        <f>IF(SUM(AE1167:AE1169)=0,0,IF(AE1166=1, 1, -1))</f>
        <v>-1</v>
      </c>
      <c r="AK1166" s="37">
        <f>IF(COUNTIF(AF1167:AF1168, "&lt;0")&gt;=2,0,IF(AE1166=1, 1, -1))</f>
        <v>-1</v>
      </c>
      <c r="AL1166" s="44">
        <f>IF(COUNTIF(AF1167:AF1170, "&lt;0")&gt;=3,0,IF(AE1166=1, 1, -1))</f>
        <v>0</v>
      </c>
      <c r="AM1166" s="49">
        <f>IF(COUNTIF(AF1167:AF1169, "&lt;0")&gt;=2,0,IF(AE1166=1, 1, -1))</f>
        <v>0</v>
      </c>
      <c r="AN1166" s="7">
        <v>26.250906463471456</v>
      </c>
      <c r="AO1166" s="4">
        <f t="shared" si="679"/>
        <v>0.25999999999976353</v>
      </c>
      <c r="AP1166" s="4">
        <f t="shared" si="680"/>
        <v>-104.45000000000027</v>
      </c>
      <c r="AQ1166" s="4">
        <f t="shared" si="681"/>
        <v>104.01000000000022</v>
      </c>
      <c r="AR1166">
        <f t="shared" si="697"/>
        <v>104.45000000000027</v>
      </c>
      <c r="AS1166" s="6">
        <f t="shared" si="682"/>
        <v>1</v>
      </c>
      <c r="AT1166" s="4">
        <f t="shared" si="683"/>
        <v>-65.073640304793088</v>
      </c>
      <c r="AU1166" s="4">
        <f t="shared" si="698"/>
        <v>-70.759093536528766</v>
      </c>
      <c r="AV1166">
        <f t="shared" si="699"/>
        <v>1</v>
      </c>
      <c r="AW1166">
        <f t="shared" si="700"/>
        <v>0</v>
      </c>
      <c r="AX1166">
        <f t="shared" si="701"/>
        <v>0</v>
      </c>
      <c r="AY1166" s="4">
        <f t="shared" si="684"/>
        <v>-3.9100000000000006</v>
      </c>
      <c r="AZ1166" s="4">
        <f t="shared" si="685"/>
        <v>75.650000000000006</v>
      </c>
      <c r="BA1166" s="4">
        <f>(C1166-$C$1240)*10/100*4</f>
        <v>42.772000000000119</v>
      </c>
      <c r="BC1166"/>
      <c r="BE1166" s="6"/>
      <c r="BK1166">
        <f t="shared" si="702"/>
        <v>1</v>
      </c>
    </row>
    <row r="1167" spans="1:63" x14ac:dyDescent="0.25">
      <c r="A1167">
        <v>92</v>
      </c>
      <c r="B1167" s="1">
        <v>43138</v>
      </c>
      <c r="C1167" s="2">
        <v>2690.95</v>
      </c>
      <c r="D1167" s="2">
        <v>2727.67</v>
      </c>
      <c r="E1167" s="2">
        <v>2681.33</v>
      </c>
      <c r="F1167" s="2">
        <v>2681.66</v>
      </c>
      <c r="G1167" s="2">
        <v>4626570000</v>
      </c>
      <c r="H1167" s="2">
        <f t="shared" si="686"/>
        <v>81.664637553023255</v>
      </c>
      <c r="I1167" s="2">
        <f t="shared" si="687"/>
        <v>2792.277</v>
      </c>
      <c r="J1167" s="2">
        <f t="shared" si="688"/>
        <v>79.922070364297895</v>
      </c>
      <c r="K1167" s="2">
        <f t="shared" si="689"/>
        <v>-4.1900000000000546</v>
      </c>
      <c r="L1167" s="20">
        <f>VLOOKUP(B1167,'IV Calls'!A:B,2, FALSE)</f>
        <v>0.1764</v>
      </c>
      <c r="M1167" s="2">
        <f t="shared" si="690"/>
        <v>15.585857369053297</v>
      </c>
      <c r="N1167" s="2">
        <f>VLOOKUP(B1167,'IV Puts'!A:B,2, FALSE)</f>
        <v>0.2334</v>
      </c>
      <c r="O1167" s="21">
        <f t="shared" si="691"/>
        <v>21.400568487557088</v>
      </c>
      <c r="P1167" s="4">
        <f t="shared" si="692"/>
        <v>46.340000000000146</v>
      </c>
      <c r="Q1167" s="4">
        <f t="shared" si="693"/>
        <v>49.891000000000034</v>
      </c>
      <c r="R1167" s="4">
        <f t="shared" si="694"/>
        <v>-3.0112481203007553</v>
      </c>
      <c r="S1167" s="4">
        <f t="shared" si="695"/>
        <v>-1.9446601741284981</v>
      </c>
      <c r="T1167" s="20">
        <f t="shared" si="666"/>
        <v>2694.4235413533834</v>
      </c>
      <c r="U1167" s="2">
        <f t="shared" si="667"/>
        <v>12.763541353383516</v>
      </c>
      <c r="V1167" s="24">
        <f t="shared" si="668"/>
        <v>1</v>
      </c>
      <c r="W1167" s="32">
        <f t="shared" si="669"/>
        <v>2690.6456540927693</v>
      </c>
      <c r="X1167" s="33">
        <f t="shared" si="670"/>
        <v>8.9856540927694368</v>
      </c>
      <c r="Y1167" s="34">
        <f t="shared" si="671"/>
        <v>1</v>
      </c>
      <c r="Z1167" s="39">
        <f t="shared" si="696"/>
        <v>2698.5669999999991</v>
      </c>
      <c r="AA1167" s="33">
        <f t="shared" si="672"/>
        <v>16.906999999999243</v>
      </c>
      <c r="AB1167" s="34">
        <f t="shared" si="673"/>
        <v>1</v>
      </c>
      <c r="AC1167" s="32">
        <f t="shared" si="674"/>
        <v>2696.9035173594812</v>
      </c>
      <c r="AD1167" s="33">
        <f t="shared" si="675"/>
        <v>15.243517359481302</v>
      </c>
      <c r="AE1167" s="34">
        <f t="shared" si="676"/>
        <v>1</v>
      </c>
      <c r="AF1167" s="36">
        <f t="shared" si="677"/>
        <v>1</v>
      </c>
      <c r="AG1167" s="37">
        <f t="shared" si="678"/>
        <v>0</v>
      </c>
      <c r="AH1167" s="37">
        <f>IF(COUNTIF(AF1168:AF1171, "&lt;0")&gt;=2,0,IF(AE1167=1, 1, -1))</f>
        <v>0</v>
      </c>
      <c r="AI1167" s="37">
        <f>IF(COUNTIF(AF1168:AF1170, "&lt;0")&gt;=1,0,IF(AE1167=1, 1, -1))</f>
        <v>0</v>
      </c>
      <c r="AJ1167" s="42">
        <f>IF(SUM(AE1168:AE1170)=0,0,IF(AE1167=1, 1, -1))</f>
        <v>0</v>
      </c>
      <c r="AK1167" s="37">
        <f>IF(COUNTIF(AF1168:AF1169, "&lt;0")&gt;=2,0,IF(AE1167=1, 1, -1))</f>
        <v>0</v>
      </c>
      <c r="AL1167" s="44">
        <f>IF(COUNTIF(AF1168:AF1171, "&lt;0")&gt;=3,0,IF(AE1167=1, 1, -1))</f>
        <v>0</v>
      </c>
      <c r="AM1167" s="49">
        <f>IF(COUNTIF(AF1168:AF1170, "&lt;0")&gt;=2,0,IF(AE1167=1, 1, -1))</f>
        <v>0</v>
      </c>
      <c r="AN1167" s="7">
        <v>20.622103797829023</v>
      </c>
      <c r="AO1167" s="4">
        <f t="shared" si="679"/>
        <v>36.720000000000255</v>
      </c>
      <c r="AP1167" s="4">
        <f t="shared" si="680"/>
        <v>-9.6199999999998909</v>
      </c>
      <c r="AQ1167" s="4">
        <f t="shared" si="681"/>
        <v>9.2899999999999636</v>
      </c>
      <c r="AR1167">
        <f t="shared" si="697"/>
        <v>36.720000000000255</v>
      </c>
      <c r="AS1167" s="6">
        <f t="shared" si="682"/>
        <v>1</v>
      </c>
      <c r="AT1167" s="4">
        <f t="shared" si="683"/>
        <v>-5.7868443032567214</v>
      </c>
      <c r="AU1167" s="4">
        <f t="shared" si="698"/>
        <v>18.33210379782906</v>
      </c>
      <c r="AV1167">
        <f t="shared" si="699"/>
        <v>0</v>
      </c>
      <c r="AW1167">
        <f t="shared" si="700"/>
        <v>1</v>
      </c>
      <c r="AX1167">
        <f t="shared" si="701"/>
        <v>0</v>
      </c>
      <c r="AY1167" s="4">
        <f t="shared" si="684"/>
        <v>-3.9100000000000006</v>
      </c>
      <c r="AZ1167" s="4">
        <f t="shared" si="685"/>
        <v>79.56</v>
      </c>
      <c r="BA1167" s="4">
        <f>(C1167-$C$1240)*10/100*4</f>
        <v>45.147999999999954</v>
      </c>
      <c r="BC1167"/>
      <c r="BE1167" s="6"/>
      <c r="BK1167">
        <f t="shared" si="702"/>
        <v>0</v>
      </c>
    </row>
    <row r="1168" spans="1:63" x14ac:dyDescent="0.25">
      <c r="A1168">
        <v>91</v>
      </c>
      <c r="B1168" s="1">
        <v>43137</v>
      </c>
      <c r="C1168" s="2">
        <v>2614.7800000000002</v>
      </c>
      <c r="D1168" s="2">
        <v>2701.04</v>
      </c>
      <c r="E1168" s="2">
        <v>2593.0700000000002</v>
      </c>
      <c r="F1168" s="2">
        <v>2695.14</v>
      </c>
      <c r="G1168" s="2">
        <v>5891660000</v>
      </c>
      <c r="H1168" s="2">
        <f t="shared" si="686"/>
        <v>75.240465331717104</v>
      </c>
      <c r="I1168" s="2">
        <f t="shared" si="687"/>
        <v>2795.2869999999998</v>
      </c>
      <c r="J1168" s="2">
        <f t="shared" si="688"/>
        <v>75.583954456721742</v>
      </c>
      <c r="K1168" s="2">
        <f t="shared" si="689"/>
        <v>-34.159999999999854</v>
      </c>
      <c r="L1168" s="20">
        <f>VLOOKUP(B1168,'IV Calls'!A:B,2, FALSE)</f>
        <v>0.25040000000000001</v>
      </c>
      <c r="M1168" s="2">
        <f t="shared" si="690"/>
        <v>21.744890898525139</v>
      </c>
      <c r="N1168" s="2">
        <f>VLOOKUP(B1168,'IV Puts'!A:B,2, FALSE)</f>
        <v>0.26650000000000001</v>
      </c>
      <c r="O1168" s="21">
        <f t="shared" si="691"/>
        <v>24.016651906105714</v>
      </c>
      <c r="P1168" s="4">
        <f t="shared" si="692"/>
        <v>107.9699999999998</v>
      </c>
      <c r="Q1168" s="4">
        <f t="shared" si="693"/>
        <v>48.073</v>
      </c>
      <c r="R1168" s="4">
        <f t="shared" si="694"/>
        <v>-0.71645864661654057</v>
      </c>
      <c r="S1168" s="4">
        <f t="shared" si="695"/>
        <v>-0.42865620736698429</v>
      </c>
      <c r="T1168" s="20">
        <f t="shared" si="666"/>
        <v>2650.4613383458645</v>
      </c>
      <c r="U1168" s="2">
        <f t="shared" si="667"/>
        <v>44.67866165413534</v>
      </c>
      <c r="V1168" s="24">
        <f t="shared" si="668"/>
        <v>0</v>
      </c>
      <c r="W1168" s="32">
        <f t="shared" si="669"/>
        <v>2615.5331311745072</v>
      </c>
      <c r="X1168" s="33">
        <f t="shared" si="670"/>
        <v>79.606868825492711</v>
      </c>
      <c r="Y1168" s="34">
        <f t="shared" si="671"/>
        <v>0</v>
      </c>
      <c r="Z1168" s="39">
        <f t="shared" si="696"/>
        <v>2602.152</v>
      </c>
      <c r="AA1168" s="33">
        <f t="shared" si="672"/>
        <v>92.987999999999829</v>
      </c>
      <c r="AB1168" s="34">
        <f t="shared" si="673"/>
        <v>0</v>
      </c>
      <c r="AC1168" s="32">
        <f t="shared" si="674"/>
        <v>2604.9620375466466</v>
      </c>
      <c r="AD1168" s="33">
        <f t="shared" si="675"/>
        <v>90.177962453353302</v>
      </c>
      <c r="AE1168" s="34">
        <f t="shared" si="676"/>
        <v>0</v>
      </c>
      <c r="AF1168" s="36">
        <f t="shared" si="677"/>
        <v>-1</v>
      </c>
      <c r="AG1168" s="37">
        <f t="shared" si="678"/>
        <v>0</v>
      </c>
      <c r="AH1168" s="37">
        <f>IF(COUNTIF(AF1169:AF1172, "&lt;0")&gt;=2,0,IF(AE1168=1, 1, -1))</f>
        <v>0</v>
      </c>
      <c r="AI1168" s="37">
        <f>IF(COUNTIF(AF1169:AF1171, "&lt;0")&gt;=1,0,IF(AE1168=1, 1, -1))</f>
        <v>0</v>
      </c>
      <c r="AJ1168" s="42">
        <f>IF(SUM(AE1169:AE1171)=0,0,IF(AE1168=1, 1, -1))</f>
        <v>-1</v>
      </c>
      <c r="AK1168" s="37">
        <f>IF(COUNTIF(AF1169:AF1170, "&lt;0")&gt;=2,0,IF(AE1168=1, 1, -1))</f>
        <v>0</v>
      </c>
      <c r="AL1168" s="44">
        <f>IF(COUNTIF(AF1169:AF1172, "&lt;0")&gt;=3,0,IF(AE1168=1, 1, -1))</f>
        <v>-1</v>
      </c>
      <c r="AM1168" s="49">
        <f>IF(COUNTIF(AF1169:AF1171, "&lt;0")&gt;=2,0,IF(AE1168=1, 1, -1))</f>
        <v>0</v>
      </c>
      <c r="AN1168" s="7">
        <v>23.143024858054911</v>
      </c>
      <c r="AO1168" s="4">
        <f t="shared" si="679"/>
        <v>86.259999999999764</v>
      </c>
      <c r="AP1168" s="4">
        <f t="shared" si="680"/>
        <v>-21.710000000000036</v>
      </c>
      <c r="AQ1168" s="4">
        <f t="shared" si="681"/>
        <v>80.359999999999673</v>
      </c>
      <c r="AR1168">
        <f t="shared" si="697"/>
        <v>86.259999999999764</v>
      </c>
      <c r="AS1168" s="6">
        <f t="shared" si="682"/>
        <v>1</v>
      </c>
      <c r="AT1168" s="4">
        <f t="shared" si="683"/>
        <v>-51.545462712917399</v>
      </c>
      <c r="AU1168" s="4">
        <f t="shared" si="698"/>
        <v>-50.216975141944758</v>
      </c>
      <c r="AV1168">
        <f t="shared" si="699"/>
        <v>1</v>
      </c>
      <c r="AW1168">
        <f t="shared" si="700"/>
        <v>0</v>
      </c>
      <c r="AX1168">
        <f t="shared" si="701"/>
        <v>0</v>
      </c>
      <c r="AY1168" s="4">
        <f t="shared" si="684"/>
        <v>-3.9100000000000006</v>
      </c>
      <c r="AZ1168" s="4">
        <f t="shared" si="685"/>
        <v>83.47</v>
      </c>
      <c r="BA1168" s="4">
        <f>(C1168-$C$1240)*10/100*4</f>
        <v>14.68000000000011</v>
      </c>
      <c r="BC1168"/>
      <c r="BE1168" s="6"/>
      <c r="BK1168">
        <f t="shared" si="702"/>
        <v>1</v>
      </c>
    </row>
    <row r="1169" spans="1:63" x14ac:dyDescent="0.25">
      <c r="A1169">
        <v>90</v>
      </c>
      <c r="B1169" s="1">
        <v>43136</v>
      </c>
      <c r="C1169" s="2">
        <v>2741.06</v>
      </c>
      <c r="D1169" s="2">
        <v>2763.39</v>
      </c>
      <c r="E1169" s="2">
        <v>2638.17</v>
      </c>
      <c r="F1169" s="2">
        <v>2648.94</v>
      </c>
      <c r="G1169" s="2">
        <v>5283460000</v>
      </c>
      <c r="H1169" s="2">
        <f t="shared" si="686"/>
        <v>34.475994869216215</v>
      </c>
      <c r="I1169" s="2">
        <f t="shared" si="687"/>
        <v>2801.6814999999997</v>
      </c>
      <c r="J1169" s="2">
        <f t="shared" si="688"/>
        <v>51.669426313113966</v>
      </c>
      <c r="K1169" s="2">
        <f t="shared" si="689"/>
        <v>-21.070000000000164</v>
      </c>
      <c r="L1169" s="20">
        <f>VLOOKUP(B1169,'IV Calls'!A:B,2, FALSE)</f>
        <v>0.2797</v>
      </c>
      <c r="M1169" s="2">
        <f t="shared" si="690"/>
        <v>25.327210989680765</v>
      </c>
      <c r="N1169" s="2">
        <f>VLOOKUP(B1169,'IV Puts'!A:B,2, FALSE)</f>
        <v>0.43680000000000002</v>
      </c>
      <c r="O1169" s="21">
        <f t="shared" si="691"/>
        <v>41.045908559617786</v>
      </c>
      <c r="P1169" s="4">
        <f t="shared" si="692"/>
        <v>125.2199999999998</v>
      </c>
      <c r="Q1169" s="4">
        <f t="shared" si="693"/>
        <v>38.440999999999988</v>
      </c>
      <c r="R1169" s="4">
        <f t="shared" si="694"/>
        <v>1.5213383458646639</v>
      </c>
      <c r="S1169" s="4">
        <f t="shared" si="695"/>
        <v>1.0607481331085054</v>
      </c>
      <c r="T1169" s="20">
        <f t="shared" si="666"/>
        <v>2766.7628045112783</v>
      </c>
      <c r="U1169" s="2">
        <f t="shared" si="667"/>
        <v>117.82280451127826</v>
      </c>
      <c r="V1169" s="24">
        <f t="shared" si="668"/>
        <v>0</v>
      </c>
      <c r="W1169" s="32">
        <f t="shared" si="669"/>
        <v>2743.3409112244899</v>
      </c>
      <c r="X1169" s="33">
        <f t="shared" si="670"/>
        <v>94.400911224489846</v>
      </c>
      <c r="Y1169" s="34">
        <f t="shared" si="671"/>
        <v>0</v>
      </c>
      <c r="Z1169" s="39">
        <f t="shared" si="696"/>
        <v>2734.2739999999985</v>
      </c>
      <c r="AA1169" s="33">
        <f t="shared" si="672"/>
        <v>85.333999999998468</v>
      </c>
      <c r="AB1169" s="34">
        <f t="shared" si="673"/>
        <v>0</v>
      </c>
      <c r="AC1169" s="32">
        <f t="shared" si="674"/>
        <v>2736.1780513571416</v>
      </c>
      <c r="AD1169" s="33">
        <f t="shared" si="675"/>
        <v>87.238051357141558</v>
      </c>
      <c r="AE1169" s="34">
        <f t="shared" si="676"/>
        <v>0</v>
      </c>
      <c r="AF1169" s="36">
        <f t="shared" si="677"/>
        <v>-1</v>
      </c>
      <c r="AG1169" s="37">
        <f t="shared" si="678"/>
        <v>0</v>
      </c>
      <c r="AH1169" s="37">
        <f>IF(COUNTIF(AF1170:AF1173, "&lt;0")&gt;=2,0,IF(AE1169=1, 1, -1))</f>
        <v>-1</v>
      </c>
      <c r="AI1169" s="37">
        <f>IF(COUNTIF(AF1170:AF1172, "&lt;0")&gt;=1,0,IF(AE1169=1, 1, -1))</f>
        <v>0</v>
      </c>
      <c r="AJ1169" s="42">
        <f>IF(SUM(AE1170:AE1172)=0,0,IF(AE1169=1, 1, -1))</f>
        <v>-1</v>
      </c>
      <c r="AK1169" s="37">
        <f>IF(COUNTIF(AF1170:AF1171, "&lt;0")&gt;=2,0,IF(AE1169=1, 1, -1))</f>
        <v>-1</v>
      </c>
      <c r="AL1169" s="44">
        <f>IF(COUNTIF(AF1170:AF1173, "&lt;0")&gt;=3,0,IF(AE1169=1, 1, -1))</f>
        <v>-1</v>
      </c>
      <c r="AM1169" s="49">
        <f>IF(COUNTIF(AF1170:AF1172, "&lt;0")&gt;=2,0,IF(AE1169=1, 1, -1))</f>
        <v>-1</v>
      </c>
      <c r="AN1169" s="7">
        <v>39.552827173015949</v>
      </c>
      <c r="AO1169" s="4">
        <f t="shared" si="679"/>
        <v>22.329999999999927</v>
      </c>
      <c r="AP1169" s="4">
        <f t="shared" si="680"/>
        <v>-102.88999999999987</v>
      </c>
      <c r="AQ1169" s="4">
        <f t="shared" si="681"/>
        <v>92.119999999999891</v>
      </c>
      <c r="AR1169">
        <f t="shared" si="697"/>
        <v>102.88999999999987</v>
      </c>
      <c r="AS1169" s="6">
        <f t="shared" si="682"/>
        <v>1</v>
      </c>
      <c r="AT1169" s="4">
        <f t="shared" si="683"/>
        <v>-43.560759240475946</v>
      </c>
      <c r="AU1169" s="4">
        <f t="shared" si="698"/>
        <v>-45.567172826983942</v>
      </c>
      <c r="AV1169">
        <f t="shared" si="699"/>
        <v>1</v>
      </c>
      <c r="AW1169">
        <f t="shared" si="700"/>
        <v>0</v>
      </c>
      <c r="AX1169">
        <f t="shared" si="701"/>
        <v>0</v>
      </c>
      <c r="AY1169" s="4">
        <f t="shared" si="684"/>
        <v>-3.9100000000000006</v>
      </c>
      <c r="AZ1169" s="4">
        <f t="shared" si="685"/>
        <v>87.38</v>
      </c>
      <c r="BA1169" s="4">
        <f>(C1169-$C$1240)*10/100*4</f>
        <v>65.192000000000007</v>
      </c>
      <c r="BC1169"/>
      <c r="BE1169" s="6"/>
      <c r="BK1169">
        <f t="shared" si="702"/>
        <v>1</v>
      </c>
    </row>
    <row r="1170" spans="1:63" x14ac:dyDescent="0.25">
      <c r="A1170">
        <v>89</v>
      </c>
      <c r="B1170" s="1">
        <v>43133</v>
      </c>
      <c r="C1170" s="2">
        <v>2808.92</v>
      </c>
      <c r="D1170" s="2">
        <v>2808.92</v>
      </c>
      <c r="E1170" s="2">
        <v>2759.97</v>
      </c>
      <c r="F1170" s="2">
        <v>2762.13</v>
      </c>
      <c r="G1170" s="2">
        <v>4301130000</v>
      </c>
      <c r="H1170" s="2">
        <f t="shared" si="686"/>
        <v>18.634821049732587</v>
      </c>
      <c r="I1170" s="2">
        <f t="shared" si="687"/>
        <v>2801.1950000000002</v>
      </c>
      <c r="J1170" s="2">
        <f t="shared" si="688"/>
        <v>25.057990510435054</v>
      </c>
      <c r="K1170" s="2">
        <f t="shared" si="689"/>
        <v>-13.059999999999945</v>
      </c>
      <c r="L1170" s="20">
        <f>VLOOKUP(B1170,'IV Calls'!A:B,2, FALSE)</f>
        <v>0.15</v>
      </c>
      <c r="M1170" s="2">
        <f t="shared" si="690"/>
        <v>13.877012440205744</v>
      </c>
      <c r="N1170" s="2">
        <f>VLOOKUP(B1170,'IV Puts'!A:B,2, FALSE)</f>
        <v>0.1484</v>
      </c>
      <c r="O1170" s="21">
        <f t="shared" si="691"/>
        <v>14.247247249277057</v>
      </c>
      <c r="P1170" s="4">
        <f t="shared" si="692"/>
        <v>62.010000000000218</v>
      </c>
      <c r="Q1170" s="4">
        <f t="shared" si="693"/>
        <v>28.410000000000036</v>
      </c>
      <c r="R1170" s="4">
        <f t="shared" si="694"/>
        <v>4.6328045112781959</v>
      </c>
      <c r="S1170" s="4">
        <f t="shared" si="695"/>
        <v>3.212551020408164</v>
      </c>
      <c r="T1170" s="20">
        <f t="shared" si="666"/>
        <v>2828.3524436090224</v>
      </c>
      <c r="U1170" s="2">
        <f t="shared" si="667"/>
        <v>66.222443609022321</v>
      </c>
      <c r="V1170" s="24">
        <f t="shared" si="668"/>
        <v>0</v>
      </c>
      <c r="W1170" s="32">
        <f t="shared" si="669"/>
        <v>2811.9332436087002</v>
      </c>
      <c r="X1170" s="33">
        <f t="shared" si="670"/>
        <v>49.803243608700086</v>
      </c>
      <c r="Y1170" s="34">
        <f t="shared" si="671"/>
        <v>0</v>
      </c>
      <c r="Z1170" s="39">
        <f t="shared" si="696"/>
        <v>2808.1670000000004</v>
      </c>
      <c r="AA1170" s="33">
        <f t="shared" si="672"/>
        <v>46.037000000000262</v>
      </c>
      <c r="AB1170" s="34">
        <f t="shared" si="673"/>
        <v>0</v>
      </c>
      <c r="AC1170" s="32">
        <f t="shared" si="674"/>
        <v>2808.9579111578269</v>
      </c>
      <c r="AD1170" s="33">
        <f t="shared" si="675"/>
        <v>46.827911157826748</v>
      </c>
      <c r="AE1170" s="34">
        <f t="shared" si="676"/>
        <v>0</v>
      </c>
      <c r="AF1170" s="36">
        <f t="shared" si="677"/>
        <v>-1</v>
      </c>
      <c r="AG1170" s="37">
        <f t="shared" si="678"/>
        <v>-1</v>
      </c>
      <c r="AH1170" s="37">
        <f>IF(COUNTIF(AF1171:AF1174, "&lt;0")&gt;=2,0,IF(AE1170=1, 1, -1))</f>
        <v>-1</v>
      </c>
      <c r="AI1170" s="37">
        <f>IF(COUNTIF(AF1171:AF1173, "&lt;0")&gt;=1,0,IF(AE1170=1, 1, -1))</f>
        <v>-1</v>
      </c>
      <c r="AJ1170" s="42">
        <f>IF(SUM(AE1171:AE1173)=0,0,IF(AE1170=1, 1, -1))</f>
        <v>-1</v>
      </c>
      <c r="AK1170" s="37">
        <f>IF(COUNTIF(AF1171:AF1172, "&lt;0")&gt;=2,0,IF(AE1170=1, 1, -1))</f>
        <v>-1</v>
      </c>
      <c r="AL1170" s="44">
        <f>IF(COUNTIF(AF1171:AF1174, "&lt;0")&gt;=3,0,IF(AE1170=1, 1, -1))</f>
        <v>-1</v>
      </c>
      <c r="AM1170" s="49">
        <f>IF(COUNTIF(AF1171:AF1173, "&lt;0")&gt;=2,0,IF(AE1170=1, 1, -1))</f>
        <v>-1</v>
      </c>
      <c r="AN1170" s="7">
        <v>13.728990974176885</v>
      </c>
      <c r="AO1170" s="4">
        <f t="shared" si="679"/>
        <v>0</v>
      </c>
      <c r="AP1170" s="4">
        <f t="shared" si="680"/>
        <v>-48.950000000000273</v>
      </c>
      <c r="AQ1170" s="4">
        <f t="shared" si="681"/>
        <v>46.789999999999964</v>
      </c>
      <c r="AR1170">
        <f t="shared" si="697"/>
        <v>48.950000000000273</v>
      </c>
      <c r="AS1170" s="6">
        <f t="shared" si="682"/>
        <v>1</v>
      </c>
      <c r="AT1170" s="4">
        <f t="shared" si="683"/>
        <v>-28.356513538734944</v>
      </c>
      <c r="AU1170" s="4">
        <f t="shared" si="698"/>
        <v>-26.061009025823083</v>
      </c>
      <c r="AV1170">
        <f t="shared" si="699"/>
        <v>1</v>
      </c>
      <c r="AW1170">
        <f t="shared" si="700"/>
        <v>0</v>
      </c>
      <c r="AX1170">
        <f t="shared" si="701"/>
        <v>0</v>
      </c>
      <c r="AY1170" s="4">
        <f t="shared" si="684"/>
        <v>-3.9100000000000006</v>
      </c>
      <c r="AZ1170" s="4">
        <f t="shared" si="685"/>
        <v>91.289999999999992</v>
      </c>
      <c r="BA1170" s="4">
        <f>(C1170-$C$1240)*10/100*4</f>
        <v>92.336000000000055</v>
      </c>
      <c r="BC1170"/>
      <c r="BE1170" s="6"/>
      <c r="BK1170">
        <f t="shared" si="702"/>
        <v>1</v>
      </c>
    </row>
    <row r="1171" spans="1:63" x14ac:dyDescent="0.25">
      <c r="A1171">
        <v>88</v>
      </c>
      <c r="B1171" s="1">
        <v>43132</v>
      </c>
      <c r="C1171" s="2">
        <v>2816.45</v>
      </c>
      <c r="D1171" s="2">
        <v>2835.96</v>
      </c>
      <c r="E1171" s="2">
        <v>2812.7</v>
      </c>
      <c r="F1171" s="2">
        <v>2821.98</v>
      </c>
      <c r="G1171" s="2">
        <v>3938450000</v>
      </c>
      <c r="H1171" s="2">
        <f t="shared" si="686"/>
        <v>19.662877488076692</v>
      </c>
      <c r="I1171" s="2">
        <f t="shared" si="687"/>
        <v>2796.7144999999996</v>
      </c>
      <c r="J1171" s="2">
        <f t="shared" si="688"/>
        <v>20.206836779456072</v>
      </c>
      <c r="K1171" s="2">
        <f t="shared" si="689"/>
        <v>-7.3600000000001273</v>
      </c>
      <c r="L1171" s="20">
        <f>VLOOKUP(B1171,'IV Calls'!A:B,2, FALSE)</f>
        <v>0.1116</v>
      </c>
      <c r="M1171" s="2">
        <f t="shared" si="690"/>
        <v>10.331192494309093</v>
      </c>
      <c r="N1171" s="2">
        <f>VLOOKUP(B1171,'IV Puts'!A:B,2, FALSE)</f>
        <v>0.111</v>
      </c>
      <c r="O1171" s="21">
        <f t="shared" si="691"/>
        <v>10.663544347126539</v>
      </c>
      <c r="P1171" s="4">
        <f t="shared" si="692"/>
        <v>23.260000000000218</v>
      </c>
      <c r="Q1171" s="4">
        <f t="shared" si="693"/>
        <v>23.438999999999986</v>
      </c>
      <c r="R1171" s="4">
        <f t="shared" si="694"/>
        <v>6.3724436090225582</v>
      </c>
      <c r="S1171" s="4">
        <f t="shared" si="695"/>
        <v>4.2440050826759972</v>
      </c>
      <c r="T1171" s="20">
        <f t="shared" si="666"/>
        <v>2831.0758721804509</v>
      </c>
      <c r="U1171" s="2">
        <f t="shared" si="667"/>
        <v>9.0958721804508968</v>
      </c>
      <c r="V1171" s="24">
        <f t="shared" si="668"/>
        <v>1</v>
      </c>
      <c r="W1171" s="32">
        <f t="shared" si="669"/>
        <v>2819.8413831855519</v>
      </c>
      <c r="X1171" s="33">
        <f t="shared" si="670"/>
        <v>2.1386168144481417</v>
      </c>
      <c r="Y1171" s="34">
        <f t="shared" si="671"/>
        <v>1</v>
      </c>
      <c r="Z1171" s="39">
        <f t="shared" si="696"/>
        <v>2814.8539999999998</v>
      </c>
      <c r="AA1171" s="33">
        <f t="shared" si="672"/>
        <v>7.1260000000002037</v>
      </c>
      <c r="AB1171" s="34">
        <f t="shared" si="673"/>
        <v>1</v>
      </c>
      <c r="AC1171" s="32">
        <f t="shared" si="674"/>
        <v>2815.901350468966</v>
      </c>
      <c r="AD1171" s="33">
        <f t="shared" si="675"/>
        <v>6.0786495310339888</v>
      </c>
      <c r="AE1171" s="34">
        <f t="shared" si="676"/>
        <v>1</v>
      </c>
      <c r="AF1171" s="36">
        <f t="shared" si="677"/>
        <v>1</v>
      </c>
      <c r="AG1171" s="37">
        <f t="shared" si="678"/>
        <v>1</v>
      </c>
      <c r="AH1171" s="37">
        <f>IF(COUNTIF(AF1172:AF1175, "&lt;0")&gt;=2,0,IF(AE1171=1, 1, -1))</f>
        <v>0</v>
      </c>
      <c r="AI1171" s="37">
        <f>IF(COUNTIF(AF1172:AF1174, "&lt;0")&gt;=1,0,IF(AE1171=1, 1, -1))</f>
        <v>0</v>
      </c>
      <c r="AJ1171" s="42">
        <f>IF(SUM(AE1172:AE1174)=0,0,IF(AE1171=1, 1, -1))</f>
        <v>1</v>
      </c>
      <c r="AK1171" s="37">
        <f>IF(COUNTIF(AF1172:AF1173, "&lt;0")&gt;=2,0,IF(AE1171=1, 1, -1))</f>
        <v>1</v>
      </c>
      <c r="AL1171" s="44">
        <f>IF(COUNTIF(AF1172:AF1175, "&lt;0")&gt;=3,0,IF(AE1171=1, 1, -1))</f>
        <v>1</v>
      </c>
      <c r="AM1171" s="49">
        <f>IF(COUNTIF(AF1172:AF1174, "&lt;0")&gt;=2,0,IF(AE1171=1, 1, -1))</f>
        <v>1</v>
      </c>
      <c r="AN1171" s="7">
        <v>10.275648448640764</v>
      </c>
      <c r="AO1171" s="4">
        <f t="shared" si="679"/>
        <v>19.510000000000218</v>
      </c>
      <c r="AP1171" s="4">
        <f t="shared" si="680"/>
        <v>-3.75</v>
      </c>
      <c r="AQ1171" s="4">
        <f t="shared" si="681"/>
        <v>5.5300000000002001</v>
      </c>
      <c r="AR1171">
        <f t="shared" si="697"/>
        <v>19.510000000000218</v>
      </c>
      <c r="AS1171" s="6">
        <f t="shared" si="682"/>
        <v>1</v>
      </c>
      <c r="AT1171" s="4">
        <f t="shared" si="683"/>
        <v>-4.0965273270390732</v>
      </c>
      <c r="AU1171" s="4">
        <f t="shared" si="698"/>
        <v>11.745648448640564</v>
      </c>
      <c r="AV1171">
        <f t="shared" si="699"/>
        <v>0</v>
      </c>
      <c r="AW1171">
        <f t="shared" si="700"/>
        <v>1</v>
      </c>
      <c r="AX1171">
        <f t="shared" si="701"/>
        <v>0</v>
      </c>
      <c r="AY1171" s="4">
        <f t="shared" si="684"/>
        <v>-3.9100000000000006</v>
      </c>
      <c r="AZ1171" s="4">
        <f t="shared" si="685"/>
        <v>95.199999999999989</v>
      </c>
      <c r="BA1171" s="4">
        <f>(C1171-$C$1240)*10/100*4</f>
        <v>95.347999999999956</v>
      </c>
      <c r="BC1171"/>
      <c r="BE1171" s="6"/>
      <c r="BK1171">
        <f t="shared" si="702"/>
        <v>1</v>
      </c>
    </row>
    <row r="1172" spans="1:63" x14ac:dyDescent="0.25">
      <c r="A1172">
        <v>87</v>
      </c>
      <c r="B1172" s="1">
        <v>43131</v>
      </c>
      <c r="C1172" s="2">
        <v>2832.41</v>
      </c>
      <c r="D1172" s="2">
        <v>2839.26</v>
      </c>
      <c r="E1172" s="2">
        <v>2813.04</v>
      </c>
      <c r="F1172" s="2">
        <v>2823.81</v>
      </c>
      <c r="G1172" s="2">
        <v>4261280000</v>
      </c>
      <c r="H1172" s="2">
        <f t="shared" si="686"/>
        <v>21.436748846574464</v>
      </c>
      <c r="I1172" s="2">
        <f t="shared" si="687"/>
        <v>2790.7844999999998</v>
      </c>
      <c r="J1172" s="2">
        <f t="shared" si="688"/>
        <v>22.564395166069172</v>
      </c>
      <c r="K1172" s="2">
        <f t="shared" si="689"/>
        <v>9.9800000000000182</v>
      </c>
      <c r="L1172" s="20">
        <f>VLOOKUP(B1172,'IV Calls'!A:B,2, FALSE)</f>
        <v>0.1275</v>
      </c>
      <c r="M1172" s="2">
        <f t="shared" si="690"/>
        <v>11.797341507866255</v>
      </c>
      <c r="N1172" s="2">
        <f>VLOOKUP(B1172,'IV Puts'!A:B,2, FALSE)</f>
        <v>0.1057</v>
      </c>
      <c r="O1172" s="21">
        <f t="shared" si="691"/>
        <v>10.149421659448286</v>
      </c>
      <c r="P1172" s="4">
        <f t="shared" si="692"/>
        <v>26.220000000000255</v>
      </c>
      <c r="Q1172" s="4">
        <f t="shared" si="693"/>
        <v>22.439999999999962</v>
      </c>
      <c r="R1172" s="4">
        <f t="shared" si="694"/>
        <v>7.2658721804511295</v>
      </c>
      <c r="S1172" s="4">
        <f t="shared" si="695"/>
        <v>4.776596035989046</v>
      </c>
      <c r="T1172" s="20">
        <f t="shared" si="666"/>
        <v>2830.6430451127817</v>
      </c>
      <c r="U1172" s="2">
        <f t="shared" si="667"/>
        <v>6.8330451127817469</v>
      </c>
      <c r="V1172" s="24">
        <f t="shared" si="668"/>
        <v>1</v>
      </c>
      <c r="W1172" s="32">
        <f t="shared" si="669"/>
        <v>2836.2348303003505</v>
      </c>
      <c r="X1172" s="33">
        <f t="shared" si="670"/>
        <v>12.42483030035055</v>
      </c>
      <c r="Y1172" s="34">
        <f t="shared" si="671"/>
        <v>0</v>
      </c>
      <c r="Z1172" s="39">
        <f t="shared" si="696"/>
        <v>2832.377</v>
      </c>
      <c r="AA1172" s="33">
        <f t="shared" si="672"/>
        <v>8.5670000000000073</v>
      </c>
      <c r="AB1172" s="34">
        <f t="shared" si="673"/>
        <v>1</v>
      </c>
      <c r="AC1172" s="32">
        <f t="shared" si="674"/>
        <v>2833.1871443630735</v>
      </c>
      <c r="AD1172" s="33">
        <f t="shared" si="675"/>
        <v>9.3771443630735121</v>
      </c>
      <c r="AE1172" s="34">
        <f t="shared" si="676"/>
        <v>1</v>
      </c>
      <c r="AF1172" s="36">
        <f t="shared" si="677"/>
        <v>1</v>
      </c>
      <c r="AG1172" s="37">
        <f t="shared" si="678"/>
        <v>1</v>
      </c>
      <c r="AH1172" s="37">
        <f>IF(COUNTIF(AF1173:AF1176, "&lt;0")&gt;=2,0,IF(AE1172=1, 1, -1))</f>
        <v>0</v>
      </c>
      <c r="AI1172" s="37">
        <f>IF(COUNTIF(AF1173:AF1175, "&lt;0")&gt;=1,0,IF(AE1172=1, 1, -1))</f>
        <v>0</v>
      </c>
      <c r="AJ1172" s="42">
        <f>IF(SUM(AE1173:AE1175)=0,0,IF(AE1172=1, 1, -1))</f>
        <v>1</v>
      </c>
      <c r="AK1172" s="37">
        <f>IF(COUNTIF(AF1173:AF1174, "&lt;0")&gt;=2,0,IF(AE1172=1, 1, -1))</f>
        <v>1</v>
      </c>
      <c r="AL1172" s="44">
        <f>IF(COUNTIF(AF1173:AF1176, "&lt;0")&gt;=3,0,IF(AE1172=1, 1, -1))</f>
        <v>1</v>
      </c>
      <c r="AM1172" s="49">
        <f>IF(COUNTIF(AF1173:AF1175, "&lt;0")&gt;=2,0,IF(AE1172=1, 1, -1))</f>
        <v>0</v>
      </c>
      <c r="AN1172" s="7">
        <v>9.7802274304428476</v>
      </c>
      <c r="AO1172" s="4">
        <f t="shared" si="679"/>
        <v>6.8500000000003638</v>
      </c>
      <c r="AP1172" s="4">
        <f t="shared" si="680"/>
        <v>-19.369999999999891</v>
      </c>
      <c r="AQ1172" s="4">
        <f t="shared" si="681"/>
        <v>8.5999999999999091</v>
      </c>
      <c r="AR1172">
        <f t="shared" si="697"/>
        <v>19.369999999999891</v>
      </c>
      <c r="AS1172" s="6">
        <f t="shared" si="682"/>
        <v>1</v>
      </c>
      <c r="AT1172" s="4">
        <f t="shared" si="683"/>
        <v>-4.6996588543356204</v>
      </c>
      <c r="AU1172" s="4">
        <f t="shared" si="698"/>
        <v>8.1802274304429385</v>
      </c>
      <c r="AV1172">
        <f t="shared" si="699"/>
        <v>0</v>
      </c>
      <c r="AW1172">
        <f t="shared" si="700"/>
        <v>1</v>
      </c>
      <c r="AX1172">
        <f t="shared" si="701"/>
        <v>0</v>
      </c>
      <c r="AY1172" s="4">
        <f t="shared" si="684"/>
        <v>-3.9100000000000006</v>
      </c>
      <c r="AZ1172" s="4">
        <f t="shared" si="685"/>
        <v>99.109999999999985</v>
      </c>
      <c r="BA1172" s="4">
        <f>(C1172-$C$1240)*10/100*4</f>
        <v>101.73199999999997</v>
      </c>
      <c r="BC1172"/>
      <c r="BE1172" s="6"/>
      <c r="BK1172">
        <f t="shared" si="702"/>
        <v>1</v>
      </c>
    </row>
    <row r="1173" spans="1:63" x14ac:dyDescent="0.25">
      <c r="A1173">
        <v>86</v>
      </c>
      <c r="B1173" s="1">
        <v>43130</v>
      </c>
      <c r="C1173" s="2">
        <v>2832.74</v>
      </c>
      <c r="D1173" s="2">
        <v>2837.75</v>
      </c>
      <c r="E1173" s="2">
        <v>2818.27</v>
      </c>
      <c r="F1173" s="2">
        <v>2822.43</v>
      </c>
      <c r="G1173" s="2">
        <v>3990650000</v>
      </c>
      <c r="H1173" s="2">
        <f t="shared" si="686"/>
        <v>26.093075901472446</v>
      </c>
      <c r="I1173" s="2">
        <f t="shared" si="687"/>
        <v>2783.3505</v>
      </c>
      <c r="J1173" s="2">
        <f t="shared" si="688"/>
        <v>25.600943007919366</v>
      </c>
      <c r="K1173" s="2">
        <f t="shared" si="689"/>
        <v>-20.790000000000418</v>
      </c>
      <c r="L1173" s="20">
        <f>VLOOKUP(B1173,'IV Calls'!A:B,2, FALSE)</f>
        <v>0.12820000000000001</v>
      </c>
      <c r="M1173" s="2">
        <f t="shared" si="690"/>
        <v>11.992818332635807</v>
      </c>
      <c r="N1173" s="2">
        <f>VLOOKUP(B1173,'IV Puts'!A:B,2, FALSE)</f>
        <v>0.124</v>
      </c>
      <c r="O1173" s="21">
        <f t="shared" si="691"/>
        <v>12.037803690969254</v>
      </c>
      <c r="P1173" s="4">
        <f t="shared" si="692"/>
        <v>35.260000000000218</v>
      </c>
      <c r="Q1173" s="4">
        <f t="shared" si="693"/>
        <v>22.879999999999928</v>
      </c>
      <c r="R1173" s="4">
        <f t="shared" si="694"/>
        <v>8.2130451127819573</v>
      </c>
      <c r="S1173" s="4">
        <f t="shared" si="695"/>
        <v>5.387084930071075</v>
      </c>
      <c r="T1173" s="20">
        <f t="shared" si="666"/>
        <v>2862.8366691729325</v>
      </c>
      <c r="U1173" s="2">
        <f t="shared" si="667"/>
        <v>40.406669172932652</v>
      </c>
      <c r="V1173" s="24">
        <f t="shared" si="668"/>
        <v>0</v>
      </c>
      <c r="W1173" s="32">
        <f t="shared" si="669"/>
        <v>2837.0126050317845</v>
      </c>
      <c r="X1173" s="33">
        <f t="shared" si="670"/>
        <v>14.582605031784624</v>
      </c>
      <c r="Y1173" s="34">
        <f t="shared" si="671"/>
        <v>0</v>
      </c>
      <c r="Z1173" s="39">
        <f t="shared" si="696"/>
        <v>2829.2910000000002</v>
      </c>
      <c r="AA1173" s="33">
        <f t="shared" si="672"/>
        <v>6.8610000000003311</v>
      </c>
      <c r="AB1173" s="34">
        <f t="shared" si="673"/>
        <v>1</v>
      </c>
      <c r="AC1173" s="32">
        <f t="shared" si="674"/>
        <v>2830.9125370566749</v>
      </c>
      <c r="AD1173" s="33">
        <f t="shared" si="675"/>
        <v>8.482537056675028</v>
      </c>
      <c r="AE1173" s="34">
        <f t="shared" si="676"/>
        <v>1</v>
      </c>
      <c r="AF1173" s="36">
        <f t="shared" si="677"/>
        <v>1</v>
      </c>
      <c r="AG1173" s="37">
        <f t="shared" si="678"/>
        <v>0</v>
      </c>
      <c r="AH1173" s="37">
        <f>IF(COUNTIF(AF1174:AF1177, "&lt;0")&gt;=2,0,IF(AE1173=1, 1, -1))</f>
        <v>0</v>
      </c>
      <c r="AI1173" s="37">
        <f>IF(COUNTIF(AF1174:AF1176, "&lt;0")&gt;=1,0,IF(AE1173=1, 1, -1))</f>
        <v>0</v>
      </c>
      <c r="AJ1173" s="42">
        <f>IF(SUM(AE1174:AE1176)=0,0,IF(AE1173=1, 1, -1))</f>
        <v>1</v>
      </c>
      <c r="AK1173" s="37">
        <f>IF(COUNTIF(AF1174:AF1175, "&lt;0")&gt;=2,0,IF(AE1173=1, 1, -1))</f>
        <v>0</v>
      </c>
      <c r="AL1173" s="44">
        <f>IF(COUNTIF(AF1174:AF1177, "&lt;0")&gt;=3,0,IF(AE1173=1, 1, -1))</f>
        <v>0</v>
      </c>
      <c r="AM1173" s="49">
        <f>IF(COUNTIF(AF1174:AF1176, "&lt;0")&gt;=2,0,IF(AE1173=1, 1, -1))</f>
        <v>0</v>
      </c>
      <c r="AN1173" s="7">
        <v>11.599917888040874</v>
      </c>
      <c r="AO1173" s="4">
        <f t="shared" si="679"/>
        <v>5.0100000000002183</v>
      </c>
      <c r="AP1173" s="4">
        <f t="shared" si="680"/>
        <v>-14.4699999999998</v>
      </c>
      <c r="AQ1173" s="4">
        <f t="shared" si="681"/>
        <v>10.309999999999945</v>
      </c>
      <c r="AR1173">
        <f t="shared" si="697"/>
        <v>14.4699999999998</v>
      </c>
      <c r="AS1173" s="6">
        <f t="shared" si="682"/>
        <v>0</v>
      </c>
      <c r="AT1173" s="4">
        <f t="shared" si="683"/>
        <v>2.9298768320615096</v>
      </c>
      <c r="AU1173" s="4">
        <f t="shared" si="698"/>
        <v>8.2899178880409288</v>
      </c>
      <c r="AV1173">
        <f t="shared" si="699"/>
        <v>0</v>
      </c>
      <c r="AW1173">
        <f t="shared" si="700"/>
        <v>0</v>
      </c>
      <c r="AX1173">
        <f t="shared" si="701"/>
        <v>0</v>
      </c>
      <c r="AY1173" s="4">
        <f t="shared" si="684"/>
        <v>6.94</v>
      </c>
      <c r="AZ1173" s="4">
        <f t="shared" si="685"/>
        <v>103.01999999999998</v>
      </c>
      <c r="BA1173" s="4">
        <f>(C1173-$C$1240)*10/100*4</f>
        <v>101.86399999999995</v>
      </c>
      <c r="BC1173"/>
      <c r="BE1173" s="6"/>
      <c r="BK1173">
        <f t="shared" si="702"/>
        <v>0</v>
      </c>
    </row>
    <row r="1174" spans="1:63" x14ac:dyDescent="0.25">
      <c r="A1174">
        <v>85</v>
      </c>
      <c r="B1174" s="1">
        <v>43129</v>
      </c>
      <c r="C1174" s="2">
        <v>2867.23</v>
      </c>
      <c r="D1174" s="2">
        <v>2870.62</v>
      </c>
      <c r="E1174" s="2">
        <v>2851.48</v>
      </c>
      <c r="F1174" s="2">
        <v>2853.53</v>
      </c>
      <c r="G1174" s="2">
        <v>3573830000</v>
      </c>
      <c r="H1174" s="2">
        <f t="shared" si="686"/>
        <v>27.465503636379985</v>
      </c>
      <c r="I1174" s="2">
        <f t="shared" si="687"/>
        <v>2776.1710000000003</v>
      </c>
      <c r="J1174" s="2">
        <f t="shared" si="688"/>
        <v>28.920682359825012</v>
      </c>
      <c r="K1174" s="2">
        <f t="shared" si="689"/>
        <v>-5.6399999999998727</v>
      </c>
      <c r="L1174" s="20">
        <f>VLOOKUP(B1174,'IV Calls'!A:B,2, FALSE)</f>
        <v>0.127</v>
      </c>
      <c r="M1174" s="2">
        <f t="shared" si="690"/>
        <v>11.961082399816021</v>
      </c>
      <c r="N1174" s="2">
        <f>VLOOKUP(B1174,'IV Puts'!A:B,2, FALSE)</f>
        <v>0.1216</v>
      </c>
      <c r="O1174" s="21">
        <f t="shared" si="691"/>
        <v>11.884821897745836</v>
      </c>
      <c r="P1174" s="4">
        <f t="shared" si="692"/>
        <v>21.389999999999873</v>
      </c>
      <c r="Q1174" s="4">
        <f t="shared" si="693"/>
        <v>23.243999999999915</v>
      </c>
      <c r="R1174" s="4">
        <f t="shared" si="694"/>
        <v>9.3066691729323328</v>
      </c>
      <c r="S1174" s="4">
        <f t="shared" si="695"/>
        <v>6.0177535658939272</v>
      </c>
      <c r="T1174" s="20">
        <f t="shared" si="666"/>
        <v>2882.3564511278196</v>
      </c>
      <c r="U1174" s="2">
        <f t="shared" si="667"/>
        <v>28.826451127819382</v>
      </c>
      <c r="V1174" s="24">
        <f t="shared" si="668"/>
        <v>0</v>
      </c>
      <c r="W1174" s="32">
        <f t="shared" si="669"/>
        <v>2871.5632932339772</v>
      </c>
      <c r="X1174" s="33">
        <f t="shared" si="670"/>
        <v>18.03329323397702</v>
      </c>
      <c r="Y1174" s="34">
        <f t="shared" si="671"/>
        <v>0</v>
      </c>
      <c r="Z1174" s="39">
        <f t="shared" si="696"/>
        <v>2869.2049999999999</v>
      </c>
      <c r="AA1174" s="33">
        <f t="shared" si="672"/>
        <v>15.674999999999727</v>
      </c>
      <c r="AB1174" s="34">
        <f t="shared" si="673"/>
        <v>0</v>
      </c>
      <c r="AC1174" s="32">
        <f t="shared" si="674"/>
        <v>2869.7002415791349</v>
      </c>
      <c r="AD1174" s="33">
        <f t="shared" si="675"/>
        <v>16.170241579134654</v>
      </c>
      <c r="AE1174" s="34">
        <f t="shared" si="676"/>
        <v>0</v>
      </c>
      <c r="AF1174" s="36">
        <f t="shared" si="677"/>
        <v>-1</v>
      </c>
      <c r="AG1174" s="37">
        <f t="shared" si="678"/>
        <v>0</v>
      </c>
      <c r="AH1174" s="37">
        <f>IF(COUNTIF(AF1175:AF1178, "&lt;0")&gt;=2,0,IF(AE1174=1, 1, -1))</f>
        <v>0</v>
      </c>
      <c r="AI1174" s="37">
        <f>IF(COUNTIF(AF1175:AF1177, "&lt;0")&gt;=1,0,IF(AE1174=1, 1, -1))</f>
        <v>0</v>
      </c>
      <c r="AJ1174" s="42">
        <f>IF(SUM(AE1175:AE1177)=0,0,IF(AE1174=1, 1, -1))</f>
        <v>-1</v>
      </c>
      <c r="AK1174" s="37">
        <f>IF(COUNTIF(AF1175:AF1176, "&lt;0")&gt;=2,0,IF(AE1174=1, 1, -1))</f>
        <v>-1</v>
      </c>
      <c r="AL1174" s="44">
        <f>IF(COUNTIF(AF1175:AF1178, "&lt;0")&gt;=3,0,IF(AE1174=1, 1, -1))</f>
        <v>-1</v>
      </c>
      <c r="AM1174" s="49">
        <f>IF(COUNTIF(AF1175:AF1177, "&lt;0")&gt;=2,0,IF(AE1174=1, 1, -1))</f>
        <v>0</v>
      </c>
      <c r="AN1174" s="7">
        <v>11.452500943445891</v>
      </c>
      <c r="AO1174" s="4">
        <f t="shared" si="679"/>
        <v>3.3899999999998727</v>
      </c>
      <c r="AP1174" s="4">
        <f t="shared" si="680"/>
        <v>-15.75</v>
      </c>
      <c r="AQ1174" s="4">
        <f t="shared" si="681"/>
        <v>13.699999999999818</v>
      </c>
      <c r="AR1174">
        <f t="shared" si="697"/>
        <v>15.75</v>
      </c>
      <c r="AS1174" s="6">
        <f t="shared" si="682"/>
        <v>0</v>
      </c>
      <c r="AT1174" s="4">
        <f t="shared" si="683"/>
        <v>1.4287514151688363</v>
      </c>
      <c r="AU1174" s="4">
        <f t="shared" si="698"/>
        <v>4.7525009434460728</v>
      </c>
      <c r="AV1174">
        <f t="shared" si="699"/>
        <v>0</v>
      </c>
      <c r="AW1174">
        <f t="shared" si="700"/>
        <v>0</v>
      </c>
      <c r="AX1174">
        <f t="shared" si="701"/>
        <v>0</v>
      </c>
      <c r="AY1174" s="4">
        <f t="shared" si="684"/>
        <v>6.94</v>
      </c>
      <c r="AZ1174" s="4">
        <f t="shared" si="685"/>
        <v>96.079999999999984</v>
      </c>
      <c r="BA1174" s="4">
        <f>(C1174-$C$1240)*10/100*4</f>
        <v>115.66000000000004</v>
      </c>
      <c r="BC1174"/>
      <c r="BE1174" s="6"/>
      <c r="BK1174">
        <f t="shared" si="702"/>
        <v>1</v>
      </c>
    </row>
    <row r="1175" spans="1:63" x14ac:dyDescent="0.25">
      <c r="A1175">
        <v>84</v>
      </c>
      <c r="B1175" s="1">
        <v>43126</v>
      </c>
      <c r="C1175" s="2">
        <v>2847.48</v>
      </c>
      <c r="D1175" s="2">
        <v>2872.87</v>
      </c>
      <c r="E1175" s="2">
        <v>2846.18</v>
      </c>
      <c r="F1175" s="2">
        <v>2872.87</v>
      </c>
      <c r="G1175" s="2">
        <v>3443230000</v>
      </c>
      <c r="H1175" s="2">
        <f t="shared" si="686"/>
        <v>27.620345882458995</v>
      </c>
      <c r="I1175" s="2">
        <f t="shared" si="687"/>
        <v>2767.1145000000001</v>
      </c>
      <c r="J1175" s="2">
        <f t="shared" si="688"/>
        <v>28.913190943344791</v>
      </c>
      <c r="K1175" s="2">
        <f t="shared" si="689"/>
        <v>8.2300000000000182</v>
      </c>
      <c r="L1175" s="20">
        <f>VLOOKUP(B1175,'IV Calls'!A:B,2, FALSE)</f>
        <v>8.9800000000000005E-2</v>
      </c>
      <c r="M1175" s="2">
        <f t="shared" si="690"/>
        <v>8.3585464103518419</v>
      </c>
      <c r="N1175" s="2">
        <f>VLOOKUP(B1175,'IV Puts'!A:B,2, FALSE)</f>
        <v>8.7800000000000003E-2</v>
      </c>
      <c r="O1175" s="21">
        <f t="shared" si="691"/>
        <v>8.480887047818177</v>
      </c>
      <c r="P1175" s="4">
        <f t="shared" si="692"/>
        <v>33.619999999999891</v>
      </c>
      <c r="Q1175" s="4">
        <f t="shared" si="693"/>
        <v>23.133999999999922</v>
      </c>
      <c r="R1175" s="4">
        <f t="shared" si="694"/>
        <v>9.4864511278195494</v>
      </c>
      <c r="S1175" s="4">
        <f t="shared" si="695"/>
        <v>6.10322990701024</v>
      </c>
      <c r="T1175" s="20">
        <f t="shared" si="666"/>
        <v>2848.4315413533836</v>
      </c>
      <c r="U1175" s="2">
        <f t="shared" si="667"/>
        <v>24.438458646616255</v>
      </c>
      <c r="V1175" s="24">
        <f t="shared" si="668"/>
        <v>0</v>
      </c>
      <c r="W1175" s="32">
        <f t="shared" si="669"/>
        <v>2851.6281815522134</v>
      </c>
      <c r="X1175" s="33">
        <f t="shared" si="670"/>
        <v>21.2418184477865</v>
      </c>
      <c r="Y1175" s="34">
        <f t="shared" si="671"/>
        <v>0</v>
      </c>
      <c r="Z1175" s="39">
        <f t="shared" si="696"/>
        <v>2847.6039999999994</v>
      </c>
      <c r="AA1175" s="33">
        <f t="shared" si="672"/>
        <v>25.266000000000531</v>
      </c>
      <c r="AB1175" s="34">
        <f t="shared" si="673"/>
        <v>0</v>
      </c>
      <c r="AC1175" s="32">
        <f t="shared" si="674"/>
        <v>2848.4490781259642</v>
      </c>
      <c r="AD1175" s="33">
        <f t="shared" si="675"/>
        <v>24.420921874035685</v>
      </c>
      <c r="AE1175" s="34">
        <f t="shared" si="676"/>
        <v>0</v>
      </c>
      <c r="AF1175" s="36">
        <f t="shared" si="677"/>
        <v>-1</v>
      </c>
      <c r="AG1175" s="37">
        <f t="shared" si="678"/>
        <v>-1</v>
      </c>
      <c r="AH1175" s="37">
        <f>IF(COUNTIF(AF1176:AF1179, "&lt;0")&gt;=2,0,IF(AE1175=1, 1, -1))</f>
        <v>0</v>
      </c>
      <c r="AI1175" s="37">
        <f>IF(COUNTIF(AF1176:AF1178, "&lt;0")&gt;=1,0,IF(AE1175=1, 1, -1))</f>
        <v>0</v>
      </c>
      <c r="AJ1175" s="42">
        <f>IF(SUM(AE1176:AE1178)=0,0,IF(AE1175=1, 1, -1))</f>
        <v>-1</v>
      </c>
      <c r="AK1175" s="37">
        <f>IF(COUNTIF(AF1176:AF1177, "&lt;0")&gt;=2,0,IF(AE1175=1, 1, -1))</f>
        <v>-1</v>
      </c>
      <c r="AL1175" s="44">
        <f>IF(COUNTIF(AF1176:AF1179, "&lt;0")&gt;=3,0,IF(AE1175=1, 1, -1))</f>
        <v>-1</v>
      </c>
      <c r="AM1175" s="49">
        <f>IF(COUNTIF(AF1176:AF1178, "&lt;0")&gt;=2,0,IF(AE1175=1, 1, -1))</f>
        <v>-1</v>
      </c>
      <c r="AN1175" s="7">
        <v>8.1723872475377703</v>
      </c>
      <c r="AO1175" s="4">
        <f t="shared" si="679"/>
        <v>25.389999999999873</v>
      </c>
      <c r="AP1175" s="4">
        <f t="shared" si="680"/>
        <v>-1.3000000000001819</v>
      </c>
      <c r="AQ1175" s="4">
        <f t="shared" si="681"/>
        <v>25.389999999999873</v>
      </c>
      <c r="AR1175">
        <f t="shared" si="697"/>
        <v>25.389999999999873</v>
      </c>
      <c r="AS1175" s="6">
        <f t="shared" si="682"/>
        <v>1</v>
      </c>
      <c r="AT1175" s="4">
        <f t="shared" si="683"/>
        <v>-13.131419128693217</v>
      </c>
      <c r="AU1175" s="4">
        <f t="shared" si="698"/>
        <v>-10.217612752462102</v>
      </c>
      <c r="AV1175">
        <f t="shared" si="699"/>
        <v>1</v>
      </c>
      <c r="AW1175">
        <f t="shared" si="700"/>
        <v>0</v>
      </c>
      <c r="AX1175">
        <f t="shared" si="701"/>
        <v>0</v>
      </c>
      <c r="AY1175" s="4">
        <f t="shared" si="684"/>
        <v>-3.9100000000000006</v>
      </c>
      <c r="AZ1175" s="4">
        <f t="shared" si="685"/>
        <v>89.139999999999986</v>
      </c>
      <c r="BA1175" s="4">
        <f>(C1175-$C$1240)*10/100*4</f>
        <v>107.76000000000003</v>
      </c>
      <c r="BC1175"/>
      <c r="BE1175" s="6"/>
      <c r="BK1175">
        <f t="shared" si="702"/>
        <v>1</v>
      </c>
    </row>
    <row r="1176" spans="1:63" x14ac:dyDescent="0.25">
      <c r="A1176">
        <v>83</v>
      </c>
      <c r="B1176" s="1">
        <v>43125</v>
      </c>
      <c r="C1176" s="2">
        <v>2846.24</v>
      </c>
      <c r="D1176" s="2">
        <v>2848.56</v>
      </c>
      <c r="E1176" s="2">
        <v>2830.94</v>
      </c>
      <c r="F1176" s="2">
        <v>2839.25</v>
      </c>
      <c r="G1176" s="2">
        <v>3835150000</v>
      </c>
      <c r="H1176" s="2">
        <f t="shared" si="686"/>
        <v>30.954025065858268</v>
      </c>
      <c r="I1176" s="2">
        <f t="shared" si="687"/>
        <v>2758.8454999999999</v>
      </c>
      <c r="J1176" s="2">
        <f t="shared" si="688"/>
        <v>29.047927088828452</v>
      </c>
      <c r="K1176" s="2">
        <f t="shared" si="689"/>
        <v>8.6999999999998181</v>
      </c>
      <c r="L1176" s="20">
        <f>VLOOKUP(B1176,'IV Calls'!A:B,2, FALSE)</f>
        <v>9.9900000000000003E-2</v>
      </c>
      <c r="M1176" s="2">
        <f t="shared" si="690"/>
        <v>9.2930498684615834</v>
      </c>
      <c r="N1176" s="2">
        <f>VLOOKUP(B1176,'IV Puts'!A:B,2, FALSE)</f>
        <v>9.35E-2</v>
      </c>
      <c r="O1176" s="21">
        <f t="shared" si="691"/>
        <v>9.0260291550403817</v>
      </c>
      <c r="P1176" s="4">
        <f t="shared" si="692"/>
        <v>17.619999999999891</v>
      </c>
      <c r="Q1176" s="4">
        <f t="shared" si="693"/>
        <v>21.704999999999927</v>
      </c>
      <c r="R1176" s="4">
        <f t="shared" si="694"/>
        <v>9.1815413533834604</v>
      </c>
      <c r="S1176" s="4">
        <f t="shared" si="695"/>
        <v>5.8425092284694511</v>
      </c>
      <c r="T1176" s="20">
        <f t="shared" si="666"/>
        <v>2846.6916691729325</v>
      </c>
      <c r="U1176" s="2">
        <f t="shared" si="667"/>
        <v>7.4416691729325066</v>
      </c>
      <c r="V1176" s="24">
        <f t="shared" si="668"/>
        <v>1</v>
      </c>
      <c r="W1176" s="32">
        <f t="shared" si="669"/>
        <v>2850.3588700021196</v>
      </c>
      <c r="X1176" s="33">
        <f t="shared" si="670"/>
        <v>11.108870002119602</v>
      </c>
      <c r="Y1176" s="34">
        <f t="shared" si="671"/>
        <v>0</v>
      </c>
      <c r="Z1176" s="39">
        <f t="shared" si="696"/>
        <v>2846.3219999999997</v>
      </c>
      <c r="AA1176" s="33">
        <f t="shared" si="672"/>
        <v>7.0719999999996617</v>
      </c>
      <c r="AB1176" s="34">
        <f t="shared" si="673"/>
        <v>1</v>
      </c>
      <c r="AC1176" s="32">
        <f t="shared" si="674"/>
        <v>2847.1697427004451</v>
      </c>
      <c r="AD1176" s="33">
        <f t="shared" si="675"/>
        <v>7.9197427004451129</v>
      </c>
      <c r="AE1176" s="34">
        <f t="shared" si="676"/>
        <v>1</v>
      </c>
      <c r="AF1176" s="36">
        <f t="shared" si="677"/>
        <v>1</v>
      </c>
      <c r="AG1176" s="37">
        <f t="shared" si="678"/>
        <v>0</v>
      </c>
      <c r="AH1176" s="37">
        <f>IF(COUNTIF(AF1177:AF1180, "&lt;0")&gt;=2,0,IF(AE1176=1, 1, -1))</f>
        <v>0</v>
      </c>
      <c r="AI1176" s="37">
        <f>IF(COUNTIF(AF1177:AF1179, "&lt;0")&gt;=1,0,IF(AE1176=1, 1, -1))</f>
        <v>0</v>
      </c>
      <c r="AJ1176" s="42">
        <f>IF(SUM(AE1177:AE1179)=0,0,IF(AE1176=1, 1, -1))</f>
        <v>1</v>
      </c>
      <c r="AK1176" s="37">
        <f>IF(COUNTIF(AF1177:AF1178, "&lt;0")&gt;=2,0,IF(AE1176=1, 1, -1))</f>
        <v>1</v>
      </c>
      <c r="AL1176" s="44">
        <f>IF(COUNTIF(AF1177:AF1180, "&lt;0")&gt;=3,0,IF(AE1176=1, 1, -1))</f>
        <v>1</v>
      </c>
      <c r="AM1176" s="49">
        <f>IF(COUNTIF(AF1177:AF1179, "&lt;0")&gt;=2,0,IF(AE1176=1, 1, -1))</f>
        <v>0</v>
      </c>
      <c r="AN1176" s="7">
        <v>8.6976993263379168</v>
      </c>
      <c r="AO1176" s="4">
        <f t="shared" si="679"/>
        <v>2.3200000000001637</v>
      </c>
      <c r="AP1176" s="4">
        <f t="shared" si="680"/>
        <v>-15.299999999999727</v>
      </c>
      <c r="AQ1176" s="4">
        <f t="shared" si="681"/>
        <v>6.9899999999997817</v>
      </c>
      <c r="AR1176">
        <f t="shared" si="697"/>
        <v>15.299999999999727</v>
      </c>
      <c r="AS1176" s="6">
        <f t="shared" si="682"/>
        <v>1</v>
      </c>
      <c r="AT1176" s="4">
        <f t="shared" si="683"/>
        <v>-2.2534510104928529</v>
      </c>
      <c r="AU1176" s="4">
        <f t="shared" si="698"/>
        <v>8.707699326338135</v>
      </c>
      <c r="AV1176">
        <f t="shared" si="699"/>
        <v>0</v>
      </c>
      <c r="AW1176">
        <f t="shared" si="700"/>
        <v>1</v>
      </c>
      <c r="AX1176">
        <f t="shared" si="701"/>
        <v>0</v>
      </c>
      <c r="AY1176" s="4">
        <f t="shared" si="684"/>
        <v>-3.9100000000000006</v>
      </c>
      <c r="AZ1176" s="4">
        <f t="shared" si="685"/>
        <v>93.049999999999983</v>
      </c>
      <c r="BA1176" s="4">
        <f>(C1176-$C$1240)*10/100*4</f>
        <v>107.26399999999994</v>
      </c>
      <c r="BC1176"/>
      <c r="BE1176" s="6"/>
      <c r="BK1176">
        <f t="shared" si="702"/>
        <v>1</v>
      </c>
    </row>
    <row r="1177" spans="1:63" x14ac:dyDescent="0.25">
      <c r="A1177">
        <v>82</v>
      </c>
      <c r="B1177" s="1">
        <v>43124</v>
      </c>
      <c r="C1177" s="2">
        <v>2845.42</v>
      </c>
      <c r="D1177" s="2">
        <v>2852.97</v>
      </c>
      <c r="E1177" s="2">
        <v>2824.81</v>
      </c>
      <c r="F1177" s="2">
        <v>2837.54</v>
      </c>
      <c r="G1177" s="2">
        <v>4014070000</v>
      </c>
      <c r="H1177" s="2">
        <f t="shared" si="686"/>
        <v>32.321651085439498</v>
      </c>
      <c r="I1177" s="2">
        <f t="shared" si="687"/>
        <v>2750.4880000000003</v>
      </c>
      <c r="J1177" s="2">
        <f t="shared" si="688"/>
        <v>32.145462620800174</v>
      </c>
      <c r="K1177" s="2">
        <f t="shared" si="689"/>
        <v>6.2899999999999636</v>
      </c>
      <c r="L1177" s="20">
        <f>VLOOKUP(B1177,'IV Calls'!A:B,2, FALSE)</f>
        <v>9.7799999999999998E-2</v>
      </c>
      <c r="M1177" s="2">
        <f t="shared" si="690"/>
        <v>9.1027983184656147</v>
      </c>
      <c r="N1177" s="2">
        <f>VLOOKUP(B1177,'IV Puts'!A:B,2, FALSE)</f>
        <v>9.4899999999999998E-2</v>
      </c>
      <c r="O1177" s="21">
        <f t="shared" si="691"/>
        <v>9.1663116707544123</v>
      </c>
      <c r="P1177" s="4">
        <f t="shared" si="692"/>
        <v>28.159999999999854</v>
      </c>
      <c r="Q1177" s="4">
        <f t="shared" si="693"/>
        <v>21.465999999999941</v>
      </c>
      <c r="R1177" s="4">
        <f t="shared" si="694"/>
        <v>9.1516691729323352</v>
      </c>
      <c r="S1177" s="4">
        <f t="shared" si="695"/>
        <v>5.8012253550985822</v>
      </c>
      <c r="T1177" s="20">
        <f t="shared" si="666"/>
        <v>2847.9995037593985</v>
      </c>
      <c r="U1177" s="2">
        <f t="shared" si="667"/>
        <v>10.459503759398558</v>
      </c>
      <c r="V1177" s="24">
        <f t="shared" si="668"/>
        <v>0</v>
      </c>
      <c r="W1177" s="32">
        <f t="shared" si="669"/>
        <v>2849.3055758288897</v>
      </c>
      <c r="X1177" s="33">
        <f t="shared" si="670"/>
        <v>11.765575828889723</v>
      </c>
      <c r="Y1177" s="34">
        <f t="shared" si="671"/>
        <v>0</v>
      </c>
      <c r="Z1177" s="39">
        <f t="shared" si="696"/>
        <v>2846.4569999999999</v>
      </c>
      <c r="AA1177" s="33">
        <f t="shared" si="672"/>
        <v>8.9169999999999163</v>
      </c>
      <c r="AB1177" s="34">
        <f t="shared" si="673"/>
        <v>0</v>
      </c>
      <c r="AC1177" s="32">
        <f t="shared" si="674"/>
        <v>2847.0552009240669</v>
      </c>
      <c r="AD1177" s="33">
        <f t="shared" si="675"/>
        <v>9.5152009240669031</v>
      </c>
      <c r="AE1177" s="34">
        <f t="shared" si="676"/>
        <v>0</v>
      </c>
      <c r="AF1177" s="36">
        <f t="shared" si="677"/>
        <v>-1</v>
      </c>
      <c r="AG1177" s="37">
        <f t="shared" si="678"/>
        <v>-1</v>
      </c>
      <c r="AH1177" s="37">
        <f>IF(COUNTIF(AF1178:AF1181, "&lt;0")&gt;=2,0,IF(AE1177=1, 1, -1))</f>
        <v>-1</v>
      </c>
      <c r="AI1177" s="37">
        <f>IF(COUNTIF(AF1178:AF1180, "&lt;0")&gt;=1,0,IF(AE1177=1, 1, -1))</f>
        <v>0</v>
      </c>
      <c r="AJ1177" s="42">
        <f>IF(SUM(AE1178:AE1180)=0,0,IF(AE1177=1, 1, -1))</f>
        <v>-1</v>
      </c>
      <c r="AK1177" s="37">
        <f>IF(COUNTIF(AF1178:AF1179, "&lt;0")&gt;=2,0,IF(AE1177=1, 1, -1))</f>
        <v>-1</v>
      </c>
      <c r="AL1177" s="44">
        <f>IF(COUNTIF(AF1178:AF1181, "&lt;0")&gt;=3,0,IF(AE1177=1, 1, -1))</f>
        <v>-1</v>
      </c>
      <c r="AM1177" s="49">
        <f>IF(COUNTIF(AF1178:AF1180, "&lt;0")&gt;=2,0,IF(AE1177=1, 1, -1))</f>
        <v>-1</v>
      </c>
      <c r="AN1177" s="7">
        <v>8.8328789409241999</v>
      </c>
      <c r="AO1177" s="4">
        <f t="shared" si="679"/>
        <v>7.5499999999997272</v>
      </c>
      <c r="AP1177" s="4">
        <f t="shared" si="680"/>
        <v>-20.610000000000127</v>
      </c>
      <c r="AQ1177" s="4">
        <f t="shared" si="681"/>
        <v>7.8800000000001091</v>
      </c>
      <c r="AR1177">
        <f t="shared" si="697"/>
        <v>20.610000000000127</v>
      </c>
      <c r="AS1177" s="6">
        <f t="shared" si="682"/>
        <v>1</v>
      </c>
      <c r="AT1177" s="4">
        <f t="shared" si="683"/>
        <v>-7.3606815886138275</v>
      </c>
      <c r="AU1177" s="4">
        <f t="shared" si="698"/>
        <v>7.9528789409240908</v>
      </c>
      <c r="AV1177">
        <f t="shared" si="699"/>
        <v>0</v>
      </c>
      <c r="AW1177">
        <f t="shared" si="700"/>
        <v>1</v>
      </c>
      <c r="AX1177">
        <f t="shared" si="701"/>
        <v>0</v>
      </c>
      <c r="AY1177" s="4">
        <f t="shared" si="684"/>
        <v>-3.9100000000000006</v>
      </c>
      <c r="AZ1177" s="4">
        <f t="shared" si="685"/>
        <v>96.95999999999998</v>
      </c>
      <c r="BA1177" s="4">
        <f>(C1177-$C$1240)*10/100*4</f>
        <v>106.93600000000006</v>
      </c>
      <c r="BC1177"/>
      <c r="BE1177" s="6"/>
      <c r="BK1177">
        <f t="shared" si="702"/>
        <v>1</v>
      </c>
    </row>
    <row r="1178" spans="1:63" x14ac:dyDescent="0.25">
      <c r="A1178">
        <v>81</v>
      </c>
      <c r="B1178" s="1">
        <v>43123</v>
      </c>
      <c r="C1178" s="2">
        <v>2835.05</v>
      </c>
      <c r="D1178" s="2">
        <v>2842.24</v>
      </c>
      <c r="E1178" s="2">
        <v>2830.59</v>
      </c>
      <c r="F1178" s="2">
        <v>2839.13</v>
      </c>
      <c r="G1178" s="2">
        <v>3519650000</v>
      </c>
      <c r="H1178" s="2">
        <f t="shared" si="686"/>
        <v>29.520015977863807</v>
      </c>
      <c r="I1178" s="2">
        <f t="shared" si="687"/>
        <v>2742.4279999999999</v>
      </c>
      <c r="J1178" s="2">
        <f t="shared" si="688"/>
        <v>30.657998574253774</v>
      </c>
      <c r="K1178" s="2">
        <f t="shared" si="689"/>
        <v>2.080000000000382</v>
      </c>
      <c r="L1178" s="20">
        <f>VLOOKUP(B1178,'IV Calls'!A:B,2, FALSE)</f>
        <v>8.8300000000000003E-2</v>
      </c>
      <c r="M1178" s="2">
        <f t="shared" si="690"/>
        <v>8.2007479903236487</v>
      </c>
      <c r="N1178" s="2">
        <f>VLOOKUP(B1178,'IV Puts'!A:B,2, FALSE)</f>
        <v>9.2399999999999996E-2</v>
      </c>
      <c r="O1178" s="21">
        <f t="shared" si="691"/>
        <v>8.9054747276526562</v>
      </c>
      <c r="P1178" s="4">
        <f t="shared" si="692"/>
        <v>11.649999999999636</v>
      </c>
      <c r="Q1178" s="4">
        <f t="shared" si="693"/>
        <v>19.792999999999939</v>
      </c>
      <c r="R1178" s="4">
        <f t="shared" si="694"/>
        <v>8.869503759398496</v>
      </c>
      <c r="S1178" s="4">
        <f t="shared" si="695"/>
        <v>5.4726420125202893</v>
      </c>
      <c r="T1178" s="20">
        <f t="shared" si="666"/>
        <v>2841.282781954887</v>
      </c>
      <c r="U1178" s="2">
        <f t="shared" si="667"/>
        <v>2.1527819548869047</v>
      </c>
      <c r="V1178" s="24">
        <f t="shared" si="668"/>
        <v>1</v>
      </c>
      <c r="W1178" s="32">
        <f t="shared" si="669"/>
        <v>2838.6489912328143</v>
      </c>
      <c r="X1178" s="33">
        <f t="shared" si="670"/>
        <v>0.48100876718581276</v>
      </c>
      <c r="Y1178" s="34">
        <f t="shared" si="671"/>
        <v>1</v>
      </c>
      <c r="Z1178" s="39">
        <f t="shared" si="696"/>
        <v>2837.6390000000001</v>
      </c>
      <c r="AA1178" s="33">
        <f t="shared" si="672"/>
        <v>1.4909999999999854</v>
      </c>
      <c r="AB1178" s="34">
        <f t="shared" si="673"/>
        <v>1</v>
      </c>
      <c r="AC1178" s="32">
        <f t="shared" si="674"/>
        <v>2837.8510981588915</v>
      </c>
      <c r="AD1178" s="33">
        <f t="shared" si="675"/>
        <v>1.2789018411085635</v>
      </c>
      <c r="AE1178" s="34">
        <f t="shared" si="676"/>
        <v>1</v>
      </c>
      <c r="AF1178" s="36">
        <f t="shared" si="677"/>
        <v>1</v>
      </c>
      <c r="AG1178" s="37">
        <f t="shared" si="678"/>
        <v>0</v>
      </c>
      <c r="AH1178" s="37">
        <f>IF(COUNTIF(AF1179:AF1182, "&lt;0")&gt;=2,0,IF(AE1178=1, 1, -1))</f>
        <v>0</v>
      </c>
      <c r="AI1178" s="37">
        <f>IF(COUNTIF(AF1179:AF1181, "&lt;0")&gt;=1,0,IF(AE1178=1, 1, -1))</f>
        <v>0</v>
      </c>
      <c r="AJ1178" s="42">
        <f>IF(SUM(AE1179:AE1181)=0,0,IF(AE1178=1, 1, -1))</f>
        <v>1</v>
      </c>
      <c r="AK1178" s="37">
        <f>IF(COUNTIF(AF1179:AF1180, "&lt;0")&gt;=2,0,IF(AE1178=1, 1, -1))</f>
        <v>1</v>
      </c>
      <c r="AL1178" s="44">
        <f>IF(COUNTIF(AF1179:AF1182, "&lt;0")&gt;=3,0,IF(AE1178=1, 1, -1))</f>
        <v>1</v>
      </c>
      <c r="AM1178" s="49">
        <f>IF(COUNTIF(AF1179:AF1181, "&lt;0")&gt;=2,0,IF(AE1178=1, 1, -1))</f>
        <v>1</v>
      </c>
      <c r="AN1178" s="7">
        <v>8.5815301733398091</v>
      </c>
      <c r="AO1178" s="4">
        <f t="shared" si="679"/>
        <v>7.1899999999995998</v>
      </c>
      <c r="AP1178" s="4">
        <f t="shared" si="680"/>
        <v>-4.4600000000000364</v>
      </c>
      <c r="AQ1178" s="4">
        <f t="shared" si="681"/>
        <v>4.0799999999999272</v>
      </c>
      <c r="AR1178">
        <f t="shared" si="697"/>
        <v>7.1899999999995998</v>
      </c>
      <c r="AS1178" s="6">
        <f t="shared" si="682"/>
        <v>0</v>
      </c>
      <c r="AT1178" s="4">
        <f t="shared" si="683"/>
        <v>5.6822952600101146</v>
      </c>
      <c r="AU1178" s="4">
        <f t="shared" si="698"/>
        <v>11.501530173339882</v>
      </c>
      <c r="AV1178">
        <f t="shared" si="699"/>
        <v>0</v>
      </c>
      <c r="AW1178">
        <f t="shared" si="700"/>
        <v>0</v>
      </c>
      <c r="AX1178">
        <f t="shared" si="701"/>
        <v>0</v>
      </c>
      <c r="AY1178" s="4">
        <f t="shared" si="684"/>
        <v>6.94</v>
      </c>
      <c r="AZ1178" s="4">
        <f t="shared" si="685"/>
        <v>100.86999999999998</v>
      </c>
      <c r="BA1178" s="4">
        <f>(C1178-$C$1240)*10/100*4</f>
        <v>102.7880000000001</v>
      </c>
      <c r="BC1178"/>
      <c r="BE1178" s="6"/>
      <c r="BK1178">
        <f t="shared" si="702"/>
        <v>1</v>
      </c>
    </row>
    <row r="1179" spans="1:63" x14ac:dyDescent="0.25">
      <c r="A1179">
        <v>80</v>
      </c>
      <c r="B1179" s="1">
        <v>43122</v>
      </c>
      <c r="C1179" s="2">
        <v>2809.16</v>
      </c>
      <c r="D1179" s="2">
        <v>2833.03</v>
      </c>
      <c r="E1179" s="2">
        <v>2808.12</v>
      </c>
      <c r="F1179" s="2">
        <v>2832.97</v>
      </c>
      <c r="G1179" s="2">
        <v>3471780000</v>
      </c>
      <c r="H1179" s="2">
        <f t="shared" si="686"/>
        <v>26.524443255231532</v>
      </c>
      <c r="I1179" s="2">
        <f t="shared" si="687"/>
        <v>2734.8265000000001</v>
      </c>
      <c r="J1179" s="2">
        <f t="shared" si="688"/>
        <v>28.421763505973246</v>
      </c>
      <c r="K1179" s="2">
        <f t="shared" si="689"/>
        <v>-1.1400000000003274</v>
      </c>
      <c r="L1179" s="20">
        <f>VLOOKUP(B1179,'IV Calls'!A:B,2, FALSE)</f>
        <v>8.8900000000000007E-2</v>
      </c>
      <c r="M1179" s="2">
        <f t="shared" si="690"/>
        <v>8.1904022485326795</v>
      </c>
      <c r="N1179" s="2">
        <f>VLOOKUP(B1179,'IV Puts'!A:B,2, FALSE)</f>
        <v>8.43E-2</v>
      </c>
      <c r="O1179" s="21">
        <f t="shared" si="691"/>
        <v>8.0597836991014251</v>
      </c>
      <c r="P1179" s="4">
        <f t="shared" si="692"/>
        <v>24.910000000000309</v>
      </c>
      <c r="Q1179" s="4">
        <f t="shared" si="693"/>
        <v>19.719000000000005</v>
      </c>
      <c r="R1179" s="4">
        <f t="shared" si="694"/>
        <v>8.3127819548872157</v>
      </c>
      <c r="S1179" s="4">
        <f t="shared" si="695"/>
        <v>5.0690017363581976</v>
      </c>
      <c r="T1179" s="20">
        <f t="shared" si="666"/>
        <v>2817.9969022556393</v>
      </c>
      <c r="U1179" s="2">
        <f t="shared" si="667"/>
        <v>14.97309774436053</v>
      </c>
      <c r="V1179" s="24">
        <f t="shared" si="668"/>
        <v>0</v>
      </c>
      <c r="W1179" s="32">
        <f t="shared" si="669"/>
        <v>2812.4969104871057</v>
      </c>
      <c r="X1179" s="33">
        <f t="shared" si="670"/>
        <v>20.473089512894148</v>
      </c>
      <c r="Y1179" s="34">
        <f t="shared" si="671"/>
        <v>0</v>
      </c>
      <c r="Z1179" s="39">
        <f t="shared" si="696"/>
        <v>2809.8159999999998</v>
      </c>
      <c r="AA1179" s="33">
        <f t="shared" si="672"/>
        <v>23.153999999999996</v>
      </c>
      <c r="AB1179" s="34">
        <f t="shared" si="673"/>
        <v>0</v>
      </c>
      <c r="AC1179" s="32">
        <f t="shared" si="674"/>
        <v>2810.3789912022921</v>
      </c>
      <c r="AD1179" s="33">
        <f t="shared" si="675"/>
        <v>22.591008797707673</v>
      </c>
      <c r="AE1179" s="34">
        <f t="shared" si="676"/>
        <v>0</v>
      </c>
      <c r="AF1179" s="36">
        <f t="shared" si="677"/>
        <v>-1</v>
      </c>
      <c r="AG1179" s="37">
        <f t="shared" si="678"/>
        <v>-1</v>
      </c>
      <c r="AH1179" s="37">
        <f>IF(COUNTIF(AF1180:AF1183, "&lt;0")&gt;=2,0,IF(AE1179=1, 1, -1))</f>
        <v>0</v>
      </c>
      <c r="AI1179" s="37">
        <f>IF(COUNTIF(AF1180:AF1182, "&lt;0")&gt;=1,0,IF(AE1179=1, 1, -1))</f>
        <v>0</v>
      </c>
      <c r="AJ1179" s="42">
        <f>IF(SUM(AE1180:AE1182)=0,0,IF(AE1179=1, 1, -1))</f>
        <v>-1</v>
      </c>
      <c r="AK1179" s="37">
        <f>IF(COUNTIF(AF1180:AF1181, "&lt;0")&gt;=2,0,IF(AE1179=1, 1, -1))</f>
        <v>-1</v>
      </c>
      <c r="AL1179" s="44">
        <f>IF(COUNTIF(AF1180:AF1183, "&lt;0")&gt;=3,0,IF(AE1179=1, 1, -1))</f>
        <v>-1</v>
      </c>
      <c r="AM1179" s="49">
        <f>IF(COUNTIF(AF1180:AF1182, "&lt;0")&gt;=2,0,IF(AE1179=1, 1, -1))</f>
        <v>-1</v>
      </c>
      <c r="AN1179" s="7">
        <v>7.7666019072137775</v>
      </c>
      <c r="AO1179" s="4">
        <f t="shared" si="679"/>
        <v>23.870000000000346</v>
      </c>
      <c r="AP1179" s="4">
        <f t="shared" si="680"/>
        <v>-1.0399999999999636</v>
      </c>
      <c r="AQ1179" s="4">
        <f t="shared" si="681"/>
        <v>23.809999999999945</v>
      </c>
      <c r="AR1179">
        <f t="shared" si="697"/>
        <v>23.870000000000346</v>
      </c>
      <c r="AS1179" s="6">
        <f t="shared" si="682"/>
        <v>1</v>
      </c>
      <c r="AT1179" s="4">
        <f t="shared" si="683"/>
        <v>-12.220097139179678</v>
      </c>
      <c r="AU1179" s="4">
        <f t="shared" si="698"/>
        <v>-9.0433980927861697</v>
      </c>
      <c r="AV1179">
        <f t="shared" si="699"/>
        <v>1</v>
      </c>
      <c r="AW1179">
        <f t="shared" si="700"/>
        <v>0</v>
      </c>
      <c r="AX1179">
        <f t="shared" si="701"/>
        <v>0</v>
      </c>
      <c r="AY1179" s="4">
        <f t="shared" si="684"/>
        <v>-3.9100000000000006</v>
      </c>
      <c r="AZ1179" s="4">
        <f t="shared" si="685"/>
        <v>93.929999999999978</v>
      </c>
      <c r="BA1179" s="4">
        <f>(C1179-$C$1240)*10/100*4</f>
        <v>92.431999999999974</v>
      </c>
      <c r="BC1179"/>
      <c r="BE1179" s="6"/>
      <c r="BK1179">
        <f t="shared" si="702"/>
        <v>1</v>
      </c>
    </row>
    <row r="1180" spans="1:63" x14ac:dyDescent="0.25">
      <c r="A1180">
        <v>79</v>
      </c>
      <c r="B1180" s="1">
        <v>43119</v>
      </c>
      <c r="C1180" s="2">
        <v>2802.6</v>
      </c>
      <c r="D1180" s="2">
        <v>2810.33</v>
      </c>
      <c r="E1180" s="2">
        <v>2798.08</v>
      </c>
      <c r="F1180" s="2">
        <v>2810.3</v>
      </c>
      <c r="G1180" s="2">
        <v>3639430000</v>
      </c>
      <c r="H1180" s="2">
        <f t="shared" si="686"/>
        <v>27.145275422765131</v>
      </c>
      <c r="I1180" s="2">
        <f t="shared" si="687"/>
        <v>2728.7775000000001</v>
      </c>
      <c r="J1180" s="2">
        <f t="shared" si="688"/>
        <v>26.948152612201905</v>
      </c>
      <c r="K1180" s="2">
        <f t="shared" si="689"/>
        <v>4.569999999999709</v>
      </c>
      <c r="L1180" s="20">
        <f>VLOOKUP(B1180,'IV Calls'!A:B,2, FALSE)</f>
        <v>8.0600000000000005E-2</v>
      </c>
      <c r="M1180" s="2">
        <f t="shared" si="690"/>
        <v>7.3932977264576696</v>
      </c>
      <c r="N1180" s="2">
        <f>VLOOKUP(B1180,'IV Puts'!A:B,2, FALSE)</f>
        <v>8.5800000000000001E-2</v>
      </c>
      <c r="O1180" s="21">
        <f t="shared" si="691"/>
        <v>8.1673803937912091</v>
      </c>
      <c r="P1180" s="4">
        <f t="shared" si="692"/>
        <v>12.299999999999727</v>
      </c>
      <c r="Q1180" s="4">
        <f t="shared" si="693"/>
        <v>19.173999999999978</v>
      </c>
      <c r="R1180" s="4">
        <f t="shared" si="694"/>
        <v>7.6969022556390971</v>
      </c>
      <c r="S1180" s="4">
        <f t="shared" si="695"/>
        <v>4.6998739255014321</v>
      </c>
      <c r="T1180" s="20">
        <f t="shared" si="666"/>
        <v>2805.2060977443612</v>
      </c>
      <c r="U1180" s="2">
        <f t="shared" si="667"/>
        <v>5.0939022556390228</v>
      </c>
      <c r="V1180" s="24">
        <f t="shared" si="668"/>
        <v>1</v>
      </c>
      <c r="W1180" s="32">
        <f t="shared" si="669"/>
        <v>2805.7054593507492</v>
      </c>
      <c r="X1180" s="33">
        <f t="shared" si="670"/>
        <v>4.5945406492510301</v>
      </c>
      <c r="Y1180" s="34">
        <f t="shared" si="671"/>
        <v>1</v>
      </c>
      <c r="Z1180" s="39">
        <f t="shared" si="696"/>
        <v>2802.62</v>
      </c>
      <c r="AA1180" s="33">
        <f t="shared" si="672"/>
        <v>7.680000000000291</v>
      </c>
      <c r="AB1180" s="34">
        <f t="shared" si="673"/>
        <v>1</v>
      </c>
      <c r="AC1180" s="32">
        <f t="shared" si="674"/>
        <v>2803.2679464636576</v>
      </c>
      <c r="AD1180" s="33">
        <f t="shared" si="675"/>
        <v>7.0320535363425734</v>
      </c>
      <c r="AE1180" s="34">
        <f t="shared" si="676"/>
        <v>1</v>
      </c>
      <c r="AF1180" s="36">
        <f t="shared" si="677"/>
        <v>1</v>
      </c>
      <c r="AG1180" s="37">
        <f t="shared" si="678"/>
        <v>1</v>
      </c>
      <c r="AH1180" s="37">
        <f>IF(COUNTIF(AF1181:AF1184, "&lt;0")&gt;=2,0,IF(AE1180=1, 1, -1))</f>
        <v>0</v>
      </c>
      <c r="AI1180" s="37">
        <f>IF(COUNTIF(AF1181:AF1183, "&lt;0")&gt;=1,0,IF(AE1180=1, 1, -1))</f>
        <v>0</v>
      </c>
      <c r="AJ1180" s="42">
        <f>IF(SUM(AE1181:AE1183)=0,0,IF(AE1180=1, 1, -1))</f>
        <v>1</v>
      </c>
      <c r="AK1180" s="37">
        <f>IF(COUNTIF(AF1181:AF1182, "&lt;0")&gt;=2,0,IF(AE1180=1, 1, -1))</f>
        <v>1</v>
      </c>
      <c r="AL1180" s="44">
        <f>IF(COUNTIF(AF1181:AF1184, "&lt;0")&gt;=3,0,IF(AE1180=1, 1, -1))</f>
        <v>0</v>
      </c>
      <c r="AM1180" s="49">
        <f>IF(COUNTIF(AF1181:AF1183, "&lt;0")&gt;=2,0,IF(AE1180=1, 1, -1))</f>
        <v>0</v>
      </c>
      <c r="AN1180" s="7">
        <v>7.8702846765517123</v>
      </c>
      <c r="AO1180" s="4">
        <f t="shared" si="679"/>
        <v>7.7300000000000182</v>
      </c>
      <c r="AP1180" s="4">
        <f t="shared" si="680"/>
        <v>-4.5199999999999818</v>
      </c>
      <c r="AQ1180" s="4">
        <f t="shared" si="681"/>
        <v>7.7000000000002728</v>
      </c>
      <c r="AR1180">
        <f t="shared" si="697"/>
        <v>7.7300000000000182</v>
      </c>
      <c r="AS1180" s="6">
        <f t="shared" si="682"/>
        <v>0</v>
      </c>
      <c r="AT1180" s="4">
        <f t="shared" si="683"/>
        <v>4.0754270148275502</v>
      </c>
      <c r="AU1180" s="4">
        <f t="shared" si="698"/>
        <v>7.1702846765514394</v>
      </c>
      <c r="AV1180">
        <f t="shared" si="699"/>
        <v>0</v>
      </c>
      <c r="AW1180">
        <f t="shared" si="700"/>
        <v>0</v>
      </c>
      <c r="AX1180">
        <f t="shared" si="701"/>
        <v>0</v>
      </c>
      <c r="AY1180" s="4">
        <f t="shared" si="684"/>
        <v>6.94</v>
      </c>
      <c r="AZ1180" s="4">
        <f t="shared" si="685"/>
        <v>97.839999999999975</v>
      </c>
      <c r="BA1180" s="4">
        <f>(C1180-$C$1240)*10/100*4</f>
        <v>89.807999999999993</v>
      </c>
      <c r="BC1180"/>
      <c r="BE1180" s="6"/>
      <c r="BK1180">
        <f t="shared" si="702"/>
        <v>1</v>
      </c>
    </row>
    <row r="1181" spans="1:63" x14ac:dyDescent="0.25">
      <c r="A1181">
        <v>78</v>
      </c>
      <c r="B1181" s="1">
        <v>43118</v>
      </c>
      <c r="C1181" s="2">
        <v>2802.4</v>
      </c>
      <c r="D1181" s="2">
        <v>2805.83</v>
      </c>
      <c r="E1181" s="2">
        <v>2792.56</v>
      </c>
      <c r="F1181" s="2">
        <v>2798.03</v>
      </c>
      <c r="G1181" s="2">
        <v>3681470000</v>
      </c>
      <c r="H1181" s="2">
        <f t="shared" si="686"/>
        <v>28.202186459760721</v>
      </c>
      <c r="I1181" s="2">
        <f t="shared" si="687"/>
        <v>2723.2829999999999</v>
      </c>
      <c r="J1181" s="2">
        <f t="shared" si="688"/>
        <v>27.447880830863081</v>
      </c>
      <c r="K1181" s="2">
        <f t="shared" si="689"/>
        <v>-0.15999999999985448</v>
      </c>
      <c r="L1181" s="20">
        <f>VLOOKUP(B1181,'IV Calls'!A:B,2, FALSE)</f>
        <v>8.6999999999999994E-2</v>
      </c>
      <c r="M1181" s="2">
        <f t="shared" si="690"/>
        <v>7.9932787585189633</v>
      </c>
      <c r="N1181" s="2">
        <f>VLOOKUP(B1181,'IV Puts'!A:B,2, FALSE)</f>
        <v>0.1018</v>
      </c>
      <c r="O1181" s="21">
        <f t="shared" si="691"/>
        <v>9.7061237903583937</v>
      </c>
      <c r="P1181" s="4">
        <f t="shared" si="692"/>
        <v>13.269999999999982</v>
      </c>
      <c r="Q1181" s="4">
        <f t="shared" si="693"/>
        <v>19.567000000000007</v>
      </c>
      <c r="R1181" s="4">
        <f t="shared" si="694"/>
        <v>7.1760977443609031</v>
      </c>
      <c r="S1181" s="4">
        <f t="shared" si="695"/>
        <v>4.3738864095056726</v>
      </c>
      <c r="T1181" s="20">
        <f t="shared" si="666"/>
        <v>2809.0911578947366</v>
      </c>
      <c r="U1181" s="2">
        <f t="shared" si="667"/>
        <v>11.061157894736425</v>
      </c>
      <c r="V1181" s="24">
        <f t="shared" si="668"/>
        <v>0</v>
      </c>
      <c r="W1181" s="32">
        <f t="shared" si="669"/>
        <v>2805.2556871290544</v>
      </c>
      <c r="X1181" s="33">
        <f t="shared" si="670"/>
        <v>7.2256871290542222</v>
      </c>
      <c r="Y1181" s="34">
        <f t="shared" si="671"/>
        <v>1</v>
      </c>
      <c r="Z1181" s="39">
        <f t="shared" si="696"/>
        <v>2804.1409999999996</v>
      </c>
      <c r="AA1181" s="33">
        <f t="shared" si="672"/>
        <v>6.1109999999994216</v>
      </c>
      <c r="AB1181" s="34">
        <f t="shared" si="673"/>
        <v>1</v>
      </c>
      <c r="AC1181" s="32">
        <f t="shared" si="674"/>
        <v>2804.3750842971012</v>
      </c>
      <c r="AD1181" s="33">
        <f t="shared" si="675"/>
        <v>6.3450842971010388</v>
      </c>
      <c r="AE1181" s="34">
        <f t="shared" si="676"/>
        <v>1</v>
      </c>
      <c r="AF1181" s="36">
        <f t="shared" si="677"/>
        <v>1</v>
      </c>
      <c r="AG1181" s="37">
        <f t="shared" si="678"/>
        <v>0</v>
      </c>
      <c r="AH1181" s="37">
        <f>IF(COUNTIF(AF1182:AF1185, "&lt;0")&gt;=2,0,IF(AE1181=1, 1, -1))</f>
        <v>0</v>
      </c>
      <c r="AI1181" s="37">
        <f>IF(COUNTIF(AF1182:AF1184, "&lt;0")&gt;=1,0,IF(AE1181=1, 1, -1))</f>
        <v>0</v>
      </c>
      <c r="AJ1181" s="42">
        <f>IF(SUM(AE1182:AE1184)=0,0,IF(AE1181=1, 1, -1))</f>
        <v>0</v>
      </c>
      <c r="AK1181" s="37">
        <f>IF(COUNTIF(AF1182:AF1183, "&lt;0")&gt;=2,0,IF(AE1181=1, 1, -1))</f>
        <v>0</v>
      </c>
      <c r="AL1181" s="44">
        <f>IF(COUNTIF(AF1182:AF1185, "&lt;0")&gt;=3,0,IF(AE1181=1, 1, -1))</f>
        <v>0</v>
      </c>
      <c r="AM1181" s="49">
        <f>IF(COUNTIF(AF1182:AF1184, "&lt;0")&gt;=2,0,IF(AE1181=1, 1, -1))</f>
        <v>0</v>
      </c>
      <c r="AN1181" s="7">
        <v>9.3530549151405822</v>
      </c>
      <c r="AO1181" s="4">
        <f t="shared" si="679"/>
        <v>3.4299999999998363</v>
      </c>
      <c r="AP1181" s="4">
        <f t="shared" si="680"/>
        <v>-9.8400000000001455</v>
      </c>
      <c r="AQ1181" s="4">
        <f t="shared" si="681"/>
        <v>4.3699999999998909</v>
      </c>
      <c r="AR1181">
        <f t="shared" si="697"/>
        <v>9.8400000000001455</v>
      </c>
      <c r="AS1181" s="6">
        <f t="shared" si="682"/>
        <v>0</v>
      </c>
      <c r="AT1181" s="4">
        <f t="shared" si="683"/>
        <v>4.1895823727107278</v>
      </c>
      <c r="AU1181" s="4">
        <f t="shared" si="698"/>
        <v>11.983054915140691</v>
      </c>
      <c r="AV1181">
        <f t="shared" si="699"/>
        <v>0</v>
      </c>
      <c r="AW1181">
        <f t="shared" si="700"/>
        <v>0</v>
      </c>
      <c r="AX1181">
        <f t="shared" si="701"/>
        <v>0</v>
      </c>
      <c r="AY1181" s="4">
        <f t="shared" si="684"/>
        <v>6.94</v>
      </c>
      <c r="AZ1181" s="4">
        <f t="shared" si="685"/>
        <v>90.899999999999977</v>
      </c>
      <c r="BA1181" s="4">
        <f>(C1181-$C$1240)*10/100*4</f>
        <v>89.728000000000065</v>
      </c>
      <c r="BC1181"/>
      <c r="BE1181" s="6"/>
      <c r="BK1181">
        <f t="shared" si="702"/>
        <v>0</v>
      </c>
    </row>
    <row r="1182" spans="1:63" x14ac:dyDescent="0.25">
      <c r="A1182">
        <v>77</v>
      </c>
      <c r="B1182" s="1">
        <v>43117</v>
      </c>
      <c r="C1182" s="2">
        <v>2784.99</v>
      </c>
      <c r="D1182" s="2">
        <v>2807.04</v>
      </c>
      <c r="E1182" s="2">
        <v>2778.38</v>
      </c>
      <c r="F1182" s="2">
        <v>2802.56</v>
      </c>
      <c r="G1182" s="2">
        <v>3778050000</v>
      </c>
      <c r="H1182" s="2">
        <f t="shared" si="686"/>
        <v>30.036674323973415</v>
      </c>
      <c r="I1182" s="2">
        <f t="shared" si="687"/>
        <v>2717.4589999999998</v>
      </c>
      <c r="J1182" s="2">
        <f t="shared" si="688"/>
        <v>29.08501264894813</v>
      </c>
      <c r="K1182" s="2">
        <f t="shared" si="689"/>
        <v>8.569999999999709</v>
      </c>
      <c r="L1182" s="20">
        <f>VLOOKUP(B1182,'IV Calls'!A:B,2, FALSE)</f>
        <v>8.9399999999999993E-2</v>
      </c>
      <c r="M1182" s="2">
        <f t="shared" si="690"/>
        <v>8.137171513626841</v>
      </c>
      <c r="N1182" s="2">
        <f>VLOOKUP(B1182,'IV Puts'!A:B,2, FALSE)</f>
        <v>8.6400000000000005E-2</v>
      </c>
      <c r="O1182" s="21">
        <f t="shared" si="691"/>
        <v>8.1609747739896861</v>
      </c>
      <c r="P1182" s="4">
        <f t="shared" si="692"/>
        <v>30.619999999999891</v>
      </c>
      <c r="Q1182" s="4">
        <f t="shared" si="693"/>
        <v>20.096000000000004</v>
      </c>
      <c r="R1182" s="4">
        <f t="shared" si="694"/>
        <v>6.5311578947368414</v>
      </c>
      <c r="S1182" s="4">
        <f t="shared" si="695"/>
        <v>4.0220945479641097</v>
      </c>
      <c r="T1182" s="20">
        <f t="shared" si="666"/>
        <v>2782.2774812030075</v>
      </c>
      <c r="U1182" s="2">
        <f t="shared" si="667"/>
        <v>20.282518796992463</v>
      </c>
      <c r="V1182" s="24">
        <f t="shared" si="668"/>
        <v>0</v>
      </c>
      <c r="W1182" s="32">
        <f t="shared" si="669"/>
        <v>2787.5404757419351</v>
      </c>
      <c r="X1182" s="33">
        <f t="shared" si="670"/>
        <v>15.019524258064848</v>
      </c>
      <c r="Y1182" s="34">
        <f t="shared" si="671"/>
        <v>0</v>
      </c>
      <c r="Z1182" s="39">
        <f t="shared" si="696"/>
        <v>2783.5929999999998</v>
      </c>
      <c r="AA1182" s="33">
        <f t="shared" si="672"/>
        <v>18.967000000000098</v>
      </c>
      <c r="AB1182" s="34">
        <f t="shared" si="673"/>
        <v>0</v>
      </c>
      <c r="AC1182" s="32">
        <f t="shared" si="674"/>
        <v>2784.4219699058062</v>
      </c>
      <c r="AD1182" s="33">
        <f t="shared" si="675"/>
        <v>18.138030094193709</v>
      </c>
      <c r="AE1182" s="34">
        <f t="shared" si="676"/>
        <v>0</v>
      </c>
      <c r="AF1182" s="36">
        <f t="shared" si="677"/>
        <v>-1</v>
      </c>
      <c r="AG1182" s="37">
        <f t="shared" si="678"/>
        <v>0</v>
      </c>
      <c r="AH1182" s="37">
        <f>IF(COUNTIF(AF1183:AF1186, "&lt;0")&gt;=2,0,IF(AE1182=1, 1, -1))</f>
        <v>0</v>
      </c>
      <c r="AI1182" s="37">
        <f>IF(COUNTIF(AF1183:AF1185, "&lt;0")&gt;=1,0,IF(AE1182=1, 1, -1))</f>
        <v>0</v>
      </c>
      <c r="AJ1182" s="42">
        <f>IF(SUM(AE1183:AE1185)=0,0,IF(AE1182=1, 1, -1))</f>
        <v>0</v>
      </c>
      <c r="AK1182" s="37">
        <f>IF(COUNTIF(AF1183:AF1184, "&lt;0")&gt;=2,0,IF(AE1182=1, 1, -1))</f>
        <v>0</v>
      </c>
      <c r="AL1182" s="44">
        <f>IF(COUNTIF(AF1183:AF1186, "&lt;0")&gt;=3,0,IF(AE1182=1, 1, -1))</f>
        <v>0</v>
      </c>
      <c r="AM1182" s="49">
        <f>IF(COUNTIF(AF1183:AF1185, "&lt;0")&gt;=2,0,IF(AE1182=1, 1, -1))</f>
        <v>0</v>
      </c>
      <c r="AN1182" s="7">
        <v>7.8641120668608417</v>
      </c>
      <c r="AO1182" s="4">
        <f t="shared" si="679"/>
        <v>22.050000000000182</v>
      </c>
      <c r="AP1182" s="4">
        <f t="shared" si="680"/>
        <v>-6.6099999999996726</v>
      </c>
      <c r="AQ1182" s="4">
        <f t="shared" si="681"/>
        <v>17.570000000000164</v>
      </c>
      <c r="AR1182">
        <f t="shared" si="697"/>
        <v>22.050000000000182</v>
      </c>
      <c r="AS1182" s="6">
        <f t="shared" si="682"/>
        <v>1</v>
      </c>
      <c r="AT1182" s="4">
        <f t="shared" si="683"/>
        <v>-10.253831899708919</v>
      </c>
      <c r="AU1182" s="4">
        <f t="shared" si="698"/>
        <v>-2.7058879331393229</v>
      </c>
      <c r="AV1182">
        <f t="shared" si="699"/>
        <v>1</v>
      </c>
      <c r="AW1182">
        <f t="shared" si="700"/>
        <v>0</v>
      </c>
      <c r="AX1182">
        <f t="shared" si="701"/>
        <v>0</v>
      </c>
      <c r="AY1182" s="4">
        <f t="shared" si="684"/>
        <v>-3.9100000000000006</v>
      </c>
      <c r="AZ1182" s="4">
        <f t="shared" si="685"/>
        <v>83.95999999999998</v>
      </c>
      <c r="BA1182" s="4">
        <f>(C1182-$C$1240)*10/100*4</f>
        <v>82.763999999999939</v>
      </c>
      <c r="BC1182"/>
      <c r="BE1182" s="6"/>
      <c r="BK1182">
        <f t="shared" si="702"/>
        <v>0</v>
      </c>
    </row>
    <row r="1183" spans="1:63" x14ac:dyDescent="0.25">
      <c r="A1183">
        <v>76</v>
      </c>
      <c r="B1183" s="1">
        <v>43116</v>
      </c>
      <c r="C1183" s="2">
        <v>2798.96</v>
      </c>
      <c r="D1183" s="2">
        <v>2807.54</v>
      </c>
      <c r="E1183" s="2">
        <v>2768.64</v>
      </c>
      <c r="F1183" s="2">
        <v>2776.42</v>
      </c>
      <c r="G1183" s="2">
        <v>4325970000</v>
      </c>
      <c r="H1183" s="2">
        <f t="shared" si="686"/>
        <v>33.598611413105886</v>
      </c>
      <c r="I1183" s="2">
        <f t="shared" si="687"/>
        <v>2711.2409999999995</v>
      </c>
      <c r="J1183" s="2">
        <f t="shared" si="688"/>
        <v>31.147431337870657</v>
      </c>
      <c r="K1183" s="2">
        <f t="shared" si="689"/>
        <v>12.720000000000255</v>
      </c>
      <c r="L1183" s="20">
        <f>VLOOKUP(B1183,'IV Calls'!A:B,2, FALSE)</f>
        <v>9.7000000000000003E-2</v>
      </c>
      <c r="M1183" s="2">
        <f t="shared" si="690"/>
        <v>8.8601493814406638</v>
      </c>
      <c r="N1183" s="2">
        <f>VLOOKUP(B1183,'IV Puts'!A:B,2, FALSE)</f>
        <v>8.7300000000000003E-2</v>
      </c>
      <c r="O1183" s="21">
        <f t="shared" si="691"/>
        <v>8.2751503898802952</v>
      </c>
      <c r="P1183" s="4">
        <f t="shared" si="692"/>
        <v>38.900000000000091</v>
      </c>
      <c r="Q1183" s="4">
        <f t="shared" si="693"/>
        <v>19.26199999999999</v>
      </c>
      <c r="R1183" s="4">
        <f t="shared" si="694"/>
        <v>5.8574812030075183</v>
      </c>
      <c r="S1183" s="4">
        <f t="shared" si="695"/>
        <v>3.5922193548387096</v>
      </c>
      <c r="T1183" s="20">
        <f t="shared" si="666"/>
        <v>2791.9859398496237</v>
      </c>
      <c r="U1183" s="2">
        <f t="shared" si="667"/>
        <v>15.565939849623646</v>
      </c>
      <c r="V1183" s="24">
        <f t="shared" si="668"/>
        <v>0</v>
      </c>
      <c r="W1183" s="32">
        <f t="shared" si="669"/>
        <v>2801.4865011607458</v>
      </c>
      <c r="X1183" s="33">
        <f t="shared" si="670"/>
        <v>25.066501160745702</v>
      </c>
      <c r="Y1183" s="34">
        <f t="shared" si="671"/>
        <v>0</v>
      </c>
      <c r="Z1183" s="39">
        <f t="shared" si="696"/>
        <v>2801.8379999999997</v>
      </c>
      <c r="AA1183" s="33">
        <f t="shared" si="672"/>
        <v>25.417999999999665</v>
      </c>
      <c r="AB1183" s="34">
        <f t="shared" si="673"/>
        <v>0</v>
      </c>
      <c r="AC1183" s="32">
        <f t="shared" si="674"/>
        <v>2801.7641852437564</v>
      </c>
      <c r="AD1183" s="33">
        <f t="shared" si="675"/>
        <v>25.344185243756328</v>
      </c>
      <c r="AE1183" s="34">
        <f t="shared" si="676"/>
        <v>0</v>
      </c>
      <c r="AF1183" s="36">
        <f t="shared" si="677"/>
        <v>-1</v>
      </c>
      <c r="AG1183" s="37">
        <f t="shared" si="678"/>
        <v>0</v>
      </c>
      <c r="AH1183" s="37">
        <f>IF(COUNTIF(AF1184:AF1187, "&lt;0")&gt;=2,0,IF(AE1183=1, 1, -1))</f>
        <v>0</v>
      </c>
      <c r="AI1183" s="37">
        <f>IF(COUNTIF(AF1184:AF1186, "&lt;0")&gt;=1,0,IF(AE1183=1, 1, -1))</f>
        <v>0</v>
      </c>
      <c r="AJ1183" s="42">
        <f>IF(SUM(AE1184:AE1186)=0,0,IF(AE1183=1, 1, -1))</f>
        <v>-1</v>
      </c>
      <c r="AK1183" s="37">
        <f>IF(COUNTIF(AF1184:AF1185, "&lt;0")&gt;=2,0,IF(AE1183=1, 1, -1))</f>
        <v>0</v>
      </c>
      <c r="AL1183" s="44">
        <f>IF(COUNTIF(AF1184:AF1187, "&lt;0")&gt;=3,0,IF(AE1183=1, 1, -1))</f>
        <v>-1</v>
      </c>
      <c r="AM1183" s="49">
        <f>IF(COUNTIF(AF1184:AF1186, "&lt;0")&gt;=2,0,IF(AE1183=1, 1, -1))</f>
        <v>0</v>
      </c>
      <c r="AN1183" s="7">
        <v>7.974134443296597</v>
      </c>
      <c r="AO1183" s="4">
        <f t="shared" si="679"/>
        <v>8.5799999999999272</v>
      </c>
      <c r="AP1183" s="4">
        <f t="shared" si="680"/>
        <v>-30.320000000000164</v>
      </c>
      <c r="AQ1183" s="4">
        <f t="shared" si="681"/>
        <v>22.539999999999964</v>
      </c>
      <c r="AR1183">
        <f t="shared" si="697"/>
        <v>30.320000000000164</v>
      </c>
      <c r="AS1183" s="6">
        <f t="shared" si="682"/>
        <v>1</v>
      </c>
      <c r="AT1183" s="4">
        <f t="shared" si="683"/>
        <v>-18.358798335055269</v>
      </c>
      <c r="AU1183" s="4">
        <f t="shared" si="698"/>
        <v>-7.5658655567033666</v>
      </c>
      <c r="AV1183">
        <f t="shared" si="699"/>
        <v>1</v>
      </c>
      <c r="AW1183">
        <f t="shared" si="700"/>
        <v>0</v>
      </c>
      <c r="AX1183">
        <f t="shared" si="701"/>
        <v>0</v>
      </c>
      <c r="AY1183" s="4">
        <f t="shared" si="684"/>
        <v>-3.9100000000000006</v>
      </c>
      <c r="AZ1183" s="4">
        <f t="shared" si="685"/>
        <v>87.869999999999976</v>
      </c>
      <c r="BA1183" s="4">
        <f>(C1183-$C$1240)*10/100*4</f>
        <v>88.352000000000046</v>
      </c>
      <c r="BC1183"/>
      <c r="BE1183" s="6"/>
      <c r="BK1183">
        <f t="shared" si="702"/>
        <v>1</v>
      </c>
    </row>
    <row r="1184" spans="1:63" x14ac:dyDescent="0.25">
      <c r="A1184">
        <v>75</v>
      </c>
      <c r="B1184" s="1">
        <v>43112</v>
      </c>
      <c r="C1184" s="2">
        <v>2770.18</v>
      </c>
      <c r="D1184" s="2">
        <v>2787.85</v>
      </c>
      <c r="E1184" s="2">
        <v>2769.64</v>
      </c>
      <c r="F1184" s="2">
        <v>2786.24</v>
      </c>
      <c r="G1184" s="2">
        <v>3573970000</v>
      </c>
      <c r="H1184" s="2">
        <f t="shared" si="686"/>
        <v>29.674262866441438</v>
      </c>
      <c r="I1184" s="2">
        <f t="shared" si="687"/>
        <v>2704.5864999999994</v>
      </c>
      <c r="J1184" s="2">
        <f t="shared" si="688"/>
        <v>31.174328824075396</v>
      </c>
      <c r="K1184" s="2">
        <f t="shared" si="689"/>
        <v>2.6199999999998909</v>
      </c>
      <c r="L1184" s="20">
        <f>VLOOKUP(B1184,'IV Calls'!A:B,2, FALSE)</f>
        <v>7.2400000000000006E-2</v>
      </c>
      <c r="M1184" s="2">
        <f t="shared" si="690"/>
        <v>6.5688054329436421</v>
      </c>
      <c r="N1184" s="2">
        <f>VLOOKUP(B1184,'IV Puts'!A:B,2, FALSE)</f>
        <v>6.9699999999999998E-2</v>
      </c>
      <c r="O1184" s="21">
        <f t="shared" si="691"/>
        <v>6.5625549351087464</v>
      </c>
      <c r="P1184" s="4">
        <f t="shared" si="692"/>
        <v>20.289999999999964</v>
      </c>
      <c r="Q1184" s="4">
        <f t="shared" si="693"/>
        <v>17.222999999999956</v>
      </c>
      <c r="R1184" s="4">
        <f t="shared" si="694"/>
        <v>5.7459398496240546</v>
      </c>
      <c r="S1184" s="4">
        <f t="shared" si="695"/>
        <v>3.5584523390784333</v>
      </c>
      <c r="T1184" s="20">
        <f t="shared" si="666"/>
        <v>2772.6974060150374</v>
      </c>
      <c r="U1184" s="2">
        <f t="shared" si="667"/>
        <v>13.542593984962423</v>
      </c>
      <c r="V1184" s="24">
        <f t="shared" si="668"/>
        <v>0</v>
      </c>
      <c r="W1184" s="32">
        <f t="shared" si="669"/>
        <v>2772.4439502084779</v>
      </c>
      <c r="X1184" s="33">
        <f t="shared" si="670"/>
        <v>13.796049791521909</v>
      </c>
      <c r="Y1184" s="34">
        <f t="shared" si="671"/>
        <v>0</v>
      </c>
      <c r="Z1184" s="39">
        <f t="shared" si="696"/>
        <v>2771.9009999999998</v>
      </c>
      <c r="AA1184" s="33">
        <f t="shared" si="672"/>
        <v>14.338999999999942</v>
      </c>
      <c r="AB1184" s="34">
        <f t="shared" si="673"/>
        <v>0</v>
      </c>
      <c r="AC1184" s="32">
        <f t="shared" si="674"/>
        <v>2772.01501954378</v>
      </c>
      <c r="AD1184" s="33">
        <f t="shared" si="675"/>
        <v>14.224980456219782</v>
      </c>
      <c r="AE1184" s="34">
        <f t="shared" si="676"/>
        <v>0</v>
      </c>
      <c r="AF1184" s="36">
        <f t="shared" si="677"/>
        <v>-1</v>
      </c>
      <c r="AG1184" s="37">
        <f t="shared" si="678"/>
        <v>0</v>
      </c>
      <c r="AH1184" s="37">
        <f>IF(COUNTIF(AF1185:AF1188, "&lt;0")&gt;=2,0,IF(AE1184=1, 1, -1))</f>
        <v>-1</v>
      </c>
      <c r="AI1184" s="37">
        <f>IF(COUNTIF(AF1185:AF1187, "&lt;0")&gt;=1,0,IF(AE1184=1, 1, -1))</f>
        <v>0</v>
      </c>
      <c r="AJ1184" s="42">
        <f>IF(SUM(AE1185:AE1187)=0,0,IF(AE1184=1, 1, -1))</f>
        <v>-1</v>
      </c>
      <c r="AK1184" s="37">
        <f>IF(COUNTIF(AF1185:AF1186, "&lt;0")&gt;=2,0,IF(AE1184=1, 1, -1))</f>
        <v>-1</v>
      </c>
      <c r="AL1184" s="44">
        <f>IF(COUNTIF(AF1185:AF1188, "&lt;0")&gt;=3,0,IF(AE1184=1, 1, -1))</f>
        <v>-1</v>
      </c>
      <c r="AM1184" s="49">
        <f>IF(COUNTIF(AF1185:AF1187, "&lt;0")&gt;=2,0,IF(AE1184=1, 1, -1))</f>
        <v>-1</v>
      </c>
      <c r="AN1184" s="7">
        <v>6.3238361695603844</v>
      </c>
      <c r="AO1184" s="4">
        <f t="shared" si="679"/>
        <v>17.670000000000073</v>
      </c>
      <c r="AP1184" s="4">
        <f t="shared" si="680"/>
        <v>-0.53999999999996362</v>
      </c>
      <c r="AQ1184" s="4">
        <f t="shared" si="681"/>
        <v>16.059999999999945</v>
      </c>
      <c r="AR1184">
        <f t="shared" si="697"/>
        <v>17.670000000000073</v>
      </c>
      <c r="AS1184" s="6">
        <f t="shared" si="682"/>
        <v>1</v>
      </c>
      <c r="AT1184" s="4">
        <f t="shared" si="683"/>
        <v>-8.1842457456594957</v>
      </c>
      <c r="AU1184" s="4">
        <f t="shared" si="698"/>
        <v>-2.7361638304395619</v>
      </c>
      <c r="AV1184">
        <f t="shared" si="699"/>
        <v>1</v>
      </c>
      <c r="AW1184">
        <f t="shared" si="700"/>
        <v>0</v>
      </c>
      <c r="AX1184">
        <f t="shared" si="701"/>
        <v>0</v>
      </c>
      <c r="AY1184" s="4">
        <f t="shared" si="684"/>
        <v>-3.9100000000000006</v>
      </c>
      <c r="AZ1184" s="4">
        <f t="shared" si="685"/>
        <v>91.779999999999973</v>
      </c>
      <c r="BA1184" s="4">
        <f>(C1184-$C$1240)*10/100*4</f>
        <v>76.839999999999961</v>
      </c>
      <c r="BC1184"/>
      <c r="BE1184" s="6"/>
      <c r="BK1184">
        <f t="shared" si="702"/>
        <v>1</v>
      </c>
    </row>
    <row r="1185" spans="1:63" x14ac:dyDescent="0.25">
      <c r="A1185">
        <v>74</v>
      </c>
      <c r="B1185" s="1">
        <v>43111</v>
      </c>
      <c r="C1185" s="2">
        <v>2752.97</v>
      </c>
      <c r="D1185" s="2">
        <v>2767.56</v>
      </c>
      <c r="E1185" s="2">
        <v>2752.78</v>
      </c>
      <c r="F1185" s="2">
        <v>2767.56</v>
      </c>
      <c r="G1185" s="2">
        <v>3641320000</v>
      </c>
      <c r="H1185" s="2">
        <f t="shared" si="686"/>
        <v>28.401846751380262</v>
      </c>
      <c r="I1185" s="2">
        <f t="shared" si="687"/>
        <v>2699.4569999999994</v>
      </c>
      <c r="J1185" s="2">
        <f t="shared" si="688"/>
        <v>29.430161305600841</v>
      </c>
      <c r="K1185" s="2">
        <f t="shared" si="689"/>
        <v>4.7399999999997817</v>
      </c>
      <c r="L1185" s="20">
        <f>VLOOKUP(B1185,'IV Calls'!A:B,2, FALSE)</f>
        <v>6.4699999999999994E-2</v>
      </c>
      <c r="M1185" s="2">
        <f t="shared" si="690"/>
        <v>5.8291890961569939</v>
      </c>
      <c r="N1185" s="2">
        <f>VLOOKUP(B1185,'IV Puts'!A:B,2, FALSE)</f>
        <v>6.6100000000000006E-2</v>
      </c>
      <c r="O1185" s="21">
        <f t="shared" si="691"/>
        <v>6.1801307644857753</v>
      </c>
      <c r="P1185" s="4">
        <f t="shared" si="692"/>
        <v>19.329999999999927</v>
      </c>
      <c r="Q1185" s="4">
        <f t="shared" si="693"/>
        <v>15.697999999999956</v>
      </c>
      <c r="R1185" s="4">
        <f t="shared" si="694"/>
        <v>5.1374060150375929</v>
      </c>
      <c r="S1185" s="4">
        <f t="shared" si="695"/>
        <v>3.1886622654621237</v>
      </c>
      <c r="T1185" s="20">
        <f t="shared" si="666"/>
        <v>2752.8502706766917</v>
      </c>
      <c r="U1185" s="2">
        <f t="shared" si="667"/>
        <v>14.709729323308238</v>
      </c>
      <c r="V1185" s="24">
        <f t="shared" si="668"/>
        <v>0</v>
      </c>
      <c r="W1185" s="32">
        <f t="shared" si="669"/>
        <v>2755.0261902549769</v>
      </c>
      <c r="X1185" s="33">
        <f t="shared" si="670"/>
        <v>12.533809745023063</v>
      </c>
      <c r="Y1185" s="34">
        <f t="shared" si="671"/>
        <v>0</v>
      </c>
      <c r="Z1185" s="39">
        <f t="shared" si="696"/>
        <v>2753.7120000000004</v>
      </c>
      <c r="AA1185" s="33">
        <f t="shared" si="672"/>
        <v>13.847999999999502</v>
      </c>
      <c r="AB1185" s="34">
        <f t="shared" si="673"/>
        <v>0</v>
      </c>
      <c r="AC1185" s="32">
        <f t="shared" si="674"/>
        <v>2753.9879799535456</v>
      </c>
      <c r="AD1185" s="33">
        <f t="shared" si="675"/>
        <v>13.572020046454327</v>
      </c>
      <c r="AE1185" s="34">
        <f t="shared" si="676"/>
        <v>0</v>
      </c>
      <c r="AF1185" s="36">
        <f t="shared" si="677"/>
        <v>-1</v>
      </c>
      <c r="AG1185" s="37">
        <f t="shared" si="678"/>
        <v>-1</v>
      </c>
      <c r="AH1185" s="37">
        <f>IF(COUNTIF(AF1186:AF1189, "&lt;0")&gt;=2,0,IF(AE1185=1, 1, -1))</f>
        <v>-1</v>
      </c>
      <c r="AI1185" s="37">
        <f>IF(COUNTIF(AF1186:AF1188, "&lt;0")&gt;=1,0,IF(AE1185=1, 1, -1))</f>
        <v>-1</v>
      </c>
      <c r="AJ1185" s="42">
        <f>IF(SUM(AE1186:AE1188)=0,0,IF(AE1185=1, 1, -1))</f>
        <v>-1</v>
      </c>
      <c r="AK1185" s="37">
        <f>IF(COUNTIF(AF1186:AF1187, "&lt;0")&gt;=2,0,IF(AE1185=1, 1, -1))</f>
        <v>-1</v>
      </c>
      <c r="AL1185" s="44">
        <f>IF(COUNTIF(AF1186:AF1189, "&lt;0")&gt;=3,0,IF(AE1185=1, 1, -1))</f>
        <v>-1</v>
      </c>
      <c r="AM1185" s="49">
        <f>IF(COUNTIF(AF1186:AF1188, "&lt;0")&gt;=2,0,IF(AE1185=1, 1, -1))</f>
        <v>-1</v>
      </c>
      <c r="AN1185" s="7">
        <v>5.9553230178667285</v>
      </c>
      <c r="AO1185" s="4">
        <f t="shared" si="679"/>
        <v>14.590000000000146</v>
      </c>
      <c r="AP1185" s="4">
        <f t="shared" si="680"/>
        <v>-0.18999999999959982</v>
      </c>
      <c r="AQ1185" s="4">
        <f t="shared" si="681"/>
        <v>14.590000000000146</v>
      </c>
      <c r="AR1185">
        <f t="shared" si="697"/>
        <v>14.590000000000146</v>
      </c>
      <c r="AS1185" s="6">
        <f t="shared" si="682"/>
        <v>1</v>
      </c>
      <c r="AT1185" s="4">
        <f t="shared" si="683"/>
        <v>-5.6570154732000528</v>
      </c>
      <c r="AU1185" s="4">
        <f t="shared" si="698"/>
        <v>-1.6346769821334171</v>
      </c>
      <c r="AV1185">
        <f t="shared" si="699"/>
        <v>1</v>
      </c>
      <c r="AW1185">
        <f t="shared" si="700"/>
        <v>0</v>
      </c>
      <c r="AX1185">
        <f t="shared" si="701"/>
        <v>0</v>
      </c>
      <c r="AY1185" s="4">
        <f t="shared" si="684"/>
        <v>-3.9100000000000006</v>
      </c>
      <c r="AZ1185" s="4">
        <f t="shared" si="685"/>
        <v>95.689999999999969</v>
      </c>
      <c r="BA1185" s="4">
        <f>(C1185-$C$1240)*10/100*4</f>
        <v>69.955999999999946</v>
      </c>
      <c r="BC1185"/>
      <c r="BE1185" s="6"/>
      <c r="BK1185">
        <f t="shared" si="702"/>
        <v>1</v>
      </c>
    </row>
    <row r="1186" spans="1:63" x14ac:dyDescent="0.25">
      <c r="A1186">
        <v>73</v>
      </c>
      <c r="B1186" s="1">
        <v>43110</v>
      </c>
      <c r="C1186" s="2">
        <v>2745.55</v>
      </c>
      <c r="D1186" s="2">
        <v>2750.8</v>
      </c>
      <c r="E1186" s="2">
        <v>2736.06</v>
      </c>
      <c r="F1186" s="2">
        <v>2748.23</v>
      </c>
      <c r="G1186" s="2">
        <v>3576350000</v>
      </c>
      <c r="H1186" s="2">
        <f t="shared" si="686"/>
        <v>28.095915954695911</v>
      </c>
      <c r="I1186" s="2">
        <f t="shared" si="687"/>
        <v>2694.895</v>
      </c>
      <c r="J1186" s="2">
        <f t="shared" si="688"/>
        <v>28.562141192033998</v>
      </c>
      <c r="K1186" s="2">
        <f t="shared" si="689"/>
        <v>-5.7399999999997817</v>
      </c>
      <c r="L1186" s="20">
        <f>VLOOKUP(B1186,'IV Calls'!A:B,2, FALSE)</f>
        <v>6.9599999999999995E-2</v>
      </c>
      <c r="M1186" s="2">
        <f t="shared" si="690"/>
        <v>6.277639848003437</v>
      </c>
      <c r="N1186" s="2">
        <f>VLOOKUP(B1186,'IV Puts'!A:B,2, FALSE)</f>
        <v>6.5600000000000006E-2</v>
      </c>
      <c r="O1186" s="21">
        <f t="shared" si="691"/>
        <v>6.1402116002510931</v>
      </c>
      <c r="P1186" s="4">
        <f t="shared" si="692"/>
        <v>15.230000000000018</v>
      </c>
      <c r="Q1186" s="4">
        <f t="shared" si="693"/>
        <v>14.437999999999965</v>
      </c>
      <c r="R1186" s="4">
        <f t="shared" si="694"/>
        <v>4.6202706766917272</v>
      </c>
      <c r="S1186" s="4">
        <f t="shared" si="695"/>
        <v>2.8960426126440773</v>
      </c>
      <c r="T1186" s="20">
        <f t="shared" si="666"/>
        <v>2755.6016390977443</v>
      </c>
      <c r="U1186" s="2">
        <f t="shared" si="667"/>
        <v>7.3716390977442643</v>
      </c>
      <c r="V1186" s="24">
        <f t="shared" si="668"/>
        <v>0</v>
      </c>
      <c r="W1186" s="32">
        <f t="shared" si="669"/>
        <v>2747.4994997974745</v>
      </c>
      <c r="X1186" s="33">
        <f t="shared" si="670"/>
        <v>0.73050020252549075</v>
      </c>
      <c r="Y1186" s="34">
        <f t="shared" si="671"/>
        <v>1</v>
      </c>
      <c r="Z1186" s="39">
        <f t="shared" si="696"/>
        <v>2744.9900000000007</v>
      </c>
      <c r="AA1186" s="33">
        <f t="shared" si="672"/>
        <v>3.239999999999327</v>
      </c>
      <c r="AB1186" s="34">
        <f t="shared" si="673"/>
        <v>1</v>
      </c>
      <c r="AC1186" s="32">
        <f t="shared" si="674"/>
        <v>2745.5169949574702</v>
      </c>
      <c r="AD1186" s="33">
        <f t="shared" si="675"/>
        <v>2.7130050425298577</v>
      </c>
      <c r="AE1186" s="34">
        <f t="shared" si="676"/>
        <v>1</v>
      </c>
      <c r="AF1186" s="36">
        <f t="shared" si="677"/>
        <v>1</v>
      </c>
      <c r="AG1186" s="37">
        <f t="shared" si="678"/>
        <v>1</v>
      </c>
      <c r="AH1186" s="37">
        <f>IF(COUNTIF(AF1187:AF1190, "&lt;0")&gt;=2,0,IF(AE1186=1, 1, -1))</f>
        <v>1</v>
      </c>
      <c r="AI1186" s="37">
        <f>IF(COUNTIF(AF1187:AF1189, "&lt;0")&gt;=1,0,IF(AE1186=1, 1, -1))</f>
        <v>0</v>
      </c>
      <c r="AJ1186" s="42">
        <f>IF(SUM(AE1187:AE1189)=0,0,IF(AE1186=1, 1, -1))</f>
        <v>1</v>
      </c>
      <c r="AK1186" s="37">
        <f>IF(COUNTIF(AF1187:AF1188, "&lt;0")&gt;=2,0,IF(AE1186=1, 1, -1))</f>
        <v>1</v>
      </c>
      <c r="AL1186" s="44">
        <f>IF(COUNTIF(AF1187:AF1190, "&lt;0")&gt;=3,0,IF(AE1186=1, 1, -1))</f>
        <v>1</v>
      </c>
      <c r="AM1186" s="49">
        <f>IF(COUNTIF(AF1187:AF1189, "&lt;0")&gt;=2,0,IF(AE1186=1, 1, -1))</f>
        <v>1</v>
      </c>
      <c r="AN1186" s="7">
        <v>5.9168559486928958</v>
      </c>
      <c r="AO1186" s="4">
        <f t="shared" si="679"/>
        <v>5.25</v>
      </c>
      <c r="AP1186" s="4">
        <f t="shared" si="680"/>
        <v>-9.4900000000002365</v>
      </c>
      <c r="AQ1186" s="4">
        <f t="shared" si="681"/>
        <v>2.6799999999998363</v>
      </c>
      <c r="AR1186">
        <f t="shared" si="697"/>
        <v>9.4900000000002365</v>
      </c>
      <c r="AS1186" s="6">
        <f t="shared" si="682"/>
        <v>1</v>
      </c>
      <c r="AT1186" s="4">
        <f t="shared" si="683"/>
        <v>-0.61471607696089237</v>
      </c>
      <c r="AU1186" s="4">
        <f t="shared" si="698"/>
        <v>10.236855948693059</v>
      </c>
      <c r="AV1186">
        <f t="shared" si="699"/>
        <v>0</v>
      </c>
      <c r="AW1186">
        <f t="shared" si="700"/>
        <v>1</v>
      </c>
      <c r="AX1186">
        <f t="shared" si="701"/>
        <v>0</v>
      </c>
      <c r="AY1186" s="4">
        <f t="shared" si="684"/>
        <v>-3.9100000000000006</v>
      </c>
      <c r="AZ1186" s="4">
        <f t="shared" si="685"/>
        <v>99.599999999999966</v>
      </c>
      <c r="BA1186" s="4">
        <f>(C1186-$C$1240)*10/100*4</f>
        <v>66.988000000000099</v>
      </c>
      <c r="BC1186"/>
      <c r="BE1186" s="6"/>
      <c r="BK1186">
        <f t="shared" si="702"/>
        <v>1</v>
      </c>
    </row>
    <row r="1187" spans="1:63" x14ac:dyDescent="0.25">
      <c r="A1187">
        <v>72</v>
      </c>
      <c r="B1187" s="1">
        <v>43109</v>
      </c>
      <c r="C1187" s="2">
        <v>2751.15</v>
      </c>
      <c r="D1187" s="2">
        <v>2759.14</v>
      </c>
      <c r="E1187" s="2">
        <v>2747.86</v>
      </c>
      <c r="F1187" s="2">
        <v>2751.29</v>
      </c>
      <c r="G1187" s="2">
        <v>3453480000</v>
      </c>
      <c r="H1187" s="2">
        <f t="shared" si="686"/>
        <v>27.363859701763172</v>
      </c>
      <c r="I1187" s="2">
        <f t="shared" si="687"/>
        <v>2690.2269999999999</v>
      </c>
      <c r="J1187" s="2">
        <f t="shared" si="688"/>
        <v>28.353718887243748</v>
      </c>
      <c r="K1187" s="2">
        <f t="shared" si="689"/>
        <v>3.4400000000000546</v>
      </c>
      <c r="L1187" s="20">
        <f>VLOOKUP(B1187,'IV Calls'!A:B,2, FALSE)</f>
        <v>6.9400000000000003E-2</v>
      </c>
      <c r="M1187" s="2">
        <f t="shared" si="690"/>
        <v>6.2514556118616351</v>
      </c>
      <c r="N1187" s="2">
        <f>VLOOKUP(B1187,'IV Puts'!A:B,2, FALSE)</f>
        <v>6.9099999999999995E-2</v>
      </c>
      <c r="O1187" s="21">
        <f t="shared" si="691"/>
        <v>6.4593983828467385</v>
      </c>
      <c r="P1187" s="4">
        <f t="shared" si="692"/>
        <v>11.429999999999836</v>
      </c>
      <c r="Q1187" s="4">
        <f t="shared" si="693"/>
        <v>13.452999999999975</v>
      </c>
      <c r="R1187" s="4">
        <f t="shared" si="694"/>
        <v>4.3116390977443624</v>
      </c>
      <c r="S1187" s="4">
        <f t="shared" si="695"/>
        <v>2.7457743626399793</v>
      </c>
      <c r="T1187" s="20">
        <f t="shared" si="666"/>
        <v>2751.6532857142856</v>
      </c>
      <c r="U1187" s="2">
        <f t="shared" si="667"/>
        <v>0.36328571428566647</v>
      </c>
      <c r="V1187" s="24">
        <f t="shared" si="668"/>
        <v>1</v>
      </c>
      <c r="W1187" s="32">
        <f t="shared" si="669"/>
        <v>2752.938944297719</v>
      </c>
      <c r="X1187" s="33">
        <f t="shared" si="670"/>
        <v>1.6489442977190265</v>
      </c>
      <c r="Y1187" s="34">
        <f t="shared" si="671"/>
        <v>1</v>
      </c>
      <c r="Z1187" s="39">
        <f t="shared" si="696"/>
        <v>2751.9979999999996</v>
      </c>
      <c r="AA1187" s="33">
        <f t="shared" si="672"/>
        <v>0.70799999999962893</v>
      </c>
      <c r="AB1187" s="34">
        <f t="shared" si="673"/>
        <v>1</v>
      </c>
      <c r="AC1187" s="32">
        <f t="shared" si="674"/>
        <v>2752.1955983025209</v>
      </c>
      <c r="AD1187" s="33">
        <f t="shared" si="675"/>
        <v>0.90559830252095708</v>
      </c>
      <c r="AE1187" s="34">
        <f t="shared" si="676"/>
        <v>1</v>
      </c>
      <c r="AF1187" s="36">
        <f t="shared" si="677"/>
        <v>1</v>
      </c>
      <c r="AG1187" s="37">
        <f t="shared" si="678"/>
        <v>1</v>
      </c>
      <c r="AH1187" s="37">
        <f>IF(COUNTIF(AF1188:AF1191, "&lt;0")&gt;=2,0,IF(AE1187=1, 1, -1))</f>
        <v>0</v>
      </c>
      <c r="AI1187" s="37">
        <f>IF(COUNTIF(AF1188:AF1190, "&lt;0")&gt;=1,0,IF(AE1187=1, 1, -1))</f>
        <v>0</v>
      </c>
      <c r="AJ1187" s="42">
        <f>IF(SUM(AE1188:AE1190)=0,0,IF(AE1187=1, 1, -1))</f>
        <v>1</v>
      </c>
      <c r="AK1187" s="37">
        <f>IF(COUNTIF(AF1188:AF1189, "&lt;0")&gt;=2,0,IF(AE1187=1, 1, -1))</f>
        <v>1</v>
      </c>
      <c r="AL1187" s="44">
        <f>IF(COUNTIF(AF1188:AF1191, "&lt;0")&gt;=3,0,IF(AE1187=1, 1, -1))</f>
        <v>1</v>
      </c>
      <c r="AM1187" s="49">
        <f>IF(COUNTIF(AF1188:AF1190, "&lt;0")&gt;=2,0,IF(AE1187=1, 1, -1))</f>
        <v>1</v>
      </c>
      <c r="AN1187" s="7">
        <v>6.2244320285250563</v>
      </c>
      <c r="AO1187" s="4">
        <f t="shared" si="679"/>
        <v>7.9899999999997817</v>
      </c>
      <c r="AP1187" s="4">
        <f t="shared" si="680"/>
        <v>-3.2899999999999636</v>
      </c>
      <c r="AQ1187" s="4">
        <f t="shared" si="681"/>
        <v>0.13999999999987267</v>
      </c>
      <c r="AR1187">
        <f t="shared" si="697"/>
        <v>7.9899999999997817</v>
      </c>
      <c r="AS1187" s="6">
        <f t="shared" si="682"/>
        <v>0</v>
      </c>
      <c r="AT1187" s="4">
        <f t="shared" si="683"/>
        <v>1.3466480427878018</v>
      </c>
      <c r="AU1187" s="4">
        <f t="shared" si="698"/>
        <v>13.084432028525184</v>
      </c>
      <c r="AV1187">
        <f t="shared" si="699"/>
        <v>0</v>
      </c>
      <c r="AW1187">
        <f t="shared" si="700"/>
        <v>0</v>
      </c>
      <c r="AX1187">
        <f t="shared" si="701"/>
        <v>0</v>
      </c>
      <c r="AY1187" s="4">
        <f t="shared" si="684"/>
        <v>6.94</v>
      </c>
      <c r="AZ1187" s="4">
        <f t="shared" si="685"/>
        <v>103.50999999999996</v>
      </c>
      <c r="BA1187" s="4">
        <f>(C1187-$C$1240)*10/100*4</f>
        <v>69.228000000000065</v>
      </c>
      <c r="BC1187"/>
      <c r="BE1187" s="6"/>
      <c r="BK1187">
        <f t="shared" si="702"/>
        <v>1</v>
      </c>
    </row>
    <row r="1188" spans="1:63" x14ac:dyDescent="0.25">
      <c r="A1188">
        <v>71</v>
      </c>
      <c r="B1188" s="1">
        <v>43108</v>
      </c>
      <c r="C1188" s="2">
        <v>2742.67</v>
      </c>
      <c r="D1188" s="2">
        <v>2748.51</v>
      </c>
      <c r="E1188" s="2">
        <v>2737.6</v>
      </c>
      <c r="F1188" s="2">
        <v>2747.71</v>
      </c>
      <c r="G1188" s="2">
        <v>3242650000</v>
      </c>
      <c r="H1188" s="2">
        <f t="shared" si="686"/>
        <v>22.997845430484237</v>
      </c>
      <c r="I1188" s="2">
        <f t="shared" si="687"/>
        <v>2684.9800000000005</v>
      </c>
      <c r="J1188" s="2">
        <f t="shared" si="688"/>
        <v>24.614287592457579</v>
      </c>
      <c r="K1188" s="2">
        <f t="shared" si="689"/>
        <v>-0.48000000000001819</v>
      </c>
      <c r="L1188" s="20">
        <f>VLOOKUP(B1188,'IV Calls'!A:B,2, FALSE)</f>
        <v>6.3500000000000001E-2</v>
      </c>
      <c r="M1188" s="2">
        <f t="shared" si="690"/>
        <v>5.7104991150061304</v>
      </c>
      <c r="N1188" s="2">
        <f>VLOOKUP(B1188,'IV Puts'!A:B,2, FALSE)</f>
        <v>6.2899999999999998E-2</v>
      </c>
      <c r="O1188" s="21">
        <f t="shared" si="691"/>
        <v>5.8700706786096664</v>
      </c>
      <c r="P1188" s="4">
        <f t="shared" si="692"/>
        <v>10.910000000000309</v>
      </c>
      <c r="Q1188" s="4">
        <f t="shared" si="693"/>
        <v>13.031999999999972</v>
      </c>
      <c r="R1188" s="4">
        <f t="shared" si="694"/>
        <v>3.9432857142857154</v>
      </c>
      <c r="S1188" s="4">
        <f t="shared" si="695"/>
        <v>2.5196398559423767</v>
      </c>
      <c r="T1188" s="20">
        <f t="shared" si="666"/>
        <v>2746.8388270676692</v>
      </c>
      <c r="U1188" s="2">
        <f t="shared" si="667"/>
        <v>0.87117293233086457</v>
      </c>
      <c r="V1188" s="24">
        <f t="shared" si="668"/>
        <v>1</v>
      </c>
      <c r="W1188" s="32">
        <f t="shared" si="669"/>
        <v>2744.3576754520686</v>
      </c>
      <c r="X1188" s="33">
        <f t="shared" si="670"/>
        <v>3.3523245479314028</v>
      </c>
      <c r="Y1188" s="34">
        <f t="shared" si="671"/>
        <v>1</v>
      </c>
      <c r="Z1188" s="39">
        <f t="shared" si="696"/>
        <v>2743.8040000000001</v>
      </c>
      <c r="AA1188" s="33">
        <f t="shared" si="672"/>
        <v>3.9059999999999491</v>
      </c>
      <c r="AB1188" s="34">
        <f t="shared" si="673"/>
        <v>1</v>
      </c>
      <c r="AC1188" s="32">
        <f t="shared" si="674"/>
        <v>2743.9202718449342</v>
      </c>
      <c r="AD1188" s="33">
        <f t="shared" si="675"/>
        <v>3.789728155065859</v>
      </c>
      <c r="AE1188" s="34">
        <f t="shared" si="676"/>
        <v>1</v>
      </c>
      <c r="AF1188" s="36">
        <f t="shared" si="677"/>
        <v>1</v>
      </c>
      <c r="AG1188" s="37">
        <f t="shared" si="678"/>
        <v>0</v>
      </c>
      <c r="AH1188" s="37">
        <f>IF(COUNTIF(AF1189:AF1192, "&lt;0")&gt;=2,0,IF(AE1188=1, 1, -1))</f>
        <v>0</v>
      </c>
      <c r="AI1188" s="37">
        <f>IF(COUNTIF(AF1189:AF1191, "&lt;0")&gt;=1,0,IF(AE1188=1, 1, -1))</f>
        <v>0</v>
      </c>
      <c r="AJ1188" s="42">
        <f>IF(SUM(AE1189:AE1191)=0,0,IF(AE1188=1, 1, -1))</f>
        <v>1</v>
      </c>
      <c r="AK1188" s="37">
        <f>IF(COUNTIF(AF1189:AF1190, "&lt;0")&gt;=2,0,IF(AE1188=1, 1, -1))</f>
        <v>1</v>
      </c>
      <c r="AL1188" s="44">
        <f>IF(COUNTIF(AF1189:AF1192, "&lt;0")&gt;=3,0,IF(AE1188=1, 1, -1))</f>
        <v>0</v>
      </c>
      <c r="AM1188" s="49">
        <f>IF(COUNTIF(AF1189:AF1191, "&lt;0")&gt;=2,0,IF(AE1188=1, 1, -1))</f>
        <v>0</v>
      </c>
      <c r="AN1188" s="7">
        <v>5.6565416430533162</v>
      </c>
      <c r="AO1188" s="4">
        <f t="shared" si="679"/>
        <v>5.8400000000001455</v>
      </c>
      <c r="AP1188" s="4">
        <f t="shared" si="680"/>
        <v>-5.0700000000001637</v>
      </c>
      <c r="AQ1188" s="4">
        <f t="shared" si="681"/>
        <v>5.0399999999999636</v>
      </c>
      <c r="AR1188">
        <f t="shared" si="697"/>
        <v>5.8400000000001455</v>
      </c>
      <c r="AS1188" s="6">
        <f t="shared" si="682"/>
        <v>0</v>
      </c>
      <c r="AT1188" s="4">
        <f t="shared" si="683"/>
        <v>2.6448124645798288</v>
      </c>
      <c r="AU1188" s="4">
        <f t="shared" si="698"/>
        <v>7.6165416430533526</v>
      </c>
      <c r="AV1188">
        <f t="shared" si="699"/>
        <v>0</v>
      </c>
      <c r="AW1188">
        <f t="shared" si="700"/>
        <v>0</v>
      </c>
      <c r="AX1188">
        <f t="shared" si="701"/>
        <v>0</v>
      </c>
      <c r="AY1188" s="4">
        <f t="shared" si="684"/>
        <v>6.94</v>
      </c>
      <c r="AZ1188" s="4">
        <f t="shared" si="685"/>
        <v>96.569999999999965</v>
      </c>
      <c r="BA1188" s="4">
        <f>(C1188-$C$1240)*10/100*4</f>
        <v>65.836000000000055</v>
      </c>
      <c r="BC1188"/>
      <c r="BE1188" s="6"/>
      <c r="BK1188">
        <f t="shared" si="702"/>
        <v>1</v>
      </c>
    </row>
    <row r="1189" spans="1:63" x14ac:dyDescent="0.25">
      <c r="A1189">
        <v>70</v>
      </c>
      <c r="B1189" s="1">
        <v>43105</v>
      </c>
      <c r="C1189" s="2">
        <v>2731.33</v>
      </c>
      <c r="D1189" s="2">
        <v>2743.45</v>
      </c>
      <c r="E1189" s="2">
        <v>2727.92</v>
      </c>
      <c r="F1189" s="2">
        <v>2743.15</v>
      </c>
      <c r="G1189" s="2">
        <v>3236620000</v>
      </c>
      <c r="H1189" s="2">
        <f t="shared" si="686"/>
        <v>17.697453677483267</v>
      </c>
      <c r="I1189" s="2">
        <f t="shared" si="687"/>
        <v>2679.2655000000004</v>
      </c>
      <c r="J1189" s="2">
        <f t="shared" si="688"/>
        <v>20.164081477768949</v>
      </c>
      <c r="K1189" s="2">
        <f t="shared" si="689"/>
        <v>7.3400000000001455</v>
      </c>
      <c r="L1189" s="20">
        <f>VLOOKUP(B1189,'IV Calls'!A:B,2, FALSE)</f>
        <v>5.8599999999999999E-2</v>
      </c>
      <c r="M1189" s="2">
        <f t="shared" si="690"/>
        <v>5.2330382843629133</v>
      </c>
      <c r="N1189" s="2">
        <f>VLOOKUP(B1189,'IV Puts'!A:B,2, FALSE)</f>
        <v>6.0299999999999999E-2</v>
      </c>
      <c r="O1189" s="21">
        <f t="shared" si="691"/>
        <v>5.5881229102218075</v>
      </c>
      <c r="P1189" s="4">
        <f t="shared" si="692"/>
        <v>19.460000000000036</v>
      </c>
      <c r="Q1189" s="4">
        <f t="shared" si="693"/>
        <v>13.279999999999927</v>
      </c>
      <c r="R1189" s="4">
        <f t="shared" si="694"/>
        <v>3.6888270676691723</v>
      </c>
      <c r="S1189" s="4">
        <f t="shared" si="695"/>
        <v>2.3770076789695298</v>
      </c>
      <c r="T1189" s="20">
        <f t="shared" si="666"/>
        <v>2727.4399999999996</v>
      </c>
      <c r="U1189" s="2">
        <f t="shared" si="667"/>
        <v>15.710000000000491</v>
      </c>
      <c r="V1189" s="24">
        <f t="shared" si="668"/>
        <v>0</v>
      </c>
      <c r="W1189" s="32">
        <f t="shared" si="669"/>
        <v>2732.9160307692305</v>
      </c>
      <c r="X1189" s="33">
        <f t="shared" si="670"/>
        <v>10.233969230769617</v>
      </c>
      <c r="Y1189" s="34">
        <f t="shared" si="671"/>
        <v>0</v>
      </c>
      <c r="Z1189" s="39">
        <f t="shared" si="696"/>
        <v>2732.5319999999997</v>
      </c>
      <c r="AA1189" s="33">
        <f t="shared" si="672"/>
        <v>10.618000000000393</v>
      </c>
      <c r="AB1189" s="34">
        <f t="shared" si="673"/>
        <v>0</v>
      </c>
      <c r="AC1189" s="32">
        <f t="shared" si="674"/>
        <v>2732.6126464615381</v>
      </c>
      <c r="AD1189" s="33">
        <f t="shared" si="675"/>
        <v>10.537353538461957</v>
      </c>
      <c r="AE1189" s="34">
        <f t="shared" si="676"/>
        <v>0</v>
      </c>
      <c r="AF1189" s="36">
        <f t="shared" si="677"/>
        <v>-1</v>
      </c>
      <c r="AG1189" s="37">
        <f t="shared" si="678"/>
        <v>-1</v>
      </c>
      <c r="AH1189" s="37">
        <f>IF(COUNTIF(AF1190:AF1193, "&lt;0")&gt;=2,0,IF(AE1189=1, 1, -1))</f>
        <v>0</v>
      </c>
      <c r="AI1189" s="37">
        <f>IF(COUNTIF(AF1190:AF1192, "&lt;0")&gt;=1,0,IF(AE1189=1, 1, -1))</f>
        <v>0</v>
      </c>
      <c r="AJ1189" s="42">
        <f>IF(SUM(AE1190:AE1192)=0,0,IF(AE1189=1, 1, -1))</f>
        <v>-1</v>
      </c>
      <c r="AK1189" s="37">
        <f>IF(COUNTIF(AF1190:AF1191, "&lt;0")&gt;=2,0,IF(AE1189=1, 1, -1))</f>
        <v>-1</v>
      </c>
      <c r="AL1189" s="44">
        <f>IF(COUNTIF(AF1190:AF1193, "&lt;0")&gt;=3,0,IF(AE1189=1, 1, -1))</f>
        <v>0</v>
      </c>
      <c r="AM1189" s="49">
        <f>IF(COUNTIF(AF1190:AF1192, "&lt;0")&gt;=2,0,IF(AE1189=1, 1, -1))</f>
        <v>0</v>
      </c>
      <c r="AN1189" s="7">
        <v>5.3848499752062065</v>
      </c>
      <c r="AO1189" s="4">
        <f t="shared" si="679"/>
        <v>12.119999999999891</v>
      </c>
      <c r="AP1189" s="4">
        <f t="shared" si="680"/>
        <v>-3.4099999999998545</v>
      </c>
      <c r="AQ1189" s="4">
        <f t="shared" si="681"/>
        <v>11.820000000000164</v>
      </c>
      <c r="AR1189">
        <f t="shared" si="697"/>
        <v>12.119999999999891</v>
      </c>
      <c r="AS1189" s="6">
        <f t="shared" si="682"/>
        <v>1</v>
      </c>
      <c r="AT1189" s="4">
        <f t="shared" si="683"/>
        <v>-4.0427250371905821</v>
      </c>
      <c r="AU1189" s="4">
        <f t="shared" si="698"/>
        <v>0.56484997520604274</v>
      </c>
      <c r="AV1189">
        <f t="shared" si="699"/>
        <v>0</v>
      </c>
      <c r="AW1189">
        <f t="shared" si="700"/>
        <v>1</v>
      </c>
      <c r="AX1189">
        <f t="shared" si="701"/>
        <v>0</v>
      </c>
      <c r="AY1189" s="4">
        <f t="shared" si="684"/>
        <v>-3.9100000000000006</v>
      </c>
      <c r="AZ1189" s="4">
        <f t="shared" si="685"/>
        <v>89.629999999999967</v>
      </c>
      <c r="BA1189" s="4">
        <f>(C1189-$C$1240)*10/100*4</f>
        <v>61.3</v>
      </c>
      <c r="BC1189"/>
      <c r="BE1189" s="6"/>
      <c r="BK1189">
        <f t="shared" si="702"/>
        <v>1</v>
      </c>
    </row>
    <row r="1190" spans="1:63" x14ac:dyDescent="0.25">
      <c r="A1190">
        <v>69</v>
      </c>
      <c r="B1190" s="1">
        <v>43104</v>
      </c>
      <c r="C1190" s="2">
        <v>2719.31</v>
      </c>
      <c r="D1190" s="2">
        <v>2729.29</v>
      </c>
      <c r="E1190" s="2">
        <v>2719.07</v>
      </c>
      <c r="F1190" s="2">
        <v>2723.99</v>
      </c>
      <c r="G1190" s="2">
        <v>3695260000</v>
      </c>
      <c r="H1190" s="2">
        <f t="shared" si="686"/>
        <v>11.72635706432307</v>
      </c>
      <c r="I1190" s="2">
        <f t="shared" si="687"/>
        <v>2674.011</v>
      </c>
      <c r="J1190" s="2">
        <f t="shared" si="688"/>
        <v>14.916206093056166</v>
      </c>
      <c r="K1190" s="2">
        <f t="shared" si="689"/>
        <v>6.25</v>
      </c>
      <c r="L1190" s="20">
        <f>VLOOKUP(B1190,'IV Calls'!A:B,2, FALSE)</f>
        <v>5.7799999999999997E-2</v>
      </c>
      <c r="M1190" s="2">
        <f t="shared" si="690"/>
        <v>5.1408865974604634</v>
      </c>
      <c r="N1190" s="2">
        <f>VLOOKUP(B1190,'IV Puts'!A:B,2, FALSE)</f>
        <v>6.0600000000000001E-2</v>
      </c>
      <c r="O1190" s="21">
        <f t="shared" si="691"/>
        <v>5.5933906399757358</v>
      </c>
      <c r="P1190" s="4">
        <f t="shared" si="692"/>
        <v>16.230000000000018</v>
      </c>
      <c r="Q1190" s="4">
        <f t="shared" si="693"/>
        <v>12.823999999999932</v>
      </c>
      <c r="R1190" s="4">
        <f t="shared" si="694"/>
        <v>3.449999999999998</v>
      </c>
      <c r="S1190" s="4">
        <f t="shared" si="695"/>
        <v>2.2338461538461507</v>
      </c>
      <c r="T1190" s="20">
        <f t="shared" si="666"/>
        <v>2716.3981654135337</v>
      </c>
      <c r="U1190" s="2">
        <f t="shared" si="667"/>
        <v>7.5918345864661205</v>
      </c>
      <c r="V1190" s="24">
        <f t="shared" si="668"/>
        <v>0</v>
      </c>
      <c r="W1190" s="32">
        <f t="shared" si="669"/>
        <v>2720.8601875291679</v>
      </c>
      <c r="X1190" s="33">
        <f t="shared" si="670"/>
        <v>3.1298124708318937</v>
      </c>
      <c r="Y1190" s="34">
        <f t="shared" si="671"/>
        <v>1</v>
      </c>
      <c r="Z1190" s="39">
        <f t="shared" si="696"/>
        <v>2721.4560000000001</v>
      </c>
      <c r="AA1190" s="33">
        <f t="shared" si="672"/>
        <v>2.5339999999996508</v>
      </c>
      <c r="AB1190" s="34">
        <f t="shared" si="673"/>
        <v>1</v>
      </c>
      <c r="AC1190" s="32">
        <f t="shared" si="674"/>
        <v>2721.3308793811252</v>
      </c>
      <c r="AD1190" s="33">
        <f t="shared" si="675"/>
        <v>2.6591206188745673</v>
      </c>
      <c r="AE1190" s="34">
        <f t="shared" si="676"/>
        <v>1</v>
      </c>
      <c r="AF1190" s="36">
        <f t="shared" si="677"/>
        <v>1</v>
      </c>
      <c r="AG1190" s="37">
        <f t="shared" si="678"/>
        <v>0</v>
      </c>
      <c r="AH1190" s="37">
        <f>IF(COUNTIF(AF1191:AF1194, "&lt;0")&gt;=2,0,IF(AE1190=1, 1, -1))</f>
        <v>0</v>
      </c>
      <c r="AI1190" s="37">
        <f>IF(COUNTIF(AF1191:AF1193, "&lt;0")&gt;=1,0,IF(AE1190=1, 1, -1))</f>
        <v>0</v>
      </c>
      <c r="AJ1190" s="42">
        <f>IF(SUM(AE1191:AE1193)=0,0,IF(AE1190=1, 1, -1))</f>
        <v>0</v>
      </c>
      <c r="AK1190" s="37">
        <f>IF(COUNTIF(AF1191:AF1192, "&lt;0")&gt;=2,0,IF(AE1190=1, 1, -1))</f>
        <v>0</v>
      </c>
      <c r="AL1190" s="44">
        <f>IF(COUNTIF(AF1191:AF1194, "&lt;0")&gt;=3,0,IF(AE1190=1, 1, -1))</f>
        <v>0</v>
      </c>
      <c r="AM1190" s="49">
        <f>IF(COUNTIF(AF1191:AF1193, "&lt;0")&gt;=2,0,IF(AE1190=1, 1, -1))</f>
        <v>0</v>
      </c>
      <c r="AN1190" s="7">
        <v>5.3899260866107976</v>
      </c>
      <c r="AO1190" s="4">
        <f t="shared" si="679"/>
        <v>9.9800000000000182</v>
      </c>
      <c r="AP1190" s="4">
        <f t="shared" si="680"/>
        <v>-0.23999999999978172</v>
      </c>
      <c r="AQ1190" s="4">
        <f t="shared" si="681"/>
        <v>4.6799999999998363</v>
      </c>
      <c r="AR1190">
        <f t="shared" si="697"/>
        <v>9.9800000000000182</v>
      </c>
      <c r="AS1190" s="6">
        <f t="shared" si="682"/>
        <v>1</v>
      </c>
      <c r="AT1190" s="4">
        <f t="shared" si="683"/>
        <v>-1.8951108700838226</v>
      </c>
      <c r="AU1190" s="4">
        <f t="shared" si="698"/>
        <v>7.7099260866109613</v>
      </c>
      <c r="AV1190">
        <f t="shared" si="699"/>
        <v>0</v>
      </c>
      <c r="AW1190">
        <f t="shared" si="700"/>
        <v>1</v>
      </c>
      <c r="AX1190">
        <f t="shared" si="701"/>
        <v>0</v>
      </c>
      <c r="AY1190" s="4">
        <f t="shared" si="684"/>
        <v>-3.9100000000000006</v>
      </c>
      <c r="AZ1190" s="4">
        <f t="shared" si="685"/>
        <v>93.539999999999964</v>
      </c>
      <c r="BA1190" s="4">
        <f>(C1190-$C$1240)*10/100*4</f>
        <v>56.492000000000004</v>
      </c>
      <c r="BC1190"/>
      <c r="BE1190" s="6"/>
      <c r="BK1190">
        <f t="shared" si="702"/>
        <v>0</v>
      </c>
    </row>
    <row r="1191" spans="1:63" x14ac:dyDescent="0.25">
      <c r="A1191">
        <v>68</v>
      </c>
      <c r="B1191" s="1">
        <v>43103</v>
      </c>
      <c r="C1191" s="2">
        <v>2697.85</v>
      </c>
      <c r="D1191" s="2">
        <v>2714.37</v>
      </c>
      <c r="E1191" s="2">
        <v>2697.77</v>
      </c>
      <c r="F1191" s="2">
        <v>2713.06</v>
      </c>
      <c r="G1191" s="2">
        <v>3538660000</v>
      </c>
      <c r="H1191" s="2">
        <f t="shared" si="686"/>
        <v>5.5428537575672658</v>
      </c>
      <c r="I1191" s="2">
        <f t="shared" si="687"/>
        <v>2670.0345000000002</v>
      </c>
      <c r="J1191" s="2">
        <f t="shared" si="688"/>
        <v>9.5094313848493179</v>
      </c>
      <c r="K1191" s="2">
        <f t="shared" si="689"/>
        <v>2.0399999999999636</v>
      </c>
      <c r="L1191" s="20">
        <f>VLOOKUP(B1191,'IV Calls'!A:B,2, FALSE)</f>
        <v>5.8700000000000002E-2</v>
      </c>
      <c r="M1191" s="2">
        <f t="shared" si="690"/>
        <v>5.1877395984556998</v>
      </c>
      <c r="N1191" s="2">
        <f>VLOOKUP(B1191,'IV Puts'!A:B,2, FALSE)</f>
        <v>5.8500000000000003E-2</v>
      </c>
      <c r="O1191" s="21">
        <f t="shared" si="691"/>
        <v>5.36522914158751</v>
      </c>
      <c r="P1191" s="4">
        <f t="shared" si="692"/>
        <v>18.559999999999945</v>
      </c>
      <c r="Q1191" s="4">
        <f t="shared" si="693"/>
        <v>12.570999999999959</v>
      </c>
      <c r="R1191" s="4">
        <f t="shared" si="694"/>
        <v>3.3381654135338334</v>
      </c>
      <c r="S1191" s="4">
        <f t="shared" si="695"/>
        <v>2.1833627171376691</v>
      </c>
      <c r="T1191" s="20">
        <f t="shared" si="666"/>
        <v>2698.9259248120302</v>
      </c>
      <c r="U1191" s="2">
        <f t="shared" si="667"/>
        <v>14.134075187969756</v>
      </c>
      <c r="V1191" s="24">
        <f t="shared" si="668"/>
        <v>0</v>
      </c>
      <c r="W1191" s="32">
        <f t="shared" si="669"/>
        <v>2699.3301396907923</v>
      </c>
      <c r="X1191" s="33">
        <f t="shared" si="670"/>
        <v>13.729860309207652</v>
      </c>
      <c r="Y1191" s="34">
        <f t="shared" si="671"/>
        <v>0</v>
      </c>
      <c r="Z1191" s="39">
        <f t="shared" si="696"/>
        <v>2699.2619999999997</v>
      </c>
      <c r="AA1191" s="33">
        <f t="shared" si="672"/>
        <v>13.798000000000229</v>
      </c>
      <c r="AB1191" s="34">
        <f t="shared" si="673"/>
        <v>0</v>
      </c>
      <c r="AC1191" s="32">
        <f t="shared" si="674"/>
        <v>2699.2763093350663</v>
      </c>
      <c r="AD1191" s="33">
        <f t="shared" si="675"/>
        <v>13.783690664933602</v>
      </c>
      <c r="AE1191" s="34">
        <f t="shared" si="676"/>
        <v>0</v>
      </c>
      <c r="AF1191" s="36">
        <f t="shared" si="677"/>
        <v>-1</v>
      </c>
      <c r="AG1191" s="37">
        <f t="shared" si="678"/>
        <v>0</v>
      </c>
      <c r="AH1191" s="37">
        <f>IF(COUNTIF(AF1192:AF1195, "&lt;0")&gt;=2,0,IF(AE1191=1, 1, -1))</f>
        <v>0</v>
      </c>
      <c r="AI1191" s="37">
        <f>IF(COUNTIF(AF1192:AF1194, "&lt;0")&gt;=1,0,IF(AE1191=1, 1, -1))</f>
        <v>0</v>
      </c>
      <c r="AJ1191" s="42">
        <f>IF(SUM(AE1192:AE1194)=0,0,IF(AE1191=1, 1, -1))</f>
        <v>-1</v>
      </c>
      <c r="AK1191" s="37">
        <f>IF(COUNTIF(AF1192:AF1193, "&lt;0")&gt;=2,0,IF(AE1191=1, 1, -1))</f>
        <v>0</v>
      </c>
      <c r="AL1191" s="44">
        <f>IF(COUNTIF(AF1192:AF1195, "&lt;0")&gt;=3,0,IF(AE1191=1, 1, -1))</f>
        <v>-1</v>
      </c>
      <c r="AM1191" s="49">
        <f>IF(COUNTIF(AF1192:AF1194, "&lt;0")&gt;=2,0,IF(AE1191=1, 1, -1))</f>
        <v>0</v>
      </c>
      <c r="AN1191" s="7">
        <v>5.1700641654115591</v>
      </c>
      <c r="AO1191" s="4">
        <f t="shared" si="679"/>
        <v>16.519999999999982</v>
      </c>
      <c r="AP1191" s="4">
        <f t="shared" si="680"/>
        <v>-7.999999999992724E-2</v>
      </c>
      <c r="AQ1191" s="4">
        <f t="shared" si="681"/>
        <v>15.210000000000036</v>
      </c>
      <c r="AR1191">
        <f t="shared" si="697"/>
        <v>16.519999999999982</v>
      </c>
      <c r="AS1191" s="6">
        <f t="shared" si="682"/>
        <v>1</v>
      </c>
      <c r="AT1191" s="4">
        <f t="shared" si="683"/>
        <v>-8.7649037518826436</v>
      </c>
      <c r="AU1191" s="4">
        <f t="shared" si="698"/>
        <v>-3.0399358345884764</v>
      </c>
      <c r="AV1191">
        <f t="shared" si="699"/>
        <v>1</v>
      </c>
      <c r="AW1191">
        <f t="shared" si="700"/>
        <v>0</v>
      </c>
      <c r="AX1191">
        <f t="shared" si="701"/>
        <v>0</v>
      </c>
      <c r="AY1191" s="4">
        <f t="shared" si="684"/>
        <v>-3.9100000000000006</v>
      </c>
      <c r="AZ1191" s="4">
        <f t="shared" si="685"/>
        <v>97.44999999999996</v>
      </c>
      <c r="BA1191" s="4">
        <f>(C1191-$C$1240)*10/100*4</f>
        <v>47.907999999999994</v>
      </c>
      <c r="BC1191"/>
      <c r="BE1191" s="6"/>
      <c r="BK1191">
        <f t="shared" si="702"/>
        <v>1</v>
      </c>
    </row>
    <row r="1192" spans="1:63" x14ac:dyDescent="0.25">
      <c r="A1192">
        <v>67</v>
      </c>
      <c r="B1192" s="1">
        <v>43102</v>
      </c>
      <c r="C1192" s="2">
        <v>2683.73</v>
      </c>
      <c r="D1192" s="2">
        <v>2695.89</v>
      </c>
      <c r="E1192" s="2">
        <v>2682.36</v>
      </c>
      <c r="F1192" s="2">
        <v>2695.81</v>
      </c>
      <c r="G1192" s="2">
        <v>3367250000</v>
      </c>
      <c r="H1192" s="2">
        <f t="shared" si="686"/>
        <v>3.8949306084248012</v>
      </c>
      <c r="I1192" s="2">
        <f t="shared" si="687"/>
        <v>2668.0014999999999</v>
      </c>
      <c r="J1192" s="2">
        <f t="shared" si="688"/>
        <v>6.6712000616948437</v>
      </c>
      <c r="K1192" s="2">
        <f t="shared" si="689"/>
        <v>10.119999999999891</v>
      </c>
      <c r="L1192" s="20">
        <f>VLOOKUP(B1192,'IV Calls'!A:B,2, FALSE)</f>
        <v>5.79E-2</v>
      </c>
      <c r="M1192" s="2">
        <f t="shared" si="690"/>
        <v>5.0748990506239497</v>
      </c>
      <c r="N1192" s="2">
        <f>VLOOKUP(B1192,'IV Puts'!A:B,2, FALSE)</f>
        <v>6.6000000000000003E-2</v>
      </c>
      <c r="O1192" s="21">
        <f t="shared" si="691"/>
        <v>6.003231915268989</v>
      </c>
      <c r="P1192" s="4">
        <f t="shared" si="692"/>
        <v>22.279999999999745</v>
      </c>
      <c r="Q1192" s="4">
        <f t="shared" si="693"/>
        <v>12.630999999999949</v>
      </c>
      <c r="R1192" s="4">
        <f t="shared" si="694"/>
        <v>3.115924812030074</v>
      </c>
      <c r="S1192" s="4">
        <f t="shared" si="695"/>
        <v>2.0847037898481302</v>
      </c>
      <c r="T1192" s="20">
        <f t="shared" si="666"/>
        <v>2676.6256315789474</v>
      </c>
      <c r="U1192" s="2">
        <f t="shared" si="667"/>
        <v>19.184368421052568</v>
      </c>
      <c r="V1192" s="24">
        <f t="shared" si="668"/>
        <v>0</v>
      </c>
      <c r="W1192" s="32">
        <f t="shared" si="669"/>
        <v>2685.1925115154536</v>
      </c>
      <c r="X1192" s="33">
        <f t="shared" si="670"/>
        <v>10.617488484546357</v>
      </c>
      <c r="Y1192" s="34">
        <f t="shared" si="671"/>
        <v>0</v>
      </c>
      <c r="Z1192" s="39">
        <f t="shared" si="696"/>
        <v>2683.1880000000001</v>
      </c>
      <c r="AA1192" s="33">
        <f t="shared" si="672"/>
        <v>12.621999999999844</v>
      </c>
      <c r="AB1192" s="34">
        <f t="shared" si="673"/>
        <v>0</v>
      </c>
      <c r="AC1192" s="32">
        <f t="shared" si="674"/>
        <v>2683.6089474182454</v>
      </c>
      <c r="AD1192" s="33">
        <f t="shared" si="675"/>
        <v>12.201052581754539</v>
      </c>
      <c r="AE1192" s="34">
        <f t="shared" si="676"/>
        <v>0</v>
      </c>
      <c r="AF1192" s="36">
        <f t="shared" si="677"/>
        <v>-1</v>
      </c>
      <c r="AG1192" s="37">
        <f t="shared" si="678"/>
        <v>0</v>
      </c>
      <c r="AH1192" s="37">
        <f>IF(COUNTIF(AF1193:AF1196, "&lt;0")&gt;=2,0,IF(AE1192=1, 1, -1))</f>
        <v>-1</v>
      </c>
      <c r="AI1192" s="37">
        <f>IF(COUNTIF(AF1193:AF1195, "&lt;0")&gt;=1,0,IF(AE1192=1, 1, -1))</f>
        <v>0</v>
      </c>
      <c r="AJ1192" s="42">
        <f>IF(SUM(AE1193:AE1195)=0,0,IF(AE1192=1, 1, -1))</f>
        <v>-1</v>
      </c>
      <c r="AK1192" s="37">
        <f>IF(COUNTIF(AF1193:AF1194, "&lt;0")&gt;=2,0,IF(AE1192=1, 1, -1))</f>
        <v>-1</v>
      </c>
      <c r="AL1192" s="44">
        <f>IF(COUNTIF(AF1193:AF1196, "&lt;0")&gt;=3,0,IF(AE1192=1, 1, -1))</f>
        <v>-1</v>
      </c>
      <c r="AM1192" s="49">
        <f>IF(COUNTIF(AF1193:AF1195, "&lt;0")&gt;=2,0,IF(AE1192=1, 1, -1))</f>
        <v>-1</v>
      </c>
      <c r="AN1192" s="7">
        <v>5.7848590214366276</v>
      </c>
      <c r="AO1192" s="4">
        <f t="shared" si="679"/>
        <v>12.159999999999854</v>
      </c>
      <c r="AP1192" s="4">
        <f t="shared" si="680"/>
        <v>-1.3699999999998909</v>
      </c>
      <c r="AQ1192" s="4">
        <f t="shared" si="681"/>
        <v>12.079999999999927</v>
      </c>
      <c r="AR1192">
        <f t="shared" si="697"/>
        <v>12.159999999999854</v>
      </c>
      <c r="AS1192" s="6">
        <f t="shared" si="682"/>
        <v>1</v>
      </c>
      <c r="AT1192" s="4">
        <f t="shared" si="683"/>
        <v>-3.4827114678449131</v>
      </c>
      <c r="AU1192" s="4">
        <f t="shared" si="698"/>
        <v>0.70485902143670032</v>
      </c>
      <c r="AV1192">
        <f t="shared" si="699"/>
        <v>0</v>
      </c>
      <c r="AW1192">
        <f t="shared" si="700"/>
        <v>1</v>
      </c>
      <c r="AX1192">
        <f t="shared" si="701"/>
        <v>0</v>
      </c>
      <c r="AY1192" s="4">
        <f t="shared" si="684"/>
        <v>-3.9100000000000006</v>
      </c>
      <c r="AZ1192" s="4">
        <f t="shared" si="685"/>
        <v>101.35999999999996</v>
      </c>
      <c r="BA1192" s="4">
        <f>(C1192-$C$1240)*10/100*4</f>
        <v>42.260000000000034</v>
      </c>
      <c r="BC1192"/>
      <c r="BE1192" s="6"/>
      <c r="BK1192">
        <f t="shared" si="702"/>
        <v>1</v>
      </c>
    </row>
    <row r="1193" spans="1:63" x14ac:dyDescent="0.25">
      <c r="A1193">
        <v>66</v>
      </c>
      <c r="B1193" s="1">
        <v>43098</v>
      </c>
      <c r="C1193" s="2">
        <v>2689.15</v>
      </c>
      <c r="D1193" s="2">
        <v>2692.12</v>
      </c>
      <c r="E1193" s="2">
        <v>2673.61</v>
      </c>
      <c r="F1193" s="2">
        <v>2673.61</v>
      </c>
      <c r="G1193" s="2">
        <v>2443490000</v>
      </c>
      <c r="H1193" s="2">
        <f t="shared" si="686"/>
        <v>8.7873252155843051</v>
      </c>
      <c r="I1193" s="2">
        <f t="shared" si="687"/>
        <v>2666.0699999999997</v>
      </c>
      <c r="J1193" s="2">
        <f t="shared" si="688"/>
        <v>8.4129208114035592</v>
      </c>
      <c r="K1193" s="2">
        <f t="shared" si="689"/>
        <v>1.6100000000001273</v>
      </c>
      <c r="L1193" s="20">
        <f>VLOOKUP(B1193,'IV Calls'!A:B,2, FALSE)</f>
        <v>6.6500000000000004E-2</v>
      </c>
      <c r="M1193" s="2">
        <f t="shared" si="690"/>
        <v>5.8590522255085951</v>
      </c>
      <c r="N1193" s="2">
        <f>VLOOKUP(B1193,'IV Puts'!A:B,2, FALSE)</f>
        <v>6.7000000000000004E-2</v>
      </c>
      <c r="O1193" s="21">
        <f t="shared" si="691"/>
        <v>6.1259418255889813</v>
      </c>
      <c r="P1193" s="4">
        <f t="shared" si="692"/>
        <v>18.509999999999764</v>
      </c>
      <c r="Q1193" s="4">
        <f t="shared" si="693"/>
        <v>13.164999999999964</v>
      </c>
      <c r="R1193" s="4">
        <f t="shared" si="694"/>
        <v>3.0156315789473709</v>
      </c>
      <c r="S1193" s="4">
        <f t="shared" si="695"/>
        <v>2.0598753738783664</v>
      </c>
      <c r="T1193" s="20">
        <f t="shared" si="666"/>
        <v>2690.6487067669173</v>
      </c>
      <c r="U1193" s="2">
        <f t="shared" si="667"/>
        <v>17.03870676691713</v>
      </c>
      <c r="V1193" s="24">
        <f t="shared" si="668"/>
        <v>0</v>
      </c>
      <c r="W1193" s="32">
        <f t="shared" si="669"/>
        <v>2690.6542175783607</v>
      </c>
      <c r="X1193" s="33">
        <f t="shared" si="670"/>
        <v>17.044217578360531</v>
      </c>
      <c r="Y1193" s="34">
        <f t="shared" si="671"/>
        <v>0</v>
      </c>
      <c r="Z1193" s="39">
        <f t="shared" si="696"/>
        <v>2689.4549999999999</v>
      </c>
      <c r="AA1193" s="33">
        <f t="shared" si="672"/>
        <v>15.8449999999998</v>
      </c>
      <c r="AB1193" s="34">
        <f t="shared" si="673"/>
        <v>0</v>
      </c>
      <c r="AC1193" s="32">
        <f t="shared" si="674"/>
        <v>2689.7068356914556</v>
      </c>
      <c r="AD1193" s="33">
        <f t="shared" si="675"/>
        <v>16.096835691455453</v>
      </c>
      <c r="AE1193" s="34">
        <f t="shared" si="676"/>
        <v>0</v>
      </c>
      <c r="AF1193" s="36">
        <f t="shared" si="677"/>
        <v>-1</v>
      </c>
      <c r="AG1193" s="37">
        <f t="shared" si="678"/>
        <v>-1</v>
      </c>
      <c r="AH1193" s="37">
        <f>IF(COUNTIF(AF1194:AF1197, "&lt;0")&gt;=2,0,IF(AE1193=1, 1, -1))</f>
        <v>-1</v>
      </c>
      <c r="AI1193" s="37">
        <f>IF(COUNTIF(AF1194:AF1196, "&lt;0")&gt;=1,0,IF(AE1193=1, 1, -1))</f>
        <v>-1</v>
      </c>
      <c r="AJ1193" s="42">
        <f>IF(SUM(AE1194:AE1196)=0,0,IF(AE1193=1, 1, -1))</f>
        <v>-1</v>
      </c>
      <c r="AK1193" s="37">
        <f>IF(COUNTIF(AF1194:AF1195, "&lt;0")&gt;=2,0,IF(AE1193=1, 1, -1))</f>
        <v>-1</v>
      </c>
      <c r="AL1193" s="44">
        <f>IF(COUNTIF(AF1194:AF1197, "&lt;0")&gt;=3,0,IF(AE1193=1, 1, -1))</f>
        <v>-1</v>
      </c>
      <c r="AM1193" s="49">
        <f>IF(COUNTIF(AF1194:AF1196, "&lt;0")&gt;=2,0,IF(AE1193=1, 1, -1))</f>
        <v>-1</v>
      </c>
      <c r="AN1193" s="7">
        <v>5.9031052497605385</v>
      </c>
      <c r="AO1193" s="4">
        <f t="shared" si="679"/>
        <v>2.9699999999997999</v>
      </c>
      <c r="AP1193" s="4">
        <f t="shared" si="680"/>
        <v>-15.539999999999964</v>
      </c>
      <c r="AQ1193" s="4">
        <f t="shared" si="681"/>
        <v>15.539999999999964</v>
      </c>
      <c r="AR1193">
        <f t="shared" si="697"/>
        <v>15.539999999999964</v>
      </c>
      <c r="AS1193" s="6">
        <f t="shared" si="682"/>
        <v>1</v>
      </c>
      <c r="AT1193" s="4">
        <f t="shared" si="683"/>
        <v>-6.6853421253591563</v>
      </c>
      <c r="AU1193" s="4">
        <f t="shared" si="698"/>
        <v>-2.6368947502394242</v>
      </c>
      <c r="AV1193">
        <f t="shared" si="699"/>
        <v>1</v>
      </c>
      <c r="AW1193">
        <f t="shared" si="700"/>
        <v>0</v>
      </c>
      <c r="AX1193">
        <f t="shared" si="701"/>
        <v>0</v>
      </c>
      <c r="AY1193" s="4">
        <f t="shared" si="684"/>
        <v>-3.9100000000000006</v>
      </c>
      <c r="AZ1193" s="4">
        <f t="shared" si="685"/>
        <v>105.26999999999995</v>
      </c>
      <c r="BA1193" s="4">
        <f>(C1193-$C$1240)*10/100*4</f>
        <v>44.428000000000068</v>
      </c>
      <c r="BC1193"/>
      <c r="BE1193" s="6"/>
      <c r="BK1193">
        <f t="shared" si="702"/>
        <v>1</v>
      </c>
    </row>
    <row r="1194" spans="1:63" x14ac:dyDescent="0.25">
      <c r="A1194">
        <v>65</v>
      </c>
      <c r="B1194" s="1">
        <v>43097</v>
      </c>
      <c r="C1194" s="2">
        <v>2686.1</v>
      </c>
      <c r="D1194" s="2">
        <v>2687.66</v>
      </c>
      <c r="E1194" s="2">
        <v>2682.69</v>
      </c>
      <c r="F1194" s="2">
        <v>2687.54</v>
      </c>
      <c r="G1194" s="2">
        <v>2153330000</v>
      </c>
      <c r="H1194" s="2">
        <f t="shared" si="686"/>
        <v>10.00881300543562</v>
      </c>
      <c r="I1194" s="2">
        <f t="shared" si="687"/>
        <v>2663.3090000000002</v>
      </c>
      <c r="J1194" s="2">
        <f t="shared" si="688"/>
        <v>10.906934973965637</v>
      </c>
      <c r="K1194" s="2">
        <f t="shared" si="689"/>
        <v>3.4800000000000182</v>
      </c>
      <c r="L1194" s="20">
        <f>VLOOKUP(B1194,'IV Calls'!A:B,2, FALSE)</f>
        <v>5.6899999999999999E-2</v>
      </c>
      <c r="M1194" s="2">
        <f t="shared" si="690"/>
        <v>5.004056580350003</v>
      </c>
      <c r="N1194" s="2">
        <f>VLOOKUP(B1194,'IV Puts'!A:B,2, FALSE)</f>
        <v>6.2199999999999998E-2</v>
      </c>
      <c r="O1194" s="21">
        <f t="shared" si="691"/>
        <v>5.6766572334642715</v>
      </c>
      <c r="P1194" s="4">
        <f t="shared" si="692"/>
        <v>5.0399999999999636</v>
      </c>
      <c r="Q1194" s="4">
        <f t="shared" si="693"/>
        <v>12.921999999999979</v>
      </c>
      <c r="R1194" s="4">
        <f t="shared" si="694"/>
        <v>3.1087067669172948</v>
      </c>
      <c r="S1194" s="4">
        <f t="shared" si="695"/>
        <v>2.1186163075503175</v>
      </c>
      <c r="T1194" s="20">
        <f t="shared" si="666"/>
        <v>2685.8699774436091</v>
      </c>
      <c r="U1194" s="2">
        <f t="shared" si="667"/>
        <v>1.6700225563909044</v>
      </c>
      <c r="V1194" s="24">
        <f t="shared" si="668"/>
        <v>1</v>
      </c>
      <c r="W1194" s="32">
        <f t="shared" si="669"/>
        <v>2687.6857482405535</v>
      </c>
      <c r="X1194" s="33">
        <f t="shared" si="670"/>
        <v>0.1457482405535302</v>
      </c>
      <c r="Y1194" s="34">
        <f t="shared" si="671"/>
        <v>1</v>
      </c>
      <c r="Z1194" s="39">
        <f t="shared" si="696"/>
        <v>2686.5</v>
      </c>
      <c r="AA1194" s="33">
        <f t="shared" si="672"/>
        <v>1.0399999999999636</v>
      </c>
      <c r="AB1194" s="34">
        <f t="shared" si="673"/>
        <v>1</v>
      </c>
      <c r="AC1194" s="32">
        <f t="shared" si="674"/>
        <v>2686.749007130516</v>
      </c>
      <c r="AD1194" s="33">
        <f t="shared" si="675"/>
        <v>0.79099286948394365</v>
      </c>
      <c r="AE1194" s="34">
        <f t="shared" si="676"/>
        <v>1</v>
      </c>
      <c r="AF1194" s="36">
        <f t="shared" si="677"/>
        <v>1</v>
      </c>
      <c r="AG1194" s="37">
        <f t="shared" si="678"/>
        <v>1</v>
      </c>
      <c r="AH1194" s="37">
        <f>IF(COUNTIF(AF1195:AF1198, "&lt;0")&gt;=2,0,IF(AE1194=1, 1, -1))</f>
        <v>1</v>
      </c>
      <c r="AI1194" s="37">
        <f>IF(COUNTIF(AF1195:AF1197, "&lt;0")&gt;=1,0,IF(AE1194=1, 1, -1))</f>
        <v>1</v>
      </c>
      <c r="AJ1194" s="42">
        <f>IF(SUM(AE1195:AE1197)=0,0,IF(AE1194=1, 1, -1))</f>
        <v>1</v>
      </c>
      <c r="AK1194" s="37">
        <f>IF(COUNTIF(AF1195:AF1196, "&lt;0")&gt;=2,0,IF(AE1194=1, 1, -1))</f>
        <v>1</v>
      </c>
      <c r="AL1194" s="44">
        <f>IF(COUNTIF(AF1195:AF1198, "&lt;0")&gt;=3,0,IF(AE1194=1, 1, -1))</f>
        <v>1</v>
      </c>
      <c r="AM1194" s="49">
        <f>IF(COUNTIF(AF1195:AF1197, "&lt;0")&gt;=2,0,IF(AE1194=1, 1, -1))</f>
        <v>1</v>
      </c>
      <c r="AN1194" s="7">
        <v>5.4701637837920947</v>
      </c>
      <c r="AO1194" s="4">
        <f t="shared" si="679"/>
        <v>1.5599999999999454</v>
      </c>
      <c r="AP1194" s="4">
        <f t="shared" si="680"/>
        <v>-3.4099999999998545</v>
      </c>
      <c r="AQ1194" s="4">
        <f t="shared" si="681"/>
        <v>1.4400000000000546</v>
      </c>
      <c r="AR1194">
        <f t="shared" si="697"/>
        <v>3.4099999999998545</v>
      </c>
      <c r="AS1194" s="6">
        <f t="shared" si="682"/>
        <v>0</v>
      </c>
      <c r="AT1194" s="4">
        <f t="shared" si="683"/>
        <v>4.7952456756882871</v>
      </c>
      <c r="AU1194" s="4">
        <f t="shared" si="698"/>
        <v>11.030163783792041</v>
      </c>
      <c r="AV1194">
        <f t="shared" si="699"/>
        <v>0</v>
      </c>
      <c r="AW1194">
        <f t="shared" si="700"/>
        <v>0</v>
      </c>
      <c r="AX1194">
        <f t="shared" si="701"/>
        <v>0</v>
      </c>
      <c r="AY1194" s="4">
        <f t="shared" si="684"/>
        <v>6.94</v>
      </c>
      <c r="AZ1194" s="4">
        <f t="shared" si="685"/>
        <v>109.17999999999995</v>
      </c>
      <c r="BA1194" s="4">
        <f>(C1194-$C$1240)*10/100*4</f>
        <v>43.207999999999991</v>
      </c>
      <c r="BC1194"/>
      <c r="BE1194" s="6"/>
      <c r="BK1194">
        <f t="shared" si="702"/>
        <v>1</v>
      </c>
    </row>
    <row r="1195" spans="1:63" x14ac:dyDescent="0.25">
      <c r="A1195">
        <v>64</v>
      </c>
      <c r="B1195" s="1">
        <v>43096</v>
      </c>
      <c r="C1195" s="2">
        <v>2682.1</v>
      </c>
      <c r="D1195" s="2">
        <v>2685.64</v>
      </c>
      <c r="E1195" s="2">
        <v>2678.91</v>
      </c>
      <c r="F1195" s="2">
        <v>2682.62</v>
      </c>
      <c r="G1195" s="2">
        <v>2202080000</v>
      </c>
      <c r="H1195" s="2">
        <f t="shared" si="686"/>
        <v>10.609989056440014</v>
      </c>
      <c r="I1195" s="2">
        <f t="shared" si="687"/>
        <v>2660.3949999999995</v>
      </c>
      <c r="J1195" s="2">
        <f t="shared" si="688"/>
        <v>11.581751799138214</v>
      </c>
      <c r="K1195" s="2">
        <f t="shared" si="689"/>
        <v>1.5999999999999091</v>
      </c>
      <c r="L1195" s="20">
        <f>VLOOKUP(B1195,'IV Calls'!A:B,2, FALSE)</f>
        <v>7.6999999999999999E-2</v>
      </c>
      <c r="M1195" s="2">
        <f t="shared" si="690"/>
        <v>6.7663946405001809</v>
      </c>
      <c r="N1195" s="2">
        <f>VLOOKUP(B1195,'IV Puts'!A:B,2, FALSE)</f>
        <v>5.8000000000000003E-2</v>
      </c>
      <c r="O1195" s="21">
        <f t="shared" si="691"/>
        <v>5.2891627891771931</v>
      </c>
      <c r="P1195" s="4">
        <f t="shared" si="692"/>
        <v>6.7300000000000182</v>
      </c>
      <c r="Q1195" s="4">
        <f t="shared" si="693"/>
        <v>13.321000000000003</v>
      </c>
      <c r="R1195" s="4">
        <f t="shared" si="694"/>
        <v>3.2499774436090219</v>
      </c>
      <c r="S1195" s="4">
        <f t="shared" si="695"/>
        <v>2.2334482261321007</v>
      </c>
      <c r="T1195" s="20">
        <f t="shared" si="666"/>
        <v>2683.8626390977442</v>
      </c>
      <c r="U1195" s="2">
        <f t="shared" si="667"/>
        <v>1.2426390977443589</v>
      </c>
      <c r="V1195" s="24">
        <f t="shared" si="668"/>
        <v>1</v>
      </c>
      <c r="W1195" s="32">
        <f t="shared" si="669"/>
        <v>2683.7757084394489</v>
      </c>
      <c r="X1195" s="33">
        <f t="shared" si="670"/>
        <v>1.1557084394489721</v>
      </c>
      <c r="Y1195" s="34">
        <f t="shared" si="671"/>
        <v>1</v>
      </c>
      <c r="Z1195" s="39">
        <f t="shared" si="696"/>
        <v>2682.4010000000003</v>
      </c>
      <c r="AA1195" s="33">
        <f t="shared" si="672"/>
        <v>0.21899999999959618</v>
      </c>
      <c r="AB1195" s="34">
        <f t="shared" si="673"/>
        <v>1</v>
      </c>
      <c r="AC1195" s="32">
        <f t="shared" si="674"/>
        <v>2682.6896887722846</v>
      </c>
      <c r="AD1195" s="33">
        <f t="shared" si="675"/>
        <v>6.9688772284735023E-2</v>
      </c>
      <c r="AE1195" s="34">
        <f t="shared" si="676"/>
        <v>1</v>
      </c>
      <c r="AF1195" s="36">
        <f t="shared" si="677"/>
        <v>1</v>
      </c>
      <c r="AG1195" s="37">
        <f t="shared" si="678"/>
        <v>1</v>
      </c>
      <c r="AH1195" s="37">
        <f>IF(COUNTIF(AF1196:AF1199, "&lt;0")&gt;=2,0,IF(AE1195=1, 1, -1))</f>
        <v>1</v>
      </c>
      <c r="AI1195" s="37">
        <f>IF(COUNTIF(AF1196:AF1198, "&lt;0")&gt;=1,0,IF(AE1195=1, 1, -1))</f>
        <v>1</v>
      </c>
      <c r="AJ1195" s="42">
        <f>IF(SUM(AE1196:AE1198)=0,0,IF(AE1195=1, 1, -1))</f>
        <v>1</v>
      </c>
      <c r="AK1195" s="37">
        <f>IF(COUNTIF(AF1196:AF1197, "&lt;0")&gt;=2,0,IF(AE1195=1, 1, -1))</f>
        <v>1</v>
      </c>
      <c r="AL1195" s="44">
        <f>IF(COUNTIF(AF1196:AF1199, "&lt;0")&gt;=3,0,IF(AE1195=1, 1, -1))</f>
        <v>1</v>
      </c>
      <c r="AM1195" s="49">
        <f>IF(COUNTIF(AF1196:AF1198, "&lt;0")&gt;=2,0,IF(AE1195=1, 1, -1))</f>
        <v>1</v>
      </c>
      <c r="AN1195" s="7">
        <v>5.0967647941429934</v>
      </c>
      <c r="AO1195" s="4">
        <f t="shared" si="679"/>
        <v>3.5399999999999636</v>
      </c>
      <c r="AP1195" s="4">
        <f t="shared" si="680"/>
        <v>-3.1900000000000546</v>
      </c>
      <c r="AQ1195" s="4">
        <f t="shared" si="681"/>
        <v>0.51999999999998181</v>
      </c>
      <c r="AR1195">
        <f t="shared" si="697"/>
        <v>3.5399999999999636</v>
      </c>
      <c r="AS1195" s="6">
        <f t="shared" si="682"/>
        <v>0</v>
      </c>
      <c r="AT1195" s="4">
        <f t="shared" si="683"/>
        <v>4.1051471912145265</v>
      </c>
      <c r="AU1195" s="4">
        <f t="shared" si="698"/>
        <v>11.576764794143012</v>
      </c>
      <c r="AV1195">
        <f t="shared" si="699"/>
        <v>0</v>
      </c>
      <c r="AW1195">
        <f t="shared" si="700"/>
        <v>0</v>
      </c>
      <c r="AX1195">
        <f t="shared" si="701"/>
        <v>0</v>
      </c>
      <c r="AY1195" s="4">
        <f t="shared" si="684"/>
        <v>6.94</v>
      </c>
      <c r="AZ1195" s="4">
        <f t="shared" si="685"/>
        <v>102.23999999999995</v>
      </c>
      <c r="BA1195" s="4">
        <f>(C1195-$C$1240)*10/100*4</f>
        <v>41.60799999999999</v>
      </c>
      <c r="BC1195"/>
      <c r="BE1195" s="6"/>
      <c r="BK1195">
        <f t="shared" si="702"/>
        <v>1</v>
      </c>
    </row>
    <row r="1196" spans="1:63" x14ac:dyDescent="0.25">
      <c r="A1196">
        <v>63</v>
      </c>
      <c r="B1196" s="1">
        <v>43095</v>
      </c>
      <c r="C1196" s="2">
        <v>2679.09</v>
      </c>
      <c r="D1196" s="2">
        <v>2682.74</v>
      </c>
      <c r="E1196" s="2">
        <v>2677.96</v>
      </c>
      <c r="F1196" s="2">
        <v>2680.5</v>
      </c>
      <c r="G1196" s="2">
        <v>1968780000</v>
      </c>
      <c r="H1196" s="2">
        <f t="shared" si="686"/>
        <v>11.820727745974168</v>
      </c>
      <c r="I1196" s="2">
        <f t="shared" si="687"/>
        <v>2656.587</v>
      </c>
      <c r="J1196" s="2">
        <f t="shared" si="688"/>
        <v>12.355627942039384</v>
      </c>
      <c r="K1196" s="2">
        <f t="shared" si="689"/>
        <v>-4.25</v>
      </c>
      <c r="L1196" s="20">
        <f>VLOOKUP(B1196,'IV Calls'!A:B,2, FALSE)</f>
        <v>7.4200000000000002E-2</v>
      </c>
      <c r="M1196" s="2">
        <f t="shared" si="690"/>
        <v>6.5272522556233215</v>
      </c>
      <c r="N1196" s="2">
        <f>VLOOKUP(B1196,'IV Puts'!A:B,2, FALSE)</f>
        <v>5.5E-2</v>
      </c>
      <c r="O1196" s="21">
        <f t="shared" si="691"/>
        <v>5.0208994354443028</v>
      </c>
      <c r="P1196" s="4">
        <f t="shared" si="692"/>
        <v>5.3800000000001091</v>
      </c>
      <c r="Q1196" s="4">
        <f t="shared" si="693"/>
        <v>13.641999999999962</v>
      </c>
      <c r="R1196" s="4">
        <f t="shared" si="694"/>
        <v>3.3626390977443621</v>
      </c>
      <c r="S1196" s="4">
        <f t="shared" si="695"/>
        <v>2.3601527316180593</v>
      </c>
      <c r="T1196" s="20">
        <f t="shared" si="666"/>
        <v>2687.1311954887219</v>
      </c>
      <c r="U1196" s="2">
        <f t="shared" si="667"/>
        <v>6.6311954887219144</v>
      </c>
      <c r="V1196" s="24">
        <f t="shared" si="668"/>
        <v>0</v>
      </c>
      <c r="W1196" s="32">
        <f t="shared" si="669"/>
        <v>2681.0390117391307</v>
      </c>
      <c r="X1196" s="33">
        <f t="shared" si="670"/>
        <v>0.53901173913072853</v>
      </c>
      <c r="Y1196" s="34">
        <f t="shared" si="671"/>
        <v>1</v>
      </c>
      <c r="Z1196" s="39">
        <f t="shared" si="696"/>
        <v>2678.5769999999998</v>
      </c>
      <c r="AA1196" s="33">
        <f t="shared" si="672"/>
        <v>1.9230000000002292</v>
      </c>
      <c r="AB1196" s="34">
        <f t="shared" si="673"/>
        <v>1</v>
      </c>
      <c r="AC1196" s="32">
        <f t="shared" si="674"/>
        <v>2679.0940224652172</v>
      </c>
      <c r="AD1196" s="33">
        <f t="shared" si="675"/>
        <v>1.4059775347827781</v>
      </c>
      <c r="AE1196" s="34">
        <f t="shared" si="676"/>
        <v>1</v>
      </c>
      <c r="AF1196" s="36">
        <f t="shared" si="677"/>
        <v>1</v>
      </c>
      <c r="AG1196" s="37">
        <f t="shared" si="678"/>
        <v>1</v>
      </c>
      <c r="AH1196" s="37">
        <f>IF(COUNTIF(AF1197:AF1200, "&lt;0")&gt;=2,0,IF(AE1196=1, 1, -1))</f>
        <v>0</v>
      </c>
      <c r="AI1196" s="37">
        <f>IF(COUNTIF(AF1197:AF1199, "&lt;0")&gt;=1,0,IF(AE1196=1, 1, -1))</f>
        <v>0</v>
      </c>
      <c r="AJ1196" s="42">
        <f>IF(SUM(AE1197:AE1199)=0,0,IF(AE1196=1, 1, -1))</f>
        <v>1</v>
      </c>
      <c r="AK1196" s="37">
        <f>IF(COUNTIF(AF1197:AF1198, "&lt;0")&gt;=2,0,IF(AE1196=1, 1, -1))</f>
        <v>1</v>
      </c>
      <c r="AL1196" s="44">
        <f>IF(COUNTIF(AF1197:AF1200, "&lt;0")&gt;=3,0,IF(AE1196=1, 1, -1))</f>
        <v>1</v>
      </c>
      <c r="AM1196" s="49">
        <f>IF(COUNTIF(AF1197:AF1199, "&lt;0")&gt;=2,0,IF(AE1196=1, 1, -1))</f>
        <v>1</v>
      </c>
      <c r="AN1196" s="7">
        <v>4.8382597582113576</v>
      </c>
      <c r="AO1196" s="4">
        <f t="shared" si="679"/>
        <v>3.6499999999996362</v>
      </c>
      <c r="AP1196" s="4">
        <f t="shared" si="680"/>
        <v>-1.1300000000001091</v>
      </c>
      <c r="AQ1196" s="4">
        <f t="shared" si="681"/>
        <v>1.4099999999998545</v>
      </c>
      <c r="AR1196">
        <f t="shared" si="697"/>
        <v>3.6499999999996362</v>
      </c>
      <c r="AS1196" s="6">
        <f t="shared" si="682"/>
        <v>0</v>
      </c>
      <c r="AT1196" s="4">
        <f t="shared" si="683"/>
        <v>3.6073896373174001</v>
      </c>
      <c r="AU1196" s="4">
        <f t="shared" si="698"/>
        <v>10.428259758211503</v>
      </c>
      <c r="AV1196">
        <f t="shared" si="699"/>
        <v>0</v>
      </c>
      <c r="AW1196">
        <f t="shared" si="700"/>
        <v>0</v>
      </c>
      <c r="AX1196">
        <f t="shared" si="701"/>
        <v>0</v>
      </c>
      <c r="AY1196" s="4">
        <f t="shared" si="684"/>
        <v>6.94</v>
      </c>
      <c r="AZ1196" s="4">
        <f t="shared" si="685"/>
        <v>95.299999999999955</v>
      </c>
      <c r="BA1196" s="4">
        <f>(C1196-$C$1240)*10/100*4</f>
        <v>40.404000000000089</v>
      </c>
      <c r="BC1196"/>
      <c r="BE1196" s="6"/>
      <c r="BK1196">
        <f t="shared" si="702"/>
        <v>1</v>
      </c>
    </row>
    <row r="1197" spans="1:63" x14ac:dyDescent="0.25">
      <c r="A1197">
        <v>62</v>
      </c>
      <c r="B1197" s="1">
        <v>43091</v>
      </c>
      <c r="C1197" s="2">
        <v>2684.22</v>
      </c>
      <c r="D1197" s="2">
        <v>2685.35</v>
      </c>
      <c r="E1197" s="2">
        <v>2678.13</v>
      </c>
      <c r="F1197" s="2">
        <v>2683.34</v>
      </c>
      <c r="G1197" s="2">
        <v>2399830000</v>
      </c>
      <c r="H1197" s="2">
        <f t="shared" si="686"/>
        <v>14.105862610985502</v>
      </c>
      <c r="I1197" s="2">
        <f t="shared" si="687"/>
        <v>2652.7655</v>
      </c>
      <c r="J1197" s="2">
        <f t="shared" si="688"/>
        <v>13.961890414530847</v>
      </c>
      <c r="K1197" s="2">
        <f t="shared" si="689"/>
        <v>-0.3500000000003638</v>
      </c>
      <c r="L1197" s="20">
        <f>VLOOKUP(B1197,'IV Calls'!A:B,2, FALSE)</f>
        <v>5.21E-2</v>
      </c>
      <c r="M1197" s="2">
        <f t="shared" si="690"/>
        <v>4.5852523595301253</v>
      </c>
      <c r="N1197" s="2">
        <f>VLOOKUP(B1197,'IV Puts'!A:B,2, FALSE)</f>
        <v>5.74E-2</v>
      </c>
      <c r="O1197" s="21">
        <f t="shared" si="691"/>
        <v>5.2423951578079064</v>
      </c>
      <c r="P1197" s="4">
        <f t="shared" si="692"/>
        <v>7.2199999999997999</v>
      </c>
      <c r="Q1197" s="4">
        <f t="shared" si="693"/>
        <v>13.989999999999963</v>
      </c>
      <c r="R1197" s="4">
        <f t="shared" si="694"/>
        <v>3.7911954887218053</v>
      </c>
      <c r="S1197" s="4">
        <f t="shared" si="695"/>
        <v>2.7450869565217393</v>
      </c>
      <c r="T1197" s="20">
        <f t="shared" si="666"/>
        <v>2688.6117067669175</v>
      </c>
      <c r="U1197" s="2">
        <f t="shared" si="667"/>
        <v>5.2717067669173048</v>
      </c>
      <c r="V1197" s="24">
        <f t="shared" si="668"/>
        <v>0</v>
      </c>
      <c r="W1197" s="32">
        <f t="shared" si="669"/>
        <v>2686.2638638494423</v>
      </c>
      <c r="X1197" s="33">
        <f t="shared" si="670"/>
        <v>2.9238638494421139</v>
      </c>
      <c r="Y1197" s="34">
        <f t="shared" si="671"/>
        <v>1</v>
      </c>
      <c r="Z1197" s="39">
        <f t="shared" si="696"/>
        <v>2684.3399999999997</v>
      </c>
      <c r="AA1197" s="33">
        <f t="shared" si="672"/>
        <v>0.99999999999954525</v>
      </c>
      <c r="AB1197" s="34">
        <f t="shared" si="673"/>
        <v>1</v>
      </c>
      <c r="AC1197" s="32">
        <f t="shared" si="674"/>
        <v>2684.7440114083829</v>
      </c>
      <c r="AD1197" s="33">
        <f t="shared" si="675"/>
        <v>1.4040114083827575</v>
      </c>
      <c r="AE1197" s="34">
        <f t="shared" si="676"/>
        <v>1</v>
      </c>
      <c r="AF1197" s="36">
        <f t="shared" si="677"/>
        <v>1</v>
      </c>
      <c r="AG1197" s="37">
        <f t="shared" si="678"/>
        <v>1</v>
      </c>
      <c r="AH1197" s="37">
        <f>IF(COUNTIF(AF1198:AF1201, "&lt;0")&gt;=2,0,IF(AE1197=1, 1, -1))</f>
        <v>0</v>
      </c>
      <c r="AI1197" s="37">
        <f>IF(COUNTIF(AF1198:AF1200, "&lt;0")&gt;=1,0,IF(AE1197=1, 1, -1))</f>
        <v>0</v>
      </c>
      <c r="AJ1197" s="42">
        <f>IF(SUM(AE1198:AE1200)=0,0,IF(AE1197=1, 1, -1))</f>
        <v>1</v>
      </c>
      <c r="AK1197" s="37">
        <f>IF(COUNTIF(AF1198:AF1199, "&lt;0")&gt;=2,0,IF(AE1197=1, 1, -1))</f>
        <v>1</v>
      </c>
      <c r="AL1197" s="44">
        <f>IF(COUNTIF(AF1198:AF1201, "&lt;0")&gt;=3,0,IF(AE1197=1, 1, -1))</f>
        <v>1</v>
      </c>
      <c r="AM1197" s="49">
        <f>IF(COUNTIF(AF1198:AF1200, "&lt;0")&gt;=2,0,IF(AE1197=1, 1, -1))</f>
        <v>0</v>
      </c>
      <c r="AN1197" s="7">
        <v>5.0516983769103492</v>
      </c>
      <c r="AO1197" s="4">
        <f t="shared" si="679"/>
        <v>1.1300000000001091</v>
      </c>
      <c r="AP1197" s="4">
        <f t="shared" si="680"/>
        <v>-6.0899999999996908</v>
      </c>
      <c r="AQ1197" s="4">
        <f t="shared" si="681"/>
        <v>0.87999999999965439</v>
      </c>
      <c r="AR1197">
        <f t="shared" si="697"/>
        <v>6.0899999999996908</v>
      </c>
      <c r="AS1197" s="6">
        <f t="shared" si="682"/>
        <v>0</v>
      </c>
      <c r="AT1197" s="4">
        <f t="shared" si="683"/>
        <v>1.4875475653658334</v>
      </c>
      <c r="AU1197" s="4">
        <f t="shared" si="698"/>
        <v>11.171698376910694</v>
      </c>
      <c r="AV1197">
        <f t="shared" si="699"/>
        <v>0</v>
      </c>
      <c r="AW1197">
        <f t="shared" si="700"/>
        <v>0</v>
      </c>
      <c r="AX1197">
        <f t="shared" si="701"/>
        <v>0</v>
      </c>
      <c r="AY1197" s="4">
        <f t="shared" si="684"/>
        <v>6.94</v>
      </c>
      <c r="AZ1197" s="4">
        <f t="shared" si="685"/>
        <v>88.359999999999957</v>
      </c>
      <c r="BA1197" s="4">
        <f>(C1197-$C$1240)*10/100*4</f>
        <v>42.455999999999946</v>
      </c>
      <c r="BC1197"/>
      <c r="BE1197" s="6"/>
      <c r="BK1197">
        <f t="shared" si="702"/>
        <v>1</v>
      </c>
    </row>
    <row r="1198" spans="1:63" x14ac:dyDescent="0.25">
      <c r="A1198">
        <v>61</v>
      </c>
      <c r="B1198" s="1">
        <v>43090</v>
      </c>
      <c r="C1198" s="2">
        <v>2683.02</v>
      </c>
      <c r="D1198" s="2">
        <v>2692.64</v>
      </c>
      <c r="E1198" s="2">
        <v>2682.4</v>
      </c>
      <c r="F1198" s="2">
        <v>2684.57</v>
      </c>
      <c r="G1198" s="2">
        <v>3273390000</v>
      </c>
      <c r="H1198" s="2">
        <f t="shared" si="686"/>
        <v>16.089327207810744</v>
      </c>
      <c r="I1198" s="2">
        <f t="shared" si="687"/>
        <v>2648.5754999999999</v>
      </c>
      <c r="J1198" s="2">
        <f t="shared" si="688"/>
        <v>15.951469623764917</v>
      </c>
      <c r="K1198" s="2">
        <f t="shared" si="689"/>
        <v>3.7699999999999818</v>
      </c>
      <c r="L1198" s="20">
        <f>VLOOKUP(B1198,'IV Calls'!A:B,2, FALSE)</f>
        <v>6.6100000000000006E-2</v>
      </c>
      <c r="M1198" s="2">
        <f t="shared" si="690"/>
        <v>5.8058456517902188</v>
      </c>
      <c r="N1198" s="2">
        <f>VLOOKUP(B1198,'IV Puts'!A:B,2, FALSE)</f>
        <v>5.04E-2</v>
      </c>
      <c r="O1198" s="21">
        <f t="shared" si="691"/>
        <v>4.5939567753462809</v>
      </c>
      <c r="P1198" s="4">
        <f t="shared" si="692"/>
        <v>13.389999999999873</v>
      </c>
      <c r="Q1198" s="4">
        <f t="shared" si="693"/>
        <v>14.734999999999991</v>
      </c>
      <c r="R1198" s="4">
        <f t="shared" si="694"/>
        <v>4.0417067669172901</v>
      </c>
      <c r="S1198" s="4">
        <f t="shared" si="695"/>
        <v>2.8786814780882541</v>
      </c>
      <c r="T1198" s="20">
        <f t="shared" si="666"/>
        <v>2683.4773984962408</v>
      </c>
      <c r="U1198" s="2">
        <f t="shared" si="667"/>
        <v>1.092601503759397</v>
      </c>
      <c r="V1198" s="24">
        <f t="shared" si="668"/>
        <v>1</v>
      </c>
      <c r="W1198" s="32">
        <f t="shared" si="669"/>
        <v>2685.121013443093</v>
      </c>
      <c r="X1198" s="33">
        <f t="shared" si="670"/>
        <v>0.55101344309287015</v>
      </c>
      <c r="Y1198" s="34">
        <f t="shared" si="671"/>
        <v>1</v>
      </c>
      <c r="Z1198" s="39">
        <f t="shared" si="696"/>
        <v>2682.5039999999999</v>
      </c>
      <c r="AA1198" s="33">
        <f t="shared" si="672"/>
        <v>2.0660000000002583</v>
      </c>
      <c r="AB1198" s="34">
        <f t="shared" si="673"/>
        <v>1</v>
      </c>
      <c r="AC1198" s="32">
        <f t="shared" si="674"/>
        <v>2683.0535728230493</v>
      </c>
      <c r="AD1198" s="33">
        <f t="shared" si="675"/>
        <v>1.5164271769508559</v>
      </c>
      <c r="AE1198" s="34">
        <f t="shared" si="676"/>
        <v>1</v>
      </c>
      <c r="AF1198" s="36">
        <f t="shared" si="677"/>
        <v>1</v>
      </c>
      <c r="AG1198" s="37">
        <f t="shared" si="678"/>
        <v>0</v>
      </c>
      <c r="AH1198" s="37">
        <f>IF(COUNTIF(AF1199:AF1202, "&lt;0")&gt;=2,0,IF(AE1198=1, 1, -1))</f>
        <v>0</v>
      </c>
      <c r="AI1198" s="37">
        <f>IF(COUNTIF(AF1199:AF1201, "&lt;0")&gt;=1,0,IF(AE1198=1, 1, -1))</f>
        <v>0</v>
      </c>
      <c r="AJ1198" s="42">
        <f>IF(SUM(AE1199:AE1201)=0,0,IF(AE1198=1, 1, -1))</f>
        <v>1</v>
      </c>
      <c r="AK1198" s="37">
        <f>IF(COUNTIF(AF1199:AF1200, "&lt;0")&gt;=2,0,IF(AE1198=1, 1, -1))</f>
        <v>0</v>
      </c>
      <c r="AL1198" s="44">
        <f>IF(COUNTIF(AF1199:AF1202, "&lt;0")&gt;=3,0,IF(AE1198=1, 1, -1))</f>
        <v>0</v>
      </c>
      <c r="AM1198" s="49">
        <f>IF(COUNTIF(AF1199:AF1201, "&lt;0")&gt;=2,0,IF(AE1198=1, 1, -1))</f>
        <v>0</v>
      </c>
      <c r="AN1198" s="7">
        <v>4.4268475166448864</v>
      </c>
      <c r="AO1198" s="4">
        <f t="shared" si="679"/>
        <v>9.6199999999998909</v>
      </c>
      <c r="AP1198" s="4">
        <f t="shared" si="680"/>
        <v>-0.61999999999989086</v>
      </c>
      <c r="AQ1198" s="4">
        <f t="shared" si="681"/>
        <v>1.5500000000001819</v>
      </c>
      <c r="AR1198">
        <f t="shared" si="697"/>
        <v>9.6199999999998909</v>
      </c>
      <c r="AS1198" s="6">
        <f t="shared" si="682"/>
        <v>1</v>
      </c>
      <c r="AT1198" s="4">
        <f t="shared" si="683"/>
        <v>-2.9797287250325617</v>
      </c>
      <c r="AU1198" s="4">
        <f t="shared" si="698"/>
        <v>9.8768475166447054</v>
      </c>
      <c r="AV1198">
        <f t="shared" si="699"/>
        <v>0</v>
      </c>
      <c r="AW1198">
        <f t="shared" si="700"/>
        <v>1</v>
      </c>
      <c r="AX1198">
        <f t="shared" si="701"/>
        <v>0</v>
      </c>
      <c r="AY1198" s="4">
        <f t="shared" si="684"/>
        <v>-3.9100000000000006</v>
      </c>
      <c r="AZ1198" s="4">
        <f t="shared" si="685"/>
        <v>81.419999999999959</v>
      </c>
      <c r="BA1198" s="4">
        <f>(C1198-$C$1240)*10/100*4</f>
        <v>41.97600000000002</v>
      </c>
      <c r="BC1198"/>
      <c r="BE1198" s="6"/>
      <c r="BK1198">
        <f t="shared" si="702"/>
        <v>0</v>
      </c>
    </row>
    <row r="1199" spans="1:63" x14ac:dyDescent="0.25">
      <c r="A1199">
        <v>60</v>
      </c>
      <c r="B1199" s="1">
        <v>43089</v>
      </c>
      <c r="C1199" s="2">
        <v>2688.18</v>
      </c>
      <c r="D1199" s="2">
        <v>2691.01</v>
      </c>
      <c r="E1199" s="2">
        <v>2676.11</v>
      </c>
      <c r="F1199" s="2">
        <v>2679.25</v>
      </c>
      <c r="G1199" s="2">
        <v>3241030000</v>
      </c>
      <c r="H1199" s="2">
        <f t="shared" si="686"/>
        <v>20.105851801569241</v>
      </c>
      <c r="I1199" s="2">
        <f t="shared" si="687"/>
        <v>2644.4399999999996</v>
      </c>
      <c r="J1199" s="2">
        <f t="shared" si="688"/>
        <v>18.682837494398576</v>
      </c>
      <c r="K1199" s="2">
        <f t="shared" si="689"/>
        <v>6.7100000000000364</v>
      </c>
      <c r="L1199" s="20">
        <f>VLOOKUP(B1199,'IV Calls'!A:B,2, FALSE)</f>
        <v>6.8400000000000002E-2</v>
      </c>
      <c r="M1199" s="2">
        <f t="shared" si="690"/>
        <v>6.0128425438541573</v>
      </c>
      <c r="N1199" s="2">
        <f>VLOOKUP(B1199,'IV Puts'!A:B,2, FALSE)</f>
        <v>5.9499999999999997E-2</v>
      </c>
      <c r="O1199" s="21">
        <f t="shared" si="691"/>
        <v>5.427914986174418</v>
      </c>
      <c r="P1199" s="4">
        <f t="shared" si="692"/>
        <v>14.900000000000091</v>
      </c>
      <c r="Q1199" s="4">
        <f t="shared" si="693"/>
        <v>14.841999999999961</v>
      </c>
      <c r="R1199" s="4">
        <f t="shared" si="694"/>
        <v>4.2273984962405979</v>
      </c>
      <c r="S1199" s="4">
        <f t="shared" si="695"/>
        <v>2.9591738635110749</v>
      </c>
      <c r="T1199" s="20">
        <f t="shared" si="666"/>
        <v>2685.807669172932</v>
      </c>
      <c r="U1199" s="2">
        <f t="shared" si="667"/>
        <v>6.5576691729320373</v>
      </c>
      <c r="V1199" s="24">
        <f t="shared" si="668"/>
        <v>0</v>
      </c>
      <c r="W1199" s="32">
        <f t="shared" si="669"/>
        <v>2690.3156002454516</v>
      </c>
      <c r="X1199" s="33">
        <f t="shared" si="670"/>
        <v>11.065600245451606</v>
      </c>
      <c r="Y1199" s="34">
        <f t="shared" si="671"/>
        <v>0</v>
      </c>
      <c r="Z1199" s="39">
        <f t="shared" si="696"/>
        <v>2687.7269999999994</v>
      </c>
      <c r="AA1199" s="33">
        <f t="shared" si="672"/>
        <v>8.476999999999407</v>
      </c>
      <c r="AB1199" s="34">
        <f t="shared" si="673"/>
        <v>0</v>
      </c>
      <c r="AC1199" s="32">
        <f t="shared" si="674"/>
        <v>2688.2706060515443</v>
      </c>
      <c r="AD1199" s="33">
        <f t="shared" si="675"/>
        <v>9.0206060515442914</v>
      </c>
      <c r="AE1199" s="34">
        <f t="shared" si="676"/>
        <v>0</v>
      </c>
      <c r="AF1199" s="36">
        <f t="shared" si="677"/>
        <v>-1</v>
      </c>
      <c r="AG1199" s="37">
        <f t="shared" si="678"/>
        <v>0</v>
      </c>
      <c r="AH1199" s="37">
        <f>IF(COUNTIF(AF1200:AF1203, "&lt;0")&gt;=2,0,IF(AE1199=1, 1, -1))</f>
        <v>0</v>
      </c>
      <c r="AI1199" s="37">
        <f>IF(COUNTIF(AF1200:AF1202, "&lt;0")&gt;=1,0,IF(AE1199=1, 1, -1))</f>
        <v>0</v>
      </c>
      <c r="AJ1199" s="42">
        <f>IF(SUM(AE1200:AE1202)=0,0,IF(AE1199=1, 1, -1))</f>
        <v>-1</v>
      </c>
      <c r="AK1199" s="37">
        <f>IF(COUNTIF(AF1200:AF1201, "&lt;0")&gt;=2,0,IF(AE1199=1, 1, -1))</f>
        <v>-1</v>
      </c>
      <c r="AL1199" s="44">
        <f>IF(COUNTIF(AF1200:AF1203, "&lt;0")&gt;=3,0,IF(AE1199=1, 1, -1))</f>
        <v>0</v>
      </c>
      <c r="AM1199" s="49">
        <f>IF(COUNTIF(AF1200:AF1202, "&lt;0")&gt;=2,0,IF(AE1199=1, 1, -1))</f>
        <v>0</v>
      </c>
      <c r="AN1199" s="7">
        <v>5.2304697567152392</v>
      </c>
      <c r="AO1199" s="4">
        <f t="shared" si="679"/>
        <v>2.830000000000382</v>
      </c>
      <c r="AP1199" s="4">
        <f t="shared" si="680"/>
        <v>-12.069999999999709</v>
      </c>
      <c r="AQ1199" s="4">
        <f t="shared" si="681"/>
        <v>8.9299999999998363</v>
      </c>
      <c r="AR1199">
        <f t="shared" si="697"/>
        <v>12.069999999999709</v>
      </c>
      <c r="AS1199" s="6">
        <f t="shared" si="682"/>
        <v>1</v>
      </c>
      <c r="AT1199" s="4">
        <f t="shared" si="683"/>
        <v>-4.2242953649268502</v>
      </c>
      <c r="AU1199" s="4">
        <f t="shared" si="698"/>
        <v>3.3004697567154029</v>
      </c>
      <c r="AV1199">
        <f t="shared" si="699"/>
        <v>0</v>
      </c>
      <c r="AW1199">
        <f t="shared" si="700"/>
        <v>1</v>
      </c>
      <c r="AX1199">
        <f t="shared" si="701"/>
        <v>0</v>
      </c>
      <c r="AY1199" s="4">
        <f t="shared" si="684"/>
        <v>-3.9100000000000006</v>
      </c>
      <c r="AZ1199" s="4">
        <f t="shared" si="685"/>
        <v>85.329999999999956</v>
      </c>
      <c r="BA1199" s="4">
        <f>(C1199-$C$1240)*10/100*4</f>
        <v>44.039999999999964</v>
      </c>
      <c r="BC1199"/>
      <c r="BE1199" s="6"/>
      <c r="BK1199">
        <f t="shared" si="702"/>
        <v>1</v>
      </c>
    </row>
    <row r="1200" spans="1:63" x14ac:dyDescent="0.25">
      <c r="A1200">
        <v>59</v>
      </c>
      <c r="B1200" s="1">
        <v>43088</v>
      </c>
      <c r="C1200" s="2">
        <v>2692.71</v>
      </c>
      <c r="D1200" s="2">
        <v>2694.44</v>
      </c>
      <c r="E1200" s="2">
        <v>2680.74</v>
      </c>
      <c r="F1200" s="2">
        <v>2681.47</v>
      </c>
      <c r="G1200" s="2">
        <v>3368590000</v>
      </c>
      <c r="H1200" s="2">
        <f t="shared" si="686"/>
        <v>21.633994365863735</v>
      </c>
      <c r="I1200" s="2">
        <f t="shared" si="687"/>
        <v>2639.4894999999997</v>
      </c>
      <c r="J1200" s="2">
        <f t="shared" si="688"/>
        <v>20.565188777973418</v>
      </c>
      <c r="K1200" s="2">
        <f t="shared" si="689"/>
        <v>2.5500000000001819</v>
      </c>
      <c r="L1200" s="20">
        <f>VLOOKUP(B1200,'IV Calls'!A:B,2, FALSE)</f>
        <v>7.5600000000000001E-2</v>
      </c>
      <c r="M1200" s="2">
        <f t="shared" si="690"/>
        <v>6.6673106925692309</v>
      </c>
      <c r="N1200" s="2">
        <f>VLOOKUP(B1200,'IV Puts'!A:B,2, FALSE)</f>
        <v>6.6000000000000003E-2</v>
      </c>
      <c r="O1200" s="21">
        <f t="shared" si="691"/>
        <v>6.0403927159084612</v>
      </c>
      <c r="P1200" s="4">
        <f t="shared" si="692"/>
        <v>13.700000000000273</v>
      </c>
      <c r="Q1200" s="4">
        <f t="shared" si="693"/>
        <v>14.317999999999937</v>
      </c>
      <c r="R1200" s="4">
        <f t="shared" si="694"/>
        <v>4.3376691729323236</v>
      </c>
      <c r="S1200" s="4">
        <f t="shared" si="695"/>
        <v>3.0078876696505863</v>
      </c>
      <c r="T1200" s="20">
        <f t="shared" si="666"/>
        <v>2694.6935413533834</v>
      </c>
      <c r="U1200" s="2">
        <f t="shared" si="667"/>
        <v>13.223541353383553</v>
      </c>
      <c r="V1200" s="24">
        <f t="shared" si="668"/>
        <v>0</v>
      </c>
      <c r="W1200" s="32">
        <f t="shared" si="669"/>
        <v>2694.9434727190605</v>
      </c>
      <c r="X1200" s="33">
        <f t="shared" si="670"/>
        <v>13.473472719060737</v>
      </c>
      <c r="Y1200" s="34">
        <f t="shared" si="671"/>
        <v>0</v>
      </c>
      <c r="Z1200" s="39">
        <f t="shared" si="696"/>
        <v>2693.3890000000001</v>
      </c>
      <c r="AA1200" s="33">
        <f t="shared" si="672"/>
        <v>11.919000000000324</v>
      </c>
      <c r="AB1200" s="34">
        <f t="shared" si="673"/>
        <v>0</v>
      </c>
      <c r="AC1200" s="32">
        <f t="shared" si="674"/>
        <v>2693.7154392710031</v>
      </c>
      <c r="AD1200" s="33">
        <f t="shared" si="675"/>
        <v>12.245439271003306</v>
      </c>
      <c r="AE1200" s="34">
        <f t="shared" si="676"/>
        <v>0</v>
      </c>
      <c r="AF1200" s="36">
        <f t="shared" si="677"/>
        <v>-1</v>
      </c>
      <c r="AG1200" s="37">
        <f t="shared" si="678"/>
        <v>-1</v>
      </c>
      <c r="AH1200" s="37">
        <f>IF(COUNTIF(AF1201:AF1204, "&lt;0")&gt;=2,0,IF(AE1200=1, 1, -1))</f>
        <v>0</v>
      </c>
      <c r="AI1200" s="37">
        <f>IF(COUNTIF(AF1201:AF1203, "&lt;0")&gt;=1,0,IF(AE1200=1, 1, -1))</f>
        <v>0</v>
      </c>
      <c r="AJ1200" s="42">
        <f>IF(SUM(AE1201:AE1203)=0,0,IF(AE1200=1, 1, -1))</f>
        <v>-1</v>
      </c>
      <c r="AK1200" s="37">
        <f>IF(COUNTIF(AF1201:AF1202, "&lt;0")&gt;=2,0,IF(AE1200=1, 1, -1))</f>
        <v>-1</v>
      </c>
      <c r="AL1200" s="44">
        <f>IF(COUNTIF(AF1201:AF1204, "&lt;0")&gt;=3,0,IF(AE1200=1, 1, -1))</f>
        <v>-1</v>
      </c>
      <c r="AM1200" s="49">
        <f>IF(COUNTIF(AF1201:AF1203, "&lt;0")&gt;=2,0,IF(AE1200=1, 1, -1))</f>
        <v>0</v>
      </c>
      <c r="AN1200" s="7">
        <v>5.8206680649413922</v>
      </c>
      <c r="AO1200" s="4">
        <f t="shared" si="679"/>
        <v>1.7300000000000182</v>
      </c>
      <c r="AP1200" s="4">
        <f t="shared" si="680"/>
        <v>-11.970000000000255</v>
      </c>
      <c r="AQ1200" s="4">
        <f t="shared" si="681"/>
        <v>11.240000000000236</v>
      </c>
      <c r="AR1200">
        <f t="shared" si="697"/>
        <v>11.970000000000255</v>
      </c>
      <c r="AS1200" s="6">
        <f t="shared" si="682"/>
        <v>1</v>
      </c>
      <c r="AT1200" s="4">
        <f t="shared" si="683"/>
        <v>-3.2389979025881672</v>
      </c>
      <c r="AU1200" s="4">
        <f t="shared" si="698"/>
        <v>1.5806680649411557</v>
      </c>
      <c r="AV1200">
        <f t="shared" si="699"/>
        <v>0</v>
      </c>
      <c r="AW1200">
        <f t="shared" si="700"/>
        <v>1</v>
      </c>
      <c r="AX1200">
        <f t="shared" si="701"/>
        <v>0</v>
      </c>
      <c r="AY1200" s="4">
        <f t="shared" si="684"/>
        <v>-3.9100000000000006</v>
      </c>
      <c r="AZ1200" s="4">
        <f t="shared" si="685"/>
        <v>89.239999999999952</v>
      </c>
      <c r="BA1200" s="4">
        <f>(C1200-$C$1240)*10/100*4</f>
        <v>45.852000000000046</v>
      </c>
      <c r="BC1200"/>
      <c r="BE1200" s="6"/>
      <c r="BK1200">
        <f t="shared" si="702"/>
        <v>1</v>
      </c>
    </row>
    <row r="1201" spans="1:63" x14ac:dyDescent="0.25">
      <c r="A1201">
        <v>58</v>
      </c>
      <c r="B1201" s="1">
        <v>43087</v>
      </c>
      <c r="C1201" s="2">
        <v>2685.92</v>
      </c>
      <c r="D1201" s="2">
        <v>2694.97</v>
      </c>
      <c r="E1201" s="2">
        <v>2685.92</v>
      </c>
      <c r="F1201" s="2">
        <v>2690.16</v>
      </c>
      <c r="G1201" s="2">
        <v>3724660000</v>
      </c>
      <c r="H1201" s="2">
        <f t="shared" si="686"/>
        <v>18.673720809974906</v>
      </c>
      <c r="I1201" s="2">
        <f t="shared" si="687"/>
        <v>2633.8284999999992</v>
      </c>
      <c r="J1201" s="2">
        <f t="shared" si="688"/>
        <v>19.510942213348677</v>
      </c>
      <c r="K1201" s="2">
        <f t="shared" si="689"/>
        <v>10.110000000000127</v>
      </c>
      <c r="L1201" s="20">
        <f>VLOOKUP(B1201,'IV Calls'!A:B,2, FALSE)</f>
        <v>6.6400000000000001E-2</v>
      </c>
      <c r="M1201" s="2">
        <f t="shared" si="690"/>
        <v>5.8247077368051947</v>
      </c>
      <c r="N1201" s="2">
        <f>VLOOKUP(B1201,'IV Puts'!A:B,2, FALSE)</f>
        <v>5.8900000000000001E-2</v>
      </c>
      <c r="O1201" s="21">
        <f t="shared" si="691"/>
        <v>5.3618380952041536</v>
      </c>
      <c r="P1201" s="4">
        <f t="shared" si="692"/>
        <v>19.159999999999854</v>
      </c>
      <c r="Q1201" s="4">
        <f t="shared" si="693"/>
        <v>15.046999999999889</v>
      </c>
      <c r="R1201" s="4">
        <f t="shared" si="694"/>
        <v>4.5335413533834563</v>
      </c>
      <c r="S1201" s="4">
        <f t="shared" si="695"/>
        <v>3.1457362240289051</v>
      </c>
      <c r="T1201" s="20">
        <f t="shared" si="666"/>
        <v>2680.2998345864662</v>
      </c>
      <c r="U1201" s="2">
        <f t="shared" si="667"/>
        <v>9.8601654135336503</v>
      </c>
      <c r="V1201" s="24">
        <f t="shared" si="668"/>
        <v>0</v>
      </c>
      <c r="W1201" s="32">
        <f t="shared" si="669"/>
        <v>2688.110858434758</v>
      </c>
      <c r="X1201" s="33">
        <f t="shared" si="670"/>
        <v>2.0491415652418254</v>
      </c>
      <c r="Y1201" s="34">
        <f t="shared" si="671"/>
        <v>1</v>
      </c>
      <c r="Z1201" s="39">
        <f t="shared" si="696"/>
        <v>2688.4490000000001</v>
      </c>
      <c r="AA1201" s="33">
        <f t="shared" si="672"/>
        <v>1.7109999999997854</v>
      </c>
      <c r="AB1201" s="34">
        <f t="shared" si="673"/>
        <v>1</v>
      </c>
      <c r="AC1201" s="32">
        <f t="shared" si="674"/>
        <v>2688.377990271299</v>
      </c>
      <c r="AD1201" s="33">
        <f t="shared" si="675"/>
        <v>1.7820097287008139</v>
      </c>
      <c r="AE1201" s="34">
        <f t="shared" si="676"/>
        <v>1</v>
      </c>
      <c r="AF1201" s="36">
        <f t="shared" si="677"/>
        <v>1</v>
      </c>
      <c r="AG1201" s="37">
        <f t="shared" si="678"/>
        <v>0</v>
      </c>
      <c r="AH1201" s="37">
        <f>IF(COUNTIF(AF1202:AF1205, "&lt;0")&gt;=2,0,IF(AE1201=1, 1, -1))</f>
        <v>0</v>
      </c>
      <c r="AI1201" s="37">
        <f>IF(COUNTIF(AF1202:AF1204, "&lt;0")&gt;=1,0,IF(AE1201=1, 1, -1))</f>
        <v>0</v>
      </c>
      <c r="AJ1201" s="42">
        <f>IF(SUM(AE1202:AE1204)=0,0,IF(AE1201=1, 1, -1))</f>
        <v>1</v>
      </c>
      <c r="AK1201" s="37">
        <f>IF(COUNTIF(AF1202:AF1203, "&lt;0")&gt;=2,0,IF(AE1201=1, 1, -1))</f>
        <v>0</v>
      </c>
      <c r="AL1201" s="44">
        <f>IF(COUNTIF(AF1202:AF1205, "&lt;0")&gt;=3,0,IF(AE1201=1, 1, -1))</f>
        <v>1</v>
      </c>
      <c r="AM1201" s="49">
        <f>IF(COUNTIF(AF1202:AF1204, "&lt;0")&gt;=2,0,IF(AE1201=1, 1, -1))</f>
        <v>0</v>
      </c>
      <c r="AN1201" s="7">
        <v>5.166796471352801</v>
      </c>
      <c r="AO1201" s="4">
        <f t="shared" si="679"/>
        <v>9.0499999999997272</v>
      </c>
      <c r="AP1201" s="4">
        <f t="shared" si="680"/>
        <v>0</v>
      </c>
      <c r="AQ1201" s="4">
        <f t="shared" si="681"/>
        <v>4.2399999999997817</v>
      </c>
      <c r="AR1201">
        <f t="shared" si="697"/>
        <v>9.0499999999997272</v>
      </c>
      <c r="AS1201" s="6">
        <f t="shared" si="682"/>
        <v>1</v>
      </c>
      <c r="AT1201" s="4">
        <f t="shared" si="683"/>
        <v>-1.2998052929705253</v>
      </c>
      <c r="AU1201" s="4">
        <f t="shared" si="698"/>
        <v>7.9267964713530192</v>
      </c>
      <c r="AV1201">
        <f t="shared" si="699"/>
        <v>0</v>
      </c>
      <c r="AW1201">
        <f t="shared" si="700"/>
        <v>1</v>
      </c>
      <c r="AX1201">
        <f t="shared" si="701"/>
        <v>0</v>
      </c>
      <c r="AY1201" s="4">
        <f t="shared" si="684"/>
        <v>-3.9100000000000006</v>
      </c>
      <c r="AZ1201" s="4">
        <f t="shared" si="685"/>
        <v>93.149999999999949</v>
      </c>
      <c r="BA1201" s="4">
        <f>(C1201-$C$1240)*10/100*4</f>
        <v>43.13600000000006</v>
      </c>
      <c r="BC1201"/>
      <c r="BE1201" s="6"/>
      <c r="BK1201">
        <f t="shared" si="702"/>
        <v>1</v>
      </c>
    </row>
    <row r="1202" spans="1:63" x14ac:dyDescent="0.25">
      <c r="A1202">
        <v>57</v>
      </c>
      <c r="B1202" s="1">
        <v>43084</v>
      </c>
      <c r="C1202" s="2">
        <v>2660.63</v>
      </c>
      <c r="D1202" s="2">
        <v>2679.63</v>
      </c>
      <c r="E1202" s="2">
        <v>2659.14</v>
      </c>
      <c r="F1202" s="2">
        <v>2675.81</v>
      </c>
      <c r="G1202" s="2">
        <v>5723920000</v>
      </c>
      <c r="H1202" s="2">
        <f t="shared" si="686"/>
        <v>14.965686270784786</v>
      </c>
      <c r="I1202" s="2">
        <f t="shared" si="687"/>
        <v>2628.6795000000002</v>
      </c>
      <c r="J1202" s="2">
        <f t="shared" si="688"/>
        <v>15.987907601486958</v>
      </c>
      <c r="K1202" s="2">
        <f t="shared" si="689"/>
        <v>8.6199999999998909</v>
      </c>
      <c r="L1202" s="20">
        <f>VLOOKUP(B1202,'IV Calls'!A:B,2, FALSE)</f>
        <v>7.4700000000000003E-2</v>
      </c>
      <c r="M1202" s="2">
        <f t="shared" si="690"/>
        <v>6.494512338589189</v>
      </c>
      <c r="N1202" s="2">
        <f>VLOOKUP(B1202,'IV Puts'!A:B,2, FALSE)</f>
        <v>5.0299999999999997E-2</v>
      </c>
      <c r="O1202" s="21">
        <f t="shared" si="691"/>
        <v>4.5382275836909498</v>
      </c>
      <c r="P1202" s="4">
        <f t="shared" si="692"/>
        <v>27.619999999999891</v>
      </c>
      <c r="Q1202" s="4">
        <f t="shared" si="693"/>
        <v>15.74699999999989</v>
      </c>
      <c r="R1202" s="4">
        <f t="shared" si="694"/>
        <v>4.4898345864661664</v>
      </c>
      <c r="S1202" s="4">
        <f t="shared" si="695"/>
        <v>3.0857161052929536</v>
      </c>
      <c r="T1202" s="20">
        <f t="shared" si="666"/>
        <v>2656.4183233082708</v>
      </c>
      <c r="U1202" s="2">
        <f t="shared" si="667"/>
        <v>19.391676691729117</v>
      </c>
      <c r="V1202" s="24">
        <f t="shared" si="668"/>
        <v>0</v>
      </c>
      <c r="W1202" s="32">
        <f t="shared" si="669"/>
        <v>2662.7410646538528</v>
      </c>
      <c r="X1202" s="33">
        <f t="shared" si="670"/>
        <v>13.0689353461471</v>
      </c>
      <c r="Y1202" s="34">
        <f t="shared" si="671"/>
        <v>0</v>
      </c>
      <c r="Z1202" s="39">
        <f t="shared" si="696"/>
        <v>2660.1060000000002</v>
      </c>
      <c r="AA1202" s="33">
        <f t="shared" si="672"/>
        <v>15.703999999999724</v>
      </c>
      <c r="AB1202" s="34">
        <f t="shared" si="673"/>
        <v>0</v>
      </c>
      <c r="AC1202" s="32">
        <f t="shared" si="674"/>
        <v>2660.6593635773093</v>
      </c>
      <c r="AD1202" s="33">
        <f t="shared" si="675"/>
        <v>15.150636422690695</v>
      </c>
      <c r="AE1202" s="34">
        <f t="shared" si="676"/>
        <v>0</v>
      </c>
      <c r="AF1202" s="36">
        <f t="shared" si="677"/>
        <v>-1</v>
      </c>
      <c r="AG1202" s="37">
        <f t="shared" si="678"/>
        <v>0</v>
      </c>
      <c r="AH1202" s="37">
        <f>IF(COUNTIF(AF1203:AF1206, "&lt;0")&gt;=2,0,IF(AE1202=1, 1, -1))</f>
        <v>-1</v>
      </c>
      <c r="AI1202" s="37">
        <f>IF(COUNTIF(AF1203:AF1205, "&lt;0")&gt;=1,0,IF(AE1202=1, 1, -1))</f>
        <v>0</v>
      </c>
      <c r="AJ1202" s="42">
        <f>IF(SUM(AE1203:AE1205)=0,0,IF(AE1202=1, 1, -1))</f>
        <v>-1</v>
      </c>
      <c r="AK1202" s="37">
        <f>IF(COUNTIF(AF1203:AF1204, "&lt;0")&gt;=2,0,IF(AE1202=1, 1, -1))</f>
        <v>-1</v>
      </c>
      <c r="AL1202" s="44">
        <f>IF(COUNTIF(AF1203:AF1206, "&lt;0")&gt;=3,0,IF(AE1202=1, 1, -1))</f>
        <v>-1</v>
      </c>
      <c r="AM1202" s="49">
        <f>IF(COUNTIF(AF1203:AF1205, "&lt;0")&gt;=2,0,IF(AE1202=1, 1, -1))</f>
        <v>-1</v>
      </c>
      <c r="AN1202" s="7">
        <v>4.3731455238425196</v>
      </c>
      <c r="AO1202" s="4">
        <f t="shared" si="679"/>
        <v>19</v>
      </c>
      <c r="AP1202" s="4">
        <f t="shared" si="680"/>
        <v>-1.4900000000002365</v>
      </c>
      <c r="AQ1202" s="4">
        <f t="shared" si="681"/>
        <v>15.179999999999836</v>
      </c>
      <c r="AR1202">
        <f t="shared" si="697"/>
        <v>19</v>
      </c>
      <c r="AS1202" s="6">
        <f t="shared" si="682"/>
        <v>1</v>
      </c>
      <c r="AT1202" s="4">
        <f t="shared" si="683"/>
        <v>-12.440281714236221</v>
      </c>
      <c r="AU1202" s="4">
        <f t="shared" si="698"/>
        <v>-3.8068544761573158</v>
      </c>
      <c r="AV1202">
        <f t="shared" si="699"/>
        <v>1</v>
      </c>
      <c r="AW1202">
        <f t="shared" si="700"/>
        <v>0</v>
      </c>
      <c r="AX1202">
        <f t="shared" si="701"/>
        <v>0</v>
      </c>
      <c r="AY1202" s="4">
        <f t="shared" si="684"/>
        <v>-3.9100000000000006</v>
      </c>
      <c r="AZ1202" s="4">
        <f t="shared" si="685"/>
        <v>97.059999999999945</v>
      </c>
      <c r="BA1202" s="4">
        <f>(C1202-$C$1240)*10/100*4</f>
        <v>33.020000000000074</v>
      </c>
      <c r="BC1202"/>
      <c r="BE1202" s="6"/>
      <c r="BK1202">
        <f t="shared" si="702"/>
        <v>1</v>
      </c>
    </row>
    <row r="1203" spans="1:63" x14ac:dyDescent="0.25">
      <c r="A1203">
        <v>56</v>
      </c>
      <c r="B1203" s="1">
        <v>43083</v>
      </c>
      <c r="C1203" s="2">
        <v>2665.87</v>
      </c>
      <c r="D1203" s="2">
        <v>2668.09</v>
      </c>
      <c r="E1203" s="2">
        <v>2652.01</v>
      </c>
      <c r="F1203" s="2">
        <v>2652.01</v>
      </c>
      <c r="G1203" s="2">
        <v>3430030000</v>
      </c>
      <c r="H1203" s="2">
        <f t="shared" si="686"/>
        <v>14.608546813424004</v>
      </c>
      <c r="I1203" s="2">
        <f t="shared" si="687"/>
        <v>2624.2954999999993</v>
      </c>
      <c r="J1203" s="2">
        <f t="shared" si="688"/>
        <v>17.541885295966399</v>
      </c>
      <c r="K1203" s="2">
        <f t="shared" si="689"/>
        <v>3.0199999999999818</v>
      </c>
      <c r="L1203" s="20">
        <f>VLOOKUP(B1203,'IV Calls'!A:B,2, FALSE)</f>
        <v>4.0500000000000001E-2</v>
      </c>
      <c r="M1203" s="2">
        <f t="shared" si="690"/>
        <v>3.5355136094616206</v>
      </c>
      <c r="N1203" s="2">
        <f>VLOOKUP(B1203,'IV Puts'!A:B,2, FALSE)</f>
        <v>0.1065</v>
      </c>
      <c r="O1203" s="21">
        <f t="shared" si="691"/>
        <v>9.6480476473225671</v>
      </c>
      <c r="P1203" s="4">
        <f t="shared" si="692"/>
        <v>16.079999999999927</v>
      </c>
      <c r="Q1203" s="4">
        <f t="shared" si="693"/>
        <v>17.494999999999891</v>
      </c>
      <c r="R1203" s="4">
        <f t="shared" si="694"/>
        <v>4.4083233082706803</v>
      </c>
      <c r="S1203" s="4">
        <f t="shared" si="695"/>
        <v>2.9733304983840818</v>
      </c>
      <c r="T1203" s="20">
        <f t="shared" si="666"/>
        <v>2667.7172932330827</v>
      </c>
      <c r="U1203" s="2">
        <f t="shared" si="667"/>
        <v>15.70729323308251</v>
      </c>
      <c r="V1203" s="24">
        <f t="shared" si="668"/>
        <v>0</v>
      </c>
      <c r="W1203" s="32">
        <f t="shared" si="669"/>
        <v>2668.1693805759232</v>
      </c>
      <c r="X1203" s="33">
        <f t="shared" si="670"/>
        <v>16.159380575923024</v>
      </c>
      <c r="Y1203" s="34">
        <f t="shared" si="671"/>
        <v>0</v>
      </c>
      <c r="Z1203" s="39">
        <f t="shared" si="696"/>
        <v>2665.6979999999999</v>
      </c>
      <c r="AA1203" s="33">
        <f t="shared" si="672"/>
        <v>13.687999999999647</v>
      </c>
      <c r="AB1203" s="34">
        <f t="shared" si="673"/>
        <v>0</v>
      </c>
      <c r="AC1203" s="32">
        <f t="shared" si="674"/>
        <v>2666.2169899209439</v>
      </c>
      <c r="AD1203" s="33">
        <f t="shared" si="675"/>
        <v>14.20698992094367</v>
      </c>
      <c r="AE1203" s="34">
        <f t="shared" si="676"/>
        <v>0</v>
      </c>
      <c r="AF1203" s="36">
        <f t="shared" si="677"/>
        <v>-1</v>
      </c>
      <c r="AG1203" s="37">
        <f t="shared" si="678"/>
        <v>-1</v>
      </c>
      <c r="AH1203" s="37">
        <f>IF(COUNTIF(AF1204:AF1207, "&lt;0")&gt;=2,0,IF(AE1203=1, 1, -1))</f>
        <v>-1</v>
      </c>
      <c r="AI1203" s="37">
        <f>IF(COUNTIF(AF1204:AF1206, "&lt;0")&gt;=1,0,IF(AE1203=1, 1, -1))</f>
        <v>-1</v>
      </c>
      <c r="AJ1203" s="42">
        <f>IF(SUM(AE1204:AE1206)=0,0,IF(AE1203=1, 1, -1))</f>
        <v>-1</v>
      </c>
      <c r="AK1203" s="37">
        <f>IF(COUNTIF(AF1204:AF1205, "&lt;0")&gt;=2,0,IF(AE1203=1, 1, -1))</f>
        <v>-1</v>
      </c>
      <c r="AL1203" s="44">
        <f>IF(COUNTIF(AF1204:AF1207, "&lt;0")&gt;=3,0,IF(AE1203=1, 1, -1))</f>
        <v>-1</v>
      </c>
      <c r="AM1203" s="49">
        <f>IF(COUNTIF(AF1204:AF1206, "&lt;0")&gt;=2,0,IF(AE1203=1, 1, -1))</f>
        <v>-1</v>
      </c>
      <c r="AN1203" s="7">
        <v>9.2970913433990763</v>
      </c>
      <c r="AO1203" s="4">
        <f t="shared" si="679"/>
        <v>2.2200000000002547</v>
      </c>
      <c r="AP1203" s="4">
        <f t="shared" si="680"/>
        <v>-13.859999999999673</v>
      </c>
      <c r="AQ1203" s="4">
        <f t="shared" si="681"/>
        <v>13.859999999999673</v>
      </c>
      <c r="AR1203">
        <f t="shared" si="697"/>
        <v>13.859999999999673</v>
      </c>
      <c r="AS1203" s="6">
        <f t="shared" si="682"/>
        <v>0</v>
      </c>
      <c r="AT1203" s="4">
        <f t="shared" si="683"/>
        <v>8.5637015098942726E-2</v>
      </c>
      <c r="AU1203" s="4">
        <f t="shared" si="698"/>
        <v>2.4370913433994037</v>
      </c>
      <c r="AV1203">
        <f t="shared" si="699"/>
        <v>0</v>
      </c>
      <c r="AW1203">
        <f t="shared" si="700"/>
        <v>0</v>
      </c>
      <c r="AX1203">
        <f t="shared" si="701"/>
        <v>0</v>
      </c>
      <c r="AY1203" s="4">
        <f t="shared" si="684"/>
        <v>6.94</v>
      </c>
      <c r="AZ1203" s="4">
        <f t="shared" si="685"/>
        <v>100.96999999999994</v>
      </c>
      <c r="BA1203" s="4">
        <f>(C1203-$C$1240)*10/100*4</f>
        <v>35.115999999999985</v>
      </c>
      <c r="BC1203"/>
      <c r="BE1203" s="6"/>
      <c r="BK1203">
        <f t="shared" si="702"/>
        <v>1</v>
      </c>
    </row>
    <row r="1204" spans="1:63" x14ac:dyDescent="0.25">
      <c r="A1204">
        <v>55</v>
      </c>
      <c r="B1204" s="1">
        <v>43082</v>
      </c>
      <c r="C1204" s="2">
        <v>2667.59</v>
      </c>
      <c r="D1204" s="2">
        <v>2671.88</v>
      </c>
      <c r="E1204" s="2">
        <v>2662.85</v>
      </c>
      <c r="F1204" s="2">
        <v>2662.85</v>
      </c>
      <c r="G1204" s="2">
        <v>3542370000</v>
      </c>
      <c r="H1204" s="2">
        <f t="shared" si="686"/>
        <v>13.995900352126988</v>
      </c>
      <c r="I1204" s="2">
        <f t="shared" si="687"/>
        <v>2619.4744999999994</v>
      </c>
      <c r="J1204" s="2">
        <f t="shared" si="688"/>
        <v>17.269085582106097</v>
      </c>
      <c r="K1204" s="2">
        <f t="shared" si="689"/>
        <v>3.4800000000000182</v>
      </c>
      <c r="L1204" s="20">
        <f>VLOOKUP(B1204,'IV Calls'!A:B,2, FALSE)</f>
        <v>4.4900000000000002E-2</v>
      </c>
      <c r="M1204" s="2">
        <f t="shared" si="690"/>
        <v>3.9214734661059167</v>
      </c>
      <c r="N1204" s="2">
        <f>VLOOKUP(B1204,'IV Puts'!A:B,2, FALSE)</f>
        <v>0.1086</v>
      </c>
      <c r="O1204" s="21">
        <f t="shared" si="691"/>
        <v>9.8429460956245247</v>
      </c>
      <c r="P1204" s="4">
        <f t="shared" si="692"/>
        <v>9.0300000000002001</v>
      </c>
      <c r="Q1204" s="4">
        <f t="shared" si="693"/>
        <v>19.05399999999986</v>
      </c>
      <c r="R1204" s="4">
        <f t="shared" si="694"/>
        <v>4.8672932330827097</v>
      </c>
      <c r="S1204" s="4">
        <f t="shared" si="695"/>
        <v>3.2385641914411432</v>
      </c>
      <c r="T1204" s="20">
        <f t="shared" si="666"/>
        <v>2668.9301203007522</v>
      </c>
      <c r="U1204" s="2">
        <f t="shared" si="667"/>
        <v>6.0801203007522417</v>
      </c>
      <c r="V1204" s="24">
        <f t="shared" si="668"/>
        <v>1</v>
      </c>
      <c r="W1204" s="32">
        <f t="shared" si="669"/>
        <v>2669.8642396464061</v>
      </c>
      <c r="X1204" s="33">
        <f t="shared" si="670"/>
        <v>7.0142396464061676</v>
      </c>
      <c r="Y1204" s="34">
        <f t="shared" si="671"/>
        <v>1</v>
      </c>
      <c r="Z1204" s="39">
        <f t="shared" si="696"/>
        <v>2668.1759999999995</v>
      </c>
      <c r="AA1204" s="33">
        <f t="shared" si="672"/>
        <v>5.3259999999995671</v>
      </c>
      <c r="AB1204" s="34">
        <f t="shared" si="673"/>
        <v>1</v>
      </c>
      <c r="AC1204" s="32">
        <f t="shared" si="674"/>
        <v>2668.5305303257451</v>
      </c>
      <c r="AD1204" s="33">
        <f t="shared" si="675"/>
        <v>5.6805303257451669</v>
      </c>
      <c r="AE1204" s="34">
        <f t="shared" si="676"/>
        <v>1</v>
      </c>
      <c r="AF1204" s="36">
        <f t="shared" si="677"/>
        <v>1</v>
      </c>
      <c r="AG1204" s="37">
        <f t="shared" si="678"/>
        <v>1</v>
      </c>
      <c r="AH1204" s="37">
        <f>IF(COUNTIF(AF1205:AF1208, "&lt;0")&gt;=2,0,IF(AE1204=1, 1, -1))</f>
        <v>1</v>
      </c>
      <c r="AI1204" s="37">
        <f>IF(COUNTIF(AF1205:AF1207, "&lt;0")&gt;=1,0,IF(AE1204=1, 1, -1))</f>
        <v>1</v>
      </c>
      <c r="AJ1204" s="42">
        <f>IF(SUM(AE1205:AE1207)=0,0,IF(AE1204=1, 1, -1))</f>
        <v>1</v>
      </c>
      <c r="AK1204" s="37">
        <f>IF(COUNTIF(AF1205:AF1206, "&lt;0")&gt;=2,0,IF(AE1204=1, 1, -1))</f>
        <v>1</v>
      </c>
      <c r="AL1204" s="44">
        <f>IF(COUNTIF(AF1205:AF1208, "&lt;0")&gt;=3,0,IF(AE1204=1, 1, -1))</f>
        <v>1</v>
      </c>
      <c r="AM1204" s="49">
        <f>IF(COUNTIF(AF1205:AF1207, "&lt;0")&gt;=2,0,IF(AE1204=1, 1, -1))</f>
        <v>1</v>
      </c>
      <c r="AN1204" s="7">
        <v>9.4849001875078525</v>
      </c>
      <c r="AO1204" s="4">
        <f t="shared" si="679"/>
        <v>4.2899999999999636</v>
      </c>
      <c r="AP1204" s="4">
        <f t="shared" si="680"/>
        <v>-4.7400000000002365</v>
      </c>
      <c r="AQ1204" s="4">
        <f t="shared" si="681"/>
        <v>4.7400000000002365</v>
      </c>
      <c r="AR1204">
        <f t="shared" si="697"/>
        <v>4.7400000000002365</v>
      </c>
      <c r="AS1204" s="6">
        <f t="shared" si="682"/>
        <v>0</v>
      </c>
      <c r="AT1204" s="4">
        <f t="shared" si="683"/>
        <v>9.4873502812615413</v>
      </c>
      <c r="AU1204" s="4">
        <f t="shared" si="698"/>
        <v>11.744900187507616</v>
      </c>
      <c r="AV1204">
        <f t="shared" si="699"/>
        <v>0</v>
      </c>
      <c r="AW1204">
        <f t="shared" si="700"/>
        <v>0</v>
      </c>
      <c r="AX1204">
        <f t="shared" si="701"/>
        <v>0</v>
      </c>
      <c r="AY1204" s="4">
        <f t="shared" si="684"/>
        <v>6.94</v>
      </c>
      <c r="AZ1204" s="4">
        <f t="shared" si="685"/>
        <v>94.029999999999944</v>
      </c>
      <c r="BA1204" s="4">
        <f>(C1204-$C$1240)*10/100*4</f>
        <v>35.804000000000087</v>
      </c>
      <c r="BC1204"/>
      <c r="BE1204" s="6"/>
      <c r="BK1204">
        <f t="shared" si="702"/>
        <v>1</v>
      </c>
    </row>
    <row r="1205" spans="1:63" x14ac:dyDescent="0.25">
      <c r="A1205">
        <v>54</v>
      </c>
      <c r="B1205" s="1">
        <v>43081</v>
      </c>
      <c r="C1205" s="2">
        <v>2661.73</v>
      </c>
      <c r="D1205" s="2">
        <v>2669.72</v>
      </c>
      <c r="E1205" s="2">
        <v>2659.78</v>
      </c>
      <c r="F1205" s="2">
        <v>2664.11</v>
      </c>
      <c r="G1205" s="2">
        <v>3555680000</v>
      </c>
      <c r="H1205" s="2">
        <f t="shared" si="686"/>
        <v>12.719112521451086</v>
      </c>
      <c r="I1205" s="2">
        <f t="shared" si="687"/>
        <v>2614.9824999999992</v>
      </c>
      <c r="J1205" s="2">
        <f t="shared" si="688"/>
        <v>16.598062632665702</v>
      </c>
      <c r="K1205" s="2">
        <f t="shared" si="689"/>
        <v>1.7400000000002365</v>
      </c>
      <c r="L1205" s="20">
        <f>VLOOKUP(B1205,'IV Calls'!A:B,2, FALSE)</f>
        <v>5.11E-2</v>
      </c>
      <c r="M1205" s="2">
        <f t="shared" si="690"/>
        <v>4.4560667847729825</v>
      </c>
      <c r="N1205" s="2">
        <f>VLOOKUP(B1205,'IV Puts'!A:B,2, FALSE)</f>
        <v>0.11269999999999999</v>
      </c>
      <c r="O1205" s="21">
        <f t="shared" si="691"/>
        <v>10.198752409667868</v>
      </c>
      <c r="P1205" s="4">
        <f t="shared" si="692"/>
        <v>9.9399999999995998</v>
      </c>
      <c r="Q1205" s="4">
        <f t="shared" si="693"/>
        <v>19.607999999999812</v>
      </c>
      <c r="R1205" s="4">
        <f t="shared" si="694"/>
        <v>4.820120300751884</v>
      </c>
      <c r="S1205" s="4">
        <f t="shared" si="695"/>
        <v>3.2031544315576101</v>
      </c>
      <c r="T1205" s="20">
        <f t="shared" si="666"/>
        <v>2664.5314812030074</v>
      </c>
      <c r="U1205" s="2">
        <f t="shared" si="667"/>
        <v>0.42148120300726077</v>
      </c>
      <c r="V1205" s="24">
        <f t="shared" si="668"/>
        <v>1</v>
      </c>
      <c r="W1205" s="32">
        <f t="shared" si="669"/>
        <v>2663.8947156865388</v>
      </c>
      <c r="X1205" s="33">
        <f t="shared" si="670"/>
        <v>0.21528431346132493</v>
      </c>
      <c r="Y1205" s="34">
        <f t="shared" si="671"/>
        <v>1</v>
      </c>
      <c r="Z1205" s="39">
        <f t="shared" si="696"/>
        <v>2662.6840000000002</v>
      </c>
      <c r="AA1205" s="33">
        <f t="shared" si="672"/>
        <v>1.4259999999999309</v>
      </c>
      <c r="AB1205" s="34">
        <f t="shared" si="673"/>
        <v>1</v>
      </c>
      <c r="AC1205" s="32">
        <f t="shared" si="674"/>
        <v>2662.9382502941735</v>
      </c>
      <c r="AD1205" s="33">
        <f t="shared" si="675"/>
        <v>1.1717497058266417</v>
      </c>
      <c r="AE1205" s="34">
        <f t="shared" si="676"/>
        <v>1</v>
      </c>
      <c r="AF1205" s="36">
        <f t="shared" si="677"/>
        <v>1</v>
      </c>
      <c r="AG1205" s="37">
        <f t="shared" si="678"/>
        <v>1</v>
      </c>
      <c r="AH1205" s="37">
        <f>IF(COUNTIF(AF1206:AF1209, "&lt;0")&gt;=2,0,IF(AE1205=1, 1, -1))</f>
        <v>1</v>
      </c>
      <c r="AI1205" s="37">
        <f>IF(COUNTIF(AF1206:AF1208, "&lt;0")&gt;=1,0,IF(AE1205=1, 1, -1))</f>
        <v>1</v>
      </c>
      <c r="AJ1205" s="42">
        <f>IF(SUM(AE1206:AE1208)=0,0,IF(AE1205=1, 1, -1))</f>
        <v>1</v>
      </c>
      <c r="AK1205" s="37">
        <f>IF(COUNTIF(AF1206:AF1207, "&lt;0")&gt;=2,0,IF(AE1205=1, 1, -1))</f>
        <v>1</v>
      </c>
      <c r="AL1205" s="44">
        <f>IF(COUNTIF(AF1206:AF1209, "&lt;0")&gt;=3,0,IF(AE1205=1, 1, -1))</f>
        <v>1</v>
      </c>
      <c r="AM1205" s="49">
        <f>IF(COUNTIF(AF1206:AF1208, "&lt;0")&gt;=2,0,IF(AE1205=1, 1, -1))</f>
        <v>1</v>
      </c>
      <c r="AN1205" s="7">
        <v>9.8277637308006867</v>
      </c>
      <c r="AO1205" s="4">
        <f t="shared" si="679"/>
        <v>7.9899999999997817</v>
      </c>
      <c r="AP1205" s="4">
        <f t="shared" si="680"/>
        <v>-1.9499999999998181</v>
      </c>
      <c r="AQ1205" s="4">
        <f t="shared" si="681"/>
        <v>2.3800000000001091</v>
      </c>
      <c r="AR1205">
        <f t="shared" si="697"/>
        <v>7.9899999999997817</v>
      </c>
      <c r="AS1205" s="6">
        <f t="shared" si="682"/>
        <v>0</v>
      </c>
      <c r="AT1205" s="4">
        <f t="shared" si="683"/>
        <v>6.7516455962012483</v>
      </c>
      <c r="AU1205" s="4">
        <f t="shared" si="698"/>
        <v>14.447763730800578</v>
      </c>
      <c r="AV1205">
        <f t="shared" si="699"/>
        <v>0</v>
      </c>
      <c r="AW1205">
        <f t="shared" si="700"/>
        <v>0</v>
      </c>
      <c r="AX1205">
        <f t="shared" si="701"/>
        <v>0</v>
      </c>
      <c r="AY1205" s="4">
        <f t="shared" si="684"/>
        <v>6.94</v>
      </c>
      <c r="AZ1205" s="4">
        <f t="shared" si="685"/>
        <v>87.089999999999947</v>
      </c>
      <c r="BA1205" s="4">
        <f>(C1205-$C$1240)*10/100*4</f>
        <v>33.460000000000036</v>
      </c>
      <c r="BC1205"/>
      <c r="BE1205" s="6"/>
      <c r="BK1205">
        <f t="shared" si="702"/>
        <v>1</v>
      </c>
    </row>
    <row r="1206" spans="1:63" x14ac:dyDescent="0.25">
      <c r="A1206">
        <v>53</v>
      </c>
      <c r="B1206" s="1">
        <v>43080</v>
      </c>
      <c r="C1206" s="2">
        <v>2652.19</v>
      </c>
      <c r="D1206" s="2">
        <v>2660.33</v>
      </c>
      <c r="E1206" s="2">
        <v>2651.47</v>
      </c>
      <c r="F1206" s="2">
        <v>2659.99</v>
      </c>
      <c r="G1206" s="2">
        <v>3091950000</v>
      </c>
      <c r="H1206" s="2">
        <f t="shared" si="686"/>
        <v>15.054806393825057</v>
      </c>
      <c r="I1206" s="2">
        <f t="shared" si="687"/>
        <v>2610.7224999999994</v>
      </c>
      <c r="J1206" s="2">
        <f t="shared" si="688"/>
        <v>16.699272872603839</v>
      </c>
      <c r="K1206" s="2">
        <f t="shared" si="689"/>
        <v>0.69000000000005457</v>
      </c>
      <c r="L1206" s="20">
        <f>VLOOKUP(B1206,'IV Calls'!A:B,2, FALSE)</f>
        <v>5.3400000000000003E-2</v>
      </c>
      <c r="M1206" s="2">
        <f t="shared" si="690"/>
        <v>4.6417706223053212</v>
      </c>
      <c r="N1206" s="2">
        <f>VLOOKUP(B1206,'IV Puts'!A:B,2, FALSE)</f>
        <v>0.1134</v>
      </c>
      <c r="O1206" s="21">
        <f t="shared" si="691"/>
        <v>10.229344733458614</v>
      </c>
      <c r="P1206" s="4">
        <f t="shared" si="692"/>
        <v>8.8600000000001273</v>
      </c>
      <c r="Q1206" s="4">
        <f t="shared" si="693"/>
        <v>21.24099999999985</v>
      </c>
      <c r="R1206" s="4">
        <f t="shared" si="694"/>
        <v>4.5414812030075185</v>
      </c>
      <c r="S1206" s="4">
        <f t="shared" si="695"/>
        <v>3.0488953331534918</v>
      </c>
      <c r="T1206" s="20">
        <f t="shared" si="666"/>
        <v>2655.7449774436091</v>
      </c>
      <c r="U1206" s="2">
        <f t="shared" si="667"/>
        <v>4.2450225563907225</v>
      </c>
      <c r="V1206" s="24">
        <f t="shared" si="668"/>
        <v>1</v>
      </c>
      <c r="W1206" s="32">
        <f t="shared" si="669"/>
        <v>2654.2025083492672</v>
      </c>
      <c r="X1206" s="33">
        <f t="shared" si="670"/>
        <v>5.7874916507325906</v>
      </c>
      <c r="Y1206" s="34">
        <f t="shared" si="671"/>
        <v>1</v>
      </c>
      <c r="Z1206" s="39">
        <f t="shared" si="696"/>
        <v>2652.788</v>
      </c>
      <c r="AA1206" s="33">
        <f t="shared" si="672"/>
        <v>7.2019999999997708</v>
      </c>
      <c r="AB1206" s="34">
        <f t="shared" si="673"/>
        <v>1</v>
      </c>
      <c r="AC1206" s="32">
        <f t="shared" si="674"/>
        <v>2653.0850467533464</v>
      </c>
      <c r="AD1206" s="33">
        <f t="shared" si="675"/>
        <v>6.9049532466533492</v>
      </c>
      <c r="AE1206" s="34">
        <f t="shared" si="676"/>
        <v>1</v>
      </c>
      <c r="AF1206" s="36">
        <f t="shared" si="677"/>
        <v>1</v>
      </c>
      <c r="AG1206" s="37">
        <f t="shared" si="678"/>
        <v>1</v>
      </c>
      <c r="AH1206" s="37">
        <f>IF(COUNTIF(AF1207:AF1210, "&lt;0")&gt;=2,0,IF(AE1206=1, 1, -1))</f>
        <v>1</v>
      </c>
      <c r="AI1206" s="37">
        <f>IF(COUNTIF(AF1207:AF1209, "&lt;0")&gt;=1,0,IF(AE1206=1, 1, -1))</f>
        <v>1</v>
      </c>
      <c r="AJ1206" s="42">
        <f>IF(SUM(AE1207:AE1209)=0,0,IF(AE1206=1, 1, -1))</f>
        <v>1</v>
      </c>
      <c r="AK1206" s="37">
        <f>IF(COUNTIF(AF1207:AF1208, "&lt;0")&gt;=2,0,IF(AE1206=1, 1, -1))</f>
        <v>1</v>
      </c>
      <c r="AL1206" s="44">
        <f>IF(COUNTIF(AF1207:AF1210, "&lt;0")&gt;=3,0,IF(AE1206=1, 1, -1))</f>
        <v>1</v>
      </c>
      <c r="AM1206" s="49">
        <f>IF(COUNTIF(AF1207:AF1209, "&lt;0")&gt;=2,0,IF(AE1206=1, 1, -1))</f>
        <v>1</v>
      </c>
      <c r="AN1206" s="7">
        <v>9.8572432316371419</v>
      </c>
      <c r="AO1206" s="4">
        <f t="shared" si="679"/>
        <v>8.1399999999998727</v>
      </c>
      <c r="AP1206" s="4">
        <f t="shared" si="680"/>
        <v>-0.72000000000025466</v>
      </c>
      <c r="AQ1206" s="4">
        <f t="shared" si="681"/>
        <v>7.7999999999997272</v>
      </c>
      <c r="AR1206">
        <f t="shared" si="697"/>
        <v>8.1399999999998727</v>
      </c>
      <c r="AS1206" s="6">
        <f t="shared" si="682"/>
        <v>0</v>
      </c>
      <c r="AT1206" s="4">
        <f t="shared" si="683"/>
        <v>6.6458648474558402</v>
      </c>
      <c r="AU1206" s="4">
        <f t="shared" si="698"/>
        <v>9.0572432316374147</v>
      </c>
      <c r="AV1206">
        <f t="shared" si="699"/>
        <v>0</v>
      </c>
      <c r="AW1206">
        <f t="shared" si="700"/>
        <v>0</v>
      </c>
      <c r="AX1206">
        <f t="shared" si="701"/>
        <v>0</v>
      </c>
      <c r="AY1206" s="4">
        <f t="shared" si="684"/>
        <v>6.94</v>
      </c>
      <c r="AZ1206" s="4">
        <f t="shared" si="685"/>
        <v>80.149999999999949</v>
      </c>
      <c r="BA1206" s="4">
        <f>(C1206-$C$1240)*10/100*4</f>
        <v>29.644000000000052</v>
      </c>
      <c r="BC1206"/>
      <c r="BE1206" s="6"/>
      <c r="BK1206">
        <f t="shared" si="702"/>
        <v>1</v>
      </c>
    </row>
    <row r="1207" spans="1:63" x14ac:dyDescent="0.25">
      <c r="A1207">
        <v>52</v>
      </c>
      <c r="B1207" s="1">
        <v>43077</v>
      </c>
      <c r="C1207" s="2">
        <v>2646.21</v>
      </c>
      <c r="D1207" s="2">
        <v>2651.65</v>
      </c>
      <c r="E1207" s="2">
        <v>2644.1</v>
      </c>
      <c r="F1207" s="2">
        <v>2651.5</v>
      </c>
      <c r="G1207" s="2">
        <v>3106150000</v>
      </c>
      <c r="H1207" s="2">
        <f t="shared" si="686"/>
        <v>17.228790020066896</v>
      </c>
      <c r="I1207" s="2">
        <f t="shared" si="687"/>
        <v>2607.1219999999998</v>
      </c>
      <c r="J1207" s="2">
        <f t="shared" si="688"/>
        <v>18.474452993825064</v>
      </c>
      <c r="K1207" s="2">
        <f t="shared" si="689"/>
        <v>9.2300000000000182</v>
      </c>
      <c r="L1207" s="20">
        <f>VLOOKUP(B1207,'IV Calls'!A:B,2, FALSE)</f>
        <v>5.74E-2</v>
      </c>
      <c r="M1207" s="2">
        <f t="shared" si="690"/>
        <v>4.9621457387756891</v>
      </c>
      <c r="N1207" s="2">
        <f>VLOOKUP(B1207,'IV Puts'!A:B,2, FALSE)</f>
        <v>0.11310000000000001</v>
      </c>
      <c r="O1207" s="21">
        <f t="shared" si="691"/>
        <v>10.146413788106221</v>
      </c>
      <c r="P1207" s="4">
        <f t="shared" si="692"/>
        <v>14.670000000000073</v>
      </c>
      <c r="Q1207" s="4">
        <f t="shared" si="693"/>
        <v>21.108999999999831</v>
      </c>
      <c r="R1207" s="4">
        <f t="shared" si="694"/>
        <v>4.2449774436090228</v>
      </c>
      <c r="S1207" s="4">
        <f t="shared" si="695"/>
        <v>2.8345188017845753</v>
      </c>
      <c r="T1207" s="20">
        <f t="shared" si="666"/>
        <v>2640.9125563909774</v>
      </c>
      <c r="U1207" s="2">
        <f t="shared" si="667"/>
        <v>10.587443609022557</v>
      </c>
      <c r="V1207" s="24">
        <f t="shared" si="668"/>
        <v>0</v>
      </c>
      <c r="W1207" s="32">
        <f t="shared" si="669"/>
        <v>2648.0540747969608</v>
      </c>
      <c r="X1207" s="33">
        <f t="shared" si="670"/>
        <v>3.4459252030392236</v>
      </c>
      <c r="Y1207" s="34">
        <f t="shared" si="671"/>
        <v>1</v>
      </c>
      <c r="Z1207" s="39">
        <f t="shared" si="696"/>
        <v>2647.9929999999999</v>
      </c>
      <c r="AA1207" s="33">
        <f t="shared" si="672"/>
        <v>3.5070000000000618</v>
      </c>
      <c r="AB1207" s="34">
        <f t="shared" si="673"/>
        <v>1</v>
      </c>
      <c r="AC1207" s="32">
        <f t="shared" si="674"/>
        <v>2648.005825707362</v>
      </c>
      <c r="AD1207" s="33">
        <f t="shared" si="675"/>
        <v>3.4941742926380357</v>
      </c>
      <c r="AE1207" s="34">
        <f t="shared" si="676"/>
        <v>1</v>
      </c>
      <c r="AF1207" s="36">
        <f t="shared" si="677"/>
        <v>1</v>
      </c>
      <c r="AG1207" s="37">
        <f t="shared" si="678"/>
        <v>1</v>
      </c>
      <c r="AH1207" s="37">
        <f>IF(COUNTIF(AF1208:AF1211, "&lt;0")&gt;=2,0,IF(AE1207=1, 1, -1))</f>
        <v>1</v>
      </c>
      <c r="AI1207" s="37">
        <f>IF(COUNTIF(AF1208:AF1210, "&lt;0")&gt;=1,0,IF(AE1207=1, 1, -1))</f>
        <v>1</v>
      </c>
      <c r="AJ1207" s="42">
        <f>IF(SUM(AE1208:AE1210)=0,0,IF(AE1207=1, 1, -1))</f>
        <v>1</v>
      </c>
      <c r="AK1207" s="37">
        <f>IF(COUNTIF(AF1208:AF1209, "&lt;0")&gt;=2,0,IF(AE1207=1, 1, -1))</f>
        <v>1</v>
      </c>
      <c r="AL1207" s="44">
        <f>IF(COUNTIF(AF1208:AF1211, "&lt;0")&gt;=3,0,IF(AE1207=1, 1, -1))</f>
        <v>1</v>
      </c>
      <c r="AM1207" s="49">
        <f>IF(COUNTIF(AF1208:AF1210, "&lt;0")&gt;=2,0,IF(AE1207=1, 1, -1))</f>
        <v>1</v>
      </c>
      <c r="AN1207" s="7">
        <v>9.7773289730928656</v>
      </c>
      <c r="AO1207" s="4">
        <f t="shared" si="679"/>
        <v>5.4400000000000546</v>
      </c>
      <c r="AP1207" s="4">
        <f t="shared" si="680"/>
        <v>-2.1100000000001273</v>
      </c>
      <c r="AQ1207" s="4">
        <f t="shared" si="681"/>
        <v>5.2899999999999636</v>
      </c>
      <c r="AR1207">
        <f t="shared" si="697"/>
        <v>5.4400000000000546</v>
      </c>
      <c r="AS1207" s="6">
        <f t="shared" si="682"/>
        <v>0</v>
      </c>
      <c r="AT1207" s="4">
        <f t="shared" si="683"/>
        <v>9.2259934596392448</v>
      </c>
      <c r="AU1207" s="4">
        <f t="shared" si="698"/>
        <v>11.487328973092902</v>
      </c>
      <c r="AV1207">
        <f t="shared" si="699"/>
        <v>0</v>
      </c>
      <c r="AW1207">
        <f t="shared" si="700"/>
        <v>0</v>
      </c>
      <c r="AX1207">
        <f t="shared" si="701"/>
        <v>0</v>
      </c>
      <c r="AY1207" s="4">
        <f t="shared" si="684"/>
        <v>6.94</v>
      </c>
      <c r="AZ1207" s="4">
        <f t="shared" si="685"/>
        <v>73.209999999999951</v>
      </c>
      <c r="BA1207" s="4">
        <f>(C1207-$C$1240)*10/100*4</f>
        <v>27.252000000000045</v>
      </c>
      <c r="BC1207"/>
      <c r="BE1207" s="6"/>
      <c r="BK1207">
        <f t="shared" si="702"/>
        <v>1</v>
      </c>
    </row>
    <row r="1208" spans="1:63" x14ac:dyDescent="0.25">
      <c r="A1208">
        <v>51</v>
      </c>
      <c r="B1208" s="1">
        <v>43076</v>
      </c>
      <c r="C1208" s="2">
        <v>2628.38</v>
      </c>
      <c r="D1208" s="2">
        <v>2640.99</v>
      </c>
      <c r="E1208" s="2">
        <v>2626.53</v>
      </c>
      <c r="F1208" s="2">
        <v>2636.98</v>
      </c>
      <c r="G1208" s="2">
        <v>3292400000</v>
      </c>
      <c r="H1208" s="2">
        <f t="shared" si="686"/>
        <v>18.842517642584593</v>
      </c>
      <c r="I1208" s="2">
        <f t="shared" si="687"/>
        <v>2604.0114999999996</v>
      </c>
      <c r="J1208" s="2">
        <f t="shared" si="688"/>
        <v>19.665606491644468</v>
      </c>
      <c r="K1208" s="2">
        <f t="shared" si="689"/>
        <v>-0.88999999999987267</v>
      </c>
      <c r="L1208" s="20">
        <f>VLOOKUP(B1208,'IV Calls'!A:B,2, FALSE)</f>
        <v>6.7100000000000007E-2</v>
      </c>
      <c r="M1208" s="2">
        <f t="shared" si="690"/>
        <v>5.7837364277565637</v>
      </c>
      <c r="N1208" s="2">
        <f>VLOOKUP(B1208,'IV Puts'!A:B,2, FALSE)</f>
        <v>0.1171</v>
      </c>
      <c r="O1208" s="21">
        <f t="shared" si="691"/>
        <v>10.47454603920113</v>
      </c>
      <c r="P1208" s="4">
        <f t="shared" si="692"/>
        <v>14.459999999999582</v>
      </c>
      <c r="Q1208" s="4">
        <f t="shared" si="693"/>
        <v>20.354999999999837</v>
      </c>
      <c r="R1208" s="4">
        <f t="shared" si="694"/>
        <v>3.9325563909774459</v>
      </c>
      <c r="S1208" s="4">
        <f t="shared" si="695"/>
        <v>2.5972884464238932</v>
      </c>
      <c r="T1208" s="20">
        <f t="shared" si="666"/>
        <v>2632.8793984962408</v>
      </c>
      <c r="U1208" s="2">
        <f t="shared" si="667"/>
        <v>4.1006015037592078</v>
      </c>
      <c r="V1208" s="24">
        <f t="shared" si="668"/>
        <v>1</v>
      </c>
      <c r="W1208" s="32">
        <f t="shared" si="669"/>
        <v>2630.0713932788967</v>
      </c>
      <c r="X1208" s="33">
        <f t="shared" si="670"/>
        <v>6.9086067211032969</v>
      </c>
      <c r="Y1208" s="34">
        <f t="shared" si="671"/>
        <v>1</v>
      </c>
      <c r="Z1208" s="39">
        <f t="shared" si="696"/>
        <v>2628.5940000000001</v>
      </c>
      <c r="AA1208" s="33">
        <f t="shared" si="672"/>
        <v>8.3859999999999673</v>
      </c>
      <c r="AB1208" s="34">
        <f t="shared" si="673"/>
        <v>1</v>
      </c>
      <c r="AC1208" s="32">
        <f t="shared" si="674"/>
        <v>2628.9042525885684</v>
      </c>
      <c r="AD1208" s="33">
        <f t="shared" si="675"/>
        <v>8.075747411431621</v>
      </c>
      <c r="AE1208" s="34">
        <f t="shared" si="676"/>
        <v>1</v>
      </c>
      <c r="AF1208" s="36">
        <f t="shared" si="677"/>
        <v>1</v>
      </c>
      <c r="AG1208" s="37">
        <f t="shared" si="678"/>
        <v>1</v>
      </c>
      <c r="AH1208" s="37">
        <f>IF(COUNTIF(AF1209:AF1212, "&lt;0")&gt;=2,0,IF(AE1208=1, 1, -1))</f>
        <v>1</v>
      </c>
      <c r="AI1208" s="37">
        <f>IF(COUNTIF(AF1209:AF1211, "&lt;0")&gt;=1,0,IF(AE1208=1, 1, -1))</f>
        <v>0</v>
      </c>
      <c r="AJ1208" s="42">
        <f>IF(SUM(AE1209:AE1211)=0,0,IF(AE1208=1, 1, -1))</f>
        <v>1</v>
      </c>
      <c r="AK1208" s="37">
        <f>IF(COUNTIF(AF1209:AF1210, "&lt;0")&gt;=2,0,IF(AE1208=1, 1, -1))</f>
        <v>1</v>
      </c>
      <c r="AL1208" s="44">
        <f>IF(COUNTIF(AF1209:AF1212, "&lt;0")&gt;=3,0,IF(AE1208=1, 1, -1))</f>
        <v>1</v>
      </c>
      <c r="AM1208" s="49">
        <f>IF(COUNTIF(AF1209:AF1211, "&lt;0")&gt;=2,0,IF(AE1208=1, 1, -1))</f>
        <v>1</v>
      </c>
      <c r="AN1208" s="7">
        <v>10.093525122061006</v>
      </c>
      <c r="AO1208" s="4">
        <f t="shared" si="679"/>
        <v>12.609999999999673</v>
      </c>
      <c r="AP1208" s="4">
        <f t="shared" si="680"/>
        <v>-1.8499999999999091</v>
      </c>
      <c r="AQ1208" s="4">
        <f t="shared" si="681"/>
        <v>8.5999999999999091</v>
      </c>
      <c r="AR1208">
        <f t="shared" si="697"/>
        <v>12.609999999999673</v>
      </c>
      <c r="AS1208" s="6">
        <f t="shared" si="682"/>
        <v>0</v>
      </c>
      <c r="AT1208" s="4">
        <f t="shared" si="683"/>
        <v>2.5302876830918368</v>
      </c>
      <c r="AU1208" s="4">
        <f t="shared" si="698"/>
        <v>8.4935251220610972</v>
      </c>
      <c r="AV1208">
        <f t="shared" si="699"/>
        <v>0</v>
      </c>
      <c r="AW1208">
        <f t="shared" si="700"/>
        <v>0</v>
      </c>
      <c r="AX1208">
        <f t="shared" si="701"/>
        <v>0</v>
      </c>
      <c r="AY1208" s="4">
        <f t="shared" si="684"/>
        <v>6.94</v>
      </c>
      <c r="AZ1208" s="4">
        <f t="shared" si="685"/>
        <v>66.269999999999953</v>
      </c>
      <c r="BA1208" s="4">
        <f>(C1208-$C$1240)*10/100*4</f>
        <v>20.120000000000072</v>
      </c>
      <c r="BC1208"/>
      <c r="BE1208" s="6"/>
      <c r="BK1208">
        <f t="shared" si="702"/>
        <v>1</v>
      </c>
    </row>
    <row r="1209" spans="1:63" x14ac:dyDescent="0.25">
      <c r="A1209">
        <v>50</v>
      </c>
      <c r="B1209" s="1">
        <v>43075</v>
      </c>
      <c r="C1209" s="2">
        <v>2626.24</v>
      </c>
      <c r="D1209" s="2">
        <v>2634.41</v>
      </c>
      <c r="E1209" s="2">
        <v>2624.75</v>
      </c>
      <c r="F1209" s="2">
        <v>2629.27</v>
      </c>
      <c r="G1209" s="2">
        <v>3229000000</v>
      </c>
      <c r="H1209" s="2">
        <f t="shared" si="686"/>
        <v>20.582527352641193</v>
      </c>
      <c r="I1209" s="2">
        <f t="shared" si="687"/>
        <v>2602.0279999999998</v>
      </c>
      <c r="J1209" s="2">
        <f t="shared" si="688"/>
        <v>21.375884370747741</v>
      </c>
      <c r="K1209" s="2">
        <f t="shared" si="689"/>
        <v>-3.330000000000382</v>
      </c>
      <c r="L1209" s="20">
        <f>VLOOKUP(B1209,'IV Calls'!A:B,2, FALSE)</f>
        <v>7.4800000000000005E-2</v>
      </c>
      <c r="M1209" s="2">
        <f t="shared" si="690"/>
        <v>6.4481795407454072</v>
      </c>
      <c r="N1209" s="2">
        <f>VLOOKUP(B1209,'IV Puts'!A:B,2, FALSE)</f>
        <v>0.1206</v>
      </c>
      <c r="O1209" s="21">
        <f t="shared" si="691"/>
        <v>10.788850444408356</v>
      </c>
      <c r="P1209" s="4">
        <f t="shared" si="692"/>
        <v>9.6599999999998545</v>
      </c>
      <c r="Q1209" s="4">
        <f t="shared" si="693"/>
        <v>19.479999999999883</v>
      </c>
      <c r="R1209" s="4">
        <f t="shared" si="694"/>
        <v>3.6093984962406016</v>
      </c>
      <c r="S1209" s="4">
        <f t="shared" si="695"/>
        <v>2.3822440547838259</v>
      </c>
      <c r="T1209" s="20">
        <f t="shared" si="666"/>
        <v>2632.9673458646616</v>
      </c>
      <c r="U1209" s="2">
        <f t="shared" si="667"/>
        <v>3.6973458646616564</v>
      </c>
      <c r="V1209" s="24">
        <f t="shared" si="668"/>
        <v>1</v>
      </c>
      <c r="W1209" s="32">
        <f t="shared" si="669"/>
        <v>2627.8487241617354</v>
      </c>
      <c r="X1209" s="33">
        <f t="shared" si="670"/>
        <v>1.4212758382645916</v>
      </c>
      <c r="Y1209" s="34">
        <f t="shared" si="671"/>
        <v>1</v>
      </c>
      <c r="Z1209" s="39">
        <f t="shared" si="696"/>
        <v>2624.8859999999995</v>
      </c>
      <c r="AA1209" s="33">
        <f t="shared" si="672"/>
        <v>4.3840000000004693</v>
      </c>
      <c r="AB1209" s="34">
        <f t="shared" si="673"/>
        <v>1</v>
      </c>
      <c r="AC1209" s="32">
        <f t="shared" si="674"/>
        <v>2625.508172073964</v>
      </c>
      <c r="AD1209" s="33">
        <f t="shared" si="675"/>
        <v>3.7618279260359486</v>
      </c>
      <c r="AE1209" s="34">
        <f t="shared" si="676"/>
        <v>1</v>
      </c>
      <c r="AF1209" s="36">
        <f t="shared" si="677"/>
        <v>1</v>
      </c>
      <c r="AG1209" s="37">
        <f t="shared" ref="AG1209:AG1225" si="703">IF(AE1210=0,0,IF(0=AE1209,-1,AE1209))</f>
        <v>1</v>
      </c>
      <c r="AH1209" s="37">
        <f>IF(COUNTIF(AF1210:AF1213, "&lt;0")&gt;=2,0,IF(AE1209=1, 1, -1))</f>
        <v>0</v>
      </c>
      <c r="AI1209" s="37">
        <f>IF(COUNTIF(AF1210:AF1212, "&lt;0")&gt;=1,0,IF(AE1209=1, 1, -1))</f>
        <v>0</v>
      </c>
      <c r="AJ1209" s="42">
        <f>IF(SUM(AE1210:AE1212)=0,0,IF(AE1209=1, 1, -1))</f>
        <v>1</v>
      </c>
      <c r="AK1209" s="37">
        <f>IF(COUNTIF(AF1210:AF1211, "&lt;0")&gt;=2,0,IF(AE1209=1, 1, -1))</f>
        <v>1</v>
      </c>
      <c r="AL1209" s="44">
        <f>IF(COUNTIF(AF1210:AF1213, "&lt;0")&gt;=3,0,IF(AE1209=1, 1, -1))</f>
        <v>1</v>
      </c>
      <c r="AM1209" s="49">
        <f>IF(COUNTIF(AF1210:AF1212, "&lt;0")&gt;=2,0,IF(AE1209=1, 1, -1))</f>
        <v>1</v>
      </c>
      <c r="AN1209" s="7">
        <v>10.396396425319466</v>
      </c>
      <c r="AO1209" s="4">
        <f t="shared" si="679"/>
        <v>8.1700000000000728</v>
      </c>
      <c r="AP1209" s="4">
        <f t="shared" si="680"/>
        <v>-1.4899999999997817</v>
      </c>
      <c r="AQ1209" s="4">
        <f t="shared" si="681"/>
        <v>3.0300000000002001</v>
      </c>
      <c r="AR1209">
        <f t="shared" si="697"/>
        <v>8.1700000000000728</v>
      </c>
      <c r="AS1209" s="6">
        <f t="shared" si="682"/>
        <v>0</v>
      </c>
      <c r="AT1209" s="4">
        <f t="shared" si="683"/>
        <v>7.4245946379791263</v>
      </c>
      <c r="AU1209" s="4">
        <f t="shared" si="698"/>
        <v>14.366396425319266</v>
      </c>
      <c r="AV1209">
        <f t="shared" si="699"/>
        <v>0</v>
      </c>
      <c r="AW1209">
        <f t="shared" si="700"/>
        <v>0</v>
      </c>
      <c r="AX1209">
        <f t="shared" si="701"/>
        <v>0</v>
      </c>
      <c r="AY1209" s="4">
        <f t="shared" si="684"/>
        <v>6.94</v>
      </c>
      <c r="AZ1209" s="4">
        <f t="shared" si="685"/>
        <v>59.329999999999956</v>
      </c>
      <c r="BA1209" s="4">
        <f>(C1209-$C$1240)*10/100*4</f>
        <v>19.263999999999943</v>
      </c>
      <c r="BC1209"/>
      <c r="BE1209" s="6"/>
      <c r="BK1209">
        <f t="shared" si="702"/>
        <v>1</v>
      </c>
    </row>
    <row r="1210" spans="1:63" x14ac:dyDescent="0.25">
      <c r="A1210">
        <v>49</v>
      </c>
      <c r="B1210" s="1">
        <v>43074</v>
      </c>
      <c r="C1210" s="2">
        <v>2639.78</v>
      </c>
      <c r="D1210" s="2">
        <v>2648.72</v>
      </c>
      <c r="E1210" s="2">
        <v>2627.73</v>
      </c>
      <c r="F1210" s="2">
        <v>2629.57</v>
      </c>
      <c r="G1210" s="2">
        <v>3539040000</v>
      </c>
      <c r="H1210" s="2">
        <f t="shared" si="686"/>
        <v>23.283122547363703</v>
      </c>
      <c r="I1210" s="2">
        <f t="shared" si="687"/>
        <v>2600.3214999999996</v>
      </c>
      <c r="J1210" s="2">
        <f t="shared" si="688"/>
        <v>23.037310035770421</v>
      </c>
      <c r="K1210" s="2">
        <f t="shared" si="689"/>
        <v>0.34000000000014552</v>
      </c>
      <c r="L1210" s="20">
        <f>VLOOKUP(B1210,'IV Calls'!A:B,2, FALSE)</f>
        <v>8.0799999999999997E-2</v>
      </c>
      <c r="M1210" s="2">
        <f t="shared" si="690"/>
        <v>6.9915576311343415</v>
      </c>
      <c r="N1210" s="2">
        <f>VLOOKUP(B1210,'IV Puts'!A:B,2, FALSE)</f>
        <v>0.1227</v>
      </c>
      <c r="O1210" s="21">
        <f t="shared" si="691"/>
        <v>11.017916723070321</v>
      </c>
      <c r="P1210" s="4">
        <f t="shared" si="692"/>
        <v>20.989999999999782</v>
      </c>
      <c r="Q1210" s="4">
        <f t="shared" si="693"/>
        <v>20.418999999999915</v>
      </c>
      <c r="R1210" s="4">
        <f t="shared" si="694"/>
        <v>3.3973458646616566</v>
      </c>
      <c r="S1210" s="4">
        <f t="shared" si="695"/>
        <v>2.2658086785009885</v>
      </c>
      <c r="T1210" s="20">
        <f t="shared" si="666"/>
        <v>2642.5554661654137</v>
      </c>
      <c r="U1210" s="2">
        <f t="shared" si="667"/>
        <v>12.985466165413527</v>
      </c>
      <c r="V1210" s="24">
        <f t="shared" si="668"/>
        <v>0</v>
      </c>
      <c r="W1210" s="32">
        <f t="shared" si="669"/>
        <v>2641.2906005510667</v>
      </c>
      <c r="X1210" s="33">
        <f t="shared" si="670"/>
        <v>11.720600551066582</v>
      </c>
      <c r="Y1210" s="34">
        <f t="shared" si="671"/>
        <v>0</v>
      </c>
      <c r="Z1210" s="39">
        <f t="shared" si="696"/>
        <v>2638.0390000000002</v>
      </c>
      <c r="AA1210" s="33">
        <f t="shared" si="672"/>
        <v>8.4690000000000509</v>
      </c>
      <c r="AB1210" s="34">
        <f t="shared" si="673"/>
        <v>1</v>
      </c>
      <c r="AC1210" s="32">
        <f t="shared" si="674"/>
        <v>2638.7218361157243</v>
      </c>
      <c r="AD1210" s="33">
        <f t="shared" si="675"/>
        <v>9.1518361157241088</v>
      </c>
      <c r="AE1210" s="34">
        <f t="shared" si="676"/>
        <v>1</v>
      </c>
      <c r="AF1210" s="36">
        <f t="shared" si="677"/>
        <v>1</v>
      </c>
      <c r="AG1210" s="37">
        <f t="shared" si="703"/>
        <v>0</v>
      </c>
      <c r="AH1210" s="37">
        <f>IF(COUNTIF(AF1211:AF1214, "&lt;0")&gt;=2,0,IF(AE1210=1, 1, -1))</f>
        <v>0</v>
      </c>
      <c r="AI1210" s="37">
        <f>IF(COUNTIF(AF1211:AF1213, "&lt;0")&gt;=1,0,IF(AE1210=1, 1, -1))</f>
        <v>0</v>
      </c>
      <c r="AJ1210" s="42">
        <f>IF(SUM(AE1211:AE1213)=0,0,IF(AE1210=1, 1, -1))</f>
        <v>1</v>
      </c>
      <c r="AK1210" s="37">
        <f>IF(COUNTIF(AF1211:AF1212, "&lt;0")&gt;=2,0,IF(AE1210=1, 1, -1))</f>
        <v>1</v>
      </c>
      <c r="AL1210" s="44">
        <f>IF(COUNTIF(AF1211:AF1214, "&lt;0")&gt;=3,0,IF(AE1210=1, 1, -1))</f>
        <v>1</v>
      </c>
      <c r="AM1210" s="49">
        <f>IF(COUNTIF(AF1211:AF1213, "&lt;0")&gt;=2,0,IF(AE1210=1, 1, -1))</f>
        <v>0</v>
      </c>
      <c r="AN1210" s="7">
        <v>10.617130214606235</v>
      </c>
      <c r="AO1210" s="4">
        <f t="shared" si="679"/>
        <v>8.9399999999995998</v>
      </c>
      <c r="AP1210" s="4">
        <f t="shared" si="680"/>
        <v>-12.050000000000182</v>
      </c>
      <c r="AQ1210" s="4">
        <f t="shared" si="681"/>
        <v>10.210000000000036</v>
      </c>
      <c r="AR1210">
        <f t="shared" si="697"/>
        <v>12.050000000000182</v>
      </c>
      <c r="AS1210" s="6">
        <f t="shared" si="682"/>
        <v>0</v>
      </c>
      <c r="AT1210" s="4">
        <f t="shared" si="683"/>
        <v>3.8756953219091699</v>
      </c>
      <c r="AU1210" s="4">
        <f t="shared" si="698"/>
        <v>7.4071302146061981</v>
      </c>
      <c r="AV1210">
        <f t="shared" si="699"/>
        <v>0</v>
      </c>
      <c r="AW1210">
        <f t="shared" si="700"/>
        <v>0</v>
      </c>
      <c r="AX1210">
        <f t="shared" si="701"/>
        <v>0</v>
      </c>
      <c r="AY1210" s="4">
        <f t="shared" si="684"/>
        <v>6.94</v>
      </c>
      <c r="AZ1210" s="4">
        <f t="shared" si="685"/>
        <v>52.389999999999958</v>
      </c>
      <c r="BA1210" s="4">
        <f>(C1210-$C$1240)*10/100*4</f>
        <v>24.68000000000011</v>
      </c>
      <c r="BC1210"/>
      <c r="BE1210" s="6"/>
      <c r="BK1210">
        <f t="shared" si="702"/>
        <v>1</v>
      </c>
    </row>
    <row r="1211" spans="1:63" x14ac:dyDescent="0.25">
      <c r="A1211">
        <v>48</v>
      </c>
      <c r="B1211" s="1">
        <v>43073</v>
      </c>
      <c r="C1211" s="2">
        <v>2657.19</v>
      </c>
      <c r="D1211" s="2">
        <v>2665.19</v>
      </c>
      <c r="E1211" s="2">
        <v>2639.03</v>
      </c>
      <c r="F1211" s="2">
        <v>2639.44</v>
      </c>
      <c r="G1211" s="2">
        <v>4023150000</v>
      </c>
      <c r="H1211" s="2">
        <f t="shared" si="686"/>
        <v>25.371094685794635</v>
      </c>
      <c r="I1211" s="2">
        <f t="shared" si="687"/>
        <v>2597.7059999999997</v>
      </c>
      <c r="J1211" s="2">
        <f t="shared" si="688"/>
        <v>24.814000605557975</v>
      </c>
      <c r="K1211" s="2">
        <f t="shared" si="689"/>
        <v>14.970000000000255</v>
      </c>
      <c r="L1211" s="20">
        <f>VLOOKUP(B1211,'IV Calls'!A:B,2, FALSE)</f>
        <v>9.0700000000000003E-2</v>
      </c>
      <c r="M1211" s="2">
        <f t="shared" si="690"/>
        <v>7.8564626414675045</v>
      </c>
      <c r="N1211" s="2">
        <f>VLOOKUP(B1211,'IV Puts'!A:B,2, FALSE)</f>
        <v>0.12809999999999999</v>
      </c>
      <c r="O1211" s="21">
        <f t="shared" si="691"/>
        <v>11.514928193964144</v>
      </c>
      <c r="P1211" s="4">
        <f t="shared" si="692"/>
        <v>26.159999999999854</v>
      </c>
      <c r="Q1211" s="4">
        <f t="shared" si="693"/>
        <v>18.959999999999944</v>
      </c>
      <c r="R1211" s="4">
        <f t="shared" si="694"/>
        <v>3.1154661654135323</v>
      </c>
      <c r="S1211" s="4">
        <f t="shared" si="695"/>
        <v>2.1276064099530072</v>
      </c>
      <c r="T1211" s="20">
        <f t="shared" si="666"/>
        <v>2644.886939849624</v>
      </c>
      <c r="U1211" s="2">
        <f t="shared" si="667"/>
        <v>5.4469398496239592</v>
      </c>
      <c r="V1211" s="24">
        <f t="shared" si="668"/>
        <v>1</v>
      </c>
      <c r="W1211" s="32">
        <f t="shared" si="669"/>
        <v>2658.4852992832766</v>
      </c>
      <c r="X1211" s="33">
        <f t="shared" si="670"/>
        <v>19.045299283276563</v>
      </c>
      <c r="Y1211" s="34">
        <f t="shared" si="671"/>
        <v>0</v>
      </c>
      <c r="Z1211" s="39">
        <f t="shared" si="696"/>
        <v>2658.3990000000003</v>
      </c>
      <c r="AA1211" s="33">
        <f t="shared" si="672"/>
        <v>18.959000000000287</v>
      </c>
      <c r="AB1211" s="34">
        <f t="shared" si="673"/>
        <v>0</v>
      </c>
      <c r="AC1211" s="32">
        <f t="shared" si="674"/>
        <v>2658.4171228494884</v>
      </c>
      <c r="AD1211" s="33">
        <f t="shared" si="675"/>
        <v>18.977122849488296</v>
      </c>
      <c r="AE1211" s="34">
        <f t="shared" si="676"/>
        <v>0</v>
      </c>
      <c r="AF1211" s="36">
        <f t="shared" si="677"/>
        <v>-1</v>
      </c>
      <c r="AG1211" s="37">
        <f t="shared" si="703"/>
        <v>-1</v>
      </c>
      <c r="AH1211" s="37">
        <f>IF(COUNTIF(AF1212:AF1215, "&lt;0")&gt;=2,0,IF(AE1211=1, 1, -1))</f>
        <v>0</v>
      </c>
      <c r="AI1211" s="37">
        <f>IF(COUNTIF(AF1212:AF1214, "&lt;0")&gt;=1,0,IF(AE1211=1, 1, -1))</f>
        <v>0</v>
      </c>
      <c r="AJ1211" s="42">
        <f>IF(SUM(AE1212:AE1214)=0,0,IF(AE1211=1, 1, -1))</f>
        <v>-1</v>
      </c>
      <c r="AK1211" s="37">
        <f>IF(COUNTIF(AF1212:AF1213, "&lt;0")&gt;=2,0,IF(AE1211=1, 1, -1))</f>
        <v>-1</v>
      </c>
      <c r="AL1211" s="44">
        <f>IF(COUNTIF(AF1212:AF1215, "&lt;0")&gt;=3,0,IF(AE1211=1, 1, -1))</f>
        <v>-1</v>
      </c>
      <c r="AM1211" s="49">
        <f>IF(COUNTIF(AF1212:AF1214, "&lt;0")&gt;=2,0,IF(AE1211=1, 1, -1))</f>
        <v>-1</v>
      </c>
      <c r="AN1211" s="7">
        <v>11.096062451730841</v>
      </c>
      <c r="AO1211" s="4">
        <f t="shared" si="679"/>
        <v>8</v>
      </c>
      <c r="AP1211" s="4">
        <f t="shared" si="680"/>
        <v>-18.159999999999854</v>
      </c>
      <c r="AQ1211" s="4">
        <f t="shared" si="681"/>
        <v>17.75</v>
      </c>
      <c r="AR1211">
        <f t="shared" si="697"/>
        <v>18.159999999999854</v>
      </c>
      <c r="AS1211" s="6">
        <f t="shared" si="682"/>
        <v>1</v>
      </c>
      <c r="AT1211" s="4">
        <f t="shared" si="683"/>
        <v>-1.5159063224035947</v>
      </c>
      <c r="AU1211" s="4">
        <f t="shared" si="698"/>
        <v>0.34606245173084105</v>
      </c>
      <c r="AV1211">
        <f t="shared" si="699"/>
        <v>0</v>
      </c>
      <c r="AW1211">
        <f t="shared" si="700"/>
        <v>1</v>
      </c>
      <c r="AX1211">
        <f t="shared" si="701"/>
        <v>0</v>
      </c>
      <c r="AY1211" s="4">
        <f t="shared" si="684"/>
        <v>-3.9100000000000006</v>
      </c>
      <c r="AZ1211" s="4">
        <f t="shared" si="685"/>
        <v>45.44999999999996</v>
      </c>
      <c r="BA1211" s="4">
        <f>(C1211-$C$1240)*10/100*4</f>
        <v>31.644000000000052</v>
      </c>
      <c r="BC1211"/>
      <c r="BE1211" s="6"/>
      <c r="BK1211">
        <f t="shared" si="702"/>
        <v>1</v>
      </c>
    </row>
    <row r="1212" spans="1:63" x14ac:dyDescent="0.25">
      <c r="A1212">
        <v>47</v>
      </c>
      <c r="B1212" s="1">
        <v>43070</v>
      </c>
      <c r="C1212" s="2">
        <v>2645.1</v>
      </c>
      <c r="D1212" s="2">
        <v>2650.62</v>
      </c>
      <c r="E1212" s="2">
        <v>2605.52</v>
      </c>
      <c r="F1212" s="2">
        <v>2642.22</v>
      </c>
      <c r="G1212" s="2">
        <v>3942320000</v>
      </c>
      <c r="H1212" s="2">
        <f t="shared" si="686"/>
        <v>22.038901868186521</v>
      </c>
      <c r="I1212" s="2">
        <f t="shared" si="687"/>
        <v>2593.9429999999998</v>
      </c>
      <c r="J1212" s="2">
        <f t="shared" si="688"/>
        <v>22.874366916749938</v>
      </c>
      <c r="K1212" s="2">
        <f t="shared" si="689"/>
        <v>-2.4800000000000182</v>
      </c>
      <c r="L1212" s="20">
        <f>VLOOKUP(B1212,'IV Calls'!A:B,2, FALSE)</f>
        <v>9.2700000000000005E-2</v>
      </c>
      <c r="M1212" s="2">
        <f t="shared" si="690"/>
        <v>8.0459923063238836</v>
      </c>
      <c r="N1212" s="2">
        <f>VLOOKUP(B1212,'IV Puts'!A:B,2, FALSE)</f>
        <v>8.72E-2</v>
      </c>
      <c r="O1212" s="21">
        <f t="shared" si="691"/>
        <v>7.8543220644285521</v>
      </c>
      <c r="P1212" s="4">
        <f t="shared" si="692"/>
        <v>45.099999999999909</v>
      </c>
      <c r="Q1212" s="4">
        <f t="shared" si="693"/>
        <v>17.145999999999958</v>
      </c>
      <c r="R1212" s="4">
        <f t="shared" si="694"/>
        <v>2.6669398496240557</v>
      </c>
      <c r="S1212" s="4">
        <f t="shared" si="695"/>
        <v>1.8243651877133076</v>
      </c>
      <c r="T1212" s="20">
        <f t="shared" si="666"/>
        <v>2649.7910676691727</v>
      </c>
      <c r="U1212" s="2">
        <f t="shared" si="667"/>
        <v>7.5710676691728622</v>
      </c>
      <c r="V1212" s="24">
        <f t="shared" si="668"/>
        <v>1</v>
      </c>
      <c r="W1212" s="32">
        <f t="shared" si="669"/>
        <v>2646.1788298862216</v>
      </c>
      <c r="X1212" s="33">
        <f t="shared" si="670"/>
        <v>3.9588298862217925</v>
      </c>
      <c r="Y1212" s="34">
        <f t="shared" si="671"/>
        <v>1</v>
      </c>
      <c r="Z1212" s="39">
        <f t="shared" si="696"/>
        <v>2646.2170000000001</v>
      </c>
      <c r="AA1212" s="33">
        <f t="shared" si="672"/>
        <v>3.9970000000002983</v>
      </c>
      <c r="AB1212" s="34">
        <f t="shared" si="673"/>
        <v>1</v>
      </c>
      <c r="AC1212" s="32">
        <f t="shared" si="674"/>
        <v>2646.2089842761065</v>
      </c>
      <c r="AD1212" s="33">
        <f t="shared" si="675"/>
        <v>3.9889842761067484</v>
      </c>
      <c r="AE1212" s="34">
        <f t="shared" si="676"/>
        <v>1</v>
      </c>
      <c r="AF1212" s="36">
        <f t="shared" si="677"/>
        <v>1</v>
      </c>
      <c r="AG1212" s="37">
        <f t="shared" si="703"/>
        <v>0</v>
      </c>
      <c r="AH1212" s="37">
        <f>IF(COUNTIF(AF1213:AF1216, "&lt;0")&gt;=2,0,IF(AE1212=1, 1, -1))</f>
        <v>0</v>
      </c>
      <c r="AI1212" s="37">
        <f>IF(COUNTIF(AF1213:AF1215, "&lt;0")&gt;=1,0,IF(AE1212=1, 1, -1))</f>
        <v>0</v>
      </c>
      <c r="AJ1212" s="42">
        <f>IF(SUM(AE1213:AE1215)=0,0,IF(AE1212=1, 1, -1))</f>
        <v>1</v>
      </c>
      <c r="AK1212" s="37">
        <f>IF(COUNTIF(AF1213:AF1214, "&lt;0")&gt;=2,0,IF(AE1212=1, 1, -1))</f>
        <v>1</v>
      </c>
      <c r="AL1212" s="44">
        <f>IF(COUNTIF(AF1213:AF1216, "&lt;0")&gt;=3,0,IF(AE1212=1, 1, -1))</f>
        <v>1</v>
      </c>
      <c r="AM1212" s="49">
        <f>IF(COUNTIF(AF1213:AF1215, "&lt;0")&gt;=2,0,IF(AE1212=1, 1, -1))</f>
        <v>0</v>
      </c>
      <c r="AN1212" s="7">
        <v>7.5686141220220353</v>
      </c>
      <c r="AO1212" s="4">
        <f t="shared" si="679"/>
        <v>5.5199999999999818</v>
      </c>
      <c r="AP1212" s="4">
        <f t="shared" si="680"/>
        <v>-39.579999999999927</v>
      </c>
      <c r="AQ1212" s="4">
        <f t="shared" si="681"/>
        <v>2.8800000000001091</v>
      </c>
      <c r="AR1212">
        <f t="shared" si="697"/>
        <v>39.579999999999927</v>
      </c>
      <c r="AS1212" s="6">
        <f t="shared" si="682"/>
        <v>1</v>
      </c>
      <c r="AT1212" s="4">
        <f t="shared" si="683"/>
        <v>-28.227078816966873</v>
      </c>
      <c r="AU1212" s="4">
        <f t="shared" si="698"/>
        <v>11.688614122021926</v>
      </c>
      <c r="AV1212">
        <f t="shared" si="699"/>
        <v>0</v>
      </c>
      <c r="AW1212">
        <f t="shared" si="700"/>
        <v>1</v>
      </c>
      <c r="AX1212">
        <f t="shared" si="701"/>
        <v>0</v>
      </c>
      <c r="AY1212" s="4">
        <f t="shared" si="684"/>
        <v>-3.9100000000000006</v>
      </c>
      <c r="AZ1212" s="4">
        <f t="shared" si="685"/>
        <v>49.359999999999964</v>
      </c>
      <c r="BA1212" s="4">
        <f>(C1212-$C$1240)*10/100*4</f>
        <v>26.807999999999993</v>
      </c>
      <c r="BC1212"/>
      <c r="BE1212" s="6"/>
      <c r="BK1212">
        <f t="shared" si="702"/>
        <v>1</v>
      </c>
    </row>
    <row r="1213" spans="1:63" x14ac:dyDescent="0.25">
      <c r="A1213">
        <v>46</v>
      </c>
      <c r="B1213" s="1">
        <v>43069</v>
      </c>
      <c r="C1213" s="2">
        <v>2633.93</v>
      </c>
      <c r="D1213" s="2">
        <v>2657.74</v>
      </c>
      <c r="E1213" s="2">
        <v>2633.93</v>
      </c>
      <c r="F1213" s="2">
        <v>2647.58</v>
      </c>
      <c r="G1213" s="2">
        <v>4938490000</v>
      </c>
      <c r="H1213" s="2">
        <f t="shared" si="686"/>
        <v>19.795101554565388</v>
      </c>
      <c r="I1213" s="2">
        <f t="shared" si="687"/>
        <v>2590.6610000000001</v>
      </c>
      <c r="J1213" s="2">
        <f t="shared" si="688"/>
        <v>22.013521412986144</v>
      </c>
      <c r="K1213" s="2">
        <f t="shared" si="689"/>
        <v>7.8599999999996726</v>
      </c>
      <c r="L1213" s="20">
        <f>VLOOKUP(B1213,'IV Calls'!A:B,2, FALSE)</f>
        <v>8.8999999999999996E-2</v>
      </c>
      <c r="M1213" s="2">
        <f t="shared" si="690"/>
        <v>7.6620872324579388</v>
      </c>
      <c r="N1213" s="2">
        <f>VLOOKUP(B1213,'IV Puts'!A:B,2, FALSE)</f>
        <v>8.9499999999999996E-2</v>
      </c>
      <c r="O1213" s="21">
        <f t="shared" si="691"/>
        <v>7.9959940531991744</v>
      </c>
      <c r="P1213" s="4">
        <f t="shared" si="692"/>
        <v>31.669999999999618</v>
      </c>
      <c r="Q1213" s="4">
        <f t="shared" si="693"/>
        <v>15.182999999999993</v>
      </c>
      <c r="R1213" s="4">
        <f t="shared" si="694"/>
        <v>2.2110676691729321</v>
      </c>
      <c r="S1213" s="4">
        <f t="shared" si="695"/>
        <v>1.5194787129882843</v>
      </c>
      <c r="T1213" s="20">
        <f t="shared" si="666"/>
        <v>2627.6537744360903</v>
      </c>
      <c r="U1213" s="2">
        <f t="shared" si="667"/>
        <v>19.926225563909611</v>
      </c>
      <c r="V1213" s="24">
        <f t="shared" si="668"/>
        <v>0</v>
      </c>
      <c r="W1213" s="32">
        <f t="shared" si="669"/>
        <v>2634.7185238373672</v>
      </c>
      <c r="X1213" s="33">
        <f t="shared" si="670"/>
        <v>12.861476162632698</v>
      </c>
      <c r="Y1213" s="34">
        <f t="shared" si="671"/>
        <v>0</v>
      </c>
      <c r="Z1213" s="39">
        <f t="shared" si="696"/>
        <v>2634.5409999999997</v>
      </c>
      <c r="AA1213" s="33">
        <f t="shared" si="672"/>
        <v>13.039000000000215</v>
      </c>
      <c r="AB1213" s="34">
        <f t="shared" si="673"/>
        <v>0</v>
      </c>
      <c r="AC1213" s="32">
        <f t="shared" si="674"/>
        <v>2634.5782800058469</v>
      </c>
      <c r="AD1213" s="33">
        <f t="shared" si="675"/>
        <v>13.001719994153063</v>
      </c>
      <c r="AE1213" s="34">
        <f t="shared" si="676"/>
        <v>0</v>
      </c>
      <c r="AF1213" s="36">
        <f t="shared" si="677"/>
        <v>-1</v>
      </c>
      <c r="AG1213" s="37">
        <f t="shared" si="703"/>
        <v>-1</v>
      </c>
      <c r="AH1213" s="37">
        <f>IF(COUNTIF(AF1214:AF1217, "&lt;0")&gt;=2,0,IF(AE1213=1, 1, -1))</f>
        <v>-1</v>
      </c>
      <c r="AI1213" s="37">
        <f>IF(COUNTIF(AF1214:AF1216, "&lt;0")&gt;=1,0,IF(AE1213=1, 1, -1))</f>
        <v>0</v>
      </c>
      <c r="AJ1213" s="42">
        <f>IF(SUM(AE1214:AE1216)=0,0,IF(AE1213=1, 1, -1))</f>
        <v>-1</v>
      </c>
      <c r="AK1213" s="37">
        <f>IF(COUNTIF(AF1214:AF1215, "&lt;0")&gt;=2,0,IF(AE1213=1, 1, -1))</f>
        <v>-1</v>
      </c>
      <c r="AL1213" s="44">
        <f>IF(COUNTIF(AF1214:AF1217, "&lt;0")&gt;=3,0,IF(AE1213=1, 1, -1))</f>
        <v>-1</v>
      </c>
      <c r="AM1213" s="49">
        <f>IF(COUNTIF(AF1214:AF1216, "&lt;0")&gt;=2,0,IF(AE1213=1, 1, -1))</f>
        <v>-1</v>
      </c>
      <c r="AN1213" s="7">
        <v>7.7051326663481516</v>
      </c>
      <c r="AO1213" s="4">
        <f t="shared" si="679"/>
        <v>23.809999999999945</v>
      </c>
      <c r="AP1213" s="4">
        <f t="shared" si="680"/>
        <v>0</v>
      </c>
      <c r="AQ1213" s="4">
        <f t="shared" si="681"/>
        <v>13.650000000000091</v>
      </c>
      <c r="AR1213">
        <f t="shared" si="697"/>
        <v>23.809999999999945</v>
      </c>
      <c r="AS1213" s="6">
        <f t="shared" si="682"/>
        <v>1</v>
      </c>
      <c r="AT1213" s="4">
        <f t="shared" si="683"/>
        <v>-12.252301000477718</v>
      </c>
      <c r="AU1213" s="4">
        <f t="shared" si="698"/>
        <v>1.0551326663480607</v>
      </c>
      <c r="AV1213">
        <f t="shared" si="699"/>
        <v>0</v>
      </c>
      <c r="AW1213">
        <f t="shared" si="700"/>
        <v>1</v>
      </c>
      <c r="AX1213">
        <f t="shared" si="701"/>
        <v>0</v>
      </c>
      <c r="AY1213" s="4">
        <f t="shared" si="684"/>
        <v>-3.9100000000000006</v>
      </c>
      <c r="AZ1213" s="4">
        <f t="shared" si="685"/>
        <v>53.269999999999968</v>
      </c>
      <c r="BA1213" s="4">
        <f>(C1213-$C$1240)*10/100*4</f>
        <v>22.339999999999964</v>
      </c>
      <c r="BC1213"/>
      <c r="BE1213" s="6"/>
      <c r="BK1213">
        <f t="shared" si="702"/>
        <v>1</v>
      </c>
    </row>
    <row r="1214" spans="1:63" x14ac:dyDescent="0.25">
      <c r="A1214">
        <v>45</v>
      </c>
      <c r="B1214" s="1">
        <v>43068</v>
      </c>
      <c r="C1214" s="2">
        <v>2627.82</v>
      </c>
      <c r="D1214" s="2">
        <v>2634.89</v>
      </c>
      <c r="E1214" s="2">
        <v>2620.3200000000002</v>
      </c>
      <c r="F1214" s="2">
        <v>2626.07</v>
      </c>
      <c r="G1214" s="2">
        <v>4078280000</v>
      </c>
      <c r="H1214" s="2">
        <f t="shared" si="686"/>
        <v>17.75308877663587</v>
      </c>
      <c r="I1214" s="2">
        <f t="shared" si="687"/>
        <v>2588.1249999999995</v>
      </c>
      <c r="J1214" s="2">
        <f t="shared" si="688"/>
        <v>19.194534385161816</v>
      </c>
      <c r="K1214" s="2">
        <f t="shared" si="689"/>
        <v>0.78000000000020009</v>
      </c>
      <c r="L1214" s="20">
        <f>VLOOKUP(B1214,'IV Calls'!A:B,2, FALSE)</f>
        <v>7.8399999999999997E-2</v>
      </c>
      <c r="M1214" s="2">
        <f t="shared" si="690"/>
        <v>6.7520171275864911</v>
      </c>
      <c r="N1214" s="2">
        <f>VLOOKUP(B1214,'IV Puts'!A:B,2, FALSE)</f>
        <v>7.8299999999999995E-2</v>
      </c>
      <c r="O1214" s="21">
        <f t="shared" si="691"/>
        <v>6.9979619430957181</v>
      </c>
      <c r="P1214" s="4">
        <f t="shared" si="692"/>
        <v>14.569999999999709</v>
      </c>
      <c r="Q1214" s="4">
        <f t="shared" si="693"/>
        <v>14.158000000000039</v>
      </c>
      <c r="R1214" s="4">
        <f t="shared" si="694"/>
        <v>1.5837744360902248</v>
      </c>
      <c r="S1214" s="4">
        <f t="shared" si="695"/>
        <v>1.110596954038618</v>
      </c>
      <c r="T1214" s="20">
        <f t="shared" si="666"/>
        <v>2628.2920977443609</v>
      </c>
      <c r="U1214" s="2">
        <f t="shared" si="667"/>
        <v>2.2220977443607808</v>
      </c>
      <c r="V1214" s="24">
        <f t="shared" si="668"/>
        <v>1</v>
      </c>
      <c r="W1214" s="32">
        <f t="shared" si="669"/>
        <v>2628.4544444285666</v>
      </c>
      <c r="X1214" s="33">
        <f t="shared" si="670"/>
        <v>2.3844444285664395</v>
      </c>
      <c r="Y1214" s="34">
        <f t="shared" si="671"/>
        <v>1</v>
      </c>
      <c r="Z1214" s="39">
        <f t="shared" si="696"/>
        <v>2630.0080000000003</v>
      </c>
      <c r="AA1214" s="33">
        <f t="shared" si="672"/>
        <v>3.9380000000001019</v>
      </c>
      <c r="AB1214" s="34">
        <f t="shared" si="673"/>
        <v>1</v>
      </c>
      <c r="AC1214" s="32">
        <f t="shared" si="674"/>
        <v>2629.6817533299991</v>
      </c>
      <c r="AD1214" s="33">
        <f t="shared" si="675"/>
        <v>3.6117533299989191</v>
      </c>
      <c r="AE1214" s="34">
        <f t="shared" si="676"/>
        <v>1</v>
      </c>
      <c r="AF1214" s="36">
        <f t="shared" si="677"/>
        <v>1</v>
      </c>
      <c r="AG1214" s="37">
        <f t="shared" si="703"/>
        <v>0</v>
      </c>
      <c r="AH1214" s="37">
        <f>IF(COUNTIF(AF1215:AF1218, "&lt;0")&gt;=2,0,IF(AE1214=1, 1, -1))</f>
        <v>1</v>
      </c>
      <c r="AI1214" s="37">
        <f>IF(COUNTIF(AF1215:AF1217, "&lt;0")&gt;=1,0,IF(AE1214=1, 1, -1))</f>
        <v>0</v>
      </c>
      <c r="AJ1214" s="42">
        <f>IF(SUM(AE1215:AE1217)=0,0,IF(AE1214=1, 1, -1))</f>
        <v>1</v>
      </c>
      <c r="AK1214" s="37">
        <f>IF(COUNTIF(AF1215:AF1216, "&lt;0")&gt;=2,0,IF(AE1214=1, 1, -1))</f>
        <v>1</v>
      </c>
      <c r="AL1214" s="44">
        <f>IF(COUNTIF(AF1215:AF1218, "&lt;0")&gt;=3,0,IF(AE1214=1, 1, -1))</f>
        <v>1</v>
      </c>
      <c r="AM1214" s="49">
        <f>IF(COUNTIF(AF1215:AF1217, "&lt;0")&gt;=2,0,IF(AE1214=1, 1, -1))</f>
        <v>1</v>
      </c>
      <c r="AN1214" s="7">
        <v>6.7434048608421202</v>
      </c>
      <c r="AO1214" s="4">
        <f t="shared" si="679"/>
        <v>7.069999999999709</v>
      </c>
      <c r="AP1214" s="4">
        <f t="shared" si="680"/>
        <v>-7.5</v>
      </c>
      <c r="AQ1214" s="4">
        <f t="shared" si="681"/>
        <v>1.75</v>
      </c>
      <c r="AR1214">
        <f t="shared" si="697"/>
        <v>7.5</v>
      </c>
      <c r="AS1214" s="6">
        <f t="shared" si="682"/>
        <v>0</v>
      </c>
      <c r="AT1214" s="4">
        <f t="shared" si="683"/>
        <v>2.6151072912631808</v>
      </c>
      <c r="AU1214" s="4">
        <f t="shared" si="698"/>
        <v>11.993404860842119</v>
      </c>
      <c r="AV1214">
        <f t="shared" si="699"/>
        <v>0</v>
      </c>
      <c r="AW1214">
        <f t="shared" si="700"/>
        <v>0</v>
      </c>
      <c r="AX1214">
        <f t="shared" si="701"/>
        <v>0</v>
      </c>
      <c r="AY1214" s="4">
        <f t="shared" si="684"/>
        <v>6.94</v>
      </c>
      <c r="AZ1214" s="4">
        <f t="shared" si="685"/>
        <v>57.179999999999971</v>
      </c>
      <c r="BA1214" s="4">
        <f>(C1214-$C$1240)*10/100*4</f>
        <v>19.896000000000093</v>
      </c>
      <c r="BC1214"/>
      <c r="BE1214" s="6"/>
      <c r="BK1214">
        <f t="shared" si="702"/>
        <v>1</v>
      </c>
    </row>
    <row r="1215" spans="1:63" x14ac:dyDescent="0.25">
      <c r="A1215">
        <v>44</v>
      </c>
      <c r="B1215" s="1">
        <v>43067</v>
      </c>
      <c r="C1215" s="2">
        <v>2605.94</v>
      </c>
      <c r="D1215" s="2">
        <v>2627.69</v>
      </c>
      <c r="E1215" s="2">
        <v>2605.44</v>
      </c>
      <c r="F1215" s="2">
        <v>2627.04</v>
      </c>
      <c r="G1215" s="2">
        <v>3488420000</v>
      </c>
      <c r="H1215" s="2">
        <f t="shared" si="686"/>
        <v>13.406031644168454</v>
      </c>
      <c r="I1215" s="2">
        <f t="shared" si="687"/>
        <v>2585.5335</v>
      </c>
      <c r="J1215" s="2">
        <f t="shared" si="688"/>
        <v>16.616537387098546</v>
      </c>
      <c r="K1215" s="2">
        <f t="shared" si="689"/>
        <v>4.5199999999999818</v>
      </c>
      <c r="L1215" s="20">
        <f>VLOOKUP(B1215,'IV Calls'!A:B,2, FALSE)</f>
        <v>7.0400000000000004E-2</v>
      </c>
      <c r="M1215" s="2">
        <f t="shared" si="690"/>
        <v>6.003906510641186</v>
      </c>
      <c r="N1215" s="2">
        <f>VLOOKUP(B1215,'IV Puts'!A:B,2, FALSE)</f>
        <v>7.3300000000000004E-2</v>
      </c>
      <c r="O1215" s="21">
        <f t="shared" si="691"/>
        <v>6.4872043440136862</v>
      </c>
      <c r="P1215" s="4">
        <f t="shared" si="692"/>
        <v>26.269999999999982</v>
      </c>
      <c r="Q1215" s="4">
        <f t="shared" si="693"/>
        <v>14.529000000000087</v>
      </c>
      <c r="R1215" s="4">
        <f t="shared" si="694"/>
        <v>1.2520977443608965</v>
      </c>
      <c r="S1215" s="4">
        <f t="shared" si="695"/>
        <v>0.89358370220626238</v>
      </c>
      <c r="T1215" s="20">
        <f t="shared" si="666"/>
        <v>2602.2834135338348</v>
      </c>
      <c r="U1215" s="2">
        <f t="shared" si="667"/>
        <v>24.756586466165118</v>
      </c>
      <c r="V1215" s="24">
        <f t="shared" si="668"/>
        <v>0</v>
      </c>
      <c r="W1215" s="32">
        <f t="shared" si="669"/>
        <v>2606.3791972452996</v>
      </c>
      <c r="X1215" s="33">
        <f t="shared" si="670"/>
        <v>20.660802754700399</v>
      </c>
      <c r="Y1215" s="34">
        <f t="shared" si="671"/>
        <v>0</v>
      </c>
      <c r="Z1215" s="39">
        <f t="shared" si="696"/>
        <v>2606.2680000000005</v>
      </c>
      <c r="AA1215" s="33">
        <f t="shared" si="672"/>
        <v>20.77199999999948</v>
      </c>
      <c r="AB1215" s="34">
        <f t="shared" si="673"/>
        <v>0</v>
      </c>
      <c r="AC1215" s="32">
        <f t="shared" si="674"/>
        <v>2606.2913514215134</v>
      </c>
      <c r="AD1215" s="33">
        <f t="shared" si="675"/>
        <v>20.748648578486609</v>
      </c>
      <c r="AE1215" s="34">
        <f t="shared" si="676"/>
        <v>0</v>
      </c>
      <c r="AF1215" s="36">
        <f t="shared" si="677"/>
        <v>-1</v>
      </c>
      <c r="AG1215" s="37">
        <f t="shared" si="703"/>
        <v>-1</v>
      </c>
      <c r="AH1215" s="37">
        <f>IF(COUNTIF(AF1216:AF1219, "&lt;0")&gt;=2,0,IF(AE1215=1, 1, -1))</f>
        <v>-1</v>
      </c>
      <c r="AI1215" s="37">
        <f>IF(COUNTIF(AF1216:AF1218, "&lt;0")&gt;=1,0,IF(AE1215=1, 1, -1))</f>
        <v>-1</v>
      </c>
      <c r="AJ1215" s="42">
        <f>IF(SUM(AE1216:AE1218)=0,0,IF(AE1215=1, 1, -1))</f>
        <v>-1</v>
      </c>
      <c r="AK1215" s="37">
        <f>IF(COUNTIF(AF1216:AF1217, "&lt;0")&gt;=2,0,IF(AE1215=1, 1, -1))</f>
        <v>-1</v>
      </c>
      <c r="AL1215" s="44">
        <f>IF(COUNTIF(AF1216:AF1219, "&lt;0")&gt;=3,0,IF(AE1215=1, 1, -1))</f>
        <v>-1</v>
      </c>
      <c r="AM1215" s="49">
        <f>IF(COUNTIF(AF1216:AF1218, "&lt;0")&gt;=2,0,IF(AE1215=1, 1, -1))</f>
        <v>-1</v>
      </c>
      <c r="AN1215" s="7">
        <v>6.2512265231533943</v>
      </c>
      <c r="AO1215" s="4">
        <f t="shared" si="679"/>
        <v>21.75</v>
      </c>
      <c r="AP1215" s="4">
        <f t="shared" si="680"/>
        <v>-0.5</v>
      </c>
      <c r="AQ1215" s="4">
        <f t="shared" si="681"/>
        <v>21.099999999999909</v>
      </c>
      <c r="AR1215">
        <f t="shared" si="697"/>
        <v>21.75</v>
      </c>
      <c r="AS1215" s="6">
        <f t="shared" si="682"/>
        <v>1</v>
      </c>
      <c r="AT1215" s="4">
        <f t="shared" si="683"/>
        <v>-12.373160215269909</v>
      </c>
      <c r="AU1215" s="4">
        <f t="shared" si="698"/>
        <v>-7.8487734768465138</v>
      </c>
      <c r="AV1215">
        <f t="shared" si="699"/>
        <v>1</v>
      </c>
      <c r="AW1215">
        <f t="shared" si="700"/>
        <v>0</v>
      </c>
      <c r="AX1215">
        <f t="shared" si="701"/>
        <v>0</v>
      </c>
      <c r="AY1215" s="4">
        <f t="shared" si="684"/>
        <v>-3.9100000000000006</v>
      </c>
      <c r="AZ1215" s="4">
        <f t="shared" si="685"/>
        <v>50.239999999999974</v>
      </c>
      <c r="BA1215" s="4">
        <f>(C1215-$C$1240)*10/100*4</f>
        <v>11.144000000000052</v>
      </c>
      <c r="BC1215"/>
      <c r="BE1215" s="6"/>
      <c r="BK1215">
        <f t="shared" si="702"/>
        <v>1</v>
      </c>
    </row>
    <row r="1216" spans="1:63" x14ac:dyDescent="0.25">
      <c r="A1216">
        <v>43</v>
      </c>
      <c r="B1216" s="1">
        <v>43066</v>
      </c>
      <c r="C1216" s="2">
        <v>2602.66</v>
      </c>
      <c r="D1216" s="2">
        <v>2606.41</v>
      </c>
      <c r="E1216" s="2">
        <v>2598.87</v>
      </c>
      <c r="F1216" s="2">
        <v>2601.42</v>
      </c>
      <c r="G1216" s="2">
        <v>3006860000</v>
      </c>
      <c r="H1216" s="2">
        <f t="shared" si="686"/>
        <v>12.234151698331125</v>
      </c>
      <c r="I1216" s="2">
        <f t="shared" si="687"/>
        <v>2584.1239999999998</v>
      </c>
      <c r="J1216" s="2">
        <f t="shared" si="688"/>
        <v>13.641922026567531</v>
      </c>
      <c r="K1216" s="2">
        <f t="shared" si="689"/>
        <v>0.23999999999978172</v>
      </c>
      <c r="L1216" s="20">
        <f>VLOOKUP(B1216,'IV Calls'!A:B,2, FALSE)</f>
        <v>6.7699999999999996E-2</v>
      </c>
      <c r="M1216" s="2">
        <f t="shared" si="690"/>
        <v>5.7758624705139505</v>
      </c>
      <c r="N1216" s="2">
        <f>VLOOKUP(B1216,'IV Puts'!A:B,2, FALSE)</f>
        <v>6.7699999999999996E-2</v>
      </c>
      <c r="O1216" s="21">
        <f t="shared" si="691"/>
        <v>5.9938957531557522</v>
      </c>
      <c r="P1216" s="4">
        <f t="shared" si="692"/>
        <v>7.5399999999999636</v>
      </c>
      <c r="Q1216" s="4">
        <f t="shared" si="693"/>
        <v>13.220000000000073</v>
      </c>
      <c r="R1216" s="4">
        <f t="shared" si="694"/>
        <v>0.86341353383458286</v>
      </c>
      <c r="S1216" s="4">
        <f t="shared" si="695"/>
        <v>0.61858766943594012</v>
      </c>
      <c r="T1216" s="20">
        <f t="shared" si="666"/>
        <v>2603.1000225563912</v>
      </c>
      <c r="U1216" s="2">
        <f t="shared" si="667"/>
        <v>1.6800225563911226</v>
      </c>
      <c r="V1216" s="24">
        <f t="shared" si="668"/>
        <v>1</v>
      </c>
      <c r="W1216" s="32">
        <f t="shared" si="669"/>
        <v>2603.0042797463616</v>
      </c>
      <c r="X1216" s="33">
        <f t="shared" si="670"/>
        <v>1.584279746361517</v>
      </c>
      <c r="Y1216" s="34">
        <f t="shared" si="671"/>
        <v>1</v>
      </c>
      <c r="Z1216" s="39">
        <f t="shared" si="696"/>
        <v>2602.884</v>
      </c>
      <c r="AA1216" s="33">
        <f t="shared" si="672"/>
        <v>1.4639999999999418</v>
      </c>
      <c r="AB1216" s="34">
        <f t="shared" si="673"/>
        <v>1</v>
      </c>
      <c r="AC1216" s="32">
        <f t="shared" si="674"/>
        <v>2602.9092587467362</v>
      </c>
      <c r="AD1216" s="33">
        <f t="shared" si="675"/>
        <v>1.4892587467361409</v>
      </c>
      <c r="AE1216" s="34">
        <f t="shared" si="676"/>
        <v>1</v>
      </c>
      <c r="AF1216" s="36">
        <f t="shared" si="677"/>
        <v>1</v>
      </c>
      <c r="AG1216" s="37">
        <f t="shared" si="703"/>
        <v>1</v>
      </c>
      <c r="AH1216" s="37">
        <f>IF(COUNTIF(AF1217:AF1220, "&lt;0")&gt;=2,0,IF(AE1216=1, 1, -1))</f>
        <v>1</v>
      </c>
      <c r="AI1216" s="37">
        <f>IF(COUNTIF(AF1217:AF1219, "&lt;0")&gt;=1,0,IF(AE1216=1, 1, -1))</f>
        <v>0</v>
      </c>
      <c r="AJ1216" s="42">
        <f>IF(SUM(AE1217:AE1219)=0,0,IF(AE1216=1, 1, -1))</f>
        <v>1</v>
      </c>
      <c r="AK1216" s="37">
        <f>IF(COUNTIF(AF1217:AF1218, "&lt;0")&gt;=2,0,IF(AE1216=1, 1, -1))</f>
        <v>1</v>
      </c>
      <c r="AL1216" s="44">
        <f>IF(COUNTIF(AF1217:AF1220, "&lt;0")&gt;=3,0,IF(AE1216=1, 1, -1))</f>
        <v>1</v>
      </c>
      <c r="AM1216" s="49">
        <f>IF(COUNTIF(AF1217:AF1219, "&lt;0")&gt;=2,0,IF(AE1216=1, 1, -1))</f>
        <v>1</v>
      </c>
      <c r="AN1216" s="7">
        <v>5.7758624705139505</v>
      </c>
      <c r="AO1216" s="4">
        <f t="shared" si="679"/>
        <v>3.75</v>
      </c>
      <c r="AP1216" s="4">
        <f t="shared" si="680"/>
        <v>-3.7899999999999636</v>
      </c>
      <c r="AQ1216" s="4">
        <f t="shared" si="681"/>
        <v>1.2399999999997817</v>
      </c>
      <c r="AR1216">
        <f t="shared" si="697"/>
        <v>3.7899999999999636</v>
      </c>
      <c r="AS1216" s="6">
        <f t="shared" si="682"/>
        <v>0</v>
      </c>
      <c r="AT1216" s="4">
        <f t="shared" si="683"/>
        <v>4.8737937057709626</v>
      </c>
      <c r="AU1216" s="4">
        <f t="shared" si="698"/>
        <v>11.535862470514168</v>
      </c>
      <c r="AV1216">
        <f t="shared" si="699"/>
        <v>0</v>
      </c>
      <c r="AW1216">
        <f t="shared" si="700"/>
        <v>0</v>
      </c>
      <c r="AX1216">
        <f t="shared" si="701"/>
        <v>0</v>
      </c>
      <c r="AY1216" s="4">
        <f t="shared" si="684"/>
        <v>6.94</v>
      </c>
      <c r="AZ1216" s="4">
        <f t="shared" si="685"/>
        <v>54.149999999999977</v>
      </c>
      <c r="BA1216" s="4">
        <f>(C1216-$C$1240)*10/100*4</f>
        <v>9.8319999999999705</v>
      </c>
      <c r="BC1216"/>
      <c r="BE1216" s="6"/>
      <c r="BK1216">
        <f t="shared" si="702"/>
        <v>1</v>
      </c>
    </row>
    <row r="1217" spans="1:63" x14ac:dyDescent="0.25">
      <c r="A1217">
        <v>42</v>
      </c>
      <c r="B1217" s="1">
        <v>43063</v>
      </c>
      <c r="C1217" s="2">
        <v>2600.42</v>
      </c>
      <c r="D1217" s="2">
        <v>2604.21</v>
      </c>
      <c r="E1217" s="2">
        <v>2600.42</v>
      </c>
      <c r="F1217" s="2">
        <v>2602.42</v>
      </c>
      <c r="G1217" s="2">
        <v>1349780000</v>
      </c>
      <c r="H1217" s="2">
        <f t="shared" si="686"/>
        <v>10.621782074795432</v>
      </c>
      <c r="I1217" s="2">
        <f t="shared" si="687"/>
        <v>2582.5039999999999</v>
      </c>
      <c r="J1217" s="2">
        <f t="shared" si="688"/>
        <v>12.510758096849926</v>
      </c>
      <c r="K1217" s="2">
        <f t="shared" si="689"/>
        <v>3.3400000000001455</v>
      </c>
      <c r="L1217" s="20">
        <f>VLOOKUP(B1217,'IV Calls'!A:B,2, FALSE)</f>
        <v>5.5899999999999998E-2</v>
      </c>
      <c r="M1217" s="2">
        <f t="shared" si="690"/>
        <v>4.7593530572456526</v>
      </c>
      <c r="N1217" s="2">
        <f>VLOOKUP(B1217,'IV Puts'!A:B,2, FALSE)</f>
        <v>5.9299999999999999E-2</v>
      </c>
      <c r="O1217" s="21">
        <f t="shared" si="691"/>
        <v>5.23941923189457</v>
      </c>
      <c r="P1217" s="4">
        <f t="shared" si="692"/>
        <v>7.1300000000001091</v>
      </c>
      <c r="Q1217" s="4">
        <f t="shared" si="693"/>
        <v>13.371000000000048</v>
      </c>
      <c r="R1217" s="4">
        <f t="shared" si="694"/>
        <v>0.68002255639097087</v>
      </c>
      <c r="S1217" s="4">
        <f t="shared" si="695"/>
        <v>0.48490105121394139</v>
      </c>
      <c r="T1217" s="20">
        <f t="shared" si="666"/>
        <v>2597.8255263157894</v>
      </c>
      <c r="U1217" s="2">
        <f t="shared" si="667"/>
        <v>4.5944736842106977</v>
      </c>
      <c r="V1217" s="24">
        <f t="shared" si="668"/>
        <v>1</v>
      </c>
      <c r="W1217" s="32">
        <f t="shared" si="669"/>
        <v>2600.7973866911875</v>
      </c>
      <c r="X1217" s="33">
        <f t="shared" si="670"/>
        <v>1.6226133088125607</v>
      </c>
      <c r="Y1217" s="34">
        <f t="shared" si="671"/>
        <v>1</v>
      </c>
      <c r="Z1217" s="39">
        <f t="shared" si="696"/>
        <v>2600.431</v>
      </c>
      <c r="AA1217" s="33">
        <f t="shared" si="672"/>
        <v>1.9890000000000327</v>
      </c>
      <c r="AB1217" s="34">
        <f t="shared" si="673"/>
        <v>1</v>
      </c>
      <c r="AC1217" s="32">
        <f t="shared" si="674"/>
        <v>2600.5079412051491</v>
      </c>
      <c r="AD1217" s="33">
        <f t="shared" si="675"/>
        <v>1.9120587948509637</v>
      </c>
      <c r="AE1217" s="34">
        <f t="shared" si="676"/>
        <v>1</v>
      </c>
      <c r="AF1217" s="36">
        <f t="shared" si="677"/>
        <v>1</v>
      </c>
      <c r="AG1217" s="37">
        <f t="shared" si="703"/>
        <v>1</v>
      </c>
      <c r="AH1217" s="37">
        <f>IF(COUNTIF(AF1218:AF1221, "&lt;0")&gt;=2,0,IF(AE1217=1, 1, -1))</f>
        <v>1</v>
      </c>
      <c r="AI1217" s="37">
        <f>IF(COUNTIF(AF1218:AF1220, "&lt;0")&gt;=1,0,IF(AE1217=1, 1, -1))</f>
        <v>0</v>
      </c>
      <c r="AJ1217" s="42">
        <f>IF(SUM(AE1218:AE1220)=0,0,IF(AE1217=1, 1, -1))</f>
        <v>1</v>
      </c>
      <c r="AK1217" s="37">
        <f>IF(COUNTIF(AF1218:AF1219, "&lt;0")&gt;=2,0,IF(AE1217=1, 1, -1))</f>
        <v>1</v>
      </c>
      <c r="AL1217" s="44">
        <f>IF(COUNTIF(AF1218:AF1221, "&lt;0")&gt;=3,0,IF(AE1217=1, 1, -1))</f>
        <v>1</v>
      </c>
      <c r="AM1217" s="49">
        <f>IF(COUNTIF(AF1218:AF1220, "&lt;0")&gt;=2,0,IF(AE1217=1, 1, -1))</f>
        <v>1</v>
      </c>
      <c r="AN1217" s="7">
        <v>5.0488307029457458</v>
      </c>
      <c r="AO1217" s="4">
        <f t="shared" si="679"/>
        <v>3.7899999999999636</v>
      </c>
      <c r="AP1217" s="4">
        <f t="shared" si="680"/>
        <v>0</v>
      </c>
      <c r="AQ1217" s="4">
        <f t="shared" si="681"/>
        <v>2</v>
      </c>
      <c r="AR1217">
        <f t="shared" si="697"/>
        <v>3.7899999999999636</v>
      </c>
      <c r="AS1217" s="6">
        <f t="shared" si="682"/>
        <v>0</v>
      </c>
      <c r="AT1217" s="4">
        <f t="shared" si="683"/>
        <v>3.7832460544186546</v>
      </c>
      <c r="AU1217" s="4">
        <f t="shared" si="698"/>
        <v>10.048830702945747</v>
      </c>
      <c r="AV1217">
        <f t="shared" si="699"/>
        <v>0</v>
      </c>
      <c r="AW1217">
        <f t="shared" si="700"/>
        <v>0</v>
      </c>
      <c r="AX1217">
        <f t="shared" si="701"/>
        <v>0</v>
      </c>
      <c r="AY1217" s="4">
        <f t="shared" si="684"/>
        <v>6.94</v>
      </c>
      <c r="AZ1217" s="4">
        <f t="shared" si="685"/>
        <v>47.20999999999998</v>
      </c>
      <c r="BA1217" s="4">
        <f>(C1217-$C$1240)*10/100*4</f>
        <v>8.9360000000000586</v>
      </c>
      <c r="BC1217"/>
      <c r="BE1217" s="6"/>
      <c r="BK1217">
        <f t="shared" si="702"/>
        <v>1</v>
      </c>
    </row>
    <row r="1218" spans="1:63" x14ac:dyDescent="0.25">
      <c r="A1218">
        <v>41</v>
      </c>
      <c r="B1218" s="1">
        <v>43061</v>
      </c>
      <c r="C1218" s="2">
        <v>2600.31</v>
      </c>
      <c r="D1218" s="2">
        <v>2600.94</v>
      </c>
      <c r="E1218" s="2">
        <v>2595.23</v>
      </c>
      <c r="F1218" s="2">
        <v>2597.08</v>
      </c>
      <c r="G1218" s="2">
        <v>2762950000</v>
      </c>
      <c r="H1218" s="2">
        <f t="shared" si="686"/>
        <v>8.7134774917939986</v>
      </c>
      <c r="I1218" s="2">
        <f t="shared" si="687"/>
        <v>2580.4870000000001</v>
      </c>
      <c r="J1218" s="2">
        <f t="shared" si="688"/>
        <v>11.385523807380231</v>
      </c>
      <c r="K1218" s="2">
        <f t="shared" si="689"/>
        <v>1.2799999999997453</v>
      </c>
      <c r="L1218" s="20">
        <f>VLOOKUP(B1218,'IV Calls'!A:B,2, FALSE)</f>
        <v>5.6800000000000003E-2</v>
      </c>
      <c r="M1218" s="2">
        <f t="shared" si="690"/>
        <v>4.8396105554543949</v>
      </c>
      <c r="N1218" s="2">
        <f>VLOOKUP(B1218,'IV Puts'!A:B,2, FALSE)</f>
        <v>5.8700000000000002E-2</v>
      </c>
      <c r="O1218" s="21">
        <f t="shared" si="691"/>
        <v>5.1903007367653382</v>
      </c>
      <c r="P1218" s="4">
        <f t="shared" si="692"/>
        <v>5.7100000000000364</v>
      </c>
      <c r="Q1218" s="4">
        <f t="shared" si="693"/>
        <v>15.463000000000056</v>
      </c>
      <c r="R1218" s="4">
        <f t="shared" si="694"/>
        <v>0.74552631578946527</v>
      </c>
      <c r="S1218" s="4">
        <f t="shared" si="695"/>
        <v>0.53153055096831725</v>
      </c>
      <c r="T1218" s="20">
        <f t="shared" ref="T1218:T1240" si="704">F1219+R1219</f>
        <v>2599.9085864661656</v>
      </c>
      <c r="U1218" s="2">
        <f t="shared" ref="U1218:U1240" si="705">ABS(T1218-F1218)</f>
        <v>2.8285864661656888</v>
      </c>
      <c r="V1218" s="24">
        <f t="shared" ref="V1218:V1240" si="706">IF(U1218&gt;O1219, 0, 1)</f>
        <v>1</v>
      </c>
      <c r="W1218" s="32">
        <f t="shared" ref="W1218:W1240" si="707">C1218+S1219*$BI$6</f>
        <v>2600.7534083771206</v>
      </c>
      <c r="X1218" s="33">
        <f t="shared" ref="X1218:X1281" si="708">ABS(W1218-F1218)</f>
        <v>3.6734083771207224</v>
      </c>
      <c r="Y1218" s="34">
        <f t="shared" ref="Y1218:Y1281" si="709">IF(X1218&gt;O1219, 0, 1)</f>
        <v>1</v>
      </c>
      <c r="Z1218" s="39">
        <f t="shared" si="696"/>
        <v>2601.424</v>
      </c>
      <c r="AA1218" s="33">
        <f t="shared" ref="AA1218:AA1281" si="710">ABS(Z1218-F1218)</f>
        <v>4.3440000000000509</v>
      </c>
      <c r="AB1218" s="34">
        <f t="shared" ref="AB1218:AB1281" si="711">IF(AA1218&gt;O1219, 0, 1)</f>
        <v>1</v>
      </c>
      <c r="AC1218" s="32">
        <f t="shared" ref="AC1218:AC1240" si="712">$BI$8*Z1218+(1-$BI$8)*W1218</f>
        <v>2601.2831757591953</v>
      </c>
      <c r="AD1218" s="33">
        <f t="shared" ref="AD1218:AD1281" si="713">ABS(AC1218-F1218)</f>
        <v>4.2031757591953465</v>
      </c>
      <c r="AE1218" s="34">
        <f t="shared" ref="AE1218:AE1281" si="714">IF(AD1218&gt;O1219, 0, 1)</f>
        <v>1</v>
      </c>
      <c r="AF1218" s="36">
        <f t="shared" ref="AF1218:AF1281" si="715">IF(AE1218=1, 1, -1)</f>
        <v>1</v>
      </c>
      <c r="AG1218" s="37">
        <f t="shared" si="703"/>
        <v>0</v>
      </c>
      <c r="AH1218" s="37">
        <f>IF(COUNTIF(AF1219:AF1222, "&lt;0")&gt;=2,0,IF(AE1218=1, 1, -1))</f>
        <v>0</v>
      </c>
      <c r="AI1218" s="37">
        <f>IF(COUNTIF(AF1219:AF1221, "&lt;0")&gt;=1,0,IF(AE1218=1, 1, -1))</f>
        <v>0</v>
      </c>
      <c r="AJ1218" s="42">
        <f>IF(SUM(AE1219:AE1221)=0,0,IF(AE1218=1, 1, -1))</f>
        <v>1</v>
      </c>
      <c r="AK1218" s="37">
        <f>IF(COUNTIF(AF1219:AF1220, "&lt;0")&gt;=2,0,IF(AE1218=1, 1, -1))</f>
        <v>1</v>
      </c>
      <c r="AL1218" s="44">
        <f>IF(COUNTIF(AF1219:AF1222, "&lt;0")&gt;=3,0,IF(AE1218=1, 1, -1))</f>
        <v>1</v>
      </c>
      <c r="AM1218" s="49">
        <f>IF(COUNTIF(AF1219:AF1221, "&lt;0")&gt;=2,0,IF(AE1218=1, 1, -1))</f>
        <v>1</v>
      </c>
      <c r="AN1218" s="7">
        <v>5.0014989367107914</v>
      </c>
      <c r="AO1218" s="4">
        <f t="shared" ref="AO1218:AO1240" si="716">D1218-C1218</f>
        <v>0.63000000000010914</v>
      </c>
      <c r="AP1218" s="4">
        <f t="shared" ref="AP1218:AP1240" si="717">E1218-C1218</f>
        <v>-5.0799999999999272</v>
      </c>
      <c r="AQ1218" s="4">
        <f t="shared" ref="AQ1218:AQ1240" si="718">ABS(C1218-F1218)</f>
        <v>3.2300000000000182</v>
      </c>
      <c r="AR1218">
        <f t="shared" si="697"/>
        <v>5.0799999999999272</v>
      </c>
      <c r="AS1218" s="6">
        <f t="shared" ref="AS1218:AS1240" si="719">IF(AO1218&gt;AN1218*$BI$4,1,0)+IF(-AP1218&gt;AN1218*$BI$4,1,0)</f>
        <v>0</v>
      </c>
      <c r="AT1218" s="4">
        <f t="shared" ref="AT1218:AT1240" si="720">$BI$4*AN1218-AR1218</f>
        <v>2.4222484050662594</v>
      </c>
      <c r="AU1218" s="4">
        <f t="shared" si="698"/>
        <v>8.7714989367107741</v>
      </c>
      <c r="AV1218">
        <f t="shared" si="699"/>
        <v>0</v>
      </c>
      <c r="AW1218">
        <f t="shared" si="700"/>
        <v>0</v>
      </c>
      <c r="AX1218">
        <f t="shared" si="701"/>
        <v>0</v>
      </c>
      <c r="AY1218" s="4">
        <f t="shared" ref="AY1218:AY1240" si="721">IF(OR(AS1218=1,AX1218=1),$BF$25,IF(AS1218=0,$BF$24,$BF$26))</f>
        <v>6.94</v>
      </c>
      <c r="AZ1218" s="4">
        <f t="shared" ref="AZ1218:AZ1239" si="722">AY1218+AZ1219</f>
        <v>40.269999999999982</v>
      </c>
      <c r="BA1218" s="4">
        <f>(C1218-$C$1240)*10/100*4</f>
        <v>8.8920000000000066</v>
      </c>
      <c r="BC1218"/>
      <c r="BE1218" s="6"/>
      <c r="BK1218">
        <f t="shared" si="702"/>
        <v>1</v>
      </c>
    </row>
    <row r="1219" spans="1:63" x14ac:dyDescent="0.25">
      <c r="A1219">
        <v>40</v>
      </c>
      <c r="B1219" s="1">
        <v>43060</v>
      </c>
      <c r="C1219" s="2">
        <v>2589.17</v>
      </c>
      <c r="D1219" s="2">
        <v>2601.19</v>
      </c>
      <c r="E1219" s="2">
        <v>2589.17</v>
      </c>
      <c r="F1219" s="2">
        <v>2599.0300000000002</v>
      </c>
      <c r="G1219" s="2">
        <v>3332720000</v>
      </c>
      <c r="H1219" s="2">
        <f t="shared" ref="H1219:H1240" si="723">_xlfn.STDEV.S(C1219:C1228)</f>
        <v>6.3496334977348416</v>
      </c>
      <c r="I1219" s="2">
        <f t="shared" ref="I1219:I1240" si="724">AVERAGE(C1219:C1238)</f>
        <v>2578.7974999999997</v>
      </c>
      <c r="J1219" s="2">
        <f t="shared" ref="J1219:J1240" si="725">_xlfn.STDEV.S(D1219:E1228)</f>
        <v>10.472500568531625</v>
      </c>
      <c r="K1219" s="2">
        <f t="shared" ref="K1219:K1240" si="726">C1219-F1220</f>
        <v>7.0300000000002001</v>
      </c>
      <c r="L1219" s="20">
        <f>VLOOKUP(B1219,'IV Calls'!A:B,2, FALSE)</f>
        <v>5.5500000000000001E-2</v>
      </c>
      <c r="M1219" s="2">
        <f t="shared" ref="M1219:M1240" si="727">L1219*F1220*SQRT((6.5/24)/252)</f>
        <v>4.6981140524987977</v>
      </c>
      <c r="N1219" s="2">
        <f>VLOOKUP(B1219,'IV Puts'!A:B,2, FALSE)</f>
        <v>5.8999999999999997E-2</v>
      </c>
      <c r="O1219" s="21">
        <f t="shared" ref="O1219:O1240" si="728">N1219*F1220*SQRT((7/24)/252)</f>
        <v>5.1829250169635985</v>
      </c>
      <c r="P1219" s="4">
        <f t="shared" ref="P1219:P1258" si="729">MAX(D1219-E1219, ABS(D1219-F1220), ABS(E1219-F1220))</f>
        <v>19.050000000000182</v>
      </c>
      <c r="Q1219" s="4">
        <f t="shared" ref="Q1219:Q1240" si="730">AVERAGE(P1219:P1228)</f>
        <v>15.937000000000035</v>
      </c>
      <c r="R1219" s="4">
        <f t="shared" ref="R1219:R1240" si="731">SLOPE(F1219:F1238,A1219:A1238)</f>
        <v>0.8785864661654057</v>
      </c>
      <c r="S1219" s="4">
        <f t="shared" ref="S1219:S1240" si="732">SLOPE(F1219:F1238,B1219:B1238)*1</f>
        <v>0.62451884101485711</v>
      </c>
      <c r="T1219" s="20">
        <f t="shared" si="704"/>
        <v>2582.8896691729324</v>
      </c>
      <c r="U1219" s="2">
        <f t="shared" si="705"/>
        <v>16.140330827067828</v>
      </c>
      <c r="V1219" s="24">
        <f t="shared" si="706"/>
        <v>0</v>
      </c>
      <c r="W1219" s="32">
        <f t="shared" si="707"/>
        <v>2589.549448327989</v>
      </c>
      <c r="X1219" s="33">
        <f t="shared" si="708"/>
        <v>9.4805516720111882</v>
      </c>
      <c r="Y1219" s="34">
        <f t="shared" si="709"/>
        <v>0</v>
      </c>
      <c r="Z1219" s="39">
        <f t="shared" ref="Z1219:Z1240" si="733">_xlfn.FORECAST.LINEAR(A1219+$BI$7,C1219:C1220,A1219:A1220)</f>
        <v>2590.1379999999999</v>
      </c>
      <c r="AA1219" s="33">
        <f t="shared" si="710"/>
        <v>8.8920000000002801</v>
      </c>
      <c r="AB1219" s="34">
        <f t="shared" si="711"/>
        <v>0</v>
      </c>
      <c r="AC1219" s="32">
        <f t="shared" si="712"/>
        <v>2590.0144041488775</v>
      </c>
      <c r="AD1219" s="33">
        <f t="shared" si="713"/>
        <v>9.0155958511227254</v>
      </c>
      <c r="AE1219" s="34">
        <f t="shared" si="714"/>
        <v>0</v>
      </c>
      <c r="AF1219" s="36">
        <f t="shared" si="715"/>
        <v>-1</v>
      </c>
      <c r="AG1219" s="37">
        <f t="shared" si="703"/>
        <v>-1</v>
      </c>
      <c r="AH1219" s="37">
        <f>IF(COUNTIF(AF1220:AF1223, "&lt;0")&gt;=2,0,IF(AE1219=1, 1, -1))</f>
        <v>-1</v>
      </c>
      <c r="AI1219" s="37">
        <f>IF(COUNTIF(AF1220:AF1222, "&lt;0")&gt;=1,0,IF(AE1219=1, 1, -1))</f>
        <v>0</v>
      </c>
      <c r="AJ1219" s="42">
        <f>IF(SUM(AE1220:AE1222)=0,0,IF(AE1219=1, 1, -1))</f>
        <v>-1</v>
      </c>
      <c r="AK1219" s="37">
        <f>IF(COUNTIF(AF1220:AF1221, "&lt;0")&gt;=2,0,IF(AE1219=1, 1, -1))</f>
        <v>-1</v>
      </c>
      <c r="AL1219" s="44">
        <f>IF(COUNTIF(AF1220:AF1223, "&lt;0")&gt;=3,0,IF(AE1219=1, 1, -1))</f>
        <v>-1</v>
      </c>
      <c r="AM1219" s="49">
        <f>IF(COUNTIF(AF1220:AF1222, "&lt;0")&gt;=2,0,IF(AE1219=1, 1, -1))</f>
        <v>-1</v>
      </c>
      <c r="AN1219" s="7">
        <v>4.9943915152689922</v>
      </c>
      <c r="AO1219" s="4">
        <f t="shared" si="716"/>
        <v>12.019999999999982</v>
      </c>
      <c r="AP1219" s="4">
        <f t="shared" si="717"/>
        <v>0</v>
      </c>
      <c r="AQ1219" s="4">
        <f t="shared" si="718"/>
        <v>9.8600000000001273</v>
      </c>
      <c r="AR1219">
        <f t="shared" ref="AR1219:AR1240" si="734">IF(AO1219&gt;(-AP1219), AO1219, -AP1219)</f>
        <v>12.019999999999982</v>
      </c>
      <c r="AS1219" s="6">
        <f t="shared" si="719"/>
        <v>1</v>
      </c>
      <c r="AT1219" s="4">
        <f t="shared" si="720"/>
        <v>-4.5284127270964936</v>
      </c>
      <c r="AU1219" s="4">
        <f t="shared" ref="AU1219:AU1240" si="735">AN1219-AQ1219+7</f>
        <v>2.1343915152688648</v>
      </c>
      <c r="AV1219">
        <f t="shared" ref="AV1219:AV1240" si="736">IF(AND(AT1219&lt;0,AU1219&lt;0), 1, 0)</f>
        <v>0</v>
      </c>
      <c r="AW1219">
        <f t="shared" ref="AW1219:AW1240" si="737">IF(AND(AT1219&lt;0,AU1219&gt;0), 1, 0)</f>
        <v>1</v>
      </c>
      <c r="AX1219">
        <f t="shared" ref="AX1219:AX1240" si="738">IF(AND(AT1219&gt;0,AU1219&lt;0), 1, 0)</f>
        <v>0</v>
      </c>
      <c r="AY1219" s="4">
        <f t="shared" si="721"/>
        <v>-3.9100000000000006</v>
      </c>
      <c r="AZ1219" s="4">
        <f t="shared" si="722"/>
        <v>33.329999999999984</v>
      </c>
      <c r="BA1219" s="4">
        <f>(C1219-$C$1240)*10/100*4</f>
        <v>4.4360000000000586</v>
      </c>
      <c r="BC1219"/>
      <c r="BE1219" s="6"/>
      <c r="BK1219">
        <f t="shared" ref="BK1219:BK1237" si="739">IF(AND(AM1219=0,AL1219=0,AK1219=0),0,1)</f>
        <v>1</v>
      </c>
    </row>
    <row r="1220" spans="1:63" x14ac:dyDescent="0.25">
      <c r="A1220">
        <v>39</v>
      </c>
      <c r="B1220" s="1">
        <v>43059</v>
      </c>
      <c r="C1220" s="2">
        <v>2579.4899999999998</v>
      </c>
      <c r="D1220" s="2">
        <v>2584.64</v>
      </c>
      <c r="E1220" s="2">
        <v>2578.2399999999998</v>
      </c>
      <c r="F1220" s="2">
        <v>2582.14</v>
      </c>
      <c r="G1220" s="2">
        <v>3003540000</v>
      </c>
      <c r="H1220" s="2">
        <f t="shared" si="723"/>
        <v>6.8627131822788039</v>
      </c>
      <c r="I1220" s="2">
        <f t="shared" si="724"/>
        <v>2577.7719999999999</v>
      </c>
      <c r="J1220" s="2">
        <f t="shared" si="725"/>
        <v>9.9035580528042217</v>
      </c>
      <c r="K1220" s="2">
        <f t="shared" si="726"/>
        <v>0.63999999999987267</v>
      </c>
      <c r="L1220" s="20">
        <f>VLOOKUP(B1220,'IV Calls'!A:B,2, FALSE)</f>
        <v>6.5000000000000002E-2</v>
      </c>
      <c r="M1220" s="2">
        <f t="shared" si="727"/>
        <v>5.495285058818272</v>
      </c>
      <c r="N1220" s="2">
        <f>VLOOKUP(B1220,'IV Puts'!A:B,2, FALSE)</f>
        <v>6.5299999999999997E-2</v>
      </c>
      <c r="O1220" s="21">
        <f t="shared" si="728"/>
        <v>5.7290470901863726</v>
      </c>
      <c r="P1220" s="4">
        <f t="shared" si="729"/>
        <v>6.4000000000000909</v>
      </c>
      <c r="Q1220" s="4">
        <f t="shared" si="730"/>
        <v>15.299000000000024</v>
      </c>
      <c r="R1220" s="4">
        <f t="shared" si="731"/>
        <v>0.74966917293231916</v>
      </c>
      <c r="S1220" s="4">
        <f t="shared" si="732"/>
        <v>0.53443426477323897</v>
      </c>
      <c r="T1220" s="20">
        <f t="shared" si="704"/>
        <v>2579.7517593984962</v>
      </c>
      <c r="U1220" s="2">
        <f t="shared" si="705"/>
        <v>2.3882406015036395</v>
      </c>
      <c r="V1220" s="24">
        <f t="shared" si="706"/>
        <v>1</v>
      </c>
      <c r="W1220" s="32">
        <f t="shared" si="707"/>
        <v>2579.9546543083002</v>
      </c>
      <c r="X1220" s="33">
        <f t="shared" si="708"/>
        <v>2.1853456916996947</v>
      </c>
      <c r="Y1220" s="34">
        <f t="shared" si="709"/>
        <v>1</v>
      </c>
      <c r="Z1220" s="39">
        <f t="shared" si="733"/>
        <v>2579.1450000000004</v>
      </c>
      <c r="AA1220" s="33">
        <f t="shared" si="710"/>
        <v>2.9949999999994361</v>
      </c>
      <c r="AB1220" s="34">
        <f t="shared" si="711"/>
        <v>1</v>
      </c>
      <c r="AC1220" s="32">
        <f t="shared" si="712"/>
        <v>2579.3150274047434</v>
      </c>
      <c r="AD1220" s="33">
        <f t="shared" si="713"/>
        <v>2.8249725952564404</v>
      </c>
      <c r="AE1220" s="34">
        <f t="shared" si="714"/>
        <v>1</v>
      </c>
      <c r="AF1220" s="36">
        <f t="shared" si="715"/>
        <v>1</v>
      </c>
      <c r="AG1220" s="37">
        <f t="shared" si="703"/>
        <v>1</v>
      </c>
      <c r="AH1220" s="37">
        <f>IF(COUNTIF(AF1221:AF1224, "&lt;0")&gt;=2,0,IF(AE1220=1, 1, -1))</f>
        <v>1</v>
      </c>
      <c r="AI1220" s="37">
        <f>IF(COUNTIF(AF1221:AF1223, "&lt;0")&gt;=1,0,IF(AE1220=1, 1, -1))</f>
        <v>0</v>
      </c>
      <c r="AJ1220" s="42">
        <f>IF(SUM(AE1221:AE1223)=0,0,IF(AE1220=1, 1, -1))</f>
        <v>1</v>
      </c>
      <c r="AK1220" s="37">
        <f>IF(COUNTIF(AF1221:AF1222, "&lt;0")&gt;=2,0,IF(AE1220=1, 1, -1))</f>
        <v>1</v>
      </c>
      <c r="AL1220" s="44">
        <f>IF(COUNTIF(AF1221:AF1224, "&lt;0")&gt;=3,0,IF(AE1220=1, 1, -1))</f>
        <v>1</v>
      </c>
      <c r="AM1220" s="49">
        <f>IF(COUNTIF(AF1221:AF1223, "&lt;0")&gt;=2,0,IF(AE1220=1, 1, -1))</f>
        <v>1</v>
      </c>
      <c r="AN1220" s="7">
        <v>5.5206479129358943</v>
      </c>
      <c r="AO1220" s="4">
        <f t="shared" si="716"/>
        <v>5.1500000000000909</v>
      </c>
      <c r="AP1220" s="4">
        <f t="shared" si="717"/>
        <v>-1.25</v>
      </c>
      <c r="AQ1220" s="4">
        <f t="shared" si="718"/>
        <v>2.6500000000000909</v>
      </c>
      <c r="AR1220">
        <f t="shared" si="734"/>
        <v>5.1500000000000909</v>
      </c>
      <c r="AS1220" s="6">
        <f t="shared" si="719"/>
        <v>0</v>
      </c>
      <c r="AT1220" s="4">
        <f t="shared" si="720"/>
        <v>3.1309718694037514</v>
      </c>
      <c r="AU1220" s="4">
        <f t="shared" si="735"/>
        <v>9.8706479129358033</v>
      </c>
      <c r="AV1220">
        <f t="shared" si="736"/>
        <v>0</v>
      </c>
      <c r="AW1220">
        <f t="shared" si="737"/>
        <v>0</v>
      </c>
      <c r="AX1220">
        <f t="shared" si="738"/>
        <v>0</v>
      </c>
      <c r="AY1220" s="4">
        <f t="shared" si="721"/>
        <v>6.94</v>
      </c>
      <c r="AZ1220" s="4">
        <f t="shared" si="722"/>
        <v>37.239999999999988</v>
      </c>
      <c r="BA1220" s="4">
        <f>(C1220-$C$1240)*10/100*4</f>
        <v>0.56399999999994177</v>
      </c>
      <c r="BC1220"/>
      <c r="BE1220" s="6"/>
      <c r="BK1220">
        <f t="shared" si="739"/>
        <v>1</v>
      </c>
    </row>
    <row r="1221" spans="1:63" x14ac:dyDescent="0.25">
      <c r="A1221">
        <v>38</v>
      </c>
      <c r="B1221" s="1">
        <v>43056</v>
      </c>
      <c r="C1221" s="2">
        <v>2582.94</v>
      </c>
      <c r="D1221" s="2">
        <v>2583.96</v>
      </c>
      <c r="E1221" s="2">
        <v>2577.62</v>
      </c>
      <c r="F1221" s="2">
        <v>2578.85</v>
      </c>
      <c r="G1221" s="2">
        <v>3300160000</v>
      </c>
      <c r="H1221" s="2">
        <f t="shared" si="723"/>
        <v>7.1994188808696897</v>
      </c>
      <c r="I1221" s="2">
        <f t="shared" si="724"/>
        <v>2577.7015000000001</v>
      </c>
      <c r="J1221" s="2">
        <f t="shared" si="725"/>
        <v>10.353104746632152</v>
      </c>
      <c r="K1221" s="2">
        <f t="shared" si="726"/>
        <v>-2.6999999999998181</v>
      </c>
      <c r="L1221" s="20">
        <f>VLOOKUP(B1221,'IV Calls'!A:B,2, FALSE)</f>
        <v>6.0100000000000001E-2</v>
      </c>
      <c r="M1221" s="2">
        <f t="shared" si="727"/>
        <v>5.094403226571897</v>
      </c>
      <c r="N1221" s="2">
        <f>VLOOKUP(B1221,'IV Puts'!A:B,2, FALSE)</f>
        <v>5.7500000000000002E-2</v>
      </c>
      <c r="O1221" s="21">
        <f t="shared" si="728"/>
        <v>5.0580024009092917</v>
      </c>
      <c r="P1221" s="4">
        <f t="shared" si="729"/>
        <v>8.0199999999999818</v>
      </c>
      <c r="Q1221" s="4">
        <f t="shared" si="730"/>
        <v>15.43100000000004</v>
      </c>
      <c r="R1221" s="4">
        <f t="shared" si="731"/>
        <v>0.90175939849623143</v>
      </c>
      <c r="S1221" s="4">
        <f t="shared" si="732"/>
        <v>0.65444268774702885</v>
      </c>
      <c r="T1221" s="20">
        <f t="shared" si="704"/>
        <v>2586.5738496240601</v>
      </c>
      <c r="U1221" s="2">
        <f t="shared" si="705"/>
        <v>7.7238496240602217</v>
      </c>
      <c r="V1221" s="24">
        <f t="shared" si="706"/>
        <v>0</v>
      </c>
      <c r="W1221" s="32">
        <f t="shared" si="707"/>
        <v>2583.4065347228584</v>
      </c>
      <c r="X1221" s="33">
        <f t="shared" si="708"/>
        <v>4.5565347228584869</v>
      </c>
      <c r="Y1221" s="34">
        <f t="shared" si="709"/>
        <v>1</v>
      </c>
      <c r="Z1221" s="39">
        <f t="shared" si="733"/>
        <v>2583.9389999999994</v>
      </c>
      <c r="AA1221" s="33">
        <f t="shared" si="710"/>
        <v>5.088999999999487</v>
      </c>
      <c r="AB1221" s="34">
        <f t="shared" si="711"/>
        <v>1</v>
      </c>
      <c r="AC1221" s="32">
        <f t="shared" si="712"/>
        <v>2583.8271822918</v>
      </c>
      <c r="AD1221" s="33">
        <f t="shared" si="713"/>
        <v>4.9771822918000908</v>
      </c>
      <c r="AE1221" s="34">
        <f t="shared" si="714"/>
        <v>1</v>
      </c>
      <c r="AF1221" s="36">
        <f t="shared" si="715"/>
        <v>1</v>
      </c>
      <c r="AG1221" s="37">
        <f t="shared" si="703"/>
        <v>0</v>
      </c>
      <c r="AH1221" s="37">
        <f>IF(COUNTIF(AF1222:AF1225, "&lt;0")&gt;=2,0,IF(AE1221=1, 1, -1))</f>
        <v>0</v>
      </c>
      <c r="AI1221" s="37">
        <f>IF(COUNTIF(AF1222:AF1224, "&lt;0")&gt;=1,0,IF(AE1221=1, 1, -1))</f>
        <v>0</v>
      </c>
      <c r="AJ1221" s="42">
        <f>IF(SUM(AE1222:AE1224)=0,0,IF(AE1221=1, 1, -1))</f>
        <v>1</v>
      </c>
      <c r="AK1221" s="37">
        <f>IF(COUNTIF(AF1222:AF1223, "&lt;0")&gt;=2,0,IF(AE1221=1, 1, -1))</f>
        <v>1</v>
      </c>
      <c r="AL1221" s="44">
        <f>IF(COUNTIF(AF1222:AF1225, "&lt;0")&gt;=3,0,IF(AE1221=1, 1, -1))</f>
        <v>1</v>
      </c>
      <c r="AM1221" s="49">
        <f>IF(COUNTIF(AF1222:AF1224, "&lt;0")&gt;=2,0,IF(AE1221=1, 1, -1))</f>
        <v>1</v>
      </c>
      <c r="AN1221" s="7">
        <v>4.8740130703474884</v>
      </c>
      <c r="AO1221" s="4">
        <f t="shared" si="716"/>
        <v>1.0199999999999818</v>
      </c>
      <c r="AP1221" s="4">
        <f t="shared" si="717"/>
        <v>-5.3200000000001637</v>
      </c>
      <c r="AQ1221" s="4">
        <f t="shared" si="718"/>
        <v>4.0900000000001455</v>
      </c>
      <c r="AR1221">
        <f t="shared" si="734"/>
        <v>5.3200000000001637</v>
      </c>
      <c r="AS1221" s="6">
        <f t="shared" si="719"/>
        <v>0</v>
      </c>
      <c r="AT1221" s="4">
        <f t="shared" si="720"/>
        <v>1.9910196055210694</v>
      </c>
      <c r="AU1221" s="4">
        <f t="shared" si="735"/>
        <v>7.7840130703473429</v>
      </c>
      <c r="AV1221">
        <f t="shared" si="736"/>
        <v>0</v>
      </c>
      <c r="AW1221">
        <f t="shared" si="737"/>
        <v>0</v>
      </c>
      <c r="AX1221">
        <f t="shared" si="738"/>
        <v>0</v>
      </c>
      <c r="AY1221" s="4">
        <f t="shared" si="721"/>
        <v>6.94</v>
      </c>
      <c r="AZ1221" s="4">
        <f t="shared" si="722"/>
        <v>30.29999999999999</v>
      </c>
      <c r="BA1221" s="4">
        <f>(C1221-$C$1240)*10/100*4</f>
        <v>1.944000000000051</v>
      </c>
      <c r="BC1221"/>
      <c r="BE1221" s="6"/>
      <c r="BK1221">
        <f t="shared" si="739"/>
        <v>1</v>
      </c>
    </row>
    <row r="1222" spans="1:63" x14ac:dyDescent="0.25">
      <c r="A1222">
        <v>37</v>
      </c>
      <c r="B1222" s="1">
        <v>43055</v>
      </c>
      <c r="C1222" s="2">
        <v>2572.9499999999998</v>
      </c>
      <c r="D1222" s="2">
        <v>2590.09</v>
      </c>
      <c r="E1222" s="2">
        <v>2572.9499999999998</v>
      </c>
      <c r="F1222" s="2">
        <v>2585.64</v>
      </c>
      <c r="G1222" s="2">
        <v>3312710000</v>
      </c>
      <c r="H1222" s="2">
        <f t="shared" si="723"/>
        <v>7.1794936373597809</v>
      </c>
      <c r="I1222" s="2">
        <f t="shared" si="724"/>
        <v>2576.9324999999999</v>
      </c>
      <c r="J1222" s="2">
        <f t="shared" si="725"/>
        <v>10.488006420870027</v>
      </c>
      <c r="K1222" s="2">
        <f t="shared" si="726"/>
        <v>8.3299999999999272</v>
      </c>
      <c r="L1222" s="20">
        <f>VLOOKUP(B1222,'IV Calls'!A:B,2, FALSE)</f>
        <v>6.1499999999999999E-2</v>
      </c>
      <c r="M1222" s="2">
        <f t="shared" si="727"/>
        <v>5.170695077287645</v>
      </c>
      <c r="N1222" s="2">
        <f>VLOOKUP(B1222,'IV Puts'!A:B,2, FALSE)</f>
        <v>6.25E-2</v>
      </c>
      <c r="O1222" s="21">
        <f t="shared" si="728"/>
        <v>5.4531340140074605</v>
      </c>
      <c r="P1222" s="4">
        <f t="shared" si="729"/>
        <v>25.470000000000255</v>
      </c>
      <c r="Q1222" s="4">
        <f t="shared" si="730"/>
        <v>15.79400000000005</v>
      </c>
      <c r="R1222" s="4">
        <f t="shared" si="731"/>
        <v>0.93384962406014316</v>
      </c>
      <c r="S1222" s="4">
        <f t="shared" si="732"/>
        <v>0.65709115895556014</v>
      </c>
      <c r="T1222" s="20">
        <f t="shared" si="704"/>
        <v>2565.6605413533835</v>
      </c>
      <c r="U1222" s="2">
        <f t="shared" si="705"/>
        <v>19.979458646616422</v>
      </c>
      <c r="V1222" s="24">
        <f t="shared" si="706"/>
        <v>0</v>
      </c>
      <c r="W1222" s="32">
        <f t="shared" si="707"/>
        <v>2573.4666467797624</v>
      </c>
      <c r="X1222" s="33">
        <f t="shared" si="708"/>
        <v>12.173353220237459</v>
      </c>
      <c r="Y1222" s="34">
        <f t="shared" si="709"/>
        <v>0</v>
      </c>
      <c r="Z1222" s="39">
        <f t="shared" si="733"/>
        <v>2573.2999999999997</v>
      </c>
      <c r="AA1222" s="33">
        <f t="shared" si="710"/>
        <v>12.340000000000146</v>
      </c>
      <c r="AB1222" s="34">
        <f t="shared" si="711"/>
        <v>0</v>
      </c>
      <c r="AC1222" s="32">
        <f t="shared" si="712"/>
        <v>2573.33499582375</v>
      </c>
      <c r="AD1222" s="33">
        <f t="shared" si="713"/>
        <v>12.305004176249895</v>
      </c>
      <c r="AE1222" s="34">
        <f t="shared" si="714"/>
        <v>0</v>
      </c>
      <c r="AF1222" s="36">
        <f t="shared" si="715"/>
        <v>-1</v>
      </c>
      <c r="AG1222" s="37">
        <f t="shared" si="703"/>
        <v>-1</v>
      </c>
      <c r="AH1222" s="37">
        <f>IF(COUNTIF(AF1223:AF1226, "&lt;0")&gt;=2,0,IF(AE1222=1, 1, -1))</f>
        <v>-1</v>
      </c>
      <c r="AI1222" s="37">
        <f>IF(COUNTIF(AF1223:AF1225, "&lt;0")&gt;=1,0,IF(AE1222=1, 1, -1))</f>
        <v>0</v>
      </c>
      <c r="AJ1222" s="42">
        <f>IF(SUM(AE1223:AE1225)=0,0,IF(AE1222=1, 1, -1))</f>
        <v>-1</v>
      </c>
      <c r="AK1222" s="37">
        <f>IF(COUNTIF(AF1223:AF1224, "&lt;0")&gt;=2,0,IF(AE1222=1, 1, -1))</f>
        <v>-1</v>
      </c>
      <c r="AL1222" s="44">
        <f>IF(COUNTIF(AF1223:AF1226, "&lt;0")&gt;=3,0,IF(AE1222=1, 1, -1))</f>
        <v>-1</v>
      </c>
      <c r="AM1222" s="49">
        <f>IF(COUNTIF(AF1223:AF1225, "&lt;0")&gt;=2,0,IF(AE1222=1, 1, -1))</f>
        <v>-1</v>
      </c>
      <c r="AN1222" s="7">
        <v>5.2547714200077689</v>
      </c>
      <c r="AO1222" s="4">
        <f t="shared" si="716"/>
        <v>17.140000000000327</v>
      </c>
      <c r="AP1222" s="4">
        <f t="shared" si="717"/>
        <v>0</v>
      </c>
      <c r="AQ1222" s="4">
        <f t="shared" si="718"/>
        <v>12.690000000000055</v>
      </c>
      <c r="AR1222">
        <f t="shared" si="734"/>
        <v>17.140000000000327</v>
      </c>
      <c r="AS1222" s="6">
        <f t="shared" si="719"/>
        <v>1</v>
      </c>
      <c r="AT1222" s="4">
        <f t="shared" si="720"/>
        <v>-9.257842869988675</v>
      </c>
      <c r="AU1222" s="4">
        <f t="shared" si="735"/>
        <v>-0.4352285799922857</v>
      </c>
      <c r="AV1222">
        <f t="shared" si="736"/>
        <v>1</v>
      </c>
      <c r="AW1222">
        <f t="shared" si="737"/>
        <v>0</v>
      </c>
      <c r="AX1222">
        <f t="shared" si="738"/>
        <v>0</v>
      </c>
      <c r="AY1222" s="4">
        <f t="shared" si="721"/>
        <v>-3.9100000000000006</v>
      </c>
      <c r="AZ1222" s="4">
        <f t="shared" si="722"/>
        <v>23.359999999999989</v>
      </c>
      <c r="BA1222" s="4">
        <f>(C1222-$C$1240)*10/100*4</f>
        <v>-2.0520000000000436</v>
      </c>
      <c r="BC1222"/>
      <c r="BE1222" s="6"/>
      <c r="BK1222">
        <f t="shared" si="739"/>
        <v>1</v>
      </c>
    </row>
    <row r="1223" spans="1:63" x14ac:dyDescent="0.25">
      <c r="A1223">
        <v>36</v>
      </c>
      <c r="B1223" s="1">
        <v>43054</v>
      </c>
      <c r="C1223" s="2">
        <v>2569.4499999999998</v>
      </c>
      <c r="D1223" s="2">
        <v>2572.84</v>
      </c>
      <c r="E1223" s="2">
        <v>2557.4499999999998</v>
      </c>
      <c r="F1223" s="2">
        <v>2564.62</v>
      </c>
      <c r="G1223" s="2">
        <v>3558890000</v>
      </c>
      <c r="H1223" s="2">
        <f t="shared" si="723"/>
        <v>6.6318347553465635</v>
      </c>
      <c r="I1223" s="2">
        <f t="shared" si="724"/>
        <v>2575.9544999999998</v>
      </c>
      <c r="J1223" s="2">
        <f t="shared" si="725"/>
        <v>10.637676475127151</v>
      </c>
      <c r="K1223" s="2">
        <f t="shared" si="726"/>
        <v>-9.4200000000000728</v>
      </c>
      <c r="L1223" s="20">
        <f>VLOOKUP(B1223,'IV Calls'!A:B,2, FALSE)</f>
        <v>8.5400000000000004E-2</v>
      </c>
      <c r="M1223" s="2">
        <f t="shared" si="727"/>
        <v>7.2200151324505191</v>
      </c>
      <c r="N1223" s="2">
        <f>VLOOKUP(B1223,'IV Puts'!A:B,2, FALSE)</f>
        <v>8.4400000000000003E-2</v>
      </c>
      <c r="O1223" s="21">
        <f t="shared" si="728"/>
        <v>7.4048288574274155</v>
      </c>
      <c r="P1223" s="4">
        <f t="shared" si="729"/>
        <v>21.420000000000073</v>
      </c>
      <c r="Q1223" s="4">
        <f t="shared" si="730"/>
        <v>14.741000000000032</v>
      </c>
      <c r="R1223" s="4">
        <f t="shared" si="731"/>
        <v>1.040541353383456</v>
      </c>
      <c r="S1223" s="4">
        <f t="shared" si="732"/>
        <v>0.72767152079267183</v>
      </c>
      <c r="T1223" s="20">
        <f t="shared" si="704"/>
        <v>2580.3257293233082</v>
      </c>
      <c r="U1223" s="2">
        <f t="shared" si="705"/>
        <v>15.705729323308333</v>
      </c>
      <c r="V1223" s="24">
        <f t="shared" si="706"/>
        <v>0</v>
      </c>
      <c r="W1223" s="32">
        <f t="shared" si="707"/>
        <v>2570.1726544362705</v>
      </c>
      <c r="X1223" s="33">
        <f t="shared" si="708"/>
        <v>5.5526544362705863</v>
      </c>
      <c r="Y1223" s="34">
        <f t="shared" si="709"/>
        <v>1</v>
      </c>
      <c r="Z1223" s="39">
        <f t="shared" si="733"/>
        <v>2568.62</v>
      </c>
      <c r="AA1223" s="33">
        <f t="shared" si="710"/>
        <v>4</v>
      </c>
      <c r="AB1223" s="34">
        <f t="shared" si="711"/>
        <v>1</v>
      </c>
      <c r="AC1223" s="32">
        <f t="shared" si="712"/>
        <v>2568.9460574316167</v>
      </c>
      <c r="AD1223" s="33">
        <f t="shared" si="713"/>
        <v>4.3260574316168459</v>
      </c>
      <c r="AE1223" s="34">
        <f t="shared" si="714"/>
        <v>1</v>
      </c>
      <c r="AF1223" s="36">
        <f t="shared" si="715"/>
        <v>1</v>
      </c>
      <c r="AG1223" s="37">
        <f t="shared" si="703"/>
        <v>1</v>
      </c>
      <c r="AH1223" s="37">
        <f>IF(COUNTIF(AF1224:AF1227, "&lt;0")&gt;=2,0,IF(AE1223=1, 1, -1))</f>
        <v>1</v>
      </c>
      <c r="AI1223" s="37">
        <f>IF(COUNTIF(AF1224:AF1226, "&lt;0")&gt;=1,0,IF(AE1223=1, 1, -1))</f>
        <v>0</v>
      </c>
      <c r="AJ1223" s="42">
        <f>IF(SUM(AE1224:AE1226)=0,0,IF(AE1223=1, 1, -1))</f>
        <v>1</v>
      </c>
      <c r="AK1223" s="37">
        <f>IF(COUNTIF(AF1224:AF1225, "&lt;0")&gt;=2,0,IF(AE1223=1, 1, -1))</f>
        <v>1</v>
      </c>
      <c r="AL1223" s="44">
        <f>IF(COUNTIF(AF1224:AF1227, "&lt;0")&gt;=3,0,IF(AE1223=1, 1, -1))</f>
        <v>1</v>
      </c>
      <c r="AM1223" s="49">
        <f>IF(COUNTIF(AF1224:AF1226, "&lt;0")&gt;=2,0,IF(AE1223=1, 1, -1))</f>
        <v>1</v>
      </c>
      <c r="AN1223" s="7">
        <v>7.1354716297286167</v>
      </c>
      <c r="AO1223" s="4">
        <f t="shared" si="716"/>
        <v>3.3900000000003274</v>
      </c>
      <c r="AP1223" s="4">
        <f t="shared" si="717"/>
        <v>-12</v>
      </c>
      <c r="AQ1223" s="4">
        <f t="shared" si="718"/>
        <v>4.8299999999999272</v>
      </c>
      <c r="AR1223">
        <f t="shared" si="734"/>
        <v>12</v>
      </c>
      <c r="AS1223" s="6">
        <f t="shared" si="719"/>
        <v>1</v>
      </c>
      <c r="AT1223" s="4">
        <f t="shared" si="720"/>
        <v>-1.2967925554070749</v>
      </c>
      <c r="AU1223" s="4">
        <f t="shared" si="735"/>
        <v>9.3054716297286895</v>
      </c>
      <c r="AV1223">
        <f t="shared" si="736"/>
        <v>0</v>
      </c>
      <c r="AW1223">
        <f t="shared" si="737"/>
        <v>1</v>
      </c>
      <c r="AX1223">
        <f t="shared" si="738"/>
        <v>0</v>
      </c>
      <c r="AY1223" s="4">
        <f t="shared" si="721"/>
        <v>-3.9100000000000006</v>
      </c>
      <c r="AZ1223" s="4">
        <f t="shared" si="722"/>
        <v>27.269999999999989</v>
      </c>
      <c r="BA1223" s="4">
        <f>(C1223-$C$1240)*10/100*4</f>
        <v>-3.4520000000000435</v>
      </c>
      <c r="BC1223"/>
      <c r="BE1223" s="6"/>
      <c r="BK1223">
        <f t="shared" si="739"/>
        <v>1</v>
      </c>
    </row>
    <row r="1224" spans="1:63" x14ac:dyDescent="0.25">
      <c r="A1224">
        <v>35</v>
      </c>
      <c r="B1224" s="1">
        <v>43053</v>
      </c>
      <c r="C1224" s="2">
        <v>2577.75</v>
      </c>
      <c r="D1224" s="2">
        <v>2579.66</v>
      </c>
      <c r="E1224" s="2">
        <v>2566.56</v>
      </c>
      <c r="F1224" s="2">
        <v>2578.87</v>
      </c>
      <c r="G1224" s="2">
        <v>3641760000</v>
      </c>
      <c r="H1224" s="2">
        <f t="shared" si="723"/>
        <v>5.0276043555112304</v>
      </c>
      <c r="I1224" s="2">
        <f t="shared" si="724"/>
        <v>2575.6255000000001</v>
      </c>
      <c r="J1224" s="2">
        <f t="shared" si="725"/>
        <v>9.2284474944540058</v>
      </c>
      <c r="K1224" s="2">
        <f t="shared" si="726"/>
        <v>-7.0900000000001455</v>
      </c>
      <c r="L1224" s="20">
        <f>VLOOKUP(B1224,'IV Calls'!A:B,2, FALSE)</f>
        <v>7.5499999999999998E-2</v>
      </c>
      <c r="M1224" s="2">
        <f t="shared" si="727"/>
        <v>6.3978109722336249</v>
      </c>
      <c r="N1224" s="2">
        <f>VLOOKUP(B1224,'IV Puts'!A:B,2, FALSE)</f>
        <v>6.9199999999999998E-2</v>
      </c>
      <c r="O1224" s="21">
        <f t="shared" si="728"/>
        <v>6.0853125474737269</v>
      </c>
      <c r="P1224" s="4">
        <f t="shared" si="729"/>
        <v>18.2800000000002</v>
      </c>
      <c r="Q1224" s="4">
        <f t="shared" si="730"/>
        <v>13.947000000000026</v>
      </c>
      <c r="R1224" s="4">
        <f t="shared" si="731"/>
        <v>1.4557293233082678</v>
      </c>
      <c r="S1224" s="4">
        <f t="shared" si="732"/>
        <v>1.0178231496772239</v>
      </c>
      <c r="T1224" s="20">
        <f t="shared" si="704"/>
        <v>2586.5080075187971</v>
      </c>
      <c r="U1224" s="2">
        <f t="shared" si="705"/>
        <v>7.638007518797167</v>
      </c>
      <c r="V1224" s="24">
        <f t="shared" si="706"/>
        <v>0</v>
      </c>
      <c r="W1224" s="32">
        <f t="shared" si="707"/>
        <v>2578.5879122079705</v>
      </c>
      <c r="X1224" s="33">
        <f t="shared" si="708"/>
        <v>0.28208779202941514</v>
      </c>
      <c r="Y1224" s="34">
        <f t="shared" si="709"/>
        <v>1</v>
      </c>
      <c r="Z1224" s="39">
        <f t="shared" si="733"/>
        <v>2577.8720000000003</v>
      </c>
      <c r="AA1224" s="33">
        <f t="shared" si="710"/>
        <v>0.99799999999959255</v>
      </c>
      <c r="AB1224" s="34">
        <f t="shared" si="711"/>
        <v>1</v>
      </c>
      <c r="AC1224" s="32">
        <f t="shared" si="712"/>
        <v>2578.0223415636738</v>
      </c>
      <c r="AD1224" s="33">
        <f t="shared" si="713"/>
        <v>0.84765843632612814</v>
      </c>
      <c r="AE1224" s="34">
        <f t="shared" si="714"/>
        <v>1</v>
      </c>
      <c r="AF1224" s="36">
        <f t="shared" si="715"/>
        <v>1</v>
      </c>
      <c r="AG1224" s="37">
        <f t="shared" si="703"/>
        <v>0</v>
      </c>
      <c r="AH1224" s="37">
        <f>IF(COUNTIF(AF1225:AF1228, "&lt;0")&gt;=2,0,IF(AE1224=1, 1, -1))</f>
        <v>1</v>
      </c>
      <c r="AI1224" s="37">
        <f>IF(COUNTIF(AF1225:AF1227, "&lt;0")&gt;=1,0,IF(AE1224=1, 1, -1))</f>
        <v>0</v>
      </c>
      <c r="AJ1224" s="42">
        <f>IF(SUM(AE1225:AE1227)=0,0,IF(AE1224=1, 1, -1))</f>
        <v>1</v>
      </c>
      <c r="AK1224" s="37">
        <f>IF(COUNTIF(AF1225:AF1226, "&lt;0")&gt;=2,0,IF(AE1224=1, 1, -1))</f>
        <v>1</v>
      </c>
      <c r="AL1224" s="44">
        <f>IF(COUNTIF(AF1225:AF1228, "&lt;0")&gt;=3,0,IF(AE1224=1, 1, -1))</f>
        <v>1</v>
      </c>
      <c r="AM1224" s="49">
        <f>IF(COUNTIF(AF1225:AF1227, "&lt;0")&gt;=2,0,IF(AE1224=1, 1, -1))</f>
        <v>1</v>
      </c>
      <c r="AN1224" s="7">
        <v>5.8639538977293624</v>
      </c>
      <c r="AO1224" s="4">
        <f t="shared" si="716"/>
        <v>1.9099999999998545</v>
      </c>
      <c r="AP1224" s="4">
        <f t="shared" si="717"/>
        <v>-11.190000000000055</v>
      </c>
      <c r="AQ1224" s="4">
        <f t="shared" si="718"/>
        <v>1.1199999999998909</v>
      </c>
      <c r="AR1224">
        <f t="shared" si="734"/>
        <v>11.190000000000055</v>
      </c>
      <c r="AS1224" s="6">
        <f t="shared" si="719"/>
        <v>1</v>
      </c>
      <c r="AT1224" s="4">
        <f t="shared" si="720"/>
        <v>-2.3940691534060115</v>
      </c>
      <c r="AU1224" s="4">
        <f t="shared" si="735"/>
        <v>11.743953897729472</v>
      </c>
      <c r="AV1224">
        <f t="shared" si="736"/>
        <v>0</v>
      </c>
      <c r="AW1224">
        <f t="shared" si="737"/>
        <v>1</v>
      </c>
      <c r="AX1224">
        <f t="shared" si="738"/>
        <v>0</v>
      </c>
      <c r="AY1224" s="4">
        <f t="shared" si="721"/>
        <v>-3.9100000000000006</v>
      </c>
      <c r="AZ1224" s="4">
        <f t="shared" si="722"/>
        <v>31.179999999999989</v>
      </c>
      <c r="BA1224" s="4">
        <f>(C1224-$C$1240)*10/100*4</f>
        <v>-0.13199999999997089</v>
      </c>
      <c r="BC1224"/>
      <c r="BE1224" s="6"/>
      <c r="BK1224">
        <f t="shared" si="739"/>
        <v>1</v>
      </c>
    </row>
    <row r="1225" spans="1:63" x14ac:dyDescent="0.25">
      <c r="A1225">
        <v>34</v>
      </c>
      <c r="B1225" s="1">
        <v>43052</v>
      </c>
      <c r="C1225" s="2">
        <v>2576.5300000000002</v>
      </c>
      <c r="D1225" s="2">
        <v>2587.66</v>
      </c>
      <c r="E1225" s="2">
        <v>2574.48</v>
      </c>
      <c r="F1225" s="2">
        <v>2584.84</v>
      </c>
      <c r="G1225" s="2">
        <v>3402930000</v>
      </c>
      <c r="H1225" s="2">
        <f t="shared" si="723"/>
        <v>5.2623852851049548</v>
      </c>
      <c r="I1225" s="2">
        <f t="shared" si="724"/>
        <v>2574.5965000000001</v>
      </c>
      <c r="J1225" s="2">
        <f t="shared" si="725"/>
        <v>8.8415998790406771</v>
      </c>
      <c r="K1225" s="2">
        <f t="shared" si="726"/>
        <v>-5.7699999999999818</v>
      </c>
      <c r="L1225" s="20">
        <f>VLOOKUP(B1225,'IV Calls'!A:B,2, FALSE)</f>
        <v>6.8500000000000005E-2</v>
      </c>
      <c r="M1225" s="2">
        <f t="shared" si="727"/>
        <v>5.7989325033428445</v>
      </c>
      <c r="N1225" s="2">
        <f>VLOOKUP(B1225,'IV Puts'!A:B,2, FALSE)</f>
        <v>7.3300000000000004E-2</v>
      </c>
      <c r="O1225" s="21">
        <f t="shared" si="728"/>
        <v>6.4395244818393591</v>
      </c>
      <c r="P1225" s="4">
        <f t="shared" si="729"/>
        <v>13.179999999999836</v>
      </c>
      <c r="Q1225" s="4">
        <f t="shared" si="730"/>
        <v>12.732999999999993</v>
      </c>
      <c r="R1225" s="4">
        <f t="shared" si="731"/>
        <v>1.6680075187969914</v>
      </c>
      <c r="S1225" s="4">
        <f t="shared" si="732"/>
        <v>1.1801580393953259</v>
      </c>
      <c r="T1225" s="20">
        <f t="shared" si="704"/>
        <v>2584.0812556390979</v>
      </c>
      <c r="U1225" s="2">
        <f t="shared" si="705"/>
        <v>0.75874436090225572</v>
      </c>
      <c r="V1225" s="24">
        <f t="shared" si="706"/>
        <v>1</v>
      </c>
      <c r="W1225" s="32">
        <f t="shared" si="707"/>
        <v>2577.4445501581031</v>
      </c>
      <c r="X1225" s="33">
        <f t="shared" si="708"/>
        <v>7.3954498418970616</v>
      </c>
      <c r="Y1225" s="34">
        <f t="shared" si="709"/>
        <v>0</v>
      </c>
      <c r="Z1225" s="39">
        <f t="shared" si="733"/>
        <v>2576.1650000000004</v>
      </c>
      <c r="AA1225" s="33">
        <f t="shared" si="710"/>
        <v>8.6749999999997272</v>
      </c>
      <c r="AB1225" s="34">
        <f t="shared" si="711"/>
        <v>0</v>
      </c>
      <c r="AC1225" s="32">
        <f t="shared" si="712"/>
        <v>2576.4337055332016</v>
      </c>
      <c r="AD1225" s="33">
        <f t="shared" si="713"/>
        <v>8.4062944667984993</v>
      </c>
      <c r="AE1225" s="34">
        <f t="shared" si="714"/>
        <v>0</v>
      </c>
      <c r="AF1225" s="36">
        <f t="shared" si="715"/>
        <v>-1</v>
      </c>
      <c r="AG1225" s="37">
        <f t="shared" si="703"/>
        <v>-1</v>
      </c>
      <c r="AH1225" s="37">
        <f>IF(COUNTIF(AF1226:AF1229, "&lt;0")&gt;=2,0,IF(AE1225=1, 1, -1))</f>
        <v>-1</v>
      </c>
      <c r="AI1225" s="37">
        <f>IF(COUNTIF(AF1226:AF1228, "&lt;0")&gt;=1,0,IF(AE1225=1, 1, -1))</f>
        <v>-1</v>
      </c>
      <c r="AJ1225" s="42">
        <f>IF(SUM(AE1226:AE1228)=0,0,IF(AE1225=1, 1, -1))</f>
        <v>-1</v>
      </c>
      <c r="AK1225" s="37">
        <f>IF(COUNTIF(AF1226:AF1227, "&lt;0")&gt;=2,0,IF(AE1225=1, 1, -1))</f>
        <v>-1</v>
      </c>
      <c r="AL1225" s="44">
        <f>IF(COUNTIF(AF1226:AF1229, "&lt;0")&gt;=3,0,IF(AE1225=1, 1, -1))</f>
        <v>-1</v>
      </c>
      <c r="AM1225" s="49">
        <f>IF(COUNTIF(AF1226:AF1228, "&lt;0")&gt;=2,0,IF(AE1225=1, 1, -1))</f>
        <v>-1</v>
      </c>
      <c r="AN1225" s="7">
        <v>6.2052810583216136</v>
      </c>
      <c r="AO1225" s="4">
        <f t="shared" si="716"/>
        <v>11.129999999999654</v>
      </c>
      <c r="AP1225" s="4">
        <f t="shared" si="717"/>
        <v>-2.0500000000001819</v>
      </c>
      <c r="AQ1225" s="4">
        <f t="shared" si="718"/>
        <v>8.3099999999999454</v>
      </c>
      <c r="AR1225">
        <f t="shared" si="734"/>
        <v>11.129999999999654</v>
      </c>
      <c r="AS1225" s="6">
        <f t="shared" si="719"/>
        <v>1</v>
      </c>
      <c r="AT1225" s="4">
        <f t="shared" si="720"/>
        <v>-1.822078412517234</v>
      </c>
      <c r="AU1225" s="4">
        <f t="shared" si="735"/>
        <v>4.8952810583216682</v>
      </c>
      <c r="AV1225">
        <f t="shared" si="736"/>
        <v>0</v>
      </c>
      <c r="AW1225">
        <f t="shared" si="737"/>
        <v>1</v>
      </c>
      <c r="AX1225">
        <f t="shared" si="738"/>
        <v>0</v>
      </c>
      <c r="AY1225" s="4">
        <f t="shared" si="721"/>
        <v>-3.9100000000000006</v>
      </c>
      <c r="AZ1225" s="4">
        <f t="shared" si="722"/>
        <v>35.089999999999989</v>
      </c>
      <c r="BA1225" s="4">
        <f>(C1225-$C$1240)*10/100*4</f>
        <v>-0.61999999999989086</v>
      </c>
      <c r="BC1225"/>
      <c r="BE1225" s="6"/>
      <c r="BK1225">
        <f t="shared" si="739"/>
        <v>1</v>
      </c>
    </row>
    <row r="1226" spans="1:63" x14ac:dyDescent="0.25">
      <c r="A1226">
        <v>33</v>
      </c>
      <c r="B1226" s="1">
        <v>43049</v>
      </c>
      <c r="C1226" s="2">
        <v>2580.1799999999998</v>
      </c>
      <c r="D1226" s="2">
        <v>2583.81</v>
      </c>
      <c r="E1226" s="2">
        <v>2575.5700000000002</v>
      </c>
      <c r="F1226" s="2">
        <v>2582.3000000000002</v>
      </c>
      <c r="G1226" s="2">
        <v>3486910000</v>
      </c>
      <c r="H1226" s="2">
        <f t="shared" si="723"/>
        <v>5.1086755187187345</v>
      </c>
      <c r="I1226" s="2">
        <f t="shared" si="724"/>
        <v>2573.5484999999999</v>
      </c>
      <c r="J1226" s="2">
        <f t="shared" si="725"/>
        <v>9.1251750668137639</v>
      </c>
      <c r="K1226" s="2">
        <f t="shared" si="726"/>
        <v>-4.4400000000000546</v>
      </c>
      <c r="L1226" s="20">
        <f>VLOOKUP(B1226,'IV Calls'!A:B,2, FALSE)</f>
        <v>7.1800000000000003E-2</v>
      </c>
      <c r="M1226" s="2">
        <f t="shared" si="727"/>
        <v>6.083758022221013</v>
      </c>
      <c r="N1226" s="2">
        <f>VLOOKUP(B1226,'IV Puts'!A:B,2, FALSE)</f>
        <v>7.2300000000000003E-2</v>
      </c>
      <c r="O1226" s="21">
        <f t="shared" si="728"/>
        <v>6.3573793464047252</v>
      </c>
      <c r="P1226" s="4">
        <f t="shared" si="729"/>
        <v>9.0499999999997272</v>
      </c>
      <c r="Q1226" s="4">
        <f t="shared" si="730"/>
        <v>12.697000000000026</v>
      </c>
      <c r="R1226" s="4">
        <f t="shared" si="731"/>
        <v>1.7812556390977448</v>
      </c>
      <c r="S1226" s="4">
        <f t="shared" si="732"/>
        <v>1.2880988142292491</v>
      </c>
      <c r="T1226" s="20">
        <f t="shared" si="704"/>
        <v>2586.5775639097742</v>
      </c>
      <c r="U1226" s="2">
        <f t="shared" si="705"/>
        <v>4.2775639097740168</v>
      </c>
      <c r="V1226" s="24">
        <f t="shared" si="706"/>
        <v>1</v>
      </c>
      <c r="W1226" s="32">
        <f t="shared" si="707"/>
        <v>2581.1648780882574</v>
      </c>
      <c r="X1226" s="33">
        <f t="shared" si="708"/>
        <v>1.1351219117427718</v>
      </c>
      <c r="Y1226" s="34">
        <f t="shared" si="709"/>
        <v>1</v>
      </c>
      <c r="Z1226" s="39">
        <f t="shared" si="733"/>
        <v>2579.7979999999998</v>
      </c>
      <c r="AA1226" s="33">
        <f t="shared" si="710"/>
        <v>2.5020000000004075</v>
      </c>
      <c r="AB1226" s="34">
        <f t="shared" si="711"/>
        <v>1</v>
      </c>
      <c r="AC1226" s="32">
        <f t="shared" si="712"/>
        <v>2580.0850443985337</v>
      </c>
      <c r="AD1226" s="33">
        <f t="shared" si="713"/>
        <v>2.2149556014664995</v>
      </c>
      <c r="AE1226" s="34">
        <f t="shared" si="714"/>
        <v>1</v>
      </c>
      <c r="AF1226" s="36">
        <f t="shared" si="715"/>
        <v>1</v>
      </c>
      <c r="AG1226" s="37">
        <f t="shared" ref="AG1226:AG1228" si="740">IF(AE1227=0,0,IF(0=AE1226,-1,AE1226))</f>
        <v>1</v>
      </c>
      <c r="AH1226" s="37">
        <f>IF(COUNTIF(AF1227:AF1230, "&lt;0")&gt;=2,0,IF(AE1226=1, 1, -1))</f>
        <v>1</v>
      </c>
      <c r="AI1226" s="37">
        <f>IF(COUNTIF(AF1227:AF1229, "&lt;0")&gt;=1,0,IF(AE1226=1, 1, -1))</f>
        <v>1</v>
      </c>
      <c r="AJ1226" s="42">
        <f>IF(SUM(AE1227:AE1229)=0,0,IF(AE1226=1, 1, -1))</f>
        <v>1</v>
      </c>
      <c r="AK1226" s="37">
        <f>IF(COUNTIF(AF1227:AF1228, "&lt;0")&gt;=2,0,IF(AE1226=1, 1, -1))</f>
        <v>1</v>
      </c>
      <c r="AL1226" s="44">
        <f>IF(COUNTIF(AF1227:AF1230, "&lt;0")&gt;=3,0,IF(AE1226=1, 1, -1))</f>
        <v>1</v>
      </c>
      <c r="AM1226" s="49">
        <f>IF(COUNTIF(AF1227:AF1229, "&lt;0")&gt;=2,0,IF(AE1226=1, 1, -1))</f>
        <v>1</v>
      </c>
      <c r="AN1226" s="7">
        <v>6.1261240251612703</v>
      </c>
      <c r="AO1226" s="4">
        <f t="shared" si="716"/>
        <v>3.6300000000001091</v>
      </c>
      <c r="AP1226" s="4">
        <f t="shared" si="717"/>
        <v>-4.6099999999996726</v>
      </c>
      <c r="AQ1226" s="4">
        <f t="shared" si="718"/>
        <v>2.1200000000003456</v>
      </c>
      <c r="AR1226">
        <f t="shared" si="734"/>
        <v>4.6099999999996726</v>
      </c>
      <c r="AS1226" s="6">
        <f t="shared" si="719"/>
        <v>0</v>
      </c>
      <c r="AT1226" s="4">
        <f t="shared" si="720"/>
        <v>4.5791860377422324</v>
      </c>
      <c r="AU1226" s="4">
        <f t="shared" si="735"/>
        <v>11.006124025160926</v>
      </c>
      <c r="AV1226">
        <f t="shared" si="736"/>
        <v>0</v>
      </c>
      <c r="AW1226">
        <f t="shared" si="737"/>
        <v>0</v>
      </c>
      <c r="AX1226">
        <f t="shared" si="738"/>
        <v>0</v>
      </c>
      <c r="AY1226" s="4">
        <f t="shared" si="721"/>
        <v>6.94</v>
      </c>
      <c r="AZ1226" s="4">
        <f t="shared" si="722"/>
        <v>38.999999999999993</v>
      </c>
      <c r="BA1226" s="4">
        <f>(C1226-$C$1240)*10/100*4</f>
        <v>0.83999999999996366</v>
      </c>
      <c r="BC1226"/>
      <c r="BE1226" s="6"/>
      <c r="BK1226">
        <f t="shared" si="739"/>
        <v>1</v>
      </c>
    </row>
    <row r="1227" spans="1:63" x14ac:dyDescent="0.25">
      <c r="A1227">
        <v>32</v>
      </c>
      <c r="B1227" s="1">
        <v>43048</v>
      </c>
      <c r="C1227" s="2">
        <v>2584</v>
      </c>
      <c r="D1227" s="2">
        <v>2586.5</v>
      </c>
      <c r="E1227" s="2">
        <v>2566.33</v>
      </c>
      <c r="F1227" s="2">
        <v>2584.62</v>
      </c>
      <c r="G1227" s="2">
        <v>3831610000</v>
      </c>
      <c r="H1227" s="2">
        <f t="shared" si="723"/>
        <v>6.5064812985890228</v>
      </c>
      <c r="I1227" s="2">
        <f t="shared" si="724"/>
        <v>2572.3224999999998</v>
      </c>
      <c r="J1227" s="2">
        <f t="shared" si="725"/>
        <v>9.6734866081415731</v>
      </c>
      <c r="K1227" s="2">
        <f t="shared" si="726"/>
        <v>-10.380000000000109</v>
      </c>
      <c r="L1227" s="20">
        <f>VLOOKUP(B1227,'IV Calls'!A:B,2, FALSE)</f>
        <v>7.5600000000000001E-2</v>
      </c>
      <c r="M1227" s="2">
        <f t="shared" si="727"/>
        <v>6.4299288944106534</v>
      </c>
      <c r="N1227" s="2">
        <f>VLOOKUP(B1227,'IV Puts'!A:B,2, FALSE)</f>
        <v>7.5899999999999995E-2</v>
      </c>
      <c r="O1227" s="21">
        <f t="shared" si="728"/>
        <v>6.6991313388212541</v>
      </c>
      <c r="P1227" s="4">
        <f t="shared" si="729"/>
        <v>28.050000000000182</v>
      </c>
      <c r="Q1227" s="4">
        <f t="shared" si="730"/>
        <v>14.050000000000045</v>
      </c>
      <c r="R1227" s="4">
        <f t="shared" si="731"/>
        <v>1.9575639097744344</v>
      </c>
      <c r="S1227" s="4">
        <f t="shared" si="732"/>
        <v>1.3871522369827434</v>
      </c>
      <c r="T1227" s="20">
        <f t="shared" si="704"/>
        <v>2596.4654360902255</v>
      </c>
      <c r="U1227" s="2">
        <f t="shared" si="705"/>
        <v>11.845436090225576</v>
      </c>
      <c r="V1227" s="24">
        <f t="shared" si="706"/>
        <v>0</v>
      </c>
      <c r="W1227" s="32">
        <f t="shared" si="707"/>
        <v>2585.0389476580094</v>
      </c>
      <c r="X1227" s="33">
        <f t="shared" si="708"/>
        <v>0.41894765800952882</v>
      </c>
      <c r="Y1227" s="34">
        <f t="shared" si="709"/>
        <v>1</v>
      </c>
      <c r="Z1227" s="39">
        <f t="shared" si="733"/>
        <v>2583.529</v>
      </c>
      <c r="AA1227" s="33">
        <f t="shared" si="710"/>
        <v>1.0909999999998945</v>
      </c>
      <c r="AB1227" s="34">
        <f t="shared" si="711"/>
        <v>1</v>
      </c>
      <c r="AC1227" s="32">
        <f t="shared" si="712"/>
        <v>2583.8460890081819</v>
      </c>
      <c r="AD1227" s="33">
        <f t="shared" si="713"/>
        <v>0.77391099181795653</v>
      </c>
      <c r="AE1227" s="34">
        <f t="shared" si="714"/>
        <v>1</v>
      </c>
      <c r="AF1227" s="36">
        <f t="shared" si="715"/>
        <v>1</v>
      </c>
      <c r="AG1227" s="37">
        <f t="shared" si="740"/>
        <v>1</v>
      </c>
      <c r="AH1227" s="37">
        <f>IF(COUNTIF(AF1228:AF1231, "&lt;0")&gt;=2,0,IF(AE1227=1, 1, -1))</f>
        <v>1</v>
      </c>
      <c r="AI1227" s="37">
        <f>IF(COUNTIF(AF1228:AF1230, "&lt;0")&gt;=1,0,IF(AE1227=1, 1, -1))</f>
        <v>1</v>
      </c>
      <c r="AJ1227" s="42">
        <f>IF(SUM(AE1228:AE1230)=0,0,IF(AE1227=1, 1, -1))</f>
        <v>1</v>
      </c>
      <c r="AK1227" s="37">
        <f>IF(COUNTIF(AF1228:AF1229, "&lt;0")&gt;=2,0,IF(AE1227=1, 1, -1))</f>
        <v>1</v>
      </c>
      <c r="AL1227" s="44">
        <f>IF(COUNTIF(AF1228:AF1231, "&lt;0")&gt;=3,0,IF(AE1227=1, 1, -1))</f>
        <v>1</v>
      </c>
      <c r="AM1227" s="49">
        <f>IF(COUNTIF(AF1228:AF1230, "&lt;0")&gt;=2,0,IF(AE1227=1, 1, -1))</f>
        <v>1</v>
      </c>
      <c r="AN1227" s="7">
        <v>6.4554444852614887</v>
      </c>
      <c r="AO1227" s="4">
        <f t="shared" si="716"/>
        <v>2.5</v>
      </c>
      <c r="AP1227" s="4">
        <f t="shared" si="717"/>
        <v>-17.670000000000073</v>
      </c>
      <c r="AQ1227" s="4">
        <f t="shared" si="718"/>
        <v>0.61999999999989086</v>
      </c>
      <c r="AR1227">
        <f t="shared" si="734"/>
        <v>17.670000000000073</v>
      </c>
      <c r="AS1227" s="6">
        <f t="shared" si="719"/>
        <v>1</v>
      </c>
      <c r="AT1227" s="4">
        <f t="shared" si="720"/>
        <v>-7.9868332721078392</v>
      </c>
      <c r="AU1227" s="4">
        <f t="shared" si="735"/>
        <v>12.835444485261597</v>
      </c>
      <c r="AV1227">
        <f t="shared" si="736"/>
        <v>0</v>
      </c>
      <c r="AW1227">
        <f t="shared" si="737"/>
        <v>1</v>
      </c>
      <c r="AX1227">
        <f t="shared" si="738"/>
        <v>0</v>
      </c>
      <c r="AY1227" s="4">
        <f t="shared" si="721"/>
        <v>-3.9100000000000006</v>
      </c>
      <c r="AZ1227" s="4">
        <f t="shared" si="722"/>
        <v>32.059999999999995</v>
      </c>
      <c r="BA1227" s="4">
        <f>(C1227-$C$1240)*10/100*4</f>
        <v>2.3680000000000292</v>
      </c>
      <c r="BC1227"/>
      <c r="BE1227" s="6"/>
      <c r="BK1227">
        <f t="shared" si="739"/>
        <v>1</v>
      </c>
    </row>
    <row r="1228" spans="1:63" x14ac:dyDescent="0.25">
      <c r="A1228">
        <v>31</v>
      </c>
      <c r="B1228" s="1">
        <v>43047</v>
      </c>
      <c r="C1228" s="2">
        <v>2588.71</v>
      </c>
      <c r="D1228" s="2">
        <v>2595.4699999999998</v>
      </c>
      <c r="E1228" s="2">
        <v>2585.02</v>
      </c>
      <c r="F1228" s="2">
        <v>2594.38</v>
      </c>
      <c r="G1228" s="2">
        <v>3899360000</v>
      </c>
      <c r="H1228" s="2">
        <f t="shared" si="723"/>
        <v>9.4547825052838892</v>
      </c>
      <c r="I1228" s="2">
        <f t="shared" si="724"/>
        <v>2570.7664999999997</v>
      </c>
      <c r="J1228" s="2">
        <f t="shared" si="725"/>
        <v>10.600168320411314</v>
      </c>
      <c r="K1228" s="2">
        <f t="shared" si="726"/>
        <v>-1.9299999999998363</v>
      </c>
      <c r="L1228" s="20">
        <f>VLOOKUP(B1228,'IV Calls'!A:B,2, FALSE)</f>
        <v>6.0499999999999998E-2</v>
      </c>
      <c r="M1228" s="2">
        <f t="shared" si="727"/>
        <v>5.1382263097534917</v>
      </c>
      <c r="N1228" s="2">
        <f>VLOOKUP(B1228,'IV Puts'!A:B,2, FALSE)</f>
        <v>6.0100000000000001E-2</v>
      </c>
      <c r="O1228" s="21">
        <f t="shared" si="728"/>
        <v>5.2969352922965713</v>
      </c>
      <c r="P1228" s="4">
        <f t="shared" si="729"/>
        <v>10.449999999999818</v>
      </c>
      <c r="Q1228" s="4">
        <f t="shared" si="730"/>
        <v>12.237000000000034</v>
      </c>
      <c r="R1228" s="4">
        <f t="shared" si="731"/>
        <v>2.085436090225568</v>
      </c>
      <c r="S1228" s="4">
        <f t="shared" si="732"/>
        <v>1.4633065605764928</v>
      </c>
      <c r="T1228" s="20">
        <f t="shared" si="704"/>
        <v>2592.5869699248119</v>
      </c>
      <c r="U1228" s="2">
        <f t="shared" si="705"/>
        <v>1.7930300751881987</v>
      </c>
      <c r="V1228" s="24">
        <f t="shared" si="706"/>
        <v>1</v>
      </c>
      <c r="W1228" s="32">
        <f t="shared" si="707"/>
        <v>2589.6802436195767</v>
      </c>
      <c r="X1228" s="33">
        <f t="shared" si="708"/>
        <v>4.6997563804234233</v>
      </c>
      <c r="Y1228" s="34">
        <f t="shared" si="709"/>
        <v>1</v>
      </c>
      <c r="Z1228" s="39">
        <f t="shared" si="733"/>
        <v>2588.3699999999994</v>
      </c>
      <c r="AA1228" s="33">
        <f t="shared" si="710"/>
        <v>6.010000000000673</v>
      </c>
      <c r="AB1228" s="34">
        <f t="shared" si="711"/>
        <v>1</v>
      </c>
      <c r="AC1228" s="32">
        <f t="shared" si="712"/>
        <v>2588.6451511601108</v>
      </c>
      <c r="AD1228" s="33">
        <f t="shared" si="713"/>
        <v>5.7348488398893096</v>
      </c>
      <c r="AE1228" s="34">
        <f t="shared" si="714"/>
        <v>1</v>
      </c>
      <c r="AF1228" s="36">
        <f t="shared" si="715"/>
        <v>1</v>
      </c>
      <c r="AG1228" s="37">
        <f t="shared" si="740"/>
        <v>1</v>
      </c>
      <c r="AH1228" s="37">
        <f>IF(COUNTIF(AF1229:AF1232, "&lt;0")&gt;=2,0,IF(AE1228=1, 1, -1))</f>
        <v>1</v>
      </c>
      <c r="AI1228" s="37">
        <f>IF(COUNTIF(AF1229:AF1231, "&lt;0")&gt;=1,0,IF(AE1228=1, 1, -1))</f>
        <v>1</v>
      </c>
      <c r="AJ1228" s="42">
        <f>IF(SUM(AE1229:AE1231)=0,0,IF(AE1228=1, 1, -1))</f>
        <v>1</v>
      </c>
      <c r="AK1228" s="37">
        <f>IF(COUNTIF(AF1229:AF1230, "&lt;0")&gt;=2,0,IF(AE1228=1, 1, -1))</f>
        <v>1</v>
      </c>
      <c r="AL1228" s="44">
        <f>IF(COUNTIF(AF1229:AF1232, "&lt;0")&gt;=3,0,IF(AE1228=1, 1, -1))</f>
        <v>1</v>
      </c>
      <c r="AM1228" s="49">
        <f>IF(COUNTIF(AF1229:AF1231, "&lt;0")&gt;=2,0,IF(AE1228=1, 1, -1))</f>
        <v>1</v>
      </c>
      <c r="AN1228" s="7">
        <v>5.1042545655567748</v>
      </c>
      <c r="AO1228" s="4">
        <f t="shared" si="716"/>
        <v>6.7599999999997635</v>
      </c>
      <c r="AP1228" s="4">
        <f t="shared" si="717"/>
        <v>-3.6900000000000546</v>
      </c>
      <c r="AQ1228" s="4">
        <f t="shared" si="718"/>
        <v>5.6700000000000728</v>
      </c>
      <c r="AR1228">
        <f t="shared" si="734"/>
        <v>6.7599999999997635</v>
      </c>
      <c r="AS1228" s="6">
        <f t="shared" si="719"/>
        <v>0</v>
      </c>
      <c r="AT1228" s="4">
        <f t="shared" si="720"/>
        <v>0.89638184833539825</v>
      </c>
      <c r="AU1228" s="4">
        <f t="shared" si="735"/>
        <v>6.4342545655567021</v>
      </c>
      <c r="AV1228">
        <f t="shared" si="736"/>
        <v>0</v>
      </c>
      <c r="AW1228">
        <f t="shared" si="737"/>
        <v>0</v>
      </c>
      <c r="AX1228">
        <f t="shared" si="738"/>
        <v>0</v>
      </c>
      <c r="AY1228" s="4">
        <f t="shared" si="721"/>
        <v>6.94</v>
      </c>
      <c r="AZ1228" s="4">
        <f t="shared" si="722"/>
        <v>35.97</v>
      </c>
      <c r="BA1228" s="4">
        <f>(C1228-$C$1240)*10/100*4</f>
        <v>4.2520000000000433</v>
      </c>
      <c r="BC1228"/>
      <c r="BE1228" s="6"/>
      <c r="BK1228">
        <f t="shared" si="739"/>
        <v>1</v>
      </c>
    </row>
    <row r="1229" spans="1:63" x14ac:dyDescent="0.25">
      <c r="A1229">
        <v>30</v>
      </c>
      <c r="B1229" s="1">
        <v>43046</v>
      </c>
      <c r="C1229" s="2">
        <v>2592.11</v>
      </c>
      <c r="D1229" s="2">
        <v>2597.02</v>
      </c>
      <c r="E1229" s="2">
        <v>2584.35</v>
      </c>
      <c r="F1229" s="2">
        <v>2590.64</v>
      </c>
      <c r="G1229" s="2">
        <v>3809650000</v>
      </c>
      <c r="H1229" s="2">
        <f t="shared" si="723"/>
        <v>9.7050717554162222</v>
      </c>
      <c r="I1229" s="2">
        <f t="shared" si="724"/>
        <v>2568.8620000000001</v>
      </c>
      <c r="J1229" s="2">
        <f t="shared" si="725"/>
        <v>12.619274929124957</v>
      </c>
      <c r="K1229" s="2">
        <f t="shared" si="726"/>
        <v>0.98000000000001819</v>
      </c>
      <c r="L1229" s="20">
        <f>VLOOKUP(B1229,'IV Calls'!A:B,2, FALSE)</f>
        <v>6.8599999999999994E-2</v>
      </c>
      <c r="M1229" s="2">
        <f t="shared" si="727"/>
        <v>5.8272561028106873</v>
      </c>
      <c r="N1229" s="2">
        <f>VLOOKUP(B1229,'IV Puts'!A:B,2, FALSE)</f>
        <v>6.83E-2</v>
      </c>
      <c r="O1229" s="21">
        <f t="shared" si="728"/>
        <v>6.0207838360829733</v>
      </c>
      <c r="P1229" s="4">
        <f t="shared" si="729"/>
        <v>12.670000000000073</v>
      </c>
      <c r="Q1229" s="4">
        <f t="shared" si="730"/>
        <v>13.705000000000064</v>
      </c>
      <c r="R1229" s="4">
        <f t="shared" si="731"/>
        <v>1.9469699248120367</v>
      </c>
      <c r="S1229" s="4">
        <f t="shared" si="732"/>
        <v>1.3665403092628781</v>
      </c>
      <c r="T1229" s="20">
        <f t="shared" si="704"/>
        <v>2593.0044135338348</v>
      </c>
      <c r="U1229" s="2">
        <f t="shared" si="705"/>
        <v>2.364413533834977</v>
      </c>
      <c r="V1229" s="24">
        <f t="shared" si="706"/>
        <v>1</v>
      </c>
      <c r="W1229" s="32">
        <f t="shared" si="707"/>
        <v>2593.0515468392123</v>
      </c>
      <c r="X1229" s="33">
        <f t="shared" si="708"/>
        <v>2.4115468392124058</v>
      </c>
      <c r="Y1229" s="34">
        <f t="shared" si="709"/>
        <v>1</v>
      </c>
      <c r="Z1229" s="39">
        <f t="shared" si="733"/>
        <v>2592.5740000000001</v>
      </c>
      <c r="AA1229" s="33">
        <f t="shared" si="710"/>
        <v>1.9340000000001965</v>
      </c>
      <c r="AB1229" s="34">
        <f t="shared" si="711"/>
        <v>1</v>
      </c>
      <c r="AC1229" s="32">
        <f t="shared" si="712"/>
        <v>2592.6742848362346</v>
      </c>
      <c r="AD1229" s="33">
        <f t="shared" si="713"/>
        <v>2.0342848362347468</v>
      </c>
      <c r="AE1229" s="34">
        <f t="shared" si="714"/>
        <v>1</v>
      </c>
      <c r="AF1229" s="36">
        <f t="shared" si="715"/>
        <v>1</v>
      </c>
      <c r="AG1229" s="37">
        <f t="shared" ref="AG1229:AG1237" si="741">IF(AE1230=0,0,IF(0=AE1229,-1,AE1229))</f>
        <v>1</v>
      </c>
      <c r="AH1229" s="37">
        <f>IF(COUNTIF(AF1230:AF1233, "&lt;0")&gt;=2,0,IF(AE1229=1, 1, -1))</f>
        <v>1</v>
      </c>
      <c r="AI1229" s="37">
        <f>IF(COUNTIF(AF1230:AF1232, "&lt;0")&gt;=1,0,IF(AE1229=1, 1, -1))</f>
        <v>1</v>
      </c>
      <c r="AJ1229" s="42">
        <f>IF(SUM(AE1230:AE1232)=0,0,IF(AE1229=1, 1, -1))</f>
        <v>1</v>
      </c>
      <c r="AK1229" s="37">
        <f>IF(COUNTIF(AF1230:AF1231, "&lt;0")&gt;=2,0,IF(AE1229=1, 1, -1))</f>
        <v>1</v>
      </c>
      <c r="AL1229" s="44">
        <f>IF(COUNTIF(AF1230:AF1233, "&lt;0")&gt;=3,0,IF(AE1229=1, 1, -1))</f>
        <v>1</v>
      </c>
      <c r="AM1229" s="49">
        <f>IF(COUNTIF(AF1230:AF1232, "&lt;0")&gt;=2,0,IF(AE1229=1, 1, -1))</f>
        <v>1</v>
      </c>
      <c r="AN1229" s="7">
        <v>5.8017724755389199</v>
      </c>
      <c r="AO1229" s="4">
        <f t="shared" si="716"/>
        <v>4.9099999999998545</v>
      </c>
      <c r="AP1229" s="4">
        <f t="shared" si="717"/>
        <v>-7.7600000000002183</v>
      </c>
      <c r="AQ1229" s="4">
        <f t="shared" si="718"/>
        <v>1.4700000000002547</v>
      </c>
      <c r="AR1229">
        <f t="shared" si="734"/>
        <v>7.7600000000002183</v>
      </c>
      <c r="AS1229" s="6">
        <f t="shared" si="719"/>
        <v>0</v>
      </c>
      <c r="AT1229" s="4">
        <f t="shared" si="720"/>
        <v>0.94265871330816253</v>
      </c>
      <c r="AU1229" s="4">
        <f t="shared" si="735"/>
        <v>11.331772475538665</v>
      </c>
      <c r="AV1229">
        <f t="shared" si="736"/>
        <v>0</v>
      </c>
      <c r="AW1229">
        <f t="shared" si="737"/>
        <v>0</v>
      </c>
      <c r="AX1229">
        <f t="shared" si="738"/>
        <v>0</v>
      </c>
      <c r="AY1229" s="4">
        <f t="shared" si="721"/>
        <v>6.94</v>
      </c>
      <c r="AZ1229" s="4">
        <f t="shared" si="722"/>
        <v>29.03</v>
      </c>
      <c r="BA1229" s="4">
        <f>(C1229-$C$1240)*10/100*4</f>
        <v>5.61200000000008</v>
      </c>
      <c r="BC1229"/>
      <c r="BE1229" s="6"/>
      <c r="BK1229">
        <f t="shared" si="739"/>
        <v>1</v>
      </c>
    </row>
    <row r="1230" spans="1:63" x14ac:dyDescent="0.25">
      <c r="A1230">
        <v>29</v>
      </c>
      <c r="B1230" s="1">
        <v>43045</v>
      </c>
      <c r="C1230" s="2">
        <v>2587.4699999999998</v>
      </c>
      <c r="D1230" s="2">
        <v>2593.38</v>
      </c>
      <c r="E1230" s="2">
        <v>2585.66</v>
      </c>
      <c r="F1230" s="2">
        <v>2591.13</v>
      </c>
      <c r="G1230" s="2">
        <v>3539080000</v>
      </c>
      <c r="H1230" s="2">
        <f t="shared" si="723"/>
        <v>8.5398881725699152</v>
      </c>
      <c r="I1230" s="2">
        <f t="shared" si="724"/>
        <v>2566.7560000000003</v>
      </c>
      <c r="J1230" s="2">
        <f t="shared" si="725"/>
        <v>11.588088030841256</v>
      </c>
      <c r="K1230" s="2">
        <f t="shared" si="726"/>
        <v>-0.37000000000034561</v>
      </c>
      <c r="L1230" s="20">
        <f>VLOOKUP(B1230,'IV Calls'!A:B,2, FALSE)</f>
        <v>6.2199999999999998E-2</v>
      </c>
      <c r="M1230" s="2">
        <f t="shared" si="727"/>
        <v>5.276896707788854</v>
      </c>
      <c r="N1230" s="2">
        <f>VLOOKUP(B1230,'IV Puts'!A:B,2, FALSE)</f>
        <v>6.2600000000000003E-2</v>
      </c>
      <c r="O1230" s="21">
        <f t="shared" si="728"/>
        <v>5.5113105521020511</v>
      </c>
      <c r="P1230" s="4">
        <f t="shared" si="729"/>
        <v>7.7200000000002547</v>
      </c>
      <c r="Q1230" s="4">
        <f t="shared" si="730"/>
        <v>13.158000000000039</v>
      </c>
      <c r="R1230" s="4">
        <f t="shared" si="731"/>
        <v>1.874413533834598</v>
      </c>
      <c r="S1230" s="4">
        <f t="shared" si="732"/>
        <v>1.3261223087494347</v>
      </c>
      <c r="T1230" s="20">
        <f t="shared" si="704"/>
        <v>2589.6583984962408</v>
      </c>
      <c r="U1230" s="2">
        <f t="shared" si="705"/>
        <v>1.4716015037593024</v>
      </c>
      <c r="V1230" s="24">
        <f t="shared" si="706"/>
        <v>1</v>
      </c>
      <c r="W1230" s="32">
        <f t="shared" si="707"/>
        <v>2588.3947876284583</v>
      </c>
      <c r="X1230" s="33">
        <f t="shared" si="708"/>
        <v>2.7352123715418202</v>
      </c>
      <c r="Y1230" s="34">
        <f t="shared" si="709"/>
        <v>1</v>
      </c>
      <c r="Z1230" s="39">
        <f t="shared" si="733"/>
        <v>2588.0239999999999</v>
      </c>
      <c r="AA1230" s="33">
        <f t="shared" si="710"/>
        <v>3.1060000000002219</v>
      </c>
      <c r="AB1230" s="34">
        <f t="shared" si="711"/>
        <v>1</v>
      </c>
      <c r="AC1230" s="32">
        <f t="shared" si="712"/>
        <v>2588.1018654019763</v>
      </c>
      <c r="AD1230" s="33">
        <f t="shared" si="713"/>
        <v>3.0281345980238257</v>
      </c>
      <c r="AE1230" s="34">
        <f t="shared" si="714"/>
        <v>1</v>
      </c>
      <c r="AF1230" s="36">
        <f t="shared" si="715"/>
        <v>1</v>
      </c>
      <c r="AG1230" s="37">
        <f t="shared" si="741"/>
        <v>1</v>
      </c>
      <c r="AH1230" s="37">
        <f>IF(COUNTIF(AF1231:AF1234, "&lt;0")&gt;=2,0,IF(AE1230=1, 1, -1))</f>
        <v>1</v>
      </c>
      <c r="AI1230" s="37">
        <f>IF(COUNTIF(AF1231:AF1233, "&lt;0")&gt;=1,0,IF(AE1230=1, 1, -1))</f>
        <v>1</v>
      </c>
      <c r="AJ1230" s="42">
        <f>IF(SUM(AE1231:AE1233)=0,0,IF(AE1230=1, 1, -1))</f>
        <v>1</v>
      </c>
      <c r="AK1230" s="37">
        <f>IF(COUNTIF(AF1231:AF1232, "&lt;0")&gt;=2,0,IF(AE1230=1, 1, -1))</f>
        <v>1</v>
      </c>
      <c r="AL1230" s="44">
        <f>IF(COUNTIF(AF1231:AF1234, "&lt;0")&gt;=3,0,IF(AE1230=1, 1, -1))</f>
        <v>1</v>
      </c>
      <c r="AM1230" s="49">
        <f>IF(COUNTIF(AF1231:AF1233, "&lt;0")&gt;=2,0,IF(AE1230=1, 1, -1))</f>
        <v>1</v>
      </c>
      <c r="AN1230" s="7">
        <v>5.3108317348485903</v>
      </c>
      <c r="AO1230" s="4">
        <f t="shared" si="716"/>
        <v>5.9100000000003092</v>
      </c>
      <c r="AP1230" s="4">
        <f t="shared" si="717"/>
        <v>-1.8099999999999454</v>
      </c>
      <c r="AQ1230" s="4">
        <f t="shared" si="718"/>
        <v>3.6600000000003092</v>
      </c>
      <c r="AR1230">
        <f t="shared" si="734"/>
        <v>5.9100000000003092</v>
      </c>
      <c r="AS1230" s="6">
        <f t="shared" si="719"/>
        <v>0</v>
      </c>
      <c r="AT1230" s="4">
        <f t="shared" si="720"/>
        <v>2.0562476022725757</v>
      </c>
      <c r="AU1230" s="4">
        <f t="shared" si="735"/>
        <v>8.6508317348482819</v>
      </c>
      <c r="AV1230">
        <f t="shared" si="736"/>
        <v>0</v>
      </c>
      <c r="AW1230">
        <f t="shared" si="737"/>
        <v>0</v>
      </c>
      <c r="AX1230">
        <f t="shared" si="738"/>
        <v>0</v>
      </c>
      <c r="AY1230" s="4">
        <f t="shared" si="721"/>
        <v>6.94</v>
      </c>
      <c r="AZ1230" s="4">
        <f t="shared" si="722"/>
        <v>22.09</v>
      </c>
      <c r="BA1230" s="4">
        <f>(C1230-$C$1240)*10/100*4</f>
        <v>3.7559999999999492</v>
      </c>
      <c r="BC1230"/>
      <c r="BE1230" s="6"/>
      <c r="BK1230">
        <f t="shared" si="739"/>
        <v>1</v>
      </c>
    </row>
    <row r="1231" spans="1:63" x14ac:dyDescent="0.25">
      <c r="A1231">
        <v>28</v>
      </c>
      <c r="B1231" s="1">
        <v>43042</v>
      </c>
      <c r="C1231" s="2">
        <v>2581.9299999999998</v>
      </c>
      <c r="D1231" s="2">
        <v>2588.42</v>
      </c>
      <c r="E1231" s="2">
        <v>2576.77</v>
      </c>
      <c r="F1231" s="2">
        <v>2587.84</v>
      </c>
      <c r="G1231" s="2">
        <v>3567710000</v>
      </c>
      <c r="H1231" s="2">
        <f t="shared" si="723"/>
        <v>7.4835615406925902</v>
      </c>
      <c r="I1231" s="2">
        <f t="shared" si="724"/>
        <v>2564.9520000000002</v>
      </c>
      <c r="J1231" s="2">
        <f t="shared" si="725"/>
        <v>10.462919689123723</v>
      </c>
      <c r="K1231" s="2">
        <f t="shared" si="726"/>
        <v>2.0799999999999272</v>
      </c>
      <c r="L1231" s="20">
        <f>VLOOKUP(B1231,'IV Calls'!A:B,2, FALSE)</f>
        <v>5.7200000000000001E-2</v>
      </c>
      <c r="M1231" s="2">
        <f t="shared" si="727"/>
        <v>4.8377260483987978</v>
      </c>
      <c r="N1231" s="2">
        <f>VLOOKUP(B1231,'IV Puts'!A:B,2, FALSE)</f>
        <v>5.9499999999999997E-2</v>
      </c>
      <c r="O1231" s="21">
        <f t="shared" si="728"/>
        <v>5.2222126210929343</v>
      </c>
      <c r="P1231" s="4">
        <f t="shared" si="729"/>
        <v>11.650000000000091</v>
      </c>
      <c r="Q1231" s="4">
        <f t="shared" si="730"/>
        <v>13.782000000000016</v>
      </c>
      <c r="R1231" s="4">
        <f t="shared" si="731"/>
        <v>1.8183984962406119</v>
      </c>
      <c r="S1231" s="4">
        <f t="shared" si="732"/>
        <v>1.3025177865612723</v>
      </c>
      <c r="T1231" s="20">
        <f t="shared" si="704"/>
        <v>2581.5288421052633</v>
      </c>
      <c r="U1231" s="2">
        <f t="shared" si="705"/>
        <v>6.3111578947368798</v>
      </c>
      <c r="V1231" s="24">
        <f t="shared" si="706"/>
        <v>0</v>
      </c>
      <c r="W1231" s="32">
        <f t="shared" si="707"/>
        <v>2582.7694272866083</v>
      </c>
      <c r="X1231" s="33">
        <f t="shared" si="708"/>
        <v>5.0705727133918117</v>
      </c>
      <c r="Y1231" s="34">
        <f t="shared" si="709"/>
        <v>1</v>
      </c>
      <c r="Z1231" s="39">
        <f t="shared" si="733"/>
        <v>2582.1769999999992</v>
      </c>
      <c r="AA1231" s="33">
        <f t="shared" si="710"/>
        <v>5.6630000000009204</v>
      </c>
      <c r="AB1231" s="34">
        <f t="shared" si="711"/>
        <v>1</v>
      </c>
      <c r="AC1231" s="32">
        <f t="shared" si="712"/>
        <v>2582.3014097301875</v>
      </c>
      <c r="AD1231" s="33">
        <f t="shared" si="713"/>
        <v>5.5385902698126301</v>
      </c>
      <c r="AE1231" s="34">
        <f t="shared" si="714"/>
        <v>1</v>
      </c>
      <c r="AF1231" s="36">
        <f t="shared" si="715"/>
        <v>1</v>
      </c>
      <c r="AG1231" s="37">
        <f t="shared" si="741"/>
        <v>1</v>
      </c>
      <c r="AH1231" s="37">
        <f>IF(COUNTIF(AF1232:AF1235, "&lt;0")&gt;=2,0,IF(AE1231=1, 1, -1))</f>
        <v>1</v>
      </c>
      <c r="AI1231" s="37">
        <f>IF(COUNTIF(AF1232:AF1234, "&lt;0")&gt;=1,0,IF(AE1231=1, 1, -1))</f>
        <v>1</v>
      </c>
      <c r="AJ1231" s="42">
        <f>IF(SUM(AE1232:AE1234)=0,0,IF(AE1231=1, 1, -1))</f>
        <v>1</v>
      </c>
      <c r="AK1231" s="37">
        <f>IF(COUNTIF(AF1232:AF1233, "&lt;0")&gt;=2,0,IF(AE1231=1, 1, -1))</f>
        <v>1</v>
      </c>
      <c r="AL1231" s="44">
        <f>IF(COUNTIF(AF1232:AF1235, "&lt;0")&gt;=3,0,IF(AE1231=1, 1, -1))</f>
        <v>1</v>
      </c>
      <c r="AM1231" s="49">
        <f>IF(COUNTIF(AF1232:AF1234, "&lt;0")&gt;=2,0,IF(AE1231=1, 1, -1))</f>
        <v>1</v>
      </c>
      <c r="AN1231" s="7">
        <v>5.0322499978973507</v>
      </c>
      <c r="AO1231" s="4">
        <f t="shared" si="716"/>
        <v>6.4900000000002365</v>
      </c>
      <c r="AP1231" s="4">
        <f t="shared" si="717"/>
        <v>-5.1599999999998545</v>
      </c>
      <c r="AQ1231" s="4">
        <f t="shared" si="718"/>
        <v>5.9100000000003092</v>
      </c>
      <c r="AR1231">
        <f t="shared" si="734"/>
        <v>6.4900000000002365</v>
      </c>
      <c r="AS1231" s="6">
        <f t="shared" si="719"/>
        <v>0</v>
      </c>
      <c r="AT1231" s="4">
        <f t="shared" si="720"/>
        <v>1.0583749968457896</v>
      </c>
      <c r="AU1231" s="4">
        <f t="shared" si="735"/>
        <v>6.1222499978970415</v>
      </c>
      <c r="AV1231">
        <f t="shared" si="736"/>
        <v>0</v>
      </c>
      <c r="AW1231">
        <f t="shared" si="737"/>
        <v>0</v>
      </c>
      <c r="AX1231">
        <f t="shared" si="738"/>
        <v>0</v>
      </c>
      <c r="AY1231" s="4">
        <f t="shared" si="721"/>
        <v>6.94</v>
      </c>
      <c r="AZ1231" s="4">
        <f t="shared" si="722"/>
        <v>15.149999999999999</v>
      </c>
      <c r="BA1231" s="4">
        <f>(C1231-$C$1240)*10/100*4</f>
        <v>1.5399999999999636</v>
      </c>
      <c r="BC1231"/>
      <c r="BE1231" s="6"/>
      <c r="BK1231">
        <f t="shared" si="739"/>
        <v>1</v>
      </c>
    </row>
    <row r="1232" spans="1:63" x14ac:dyDescent="0.25">
      <c r="A1232">
        <v>27</v>
      </c>
      <c r="B1232" s="1">
        <v>43041</v>
      </c>
      <c r="C1232" s="2">
        <v>2579.46</v>
      </c>
      <c r="D1232" s="2">
        <v>2581.11</v>
      </c>
      <c r="E1232" s="2">
        <v>2566.17</v>
      </c>
      <c r="F1232" s="2">
        <v>2579.85</v>
      </c>
      <c r="G1232" s="2">
        <v>4048270000</v>
      </c>
      <c r="H1232" s="2">
        <f t="shared" si="723"/>
        <v>7.2076179606487791</v>
      </c>
      <c r="I1232" s="2">
        <f t="shared" si="724"/>
        <v>2563.2275</v>
      </c>
      <c r="J1232" s="2">
        <f t="shared" si="725"/>
        <v>9.7309995564906533</v>
      </c>
      <c r="K1232" s="2">
        <f t="shared" si="726"/>
        <v>9.9999999999909051E-2</v>
      </c>
      <c r="L1232" s="20">
        <f>VLOOKUP(B1232,'IV Calls'!A:B,2, FALSE)</f>
        <v>6.6900000000000001E-2</v>
      </c>
      <c r="M1232" s="2">
        <f t="shared" si="727"/>
        <v>5.6570349967983526</v>
      </c>
      <c r="N1232" s="2">
        <f>VLOOKUP(B1232,'IV Puts'!A:B,2, FALSE)</f>
        <v>6.7100000000000007E-2</v>
      </c>
      <c r="O1232" s="21">
        <f t="shared" si="728"/>
        <v>5.8881329778281142</v>
      </c>
      <c r="P1232" s="4">
        <f t="shared" si="729"/>
        <v>14.940000000000055</v>
      </c>
      <c r="Q1232" s="4">
        <f t="shared" si="730"/>
        <v>13.951000000000022</v>
      </c>
      <c r="R1232" s="4">
        <f t="shared" si="731"/>
        <v>1.6788421052631679</v>
      </c>
      <c r="S1232" s="4">
        <f t="shared" si="732"/>
        <v>1.1822919529699254</v>
      </c>
      <c r="T1232" s="20">
        <f t="shared" si="704"/>
        <v>2580.9283909774435</v>
      </c>
      <c r="U1232" s="2">
        <f t="shared" si="705"/>
        <v>1.0783909774436324</v>
      </c>
      <c r="V1232" s="24">
        <f t="shared" si="706"/>
        <v>1</v>
      </c>
      <c r="W1232" s="32">
        <f t="shared" si="707"/>
        <v>2580.2364315267978</v>
      </c>
      <c r="X1232" s="33">
        <f t="shared" si="708"/>
        <v>0.38643152679787818</v>
      </c>
      <c r="Y1232" s="34">
        <f t="shared" si="709"/>
        <v>1</v>
      </c>
      <c r="Z1232" s="39">
        <f t="shared" si="733"/>
        <v>2579.085</v>
      </c>
      <c r="AA1232" s="33">
        <f t="shared" si="710"/>
        <v>0.76499999999987267</v>
      </c>
      <c r="AB1232" s="34">
        <f t="shared" si="711"/>
        <v>1</v>
      </c>
      <c r="AC1232" s="32">
        <f t="shared" si="712"/>
        <v>2579.3268006206276</v>
      </c>
      <c r="AD1232" s="33">
        <f t="shared" si="713"/>
        <v>0.52319937937227223</v>
      </c>
      <c r="AE1232" s="34">
        <f t="shared" si="714"/>
        <v>1</v>
      </c>
      <c r="AF1232" s="36">
        <f t="shared" si="715"/>
        <v>1</v>
      </c>
      <c r="AG1232" s="37">
        <f t="shared" si="741"/>
        <v>1</v>
      </c>
      <c r="AH1232" s="37">
        <f>IF(COUNTIF(AF1233:AF1236, "&lt;0")&gt;=2,0,IF(AE1232=1, 1, -1))</f>
        <v>0</v>
      </c>
      <c r="AI1232" s="37">
        <f>IF(COUNTIF(AF1233:AF1235, "&lt;0")&gt;=1,0,IF(AE1232=1, 1, -1))</f>
        <v>0</v>
      </c>
      <c r="AJ1232" s="42">
        <f>IF(SUM(AE1233:AE1235)=0,0,IF(AE1232=1, 1, -1))</f>
        <v>1</v>
      </c>
      <c r="AK1232" s="37">
        <f>IF(COUNTIF(AF1233:AF1234, "&lt;0")&gt;=2,0,IF(AE1232=1, 1, -1))</f>
        <v>1</v>
      </c>
      <c r="AL1232" s="44">
        <f>IF(COUNTIF(AF1233:AF1236, "&lt;0")&gt;=3,0,IF(AE1232=1, 1, -1))</f>
        <v>1</v>
      </c>
      <c r="AM1232" s="49">
        <f>IF(COUNTIF(AF1233:AF1235, "&lt;0")&gt;=2,0,IF(AE1232=1, 1, -1))</f>
        <v>1</v>
      </c>
      <c r="AN1232" s="7">
        <v>5.6739469100922193</v>
      </c>
      <c r="AO1232" s="4">
        <f t="shared" si="716"/>
        <v>1.6500000000000909</v>
      </c>
      <c r="AP1232" s="4">
        <f t="shared" si="717"/>
        <v>-13.289999999999964</v>
      </c>
      <c r="AQ1232" s="4">
        <f t="shared" si="718"/>
        <v>0.38999999999987267</v>
      </c>
      <c r="AR1232">
        <f t="shared" si="734"/>
        <v>13.289999999999964</v>
      </c>
      <c r="AS1232" s="6">
        <f t="shared" si="719"/>
        <v>1</v>
      </c>
      <c r="AT1232" s="4">
        <f t="shared" si="720"/>
        <v>-4.7790796348616347</v>
      </c>
      <c r="AU1232" s="4">
        <f t="shared" si="735"/>
        <v>12.283946910092347</v>
      </c>
      <c r="AV1232">
        <f t="shared" si="736"/>
        <v>0</v>
      </c>
      <c r="AW1232">
        <f t="shared" si="737"/>
        <v>1</v>
      </c>
      <c r="AX1232">
        <f t="shared" si="738"/>
        <v>0</v>
      </c>
      <c r="AY1232" s="4">
        <f t="shared" si="721"/>
        <v>-3.9100000000000006</v>
      </c>
      <c r="AZ1232" s="4">
        <f t="shared" si="722"/>
        <v>8.2099999999999991</v>
      </c>
      <c r="BA1232" s="4">
        <f>(C1232-$C$1240)*10/100*4</f>
        <v>0.55200000000004368</v>
      </c>
      <c r="BC1232"/>
      <c r="BE1232" s="6"/>
      <c r="BK1232">
        <f t="shared" si="739"/>
        <v>1</v>
      </c>
    </row>
    <row r="1233" spans="1:63" x14ac:dyDescent="0.25">
      <c r="A1233">
        <v>26</v>
      </c>
      <c r="B1233" s="1">
        <v>43040</v>
      </c>
      <c r="C1233" s="2">
        <v>2583.21</v>
      </c>
      <c r="D1233" s="2">
        <v>2588.4</v>
      </c>
      <c r="E1233" s="2">
        <v>2574.92</v>
      </c>
      <c r="F1233" s="2">
        <v>2579.36</v>
      </c>
      <c r="G1233" s="2">
        <v>3813180000</v>
      </c>
      <c r="H1233" s="2">
        <f t="shared" si="723"/>
        <v>9.0045284903393892</v>
      </c>
      <c r="I1233" s="2">
        <f t="shared" si="724"/>
        <v>2561.2975000000001</v>
      </c>
      <c r="J1233" s="2">
        <f t="shared" si="725"/>
        <v>10.790084861380354</v>
      </c>
      <c r="K1233" s="2">
        <f t="shared" si="726"/>
        <v>7.9499999999998181</v>
      </c>
      <c r="L1233" s="20">
        <f>VLOOKUP(B1233,'IV Calls'!A:B,2, FALSE)</f>
        <v>6.9900000000000004E-2</v>
      </c>
      <c r="M1233" s="2">
        <f t="shared" si="727"/>
        <v>5.9013183709495252</v>
      </c>
      <c r="N1233" s="2">
        <f>VLOOKUP(B1233,'IV Puts'!A:B,2, FALSE)</f>
        <v>6.9900000000000004E-2</v>
      </c>
      <c r="O1233" s="21">
        <f t="shared" si="728"/>
        <v>6.124087493812314</v>
      </c>
      <c r="P1233" s="4">
        <f t="shared" si="729"/>
        <v>13.480000000000018</v>
      </c>
      <c r="Q1233" s="4">
        <f t="shared" si="730"/>
        <v>13.901000000000021</v>
      </c>
      <c r="R1233" s="4">
        <f t="shared" si="731"/>
        <v>1.5683909774436187</v>
      </c>
      <c r="S1233" s="4">
        <f t="shared" si="732"/>
        <v>1.093565530701103</v>
      </c>
      <c r="T1233" s="20">
        <f t="shared" si="704"/>
        <v>2576.8886165413537</v>
      </c>
      <c r="U1233" s="2">
        <f t="shared" si="705"/>
        <v>2.4713834586464145</v>
      </c>
      <c r="V1233" s="24">
        <f t="shared" si="706"/>
        <v>1</v>
      </c>
      <c r="W1233" s="32">
        <f t="shared" si="707"/>
        <v>2584.016314202072</v>
      </c>
      <c r="X1233" s="33">
        <f t="shared" si="708"/>
        <v>4.656314202071826</v>
      </c>
      <c r="Y1233" s="34">
        <f t="shared" si="709"/>
        <v>1</v>
      </c>
      <c r="Z1233" s="39">
        <f t="shared" si="733"/>
        <v>2583.9320000000002</v>
      </c>
      <c r="AA1233" s="33">
        <f t="shared" si="710"/>
        <v>4.5720000000001164</v>
      </c>
      <c r="AB1233" s="34">
        <f t="shared" si="711"/>
        <v>1</v>
      </c>
      <c r="AC1233" s="32">
        <f t="shared" si="712"/>
        <v>2583.9497059824353</v>
      </c>
      <c r="AD1233" s="33">
        <f t="shared" si="713"/>
        <v>4.5897059824351345</v>
      </c>
      <c r="AE1233" s="34">
        <f t="shared" si="714"/>
        <v>1</v>
      </c>
      <c r="AF1233" s="36">
        <f t="shared" si="715"/>
        <v>1</v>
      </c>
      <c r="AG1233" s="37">
        <f t="shared" si="741"/>
        <v>1</v>
      </c>
      <c r="AH1233" s="37">
        <f>IF(COUNTIF(AF1234:AF1237, "&lt;0")&gt;=2,0,IF(AE1233=1, 1, -1))</f>
        <v>0</v>
      </c>
      <c r="AI1233" s="37">
        <f>IF(COUNTIF(AF1234:AF1236, "&lt;0")&gt;=1,0,IF(AE1233=1, 1, -1))</f>
        <v>0</v>
      </c>
      <c r="AJ1233" s="42">
        <f>IF(SUM(AE1234:AE1236)=0,0,IF(AE1233=1, 1, -1))</f>
        <v>1</v>
      </c>
      <c r="AK1233" s="37">
        <f>IF(COUNTIF(AF1234:AF1235, "&lt;0")&gt;=2,0,IF(AE1233=1, 1, -1))</f>
        <v>1</v>
      </c>
      <c r="AL1233" s="44">
        <f>IF(COUNTIF(AF1234:AF1237, "&lt;0")&gt;=3,0,IF(AE1233=1, 1, -1))</f>
        <v>1</v>
      </c>
      <c r="AM1233" s="49">
        <f>IF(COUNTIF(AF1234:AF1236, "&lt;0")&gt;=2,0,IF(AE1233=1, 1, -1))</f>
        <v>0</v>
      </c>
      <c r="AN1233" s="7">
        <v>5.9013183709495252</v>
      </c>
      <c r="AO1233" s="4">
        <f t="shared" si="716"/>
        <v>5.1900000000000546</v>
      </c>
      <c r="AP1233" s="4">
        <f t="shared" si="717"/>
        <v>-8.2899999999999636</v>
      </c>
      <c r="AQ1233" s="4">
        <f t="shared" si="718"/>
        <v>3.8499999999999091</v>
      </c>
      <c r="AR1233">
        <f t="shared" si="734"/>
        <v>8.2899999999999636</v>
      </c>
      <c r="AS1233" s="6">
        <f t="shared" si="719"/>
        <v>0</v>
      </c>
      <c r="AT1233" s="4">
        <f t="shared" si="720"/>
        <v>0.56197755642432412</v>
      </c>
      <c r="AU1233" s="4">
        <f t="shared" si="735"/>
        <v>9.0513183709496161</v>
      </c>
      <c r="AV1233">
        <f t="shared" si="736"/>
        <v>0</v>
      </c>
      <c r="AW1233">
        <f t="shared" si="737"/>
        <v>0</v>
      </c>
      <c r="AX1233">
        <f t="shared" si="738"/>
        <v>0</v>
      </c>
      <c r="AY1233" s="4">
        <f t="shared" si="721"/>
        <v>6.94</v>
      </c>
      <c r="AZ1233" s="4">
        <f t="shared" si="722"/>
        <v>12.12</v>
      </c>
      <c r="BA1233" s="4">
        <f>(C1233-$C$1240)*10/100*4</f>
        <v>2.0520000000000436</v>
      </c>
      <c r="BC1233"/>
      <c r="BE1233" s="6"/>
      <c r="BK1233">
        <f t="shared" si="739"/>
        <v>1</v>
      </c>
    </row>
    <row r="1234" spans="1:63" x14ac:dyDescent="0.25">
      <c r="A1234">
        <v>25</v>
      </c>
      <c r="B1234" s="1">
        <v>43039</v>
      </c>
      <c r="C1234" s="2">
        <v>2575.9899999999998</v>
      </c>
      <c r="D1234" s="2">
        <v>2578.29</v>
      </c>
      <c r="E1234" s="2">
        <v>2572.15</v>
      </c>
      <c r="F1234" s="2">
        <v>2575.2600000000002</v>
      </c>
      <c r="G1234" s="2">
        <v>3827230000</v>
      </c>
      <c r="H1234" s="2">
        <f t="shared" si="723"/>
        <v>7.9637863691421025</v>
      </c>
      <c r="I1234" s="2">
        <f t="shared" si="724"/>
        <v>2558.8110000000001</v>
      </c>
      <c r="J1234" s="2">
        <f t="shared" si="725"/>
        <v>9.85394330632211</v>
      </c>
      <c r="K1234" s="2">
        <f t="shared" si="726"/>
        <v>3.1599999999998545</v>
      </c>
      <c r="L1234" s="20">
        <f>VLOOKUP(B1234,'IV Calls'!A:B,2, FALSE)</f>
        <v>6.9400000000000003E-2</v>
      </c>
      <c r="M1234" s="2">
        <f t="shared" si="727"/>
        <v>5.8535771758540642</v>
      </c>
      <c r="N1234" s="2">
        <f>VLOOKUP(B1234,'IV Puts'!A:B,2, FALSE)</f>
        <v>6.9699999999999998E-2</v>
      </c>
      <c r="O1234" s="21">
        <f t="shared" si="728"/>
        <v>6.100802950503633</v>
      </c>
      <c r="P1234" s="4">
        <f t="shared" si="729"/>
        <v>6.1399999999998727</v>
      </c>
      <c r="Q1234" s="4">
        <f t="shared" si="730"/>
        <v>13.02800000000002</v>
      </c>
      <c r="R1234" s="4">
        <f t="shared" si="731"/>
        <v>1.6286165413533951</v>
      </c>
      <c r="S1234" s="4">
        <f t="shared" si="732"/>
        <v>1.1356538057348828</v>
      </c>
      <c r="T1234" s="20">
        <f t="shared" si="704"/>
        <v>2574.5661353383457</v>
      </c>
      <c r="U1234" s="2">
        <f t="shared" si="705"/>
        <v>0.69386466165451566</v>
      </c>
      <c r="V1234" s="24">
        <f t="shared" si="706"/>
        <v>1</v>
      </c>
      <c r="W1234" s="32">
        <f t="shared" si="707"/>
        <v>2576.8555440983355</v>
      </c>
      <c r="X1234" s="33">
        <f t="shared" si="708"/>
        <v>1.5955440983352673</v>
      </c>
      <c r="Y1234" s="34">
        <f t="shared" si="709"/>
        <v>1</v>
      </c>
      <c r="Z1234" s="39">
        <f t="shared" si="733"/>
        <v>2575.8139999999999</v>
      </c>
      <c r="AA1234" s="33">
        <f t="shared" si="710"/>
        <v>0.55399999999963256</v>
      </c>
      <c r="AB1234" s="34">
        <f t="shared" si="711"/>
        <v>1</v>
      </c>
      <c r="AC1234" s="32">
        <f t="shared" si="712"/>
        <v>2576.03272426065</v>
      </c>
      <c r="AD1234" s="33">
        <f t="shared" si="713"/>
        <v>0.77272426064973843</v>
      </c>
      <c r="AE1234" s="34">
        <f t="shared" si="714"/>
        <v>1</v>
      </c>
      <c r="AF1234" s="36">
        <f t="shared" si="715"/>
        <v>1</v>
      </c>
      <c r="AG1234" s="37">
        <f t="shared" si="741"/>
        <v>0</v>
      </c>
      <c r="AH1234" s="37">
        <f>IF(COUNTIF(AF1235:AF1238, "&lt;0")&gt;=2,0,IF(AE1234=1, 1, -1))</f>
        <v>0</v>
      </c>
      <c r="AI1234" s="37">
        <f>IF(COUNTIF(AF1235:AF1237, "&lt;0")&gt;=1,0,IF(AE1234=1, 1, -1))</f>
        <v>0</v>
      </c>
      <c r="AJ1234" s="42">
        <f>IF(SUM(AE1235:AE1237)=0,0,IF(AE1234=1, 1, -1))</f>
        <v>1</v>
      </c>
      <c r="AK1234" s="37">
        <f>IF(COUNTIF(AF1235:AF1236, "&lt;0")&gt;=2,0,IF(AE1234=1, 1, -1))</f>
        <v>0</v>
      </c>
      <c r="AL1234" s="44">
        <f>IF(COUNTIF(AF1235:AF1238, "&lt;0")&gt;=3,0,IF(AE1234=1, 1, -1))</f>
        <v>1</v>
      </c>
      <c r="AM1234" s="49">
        <f>IF(COUNTIF(AF1235:AF1237, "&lt;0")&gt;=2,0,IF(AE1234=1, 1, -1))</f>
        <v>0</v>
      </c>
      <c r="AN1234" s="7">
        <v>5.8788808235883021</v>
      </c>
      <c r="AO1234" s="4">
        <f t="shared" si="716"/>
        <v>2.3000000000001819</v>
      </c>
      <c r="AP1234" s="4">
        <f t="shared" si="717"/>
        <v>-3.8399999999996908</v>
      </c>
      <c r="AQ1234" s="4">
        <f t="shared" si="718"/>
        <v>0.72999999999956344</v>
      </c>
      <c r="AR1234">
        <f t="shared" si="734"/>
        <v>3.8399999999996908</v>
      </c>
      <c r="AS1234" s="6">
        <f t="shared" si="719"/>
        <v>0</v>
      </c>
      <c r="AT1234" s="4">
        <f t="shared" si="720"/>
        <v>4.9783212353827615</v>
      </c>
      <c r="AU1234" s="4">
        <f t="shared" si="735"/>
        <v>12.148880823588739</v>
      </c>
      <c r="AV1234">
        <f t="shared" si="736"/>
        <v>0</v>
      </c>
      <c r="AW1234">
        <f t="shared" si="737"/>
        <v>0</v>
      </c>
      <c r="AX1234">
        <f t="shared" si="738"/>
        <v>0</v>
      </c>
      <c r="AY1234" s="4">
        <f t="shared" si="721"/>
        <v>6.94</v>
      </c>
      <c r="AZ1234" s="4">
        <f t="shared" si="722"/>
        <v>5.1799999999999988</v>
      </c>
      <c r="BA1234" s="4">
        <f>(C1234-$C$1240)*10/100*4</f>
        <v>-0.83600000000005825</v>
      </c>
      <c r="BC1234"/>
      <c r="BE1234" s="6"/>
      <c r="BK1234">
        <f t="shared" si="739"/>
        <v>1</v>
      </c>
    </row>
    <row r="1235" spans="1:63" x14ac:dyDescent="0.25">
      <c r="A1235">
        <v>24</v>
      </c>
      <c r="B1235" s="1">
        <v>43038</v>
      </c>
      <c r="C1235" s="2">
        <v>2577.75</v>
      </c>
      <c r="D1235" s="2">
        <v>2580.0300000000002</v>
      </c>
      <c r="E1235" s="2">
        <v>2568.25</v>
      </c>
      <c r="F1235" s="2">
        <v>2572.83</v>
      </c>
      <c r="G1235" s="2">
        <v>3658870000</v>
      </c>
      <c r="H1235" s="2">
        <f t="shared" si="723"/>
        <v>8.1185168322518049</v>
      </c>
      <c r="I1235" s="2">
        <f t="shared" si="724"/>
        <v>2556.5285000000003</v>
      </c>
      <c r="J1235" s="2">
        <f t="shared" si="725"/>
        <v>9.848127513711205</v>
      </c>
      <c r="K1235" s="2">
        <f t="shared" si="726"/>
        <v>-3.3200000000001637</v>
      </c>
      <c r="L1235" s="20">
        <f>VLOOKUP(B1235,'IV Calls'!A:B,2, FALSE)</f>
        <v>7.3899999999999993E-2</v>
      </c>
      <c r="M1235" s="2">
        <f t="shared" si="727"/>
        <v>6.2530947369794543</v>
      </c>
      <c r="N1235" s="2">
        <f>VLOOKUP(B1235,'IV Puts'!A:B,2, FALSE)</f>
        <v>7.4200000000000002E-2</v>
      </c>
      <c r="O1235" s="21">
        <f t="shared" si="728"/>
        <v>6.5154860165010975</v>
      </c>
      <c r="P1235" s="4">
        <f t="shared" si="729"/>
        <v>12.820000000000164</v>
      </c>
      <c r="Q1235" s="4">
        <f t="shared" si="730"/>
        <v>12.916000000000031</v>
      </c>
      <c r="R1235" s="4">
        <f t="shared" si="731"/>
        <v>1.7361353383458742</v>
      </c>
      <c r="S1235" s="4">
        <f t="shared" si="732"/>
        <v>1.2190761948389126</v>
      </c>
      <c r="T1235" s="20">
        <f t="shared" si="704"/>
        <v>2582.9688496240601</v>
      </c>
      <c r="U1235" s="2">
        <f t="shared" si="705"/>
        <v>10.138849624060185</v>
      </c>
      <c r="V1235" s="24">
        <f t="shared" si="706"/>
        <v>0</v>
      </c>
      <c r="W1235" s="32">
        <f t="shared" si="707"/>
        <v>2578.7115953754942</v>
      </c>
      <c r="X1235" s="33">
        <f t="shared" si="708"/>
        <v>5.8815953754942711</v>
      </c>
      <c r="Y1235" s="34">
        <f t="shared" si="709"/>
        <v>0</v>
      </c>
      <c r="Z1235" s="39">
        <f t="shared" si="733"/>
        <v>2578.4989999999998</v>
      </c>
      <c r="AA1235" s="33">
        <f t="shared" si="710"/>
        <v>5.668999999999869</v>
      </c>
      <c r="AB1235" s="34">
        <f t="shared" si="711"/>
        <v>0</v>
      </c>
      <c r="AC1235" s="32">
        <f t="shared" si="712"/>
        <v>2578.5436450288535</v>
      </c>
      <c r="AD1235" s="33">
        <f t="shared" si="713"/>
        <v>5.7136450288535343</v>
      </c>
      <c r="AE1235" s="34">
        <f t="shared" si="714"/>
        <v>0</v>
      </c>
      <c r="AF1235" s="36">
        <f t="shared" si="715"/>
        <v>-1</v>
      </c>
      <c r="AG1235" s="37">
        <f t="shared" si="741"/>
        <v>0</v>
      </c>
      <c r="AH1235" s="37">
        <f>IF(COUNTIF(AF1236:AF1239, "&lt;0")&gt;=2,0,IF(AE1235=1, 1, -1))</f>
        <v>-1</v>
      </c>
      <c r="AI1235" s="37">
        <f>IF(COUNTIF(AF1236:AF1238, "&lt;0")&gt;=1,0,IF(AE1235=1, 1, -1))</f>
        <v>0</v>
      </c>
      <c r="AJ1235" s="42">
        <f>IF(SUM(AE1236:AE1238)=0,0,IF(AE1235=1, 1, -1))</f>
        <v>-1</v>
      </c>
      <c r="AK1235" s="37">
        <f>IF(COUNTIF(AF1236:AF1237, "&lt;0")&gt;=2,0,IF(AE1235=1, 1, -1))</f>
        <v>-1</v>
      </c>
      <c r="AL1235" s="44">
        <f>IF(COUNTIF(AF1236:AF1239, "&lt;0")&gt;=3,0,IF(AE1235=1, 1, -1))</f>
        <v>-1</v>
      </c>
      <c r="AM1235" s="49">
        <f>IF(COUNTIF(AF1236:AF1238, "&lt;0")&gt;=2,0,IF(AE1235=1, 1, -1))</f>
        <v>-1</v>
      </c>
      <c r="AN1235" s="7">
        <v>6.2784794246803184</v>
      </c>
      <c r="AO1235" s="4">
        <f t="shared" si="716"/>
        <v>2.2800000000002001</v>
      </c>
      <c r="AP1235" s="4">
        <f t="shared" si="717"/>
        <v>-9.5</v>
      </c>
      <c r="AQ1235" s="4">
        <f t="shared" si="718"/>
        <v>4.9200000000000728</v>
      </c>
      <c r="AR1235">
        <f t="shared" si="734"/>
        <v>9.5</v>
      </c>
      <c r="AS1235" s="6">
        <f t="shared" si="719"/>
        <v>1</v>
      </c>
      <c r="AT1235" s="4">
        <f t="shared" si="720"/>
        <v>-8.2280862979523306E-2</v>
      </c>
      <c r="AU1235" s="4">
        <f t="shared" si="735"/>
        <v>8.3584794246802456</v>
      </c>
      <c r="AV1235">
        <f t="shared" si="736"/>
        <v>0</v>
      </c>
      <c r="AW1235">
        <f t="shared" si="737"/>
        <v>1</v>
      </c>
      <c r="AX1235">
        <f t="shared" si="738"/>
        <v>0</v>
      </c>
      <c r="AY1235" s="4">
        <f t="shared" si="721"/>
        <v>-3.9100000000000006</v>
      </c>
      <c r="AZ1235" s="4">
        <f t="shared" si="722"/>
        <v>-1.7600000000000016</v>
      </c>
      <c r="BA1235" s="4">
        <f>(C1235-$C$1240)*10/100*4</f>
        <v>-0.13199999999997089</v>
      </c>
      <c r="BC1235"/>
      <c r="BE1235" s="6"/>
      <c r="BK1235">
        <f t="shared" si="739"/>
        <v>1</v>
      </c>
    </row>
    <row r="1236" spans="1:63" x14ac:dyDescent="0.25">
      <c r="A1236">
        <v>23</v>
      </c>
      <c r="B1236" s="1">
        <v>43035</v>
      </c>
      <c r="C1236" s="2">
        <v>2570.2600000000002</v>
      </c>
      <c r="D1236" s="2">
        <v>2582.98</v>
      </c>
      <c r="E1236" s="2">
        <v>2565.94</v>
      </c>
      <c r="F1236" s="2">
        <v>2581.0700000000002</v>
      </c>
      <c r="G1236" s="2">
        <v>3887110000</v>
      </c>
      <c r="H1236" s="2">
        <f t="shared" si="723"/>
        <v>7.6383552621693998</v>
      </c>
      <c r="I1236" s="2">
        <f t="shared" si="724"/>
        <v>2553.701</v>
      </c>
      <c r="J1236" s="2">
        <f t="shared" si="725"/>
        <v>9.5989051459007513</v>
      </c>
      <c r="K1236" s="2">
        <f t="shared" si="726"/>
        <v>9.8600000000001273</v>
      </c>
      <c r="L1236" s="20">
        <f>VLOOKUP(B1236,'IV Calls'!A:B,2, FALSE)</f>
        <v>6.1699999999999998E-2</v>
      </c>
      <c r="M1236" s="2">
        <f t="shared" si="727"/>
        <v>5.178974463845484</v>
      </c>
      <c r="N1236" s="2">
        <f>VLOOKUP(B1236,'IV Puts'!A:B,2, FALSE)</f>
        <v>6.2300000000000001E-2</v>
      </c>
      <c r="O1236" s="21">
        <f t="shared" si="728"/>
        <v>5.4267397414082454</v>
      </c>
      <c r="P1236" s="4">
        <f t="shared" si="729"/>
        <v>22.579999999999927</v>
      </c>
      <c r="Q1236" s="4">
        <f t="shared" si="730"/>
        <v>12.317000000000007</v>
      </c>
      <c r="R1236" s="4">
        <f t="shared" si="731"/>
        <v>1.8988496240601624</v>
      </c>
      <c r="S1236" s="4">
        <f t="shared" si="732"/>
        <v>1.3543596837944751</v>
      </c>
      <c r="T1236" s="20">
        <f t="shared" si="704"/>
        <v>2562.4051578947369</v>
      </c>
      <c r="U1236" s="2">
        <f t="shared" si="705"/>
        <v>18.664842105263233</v>
      </c>
      <c r="V1236" s="24">
        <f t="shared" si="706"/>
        <v>0</v>
      </c>
      <c r="W1236" s="32">
        <f t="shared" si="707"/>
        <v>2571.2691160940603</v>
      </c>
      <c r="X1236" s="33">
        <f t="shared" si="708"/>
        <v>9.8008839059398269</v>
      </c>
      <c r="Y1236" s="34">
        <f t="shared" si="709"/>
        <v>0</v>
      </c>
      <c r="Z1236" s="39">
        <f t="shared" si="733"/>
        <v>2571.2780000000002</v>
      </c>
      <c r="AA1236" s="33">
        <f t="shared" si="710"/>
        <v>9.7919999999999163</v>
      </c>
      <c r="AB1236" s="34">
        <f t="shared" si="711"/>
        <v>0</v>
      </c>
      <c r="AC1236" s="32">
        <f t="shared" si="712"/>
        <v>2571.2761343797529</v>
      </c>
      <c r="AD1236" s="33">
        <f t="shared" si="713"/>
        <v>9.7938656202472885</v>
      </c>
      <c r="AE1236" s="34">
        <f t="shared" si="714"/>
        <v>0</v>
      </c>
      <c r="AF1236" s="36">
        <f t="shared" si="715"/>
        <v>-1</v>
      </c>
      <c r="AG1236" s="37">
        <f t="shared" si="741"/>
        <v>-1</v>
      </c>
      <c r="AH1236" s="37">
        <f>IF(COUNTIF(AF1237:AF1240, "&lt;0")&gt;=2,0,IF(AE1236=1, 1, -1))</f>
        <v>-1</v>
      </c>
      <c r="AI1236" s="37">
        <f>IF(COUNTIF(AF1237:AF1239, "&lt;0")&gt;=1,0,IF(AE1236=1, 1, -1))</f>
        <v>-1</v>
      </c>
      <c r="AJ1236" s="42">
        <f>IF(SUM(AE1237:AE1239)=0,0,IF(AE1236=1, 1, -1))</f>
        <v>-1</v>
      </c>
      <c r="AK1236" s="37">
        <f>IF(COUNTIF(AF1237:AF1238, "&lt;0")&gt;=2,0,IF(AE1236=1, 1, -1))</f>
        <v>-1</v>
      </c>
      <c r="AL1236" s="44">
        <f>IF(COUNTIF(AF1237:AF1240, "&lt;0")&gt;=3,0,IF(AE1236=1, 1, -1))</f>
        <v>-1</v>
      </c>
      <c r="AM1236" s="49">
        <f>IF(COUNTIF(AF1237:AF1239, "&lt;0")&gt;=2,0,IF(AE1236=1, 1, -1))</f>
        <v>-1</v>
      </c>
      <c r="AN1236" s="7">
        <v>5.2293372625214536</v>
      </c>
      <c r="AO1236" s="4">
        <f t="shared" si="716"/>
        <v>12.7199999999998</v>
      </c>
      <c r="AP1236" s="4">
        <f t="shared" si="717"/>
        <v>-4.3200000000001637</v>
      </c>
      <c r="AQ1236" s="4">
        <f t="shared" si="718"/>
        <v>10.809999999999945</v>
      </c>
      <c r="AR1236">
        <f t="shared" si="734"/>
        <v>12.7199999999998</v>
      </c>
      <c r="AS1236" s="6">
        <f t="shared" si="719"/>
        <v>1</v>
      </c>
      <c r="AT1236" s="4">
        <f t="shared" si="720"/>
        <v>-4.87599410621762</v>
      </c>
      <c r="AU1236" s="4">
        <f t="shared" si="735"/>
        <v>1.4193372625215082</v>
      </c>
      <c r="AV1236">
        <f t="shared" si="736"/>
        <v>0</v>
      </c>
      <c r="AW1236">
        <f t="shared" si="737"/>
        <v>1</v>
      </c>
      <c r="AX1236">
        <f t="shared" si="738"/>
        <v>0</v>
      </c>
      <c r="AY1236" s="4">
        <f t="shared" si="721"/>
        <v>-3.9100000000000006</v>
      </c>
      <c r="AZ1236" s="4">
        <f t="shared" si="722"/>
        <v>2.149999999999999</v>
      </c>
      <c r="BA1236" s="4">
        <f>(C1236-$C$1240)*10/100*4</f>
        <v>-3.1279999999998838</v>
      </c>
      <c r="BC1236"/>
      <c r="BE1236" s="6"/>
      <c r="BK1236">
        <f t="shared" si="739"/>
        <v>1</v>
      </c>
    </row>
    <row r="1237" spans="1:63" x14ac:dyDescent="0.25">
      <c r="A1237">
        <v>22</v>
      </c>
      <c r="B1237" s="1">
        <v>43034</v>
      </c>
      <c r="C1237" s="2">
        <v>2560.08</v>
      </c>
      <c r="D1237" s="2">
        <v>2567.0700000000002</v>
      </c>
      <c r="E1237" s="2">
        <v>2559.8000000000002</v>
      </c>
      <c r="F1237" s="2">
        <v>2560.4</v>
      </c>
      <c r="G1237" s="2">
        <v>3869050000</v>
      </c>
      <c r="H1237" s="2">
        <f t="shared" si="723"/>
        <v>7.7072796757351201</v>
      </c>
      <c r="I1237" s="2">
        <f t="shared" si="724"/>
        <v>2550.6860000000006</v>
      </c>
      <c r="J1237" s="2">
        <f t="shared" si="725"/>
        <v>8.7579741709454186</v>
      </c>
      <c r="K1237" s="2">
        <f t="shared" si="726"/>
        <v>2.9299999999998363</v>
      </c>
      <c r="L1237" s="20">
        <f>VLOOKUP(B1237,'IV Calls'!A:B,2, FALSE)</f>
        <v>8.0299999999999996E-2</v>
      </c>
      <c r="M1237" s="2">
        <f t="shared" si="727"/>
        <v>6.7316656381363709</v>
      </c>
      <c r="N1237" s="2">
        <f>VLOOKUP(B1237,'IV Puts'!A:B,2, FALSE)</f>
        <v>8.0699999999999994E-2</v>
      </c>
      <c r="O1237" s="21">
        <f t="shared" si="728"/>
        <v>7.0205779798287624</v>
      </c>
      <c r="P1237" s="4">
        <f t="shared" si="729"/>
        <v>9.9200000000000728</v>
      </c>
      <c r="Q1237" s="4">
        <f t="shared" si="730"/>
        <v>10.731000000000041</v>
      </c>
      <c r="R1237" s="4">
        <f t="shared" si="731"/>
        <v>2.0051578947368496</v>
      </c>
      <c r="S1237" s="4">
        <f t="shared" si="732"/>
        <v>1.4212902733241759</v>
      </c>
      <c r="T1237" s="20">
        <f t="shared" si="704"/>
        <v>2559.6278947368423</v>
      </c>
      <c r="U1237" s="2">
        <f t="shared" si="705"/>
        <v>0.77210526315775496</v>
      </c>
      <c r="V1237" s="24">
        <f t="shared" si="706"/>
        <v>1</v>
      </c>
      <c r="W1237" s="32">
        <f t="shared" si="707"/>
        <v>2561.3174422759344</v>
      </c>
      <c r="X1237" s="33">
        <f t="shared" si="708"/>
        <v>0.91744227593426331</v>
      </c>
      <c r="Y1237" s="34">
        <f t="shared" si="709"/>
        <v>1</v>
      </c>
      <c r="Z1237" s="39">
        <f t="shared" si="733"/>
        <v>2559.4359999999997</v>
      </c>
      <c r="AA1237" s="33">
        <f t="shared" si="710"/>
        <v>0.96400000000039654</v>
      </c>
      <c r="AB1237" s="34">
        <f t="shared" si="711"/>
        <v>1</v>
      </c>
      <c r="AC1237" s="32">
        <f t="shared" si="712"/>
        <v>2559.8311028779458</v>
      </c>
      <c r="AD1237" s="33">
        <f t="shared" si="713"/>
        <v>0.56889712205429532</v>
      </c>
      <c r="AE1237" s="34">
        <f t="shared" si="714"/>
        <v>1</v>
      </c>
      <c r="AF1237" s="36">
        <f t="shared" si="715"/>
        <v>1</v>
      </c>
      <c r="AG1237" s="37">
        <f t="shared" si="741"/>
        <v>0</v>
      </c>
      <c r="AH1237" s="37">
        <f>IF(COUNTIF(AF1238:AF1241, "&lt;0")&gt;=2,0,IF(AE1237=1, 1, -1))</f>
        <v>1</v>
      </c>
      <c r="AI1237" s="37">
        <f>IF(COUNTIF(AF1238:AF1240, "&lt;0")&gt;=1,0,IF(AE1237=1, 1, -1))</f>
        <v>1</v>
      </c>
      <c r="AJ1237" s="42">
        <f>IF(SUM(AE1238:AE1240)=0,0,IF(AE1237=1, 1, -1))</f>
        <v>1</v>
      </c>
      <c r="AK1237" s="37">
        <f>IF(COUNTIF(AF1238:AF1239, "&lt;0")&gt;=2,0,IF(AE1237=1, 1, -1))</f>
        <v>1</v>
      </c>
      <c r="AL1237" s="44">
        <f>IF(COUNTIF(AF1238:AF1241, "&lt;0")&gt;=3,0,IF(AE1237=1, 1, -1))</f>
        <v>1</v>
      </c>
      <c r="AM1237" s="49">
        <f>IF(COUNTIF(AF1238:AF1240, "&lt;0")&gt;=2,0,IF(AE1237=1, 1, -1))</f>
        <v>1</v>
      </c>
      <c r="AN1237" s="7">
        <v>6.7651982191482576</v>
      </c>
      <c r="AO1237" s="4">
        <f t="shared" si="716"/>
        <v>6.9900000000002365</v>
      </c>
      <c r="AP1237" s="4">
        <f t="shared" si="717"/>
        <v>-0.27999999999974534</v>
      </c>
      <c r="AQ1237" s="4">
        <f t="shared" si="718"/>
        <v>0.32000000000016371</v>
      </c>
      <c r="AR1237">
        <f t="shared" si="734"/>
        <v>6.9900000000002365</v>
      </c>
      <c r="AS1237" s="6">
        <f t="shared" si="719"/>
        <v>0</v>
      </c>
      <c r="AT1237" s="4">
        <f t="shared" si="720"/>
        <v>3.1577973287221504</v>
      </c>
      <c r="AU1237" s="4">
        <f t="shared" si="735"/>
        <v>13.445198219148093</v>
      </c>
      <c r="AV1237">
        <f t="shared" si="736"/>
        <v>0</v>
      </c>
      <c r="AW1237">
        <f t="shared" si="737"/>
        <v>0</v>
      </c>
      <c r="AX1237">
        <f t="shared" si="738"/>
        <v>0</v>
      </c>
      <c r="AY1237" s="4">
        <f t="shared" si="721"/>
        <v>6.94</v>
      </c>
      <c r="AZ1237" s="4">
        <f t="shared" si="722"/>
        <v>6.06</v>
      </c>
      <c r="BA1237" s="4">
        <f>(C1237-$C$1240)*10/100*4</f>
        <v>-7.2</v>
      </c>
      <c r="BC1237"/>
      <c r="BE1237" s="6"/>
      <c r="BK1237">
        <f t="shared" si="739"/>
        <v>1</v>
      </c>
    </row>
    <row r="1238" spans="1:63" x14ac:dyDescent="0.25">
      <c r="A1238">
        <v>21</v>
      </c>
      <c r="B1238" s="1">
        <v>43033</v>
      </c>
      <c r="C1238" s="2">
        <v>2566.52</v>
      </c>
      <c r="D1238" s="2">
        <v>2567.4</v>
      </c>
      <c r="E1238" s="2">
        <v>2544</v>
      </c>
      <c r="F1238" s="2">
        <v>2557.15</v>
      </c>
      <c r="G1238" s="2">
        <v>3874510000</v>
      </c>
      <c r="H1238" s="2">
        <f t="shared" si="723"/>
        <v>8.2793574629918787</v>
      </c>
      <c r="I1238" s="2">
        <f t="shared" si="724"/>
        <v>2547.8525</v>
      </c>
      <c r="J1238" s="2">
        <f t="shared" si="725"/>
        <v>9.2139529633337141</v>
      </c>
      <c r="K1238" s="2">
        <f t="shared" si="726"/>
        <v>-2.6100000000001273</v>
      </c>
      <c r="L1238" s="20">
        <f>VLOOKUP(B1238,'IV Calls'!A:B,2, FALSE)</f>
        <v>8.9099999999999999E-2</v>
      </c>
      <c r="M1238" s="2">
        <f t="shared" si="727"/>
        <v>7.5043757533648137</v>
      </c>
      <c r="N1238" s="2">
        <f>VLOOKUP(B1238,'IV Puts'!A:B,2, FALSE)</f>
        <v>8.8999999999999996E-2</v>
      </c>
      <c r="O1238" s="21">
        <f t="shared" si="728"/>
        <v>7.7789184010557308</v>
      </c>
      <c r="P1238" s="4">
        <f t="shared" si="729"/>
        <v>25.130000000000109</v>
      </c>
      <c r="Q1238" s="4">
        <f t="shared" si="730"/>
        <v>10.441000000000031</v>
      </c>
      <c r="R1238" s="4">
        <f t="shared" si="731"/>
        <v>2.4778947368421118</v>
      </c>
      <c r="S1238" s="4">
        <f t="shared" si="732"/>
        <v>1.7428764449782363</v>
      </c>
      <c r="T1238" s="20">
        <f t="shared" si="704"/>
        <v>2572.0993909774438</v>
      </c>
      <c r="U1238" s="2">
        <f t="shared" si="705"/>
        <v>14.949390977443727</v>
      </c>
      <c r="V1238" s="24">
        <f t="shared" si="706"/>
        <v>0</v>
      </c>
      <c r="W1238" s="32">
        <f t="shared" si="707"/>
        <v>2568.0013125131363</v>
      </c>
      <c r="X1238" s="33">
        <f t="shared" si="708"/>
        <v>10.851312513136236</v>
      </c>
      <c r="Y1238" s="34">
        <f t="shared" si="709"/>
        <v>0</v>
      </c>
      <c r="Z1238" s="39">
        <f t="shared" si="733"/>
        <v>2566.306</v>
      </c>
      <c r="AA1238" s="33">
        <f t="shared" si="710"/>
        <v>9.1559999999999491</v>
      </c>
      <c r="AB1238" s="34">
        <f t="shared" si="711"/>
        <v>0</v>
      </c>
      <c r="AC1238" s="32">
        <f t="shared" si="712"/>
        <v>2566.6620156277586</v>
      </c>
      <c r="AD1238" s="33">
        <f t="shared" si="713"/>
        <v>9.5120156277585011</v>
      </c>
      <c r="AE1238" s="34">
        <f t="shared" si="714"/>
        <v>0</v>
      </c>
      <c r="AN1238" s="7">
        <v>7.4959533338885338</v>
      </c>
      <c r="AO1238" s="4">
        <f t="shared" si="716"/>
        <v>0.88000000000010914</v>
      </c>
      <c r="AP1238" s="4">
        <f t="shared" si="717"/>
        <v>-22.519999999999982</v>
      </c>
      <c r="AQ1238" s="4">
        <f t="shared" si="718"/>
        <v>9.3699999999998909</v>
      </c>
      <c r="AR1238">
        <f t="shared" si="734"/>
        <v>22.519999999999982</v>
      </c>
      <c r="AS1238" s="6">
        <f t="shared" si="719"/>
        <v>1</v>
      </c>
      <c r="AT1238" s="4">
        <f t="shared" si="720"/>
        <v>-11.276069999167181</v>
      </c>
      <c r="AU1238" s="4">
        <f t="shared" si="735"/>
        <v>5.1259533338886429</v>
      </c>
      <c r="AV1238">
        <f t="shared" si="736"/>
        <v>0</v>
      </c>
      <c r="AW1238">
        <f t="shared" si="737"/>
        <v>1</v>
      </c>
      <c r="AX1238">
        <f t="shared" si="738"/>
        <v>0</v>
      </c>
      <c r="AY1238" s="4">
        <f t="shared" si="721"/>
        <v>-3.9100000000000006</v>
      </c>
      <c r="AZ1238" s="4">
        <f t="shared" si="722"/>
        <v>-0.88000000000000078</v>
      </c>
      <c r="BA1238" s="4">
        <f>(C1238-$C$1240)*10/100*4</f>
        <v>-4.6239999999999783</v>
      </c>
      <c r="BC1238"/>
      <c r="BE1238" s="6"/>
    </row>
    <row r="1239" spans="1:63" x14ac:dyDescent="0.25">
      <c r="A1239">
        <v>20</v>
      </c>
      <c r="B1239" s="1">
        <v>43032</v>
      </c>
      <c r="C1239" s="2">
        <v>2568.66</v>
      </c>
      <c r="D1239" s="2">
        <v>2572.1799999999998</v>
      </c>
      <c r="E1239" s="2">
        <v>2565.58</v>
      </c>
      <c r="F1239" s="2">
        <v>2569.13</v>
      </c>
      <c r="G1239" s="2">
        <v>3427330000</v>
      </c>
      <c r="H1239" s="2">
        <f t="shared" si="723"/>
        <v>8.7908262789493303</v>
      </c>
      <c r="I1239" s="2">
        <f t="shared" si="724"/>
        <v>2544.6914999999999</v>
      </c>
      <c r="J1239" s="2">
        <f t="shared" si="725"/>
        <v>8.8077085854560302</v>
      </c>
      <c r="K1239" s="2">
        <f t="shared" si="726"/>
        <v>3.6799999999998363</v>
      </c>
      <c r="L1239" s="20">
        <f>VLOOKUP(B1239,'IV Calls'!A:B,2, FALSE)</f>
        <v>7.46E-2</v>
      </c>
      <c r="M1239" s="2">
        <f t="shared" si="727"/>
        <v>6.2729755914130463</v>
      </c>
      <c r="N1239" s="2">
        <f>VLOOKUP(B1239,'IV Puts'!A:B,2, FALSE)</f>
        <v>7.4999999999999997E-2</v>
      </c>
      <c r="O1239" s="21">
        <f t="shared" si="728"/>
        <v>6.5446793754624961</v>
      </c>
      <c r="P1239" s="4">
        <f t="shared" si="729"/>
        <v>7.1999999999998181</v>
      </c>
      <c r="Q1239" s="4">
        <f t="shared" si="730"/>
        <v>8.657000000000016</v>
      </c>
      <c r="R1239" s="4">
        <f t="shared" si="731"/>
        <v>2.9693909774436147</v>
      </c>
      <c r="S1239" s="4">
        <f t="shared" si="732"/>
        <v>2.0863556523044626</v>
      </c>
      <c r="T1239" s="20">
        <f t="shared" si="704"/>
        <v>2568.3220902255639</v>
      </c>
      <c r="U1239" s="2">
        <f t="shared" si="705"/>
        <v>0.80790977443621159</v>
      </c>
      <c r="V1239" s="24">
        <f t="shared" si="706"/>
        <v>1</v>
      </c>
      <c r="W1239" s="32">
        <f t="shared" si="707"/>
        <v>2570.3390594747289</v>
      </c>
      <c r="X1239" s="33">
        <f t="shared" si="708"/>
        <v>1.2090594747287469</v>
      </c>
      <c r="Y1239" s="34">
        <f t="shared" si="709"/>
        <v>1</v>
      </c>
      <c r="Z1239" s="39">
        <f t="shared" si="733"/>
        <v>2567.7179999999998</v>
      </c>
      <c r="AA1239" s="33">
        <f t="shared" si="710"/>
        <v>1.4120000000002619</v>
      </c>
      <c r="AB1239" s="34">
        <f t="shared" si="711"/>
        <v>1</v>
      </c>
      <c r="AC1239" s="32">
        <f t="shared" si="712"/>
        <v>2568.268422489693</v>
      </c>
      <c r="AD1239" s="33">
        <f t="shared" si="713"/>
        <v>0.8615775103071428</v>
      </c>
      <c r="AE1239" s="34">
        <f t="shared" si="714"/>
        <v>1</v>
      </c>
      <c r="AN1239" s="7">
        <v>6.3066108492758515</v>
      </c>
      <c r="AO1239" s="4">
        <f t="shared" si="716"/>
        <v>3.5199999999999818</v>
      </c>
      <c r="AP1239" s="4">
        <f t="shared" si="717"/>
        <v>-3.0799999999999272</v>
      </c>
      <c r="AQ1239" s="4">
        <f t="shared" si="718"/>
        <v>0.47000000000025466</v>
      </c>
      <c r="AR1239">
        <f t="shared" si="734"/>
        <v>3.5199999999999818</v>
      </c>
      <c r="AS1239" s="6">
        <f t="shared" si="719"/>
        <v>0</v>
      </c>
      <c r="AT1239" s="4">
        <f t="shared" si="720"/>
        <v>5.939916273913795</v>
      </c>
      <c r="AU1239" s="4">
        <f t="shared" si="735"/>
        <v>12.836610849275598</v>
      </c>
      <c r="AV1239">
        <f t="shared" si="736"/>
        <v>0</v>
      </c>
      <c r="AW1239">
        <f t="shared" si="737"/>
        <v>0</v>
      </c>
      <c r="AX1239">
        <f t="shared" si="738"/>
        <v>0</v>
      </c>
      <c r="AY1239" s="4">
        <f t="shared" si="721"/>
        <v>6.94</v>
      </c>
      <c r="AZ1239" s="4">
        <f t="shared" si="722"/>
        <v>3.03</v>
      </c>
      <c r="BA1239" s="4">
        <f>(C1239-$C$1240)*10/100*4</f>
        <v>-3.7680000000000291</v>
      </c>
      <c r="BC1239"/>
      <c r="BE1239" s="6"/>
    </row>
    <row r="1240" spans="1:63" x14ac:dyDescent="0.25">
      <c r="A1240">
        <v>19</v>
      </c>
      <c r="B1240" s="1">
        <v>43031</v>
      </c>
      <c r="C1240" s="2">
        <v>2578.08</v>
      </c>
      <c r="D1240" s="2">
        <v>2578.29</v>
      </c>
      <c r="E1240" s="2">
        <v>2564.33</v>
      </c>
      <c r="F1240" s="2">
        <v>2564.98</v>
      </c>
      <c r="G1240" s="2">
        <v>3211710000</v>
      </c>
      <c r="H1240" s="2">
        <f t="shared" si="723"/>
        <v>8.7878760548585113</v>
      </c>
      <c r="I1240" s="2">
        <f t="shared" si="724"/>
        <v>2541.3104999999991</v>
      </c>
      <c r="J1240" s="2">
        <f t="shared" si="725"/>
        <v>8.8181331566506262</v>
      </c>
      <c r="K1240" s="2">
        <f t="shared" si="726"/>
        <v>2.8699999999998909</v>
      </c>
      <c r="L1240" s="20">
        <f>VLOOKUP(B1240,'IV Calls'!A:B,2, FALSE)</f>
        <v>7.7899999999999997E-2</v>
      </c>
      <c r="M1240" s="2">
        <f t="shared" si="727"/>
        <v>6.576591924720657</v>
      </c>
      <c r="N1240" s="2">
        <f>VLOOKUP(B1240,'IV Puts'!A:B,2, FALSE)</f>
        <v>7.8100000000000003E-2</v>
      </c>
      <c r="O1240" s="21">
        <f t="shared" si="728"/>
        <v>6.8423740628894363</v>
      </c>
      <c r="P1240" s="4">
        <f t="shared" si="729"/>
        <v>13.960000000000036</v>
      </c>
      <c r="Q1240" s="4">
        <f t="shared" si="730"/>
        <v>8.9870000000000339</v>
      </c>
      <c r="R1240" s="4">
        <f t="shared" si="731"/>
        <v>3.3420902255639109</v>
      </c>
      <c r="S1240" s="4">
        <f t="shared" si="732"/>
        <v>2.3648724996182611</v>
      </c>
      <c r="T1240" s="20">
        <f t="shared" si="704"/>
        <v>2575.21</v>
      </c>
      <c r="U1240" s="2">
        <f t="shared" si="705"/>
        <v>10.230000000000018</v>
      </c>
      <c r="V1240" s="24">
        <f t="shared" si="706"/>
        <v>0</v>
      </c>
      <c r="W1240" s="32">
        <f t="shared" si="707"/>
        <v>2578.08</v>
      </c>
      <c r="X1240" s="33">
        <f t="shared" si="708"/>
        <v>13.099999999999909</v>
      </c>
      <c r="Y1240" s="34">
        <f t="shared" si="709"/>
        <v>0</v>
      </c>
      <c r="Z1240" s="39">
        <f t="shared" si="733"/>
        <v>2579.1319999999996</v>
      </c>
      <c r="AA1240" s="33">
        <f t="shared" si="710"/>
        <v>14.151999999999589</v>
      </c>
      <c r="AB1240" s="34">
        <f t="shared" si="711"/>
        <v>0</v>
      </c>
      <c r="AC1240" s="32">
        <f t="shared" si="712"/>
        <v>2578.9110799999999</v>
      </c>
      <c r="AD1240" s="33">
        <f t="shared" si="713"/>
        <v>13.931079999999838</v>
      </c>
      <c r="AE1240" s="34">
        <f t="shared" si="714"/>
        <v>0</v>
      </c>
      <c r="AN1240" s="7">
        <v>6.5934766279933683</v>
      </c>
      <c r="AO1240" s="4">
        <f t="shared" si="716"/>
        <v>0.21000000000003638</v>
      </c>
      <c r="AP1240" s="4">
        <f t="shared" si="717"/>
        <v>-13.75</v>
      </c>
      <c r="AQ1240" s="4">
        <f t="shared" si="718"/>
        <v>13.099999999999909</v>
      </c>
      <c r="AR1240">
        <f t="shared" si="734"/>
        <v>13.75</v>
      </c>
      <c r="AS1240" s="6">
        <f t="shared" si="719"/>
        <v>1</v>
      </c>
      <c r="AT1240" s="4">
        <f t="shared" si="720"/>
        <v>-3.8597850580099475</v>
      </c>
      <c r="AU1240" s="4">
        <f t="shared" si="735"/>
        <v>0.49347662799345926</v>
      </c>
      <c r="AV1240">
        <f t="shared" si="736"/>
        <v>0</v>
      </c>
      <c r="AW1240">
        <f t="shared" si="737"/>
        <v>1</v>
      </c>
      <c r="AX1240">
        <f t="shared" si="738"/>
        <v>0</v>
      </c>
      <c r="AY1240" s="4">
        <f t="shared" si="721"/>
        <v>-3.9100000000000006</v>
      </c>
      <c r="AZ1240" s="4">
        <f>AY1240+AZ1241</f>
        <v>-3.9100000000000006</v>
      </c>
      <c r="BA1240" s="4">
        <f>(C1240-$C$1240)*10/100*4</f>
        <v>0</v>
      </c>
      <c r="BC1240"/>
      <c r="BE1240" s="6"/>
    </row>
    <row r="1241" spans="1:63" x14ac:dyDescent="0.25">
      <c r="A1241">
        <v>18</v>
      </c>
      <c r="B1241" s="1">
        <v>43028</v>
      </c>
      <c r="C1241" s="2">
        <v>2567.56</v>
      </c>
      <c r="D1241" s="2">
        <v>2575.44</v>
      </c>
      <c r="E1241" s="2">
        <v>2567.56</v>
      </c>
      <c r="F1241" s="2">
        <v>2575.21</v>
      </c>
      <c r="G1241" s="2">
        <v>3384650000</v>
      </c>
      <c r="P1241" s="4">
        <f t="shared" si="729"/>
        <v>13.340000000000146</v>
      </c>
      <c r="Q1241" s="4"/>
      <c r="R1241" s="4"/>
      <c r="S1241" s="4"/>
      <c r="T1241" s="20"/>
      <c r="U1241" s="2"/>
      <c r="V1241" s="21"/>
      <c r="W1241" s="32"/>
      <c r="X1241" s="33"/>
      <c r="Y1241" s="35"/>
      <c r="AA1241" s="33"/>
      <c r="AB1241" s="35"/>
      <c r="AC1241" s="32"/>
      <c r="AD1241" s="33"/>
      <c r="AE1241" s="35"/>
      <c r="AF1241" s="32"/>
      <c r="AG1241" s="33"/>
      <c r="AH1241" s="33"/>
      <c r="AI1241" s="33"/>
      <c r="AJ1241" s="43"/>
      <c r="AK1241" s="33"/>
      <c r="AL1241" s="45"/>
      <c r="AM1241" s="50"/>
      <c r="AN1241" s="7"/>
      <c r="BC1241"/>
      <c r="BE1241" s="6"/>
    </row>
    <row r="1242" spans="1:63" x14ac:dyDescent="0.25">
      <c r="A1242">
        <v>17</v>
      </c>
      <c r="B1242" s="1">
        <v>43027</v>
      </c>
      <c r="C1242" s="2">
        <v>2553.39</v>
      </c>
      <c r="D1242" s="2">
        <v>2562.36</v>
      </c>
      <c r="E1242" s="2">
        <v>2547.92</v>
      </c>
      <c r="F1242" s="2">
        <v>2562.1</v>
      </c>
      <c r="G1242" s="2">
        <v>2990710000</v>
      </c>
      <c r="P1242" s="4">
        <f t="shared" si="729"/>
        <v>14.440000000000055</v>
      </c>
      <c r="Q1242" s="4"/>
      <c r="R1242" s="4"/>
      <c r="S1242" s="4"/>
      <c r="T1242" s="20"/>
      <c r="U1242" s="2"/>
      <c r="V1242" s="21"/>
      <c r="W1242" s="32"/>
      <c r="X1242" s="33"/>
      <c r="Y1242" s="35"/>
      <c r="AA1242" s="33"/>
      <c r="AB1242" s="35"/>
      <c r="AC1242" s="32"/>
      <c r="AD1242" s="33"/>
      <c r="AE1242" s="35"/>
      <c r="AF1242" s="32"/>
      <c r="AG1242" s="33"/>
      <c r="AH1242" s="33"/>
      <c r="AI1242" s="33"/>
      <c r="AJ1242" s="43"/>
      <c r="AK1242" s="33"/>
      <c r="AL1242" s="45"/>
      <c r="AM1242" s="50"/>
      <c r="AN1242" s="7"/>
      <c r="BC1242"/>
      <c r="BE1242" s="6"/>
    </row>
    <row r="1243" spans="1:63" x14ac:dyDescent="0.25">
      <c r="A1243">
        <v>16</v>
      </c>
      <c r="B1243" s="1">
        <v>43026</v>
      </c>
      <c r="C1243" s="2">
        <v>2562.87</v>
      </c>
      <c r="D1243" s="2">
        <v>2564.11</v>
      </c>
      <c r="E1243" s="2">
        <v>2559.67</v>
      </c>
      <c r="F1243" s="2">
        <v>2561.2600000000002</v>
      </c>
      <c r="G1243" s="2">
        <v>2998090000</v>
      </c>
      <c r="P1243" s="4">
        <f t="shared" si="729"/>
        <v>4.75</v>
      </c>
      <c r="Q1243" s="4"/>
      <c r="R1243" s="4"/>
      <c r="S1243" s="4"/>
      <c r="T1243" s="20"/>
      <c r="U1243" s="2"/>
      <c r="V1243" s="21"/>
      <c r="W1243" s="32"/>
      <c r="X1243" s="33"/>
      <c r="Y1243" s="35"/>
      <c r="AA1243" s="33"/>
      <c r="AB1243" s="35"/>
      <c r="AC1243" s="32"/>
      <c r="AD1243" s="33"/>
      <c r="AE1243" s="35"/>
      <c r="AF1243" s="32"/>
      <c r="AG1243" s="33"/>
      <c r="AH1243" s="33"/>
      <c r="AI1243" s="33"/>
      <c r="AJ1243" s="43"/>
      <c r="AK1243" s="33"/>
      <c r="AL1243" s="45"/>
      <c r="AM1243" s="50"/>
      <c r="AN1243" s="7"/>
      <c r="BC1243"/>
      <c r="BE1243" s="6"/>
    </row>
    <row r="1244" spans="1:63" x14ac:dyDescent="0.25">
      <c r="A1244">
        <v>15</v>
      </c>
      <c r="B1244" s="1">
        <v>43025</v>
      </c>
      <c r="C1244" s="2">
        <v>2557.17</v>
      </c>
      <c r="D1244" s="2">
        <v>2559.71</v>
      </c>
      <c r="E1244" s="2">
        <v>2554.69</v>
      </c>
      <c r="F1244" s="2">
        <v>2559.36</v>
      </c>
      <c r="G1244" s="2">
        <v>2889390000</v>
      </c>
      <c r="P1244" s="4">
        <f t="shared" si="729"/>
        <v>5.0199999999999818</v>
      </c>
      <c r="Q1244" s="4"/>
      <c r="R1244" s="4"/>
      <c r="S1244" s="4"/>
      <c r="T1244" s="20"/>
      <c r="U1244" s="2"/>
      <c r="V1244" s="21"/>
      <c r="W1244" s="32"/>
      <c r="X1244" s="33"/>
      <c r="Y1244" s="35"/>
      <c r="AA1244" s="33"/>
      <c r="AB1244" s="35"/>
      <c r="AC1244" s="32"/>
      <c r="AD1244" s="33"/>
      <c r="AE1244" s="35"/>
      <c r="AF1244" s="32"/>
      <c r="AG1244" s="33"/>
      <c r="AH1244" s="33"/>
      <c r="AI1244" s="33"/>
      <c r="AJ1244" s="43"/>
      <c r="AK1244" s="33"/>
      <c r="AL1244" s="45"/>
      <c r="AM1244" s="50"/>
      <c r="AN1244" s="7"/>
      <c r="BC1244"/>
      <c r="BE1244" s="6"/>
    </row>
    <row r="1245" spans="1:63" x14ac:dyDescent="0.25">
      <c r="A1245">
        <v>14</v>
      </c>
      <c r="B1245" s="1">
        <v>43024</v>
      </c>
      <c r="C1245" s="2">
        <v>2555.5700000000002</v>
      </c>
      <c r="D1245" s="2">
        <v>2559.4699999999998</v>
      </c>
      <c r="E1245" s="2">
        <v>2552.64</v>
      </c>
      <c r="F1245" s="2">
        <v>2557.64</v>
      </c>
      <c r="G1245" s="2">
        <v>2916020000</v>
      </c>
      <c r="P1245" s="4">
        <f t="shared" si="729"/>
        <v>6.8299999999999272</v>
      </c>
      <c r="R1245" s="4"/>
      <c r="S1245" s="4"/>
      <c r="T1245" s="20"/>
      <c r="U1245" s="2"/>
      <c r="V1245" s="21"/>
      <c r="W1245" s="32"/>
      <c r="X1245" s="33"/>
      <c r="Y1245" s="35"/>
      <c r="AA1245" s="33"/>
      <c r="AB1245" s="35"/>
      <c r="AC1245" s="32"/>
      <c r="AD1245" s="33"/>
      <c r="AE1245" s="35"/>
      <c r="AF1245" s="32"/>
      <c r="AG1245" s="33"/>
      <c r="AH1245" s="33"/>
      <c r="AI1245" s="33"/>
      <c r="AJ1245" s="43"/>
      <c r="AK1245" s="33"/>
      <c r="AL1245" s="45"/>
      <c r="AM1245" s="50"/>
      <c r="AN1245" s="7"/>
      <c r="BC1245"/>
      <c r="BE1245" s="6"/>
    </row>
    <row r="1246" spans="1:63" x14ac:dyDescent="0.25">
      <c r="A1246">
        <v>13</v>
      </c>
      <c r="B1246" s="1">
        <v>43021</v>
      </c>
      <c r="C1246" s="2">
        <v>2555.66</v>
      </c>
      <c r="D1246" s="2">
        <v>2557.65</v>
      </c>
      <c r="E1246" s="2">
        <v>2552.09</v>
      </c>
      <c r="F1246" s="2">
        <v>2553.17</v>
      </c>
      <c r="G1246" s="2">
        <v>3149440000</v>
      </c>
      <c r="P1246" s="4">
        <f t="shared" si="729"/>
        <v>6.7200000000002547</v>
      </c>
      <c r="R1246" s="4"/>
      <c r="S1246" s="4"/>
      <c r="T1246" s="20"/>
      <c r="U1246" s="2"/>
      <c r="V1246" s="21"/>
      <c r="W1246" s="32"/>
      <c r="X1246" s="33"/>
      <c r="Y1246" s="35"/>
      <c r="AA1246" s="33"/>
      <c r="AB1246" s="35"/>
      <c r="AC1246" s="32"/>
      <c r="AD1246" s="33"/>
      <c r="AE1246" s="35"/>
      <c r="AF1246" s="32"/>
      <c r="AG1246" s="33"/>
      <c r="AH1246" s="33"/>
      <c r="AI1246" s="33"/>
      <c r="AJ1246" s="43"/>
      <c r="AK1246" s="33"/>
      <c r="AL1246" s="45"/>
      <c r="AM1246" s="50"/>
      <c r="AN1246" s="7"/>
      <c r="BC1246"/>
      <c r="BE1246" s="6"/>
    </row>
    <row r="1247" spans="1:63" x14ac:dyDescent="0.25">
      <c r="A1247">
        <v>12</v>
      </c>
      <c r="B1247" s="1">
        <v>43020</v>
      </c>
      <c r="C1247" s="2">
        <v>2552.88</v>
      </c>
      <c r="D1247" s="2">
        <v>2555.33</v>
      </c>
      <c r="E1247" s="2">
        <v>2548.31</v>
      </c>
      <c r="F1247" s="2">
        <v>2550.9299999999998</v>
      </c>
      <c r="G1247" s="2">
        <v>3151510000</v>
      </c>
      <c r="P1247" s="4">
        <f t="shared" si="729"/>
        <v>7.0199999999999818</v>
      </c>
      <c r="R1247" s="4"/>
      <c r="S1247" s="4"/>
      <c r="T1247" s="20"/>
      <c r="U1247" s="2"/>
      <c r="V1247" s="21"/>
      <c r="W1247" s="32"/>
      <c r="X1247" s="33"/>
      <c r="Y1247" s="35"/>
      <c r="AA1247" s="33"/>
      <c r="AB1247" s="35"/>
      <c r="AC1247" s="32"/>
      <c r="AD1247" s="33"/>
      <c r="AE1247" s="35"/>
      <c r="AF1247" s="32"/>
      <c r="AG1247" s="33"/>
      <c r="AH1247" s="33"/>
      <c r="AI1247" s="33"/>
      <c r="AJ1247" s="43"/>
      <c r="AK1247" s="33"/>
      <c r="AL1247" s="45"/>
      <c r="AM1247" s="50"/>
      <c r="AN1247" s="7"/>
      <c r="BC1247"/>
      <c r="BE1247" s="6"/>
    </row>
    <row r="1248" spans="1:63" x14ac:dyDescent="0.25">
      <c r="A1248">
        <v>11</v>
      </c>
      <c r="B1248" s="1">
        <v>43019</v>
      </c>
      <c r="C1248" s="2">
        <v>2550.62</v>
      </c>
      <c r="D1248" s="2">
        <v>2555.2399999999998</v>
      </c>
      <c r="E1248" s="2">
        <v>2547.9499999999998</v>
      </c>
      <c r="F1248" s="2">
        <v>2555.2399999999998</v>
      </c>
      <c r="G1248" s="2">
        <v>2976090000</v>
      </c>
      <c r="P1248" s="4">
        <f t="shared" si="729"/>
        <v>7.2899999999999636</v>
      </c>
      <c r="R1248" s="4"/>
      <c r="S1248" s="4"/>
      <c r="T1248" s="20"/>
      <c r="U1248" s="2"/>
      <c r="V1248" s="21"/>
      <c r="W1248" s="32"/>
      <c r="X1248" s="33"/>
      <c r="Y1248" s="35"/>
      <c r="AA1248" s="33"/>
      <c r="AB1248" s="35"/>
      <c r="AC1248" s="32"/>
      <c r="AD1248" s="33"/>
      <c r="AE1248" s="35"/>
      <c r="AF1248" s="32"/>
      <c r="AG1248" s="33"/>
      <c r="AH1248" s="33"/>
      <c r="AI1248" s="33"/>
      <c r="AJ1248" s="43"/>
      <c r="AK1248" s="33"/>
      <c r="AL1248" s="45"/>
      <c r="AM1248" s="50"/>
      <c r="AN1248" s="7"/>
      <c r="BC1248"/>
      <c r="BE1248" s="6"/>
    </row>
    <row r="1249" spans="1:57" x14ac:dyDescent="0.25">
      <c r="A1249">
        <v>10</v>
      </c>
      <c r="B1249" s="1">
        <v>43018</v>
      </c>
      <c r="C1249" s="2">
        <v>2549.9899999999998</v>
      </c>
      <c r="D1249" s="2">
        <v>2555.23</v>
      </c>
      <c r="E1249" s="2">
        <v>2544.86</v>
      </c>
      <c r="F1249" s="2">
        <v>2550.64</v>
      </c>
      <c r="G1249" s="2">
        <v>2960500000</v>
      </c>
      <c r="P1249" s="4">
        <f t="shared" si="729"/>
        <v>10.5</v>
      </c>
      <c r="R1249" s="4"/>
      <c r="S1249" s="4"/>
      <c r="T1249" s="20"/>
      <c r="U1249" s="2"/>
      <c r="V1249" s="21"/>
      <c r="W1249" s="32"/>
      <c r="X1249" s="33"/>
      <c r="Y1249" s="35"/>
      <c r="AA1249" s="33"/>
      <c r="AB1249" s="35"/>
      <c r="AC1249" s="32"/>
      <c r="AD1249" s="33"/>
      <c r="AE1249" s="35"/>
      <c r="AF1249" s="32"/>
      <c r="AG1249" s="33"/>
      <c r="AH1249" s="33"/>
      <c r="AI1249" s="33"/>
      <c r="AJ1249" s="43"/>
      <c r="AK1249" s="33"/>
      <c r="AL1249" s="45"/>
      <c r="AM1249" s="50"/>
      <c r="AN1249" s="7"/>
      <c r="BC1249"/>
      <c r="BE1249" s="6"/>
    </row>
    <row r="1250" spans="1:57" x14ac:dyDescent="0.25">
      <c r="A1250">
        <v>9</v>
      </c>
      <c r="B1250" s="1">
        <v>43017</v>
      </c>
      <c r="C1250" s="2">
        <v>2551.39</v>
      </c>
      <c r="D1250" s="2">
        <v>2551.8200000000002</v>
      </c>
      <c r="E1250" s="2">
        <v>2541.6</v>
      </c>
      <c r="F1250" s="2">
        <v>2544.73</v>
      </c>
      <c r="G1250" s="2">
        <v>2483970000</v>
      </c>
      <c r="P1250" s="4">
        <f t="shared" si="729"/>
        <v>10.220000000000255</v>
      </c>
      <c r="R1250" s="4"/>
      <c r="S1250" s="4"/>
      <c r="T1250" s="20"/>
      <c r="U1250" s="2"/>
      <c r="V1250" s="21"/>
      <c r="W1250" s="32"/>
      <c r="X1250" s="33"/>
      <c r="Y1250" s="35"/>
      <c r="AA1250" s="33"/>
      <c r="AB1250" s="35"/>
      <c r="AC1250" s="32"/>
      <c r="AD1250" s="33"/>
      <c r="AE1250" s="35"/>
      <c r="AF1250" s="32"/>
      <c r="AG1250" s="33"/>
      <c r="AH1250" s="33"/>
      <c r="AI1250" s="33"/>
      <c r="AJ1250" s="43"/>
      <c r="AK1250" s="33"/>
      <c r="AL1250" s="45"/>
      <c r="AM1250" s="50"/>
      <c r="AN1250" s="7"/>
      <c r="BC1250"/>
      <c r="BE1250" s="6"/>
    </row>
    <row r="1251" spans="1:57" x14ac:dyDescent="0.25">
      <c r="A1251">
        <v>8</v>
      </c>
      <c r="B1251" s="1">
        <v>43014</v>
      </c>
      <c r="C1251" s="2">
        <v>2547.44</v>
      </c>
      <c r="D1251" s="2">
        <v>2549.41</v>
      </c>
      <c r="E1251" s="2">
        <v>2543.79</v>
      </c>
      <c r="F1251" s="2">
        <v>2549.33</v>
      </c>
      <c r="G1251" s="2">
        <v>2884570000</v>
      </c>
      <c r="P1251" s="4">
        <f t="shared" si="729"/>
        <v>8.2800000000002001</v>
      </c>
      <c r="R1251" s="4"/>
      <c r="S1251" s="4"/>
      <c r="T1251" s="20"/>
      <c r="U1251" s="2"/>
      <c r="V1251" s="21"/>
      <c r="W1251" s="32"/>
      <c r="X1251" s="33"/>
      <c r="Y1251" s="35"/>
      <c r="AA1251" s="33"/>
      <c r="AB1251" s="35"/>
      <c r="AC1251" s="32"/>
      <c r="AD1251" s="33"/>
      <c r="AE1251" s="35"/>
      <c r="AF1251" s="32"/>
      <c r="AG1251" s="33"/>
      <c r="AH1251" s="33"/>
      <c r="AI1251" s="33"/>
      <c r="AJ1251" s="43"/>
      <c r="AK1251" s="33"/>
      <c r="AL1251" s="45"/>
      <c r="AM1251" s="50"/>
      <c r="AN1251" s="7"/>
      <c r="BC1251"/>
      <c r="BE1251" s="6"/>
    </row>
    <row r="1252" spans="1:57" x14ac:dyDescent="0.25">
      <c r="A1252">
        <v>7</v>
      </c>
      <c r="B1252" s="1">
        <v>43013</v>
      </c>
      <c r="C1252" s="2">
        <v>2540.86</v>
      </c>
      <c r="D1252" s="2">
        <v>2552.5100000000002</v>
      </c>
      <c r="E1252" s="2">
        <v>2540.02</v>
      </c>
      <c r="F1252" s="2">
        <v>2552.0700000000002</v>
      </c>
      <c r="G1252" s="2">
        <v>3045120000</v>
      </c>
      <c r="P1252" s="4">
        <f t="shared" si="729"/>
        <v>14.770000000000437</v>
      </c>
      <c r="R1252" s="4"/>
      <c r="S1252" s="4"/>
      <c r="T1252" s="20"/>
      <c r="U1252" s="2"/>
      <c r="V1252" s="21"/>
      <c r="W1252" s="32"/>
      <c r="X1252" s="33"/>
      <c r="Y1252" s="35"/>
      <c r="AA1252" s="33"/>
      <c r="AB1252" s="35"/>
      <c r="AC1252" s="32"/>
      <c r="AD1252" s="33"/>
      <c r="AE1252" s="35"/>
      <c r="AF1252" s="32"/>
      <c r="AG1252" s="33"/>
      <c r="AH1252" s="33"/>
      <c r="AI1252" s="33"/>
      <c r="AJ1252" s="43"/>
      <c r="AK1252" s="33"/>
      <c r="AL1252" s="45"/>
      <c r="AM1252" s="50"/>
      <c r="AN1252" s="7"/>
      <c r="BC1252"/>
      <c r="BE1252" s="6"/>
    </row>
    <row r="1253" spans="1:57" x14ac:dyDescent="0.25">
      <c r="A1253">
        <v>6</v>
      </c>
      <c r="B1253" s="1">
        <v>43012</v>
      </c>
      <c r="C1253" s="2">
        <v>2533.48</v>
      </c>
      <c r="D1253" s="2">
        <v>2540.5300000000002</v>
      </c>
      <c r="E1253" s="2">
        <v>2531.8000000000002</v>
      </c>
      <c r="F1253" s="2">
        <v>2537.7399999999998</v>
      </c>
      <c r="G1253" s="2">
        <v>3017120000</v>
      </c>
      <c r="P1253" s="4">
        <f t="shared" si="729"/>
        <v>8.7300000000000182</v>
      </c>
      <c r="R1253" s="4"/>
      <c r="S1253" s="4"/>
      <c r="T1253" s="20"/>
      <c r="U1253" s="2"/>
      <c r="V1253" s="21"/>
      <c r="W1253" s="32"/>
      <c r="X1253" s="33"/>
      <c r="Y1253" s="35"/>
      <c r="AA1253" s="33"/>
      <c r="AB1253" s="35"/>
      <c r="AC1253" s="32"/>
      <c r="AD1253" s="33"/>
      <c r="AE1253" s="35"/>
      <c r="AF1253" s="32"/>
      <c r="AG1253" s="33"/>
      <c r="AH1253" s="33"/>
      <c r="AI1253" s="33"/>
      <c r="AJ1253" s="43"/>
      <c r="AK1253" s="33"/>
      <c r="AL1253" s="45"/>
      <c r="AM1253" s="50"/>
      <c r="AN1253" s="7"/>
      <c r="BC1253"/>
      <c r="BE1253" s="6"/>
    </row>
    <row r="1254" spans="1:57" x14ac:dyDescent="0.25">
      <c r="A1254">
        <v>5</v>
      </c>
      <c r="B1254" s="1">
        <v>43011</v>
      </c>
      <c r="C1254" s="2">
        <v>2530.34</v>
      </c>
      <c r="D1254" s="2">
        <v>2535.13</v>
      </c>
      <c r="E1254" s="2">
        <v>2528.85</v>
      </c>
      <c r="F1254" s="2">
        <v>2534.58</v>
      </c>
      <c r="G1254" s="2">
        <v>3068850000</v>
      </c>
      <c r="P1254" s="4">
        <f t="shared" si="729"/>
        <v>6.2800000000002001</v>
      </c>
      <c r="R1254" s="4"/>
      <c r="S1254" s="4"/>
      <c r="T1254" s="20"/>
      <c r="U1254" s="2"/>
      <c r="V1254" s="21"/>
      <c r="W1254" s="32"/>
      <c r="X1254" s="33"/>
      <c r="Y1254" s="35"/>
      <c r="AA1254" s="33"/>
      <c r="AB1254" s="35"/>
      <c r="AC1254" s="32"/>
      <c r="AD1254" s="33"/>
      <c r="AE1254" s="35"/>
      <c r="AF1254" s="32"/>
      <c r="AG1254" s="33"/>
      <c r="AH1254" s="33"/>
      <c r="AI1254" s="33"/>
      <c r="AJ1254" s="43"/>
      <c r="AK1254" s="33"/>
      <c r="AL1254" s="45"/>
      <c r="AM1254" s="50"/>
      <c r="AN1254" s="7"/>
      <c r="BC1254"/>
      <c r="BE1254" s="6"/>
    </row>
    <row r="1255" spans="1:57" x14ac:dyDescent="0.25">
      <c r="A1255">
        <v>4</v>
      </c>
      <c r="B1255" s="1">
        <v>43010</v>
      </c>
      <c r="C1255" s="2">
        <v>2521.1999999999998</v>
      </c>
      <c r="D1255" s="2">
        <v>2529.23</v>
      </c>
      <c r="E1255" s="2">
        <v>2520.4</v>
      </c>
      <c r="F1255" s="2">
        <v>2529.12</v>
      </c>
      <c r="G1255" s="2">
        <v>3199730000</v>
      </c>
      <c r="P1255" s="4">
        <f t="shared" si="729"/>
        <v>9.8699999999998909</v>
      </c>
      <c r="R1255" s="4"/>
      <c r="S1255" s="4"/>
      <c r="T1255" s="20"/>
      <c r="U1255" s="2"/>
      <c r="V1255" s="21"/>
      <c r="W1255" s="32"/>
      <c r="X1255" s="33"/>
      <c r="Y1255" s="35"/>
      <c r="AA1255" s="33"/>
      <c r="AB1255" s="35"/>
      <c r="AC1255" s="32"/>
      <c r="AD1255" s="33"/>
      <c r="AE1255" s="35"/>
      <c r="AF1255" s="32"/>
      <c r="AG1255" s="33"/>
      <c r="AH1255" s="33"/>
      <c r="AI1255" s="33"/>
      <c r="AJ1255" s="43"/>
      <c r="AK1255" s="33"/>
      <c r="AL1255" s="45"/>
      <c r="AM1255" s="50"/>
      <c r="AN1255" s="7"/>
      <c r="BC1255"/>
      <c r="BE1255" s="6"/>
    </row>
    <row r="1256" spans="1:57" x14ac:dyDescent="0.25">
      <c r="A1256">
        <v>3</v>
      </c>
      <c r="B1256" s="1">
        <v>43007</v>
      </c>
      <c r="C1256" s="2">
        <v>2509.96</v>
      </c>
      <c r="D1256" s="2">
        <v>2519.44</v>
      </c>
      <c r="E1256" s="2">
        <v>2507.9899999999998</v>
      </c>
      <c r="F1256" s="2">
        <v>2519.36</v>
      </c>
      <c r="G1256" s="2">
        <v>3211920000</v>
      </c>
      <c r="P1256" s="4">
        <f t="shared" si="729"/>
        <v>11.450000000000273</v>
      </c>
      <c r="R1256" s="4"/>
      <c r="S1256" s="4"/>
      <c r="T1256" s="20"/>
      <c r="U1256" s="2"/>
      <c r="V1256" s="21"/>
      <c r="W1256" s="32"/>
      <c r="X1256" s="33"/>
      <c r="Y1256" s="35"/>
      <c r="AA1256" s="33"/>
      <c r="AB1256" s="35"/>
      <c r="AC1256" s="32"/>
      <c r="AD1256" s="33"/>
      <c r="AE1256" s="35"/>
      <c r="AF1256" s="32"/>
      <c r="AG1256" s="33"/>
      <c r="AH1256" s="33"/>
      <c r="AI1256" s="33"/>
      <c r="AJ1256" s="43"/>
      <c r="AK1256" s="33"/>
      <c r="AL1256" s="45"/>
      <c r="AM1256" s="50"/>
      <c r="AN1256" s="7"/>
      <c r="BC1256"/>
      <c r="BE1256" s="6"/>
    </row>
    <row r="1257" spans="1:57" x14ac:dyDescent="0.25">
      <c r="A1257">
        <v>2</v>
      </c>
      <c r="B1257" s="1">
        <v>43006</v>
      </c>
      <c r="C1257" s="2">
        <v>2503.41</v>
      </c>
      <c r="D1257" s="2">
        <v>2510.81</v>
      </c>
      <c r="E1257" s="2">
        <v>2502.9299999999998</v>
      </c>
      <c r="F1257" s="2">
        <v>2510.06</v>
      </c>
      <c r="G1257" s="2">
        <v>3168620000</v>
      </c>
      <c r="P1257" s="4">
        <f t="shared" si="729"/>
        <v>7.8800000000001091</v>
      </c>
      <c r="R1257" s="4"/>
      <c r="S1257" s="4"/>
      <c r="T1257" s="20"/>
      <c r="U1257" s="2"/>
      <c r="V1257" s="21"/>
      <c r="W1257" s="32"/>
      <c r="X1257" s="33"/>
      <c r="Y1257" s="35"/>
      <c r="AA1257" s="33"/>
      <c r="AB1257" s="35"/>
      <c r="AC1257" s="32"/>
      <c r="AD1257" s="33"/>
      <c r="AE1257" s="35"/>
      <c r="AF1257" s="32"/>
      <c r="AG1257" s="33"/>
      <c r="AH1257" s="33"/>
      <c r="AI1257" s="33"/>
      <c r="AJ1257" s="43"/>
      <c r="AK1257" s="33"/>
      <c r="AL1257" s="45"/>
      <c r="AM1257" s="50"/>
      <c r="AN1257" s="7"/>
      <c r="BC1257"/>
      <c r="BE1257" s="6"/>
    </row>
    <row r="1258" spans="1:57" x14ac:dyDescent="0.25">
      <c r="A1258">
        <v>1</v>
      </c>
      <c r="B1258" s="1">
        <v>43005</v>
      </c>
      <c r="C1258" s="2">
        <v>2503.3000000000002</v>
      </c>
      <c r="D1258" s="2">
        <v>2511.75</v>
      </c>
      <c r="E1258" s="2">
        <v>2495.91</v>
      </c>
      <c r="F1258" s="2">
        <v>2507.04</v>
      </c>
      <c r="G1258" s="2">
        <v>3456030000</v>
      </c>
      <c r="P1258" s="4">
        <f t="shared" si="729"/>
        <v>15.840000000000146</v>
      </c>
      <c r="R1258" s="4"/>
      <c r="S1258" s="4"/>
      <c r="T1258" s="20"/>
      <c r="U1258" s="2"/>
      <c r="V1258" s="21"/>
      <c r="W1258" s="32"/>
      <c r="X1258" s="33"/>
      <c r="Y1258" s="35"/>
      <c r="AA1258" s="33"/>
      <c r="AB1258" s="35"/>
      <c r="AC1258" s="32"/>
      <c r="AD1258" s="33"/>
      <c r="AE1258" s="35"/>
      <c r="AF1258" s="32"/>
      <c r="AG1258" s="33"/>
      <c r="AH1258" s="33"/>
      <c r="AI1258" s="33"/>
      <c r="AJ1258" s="43"/>
      <c r="AK1258" s="33"/>
      <c r="AL1258" s="45"/>
      <c r="AM1258" s="50"/>
      <c r="AN1258" s="7"/>
      <c r="BC1258"/>
      <c r="BE1258" s="6"/>
    </row>
    <row r="1259" spans="1:57" x14ac:dyDescent="0.25">
      <c r="A1259">
        <v>0</v>
      </c>
      <c r="B1259" s="1">
        <v>43004</v>
      </c>
      <c r="C1259" s="2">
        <v>2501.04</v>
      </c>
      <c r="D1259" s="2">
        <v>2503.5100000000002</v>
      </c>
      <c r="E1259" s="2">
        <v>2495.12</v>
      </c>
      <c r="F1259" s="2">
        <v>2496.84</v>
      </c>
      <c r="G1259" s="2">
        <v>3043110000</v>
      </c>
      <c r="P1259" s="4"/>
      <c r="R1259" s="4"/>
      <c r="S1259" s="4"/>
      <c r="T1259" s="20"/>
      <c r="U1259" s="2"/>
      <c r="V1259" s="21"/>
      <c r="W1259" s="32"/>
      <c r="X1259" s="33"/>
      <c r="Y1259" s="35"/>
      <c r="AA1259" s="33"/>
      <c r="AB1259" s="35"/>
      <c r="AC1259" s="32"/>
      <c r="AD1259" s="33"/>
      <c r="AE1259" s="35"/>
      <c r="AF1259" s="32"/>
      <c r="AG1259" s="33"/>
      <c r="AH1259" s="33"/>
      <c r="AI1259" s="33"/>
      <c r="AJ1259" s="43"/>
      <c r="AK1259" s="33"/>
      <c r="AL1259" s="45"/>
      <c r="AM1259" s="50"/>
      <c r="AN1259" s="7"/>
      <c r="BC1259"/>
      <c r="BE1259" s="6"/>
    </row>
    <row r="1260" spans="1:57" x14ac:dyDescent="0.25">
      <c r="AN1260" s="7"/>
      <c r="BC1260"/>
      <c r="BE1260" s="6"/>
    </row>
    <row r="1261" spans="1:57" x14ac:dyDescent="0.25">
      <c r="AN1261" s="7"/>
      <c r="BC1261"/>
      <c r="BE1261" s="6"/>
    </row>
    <row r="1262" spans="1:57" x14ac:dyDescent="0.25">
      <c r="AN1262" s="7"/>
      <c r="BC1262"/>
      <c r="BE1262" s="6"/>
    </row>
    <row r="1263" spans="1:57" x14ac:dyDescent="0.25">
      <c r="AN1263" s="7"/>
      <c r="BC1263"/>
      <c r="BE1263" s="6"/>
    </row>
    <row r="1264" spans="1:57" x14ac:dyDescent="0.25">
      <c r="AN1264" s="7"/>
      <c r="BC1264"/>
      <c r="BE1264" s="6"/>
    </row>
    <row r="1265" spans="40:57" x14ac:dyDescent="0.25">
      <c r="AN1265" s="7"/>
      <c r="BC1265"/>
      <c r="BE1265" s="6"/>
    </row>
    <row r="1266" spans="40:57" x14ac:dyDescent="0.25">
      <c r="AN1266" s="7"/>
      <c r="BC1266"/>
      <c r="BE1266" s="6"/>
    </row>
    <row r="1267" spans="40:57" x14ac:dyDescent="0.25">
      <c r="AN1267" s="7"/>
      <c r="BC1267"/>
      <c r="BE1267" s="6"/>
    </row>
    <row r="1268" spans="40:57" x14ac:dyDescent="0.25">
      <c r="AN1268" s="7"/>
      <c r="BC1268"/>
      <c r="BE1268" s="6"/>
    </row>
    <row r="1269" spans="40:57" x14ac:dyDescent="0.25">
      <c r="AN1269" s="7"/>
      <c r="BC1269"/>
      <c r="BE1269" s="6"/>
    </row>
    <row r="1270" spans="40:57" x14ac:dyDescent="0.25">
      <c r="AN1270" s="7"/>
      <c r="BC1270"/>
      <c r="BE1270" s="6"/>
    </row>
    <row r="1271" spans="40:57" x14ac:dyDescent="0.25">
      <c r="AN1271" s="7"/>
      <c r="BC1271"/>
      <c r="BE1271" s="6"/>
    </row>
    <row r="1272" spans="40:57" x14ac:dyDescent="0.25">
      <c r="AN1272" s="7"/>
      <c r="BC1272"/>
      <c r="BE1272" s="6"/>
    </row>
    <row r="1273" spans="40:57" x14ac:dyDescent="0.25">
      <c r="AN1273" s="7"/>
      <c r="BC1273"/>
      <c r="BE1273" s="6"/>
    </row>
    <row r="1274" spans="40:57" x14ac:dyDescent="0.25">
      <c r="AN1274" s="7"/>
      <c r="BC1274"/>
      <c r="BE1274" s="6"/>
    </row>
    <row r="1275" spans="40:57" x14ac:dyDescent="0.25">
      <c r="AN1275" s="7"/>
      <c r="BC1275"/>
      <c r="BE1275" s="6"/>
    </row>
    <row r="1276" spans="40:57" x14ac:dyDescent="0.25">
      <c r="AN1276" s="7"/>
      <c r="BC1276"/>
      <c r="BE1276" s="6"/>
    </row>
    <row r="1277" spans="40:57" x14ac:dyDescent="0.25">
      <c r="AN1277" s="7"/>
      <c r="BC1277"/>
      <c r="BE1277" s="6"/>
    </row>
    <row r="1278" spans="40:57" x14ac:dyDescent="0.25">
      <c r="AN1278" s="7"/>
      <c r="BC1278"/>
      <c r="BE1278" s="6"/>
    </row>
    <row r="1279" spans="40:57" x14ac:dyDescent="0.25">
      <c r="AN1279" s="7"/>
      <c r="BC1279"/>
      <c r="BE1279" s="6"/>
    </row>
    <row r="1280" spans="40:57" x14ac:dyDescent="0.25">
      <c r="AN1280" s="7"/>
      <c r="BC1280"/>
      <c r="BE1280" s="6"/>
    </row>
    <row r="1281" spans="40:57" x14ac:dyDescent="0.25">
      <c r="AN1281" s="7"/>
      <c r="BC1281"/>
      <c r="BE1281" s="6"/>
    </row>
    <row r="1282" spans="40:57" x14ac:dyDescent="0.25">
      <c r="AN1282" s="7"/>
      <c r="BC1282"/>
      <c r="BE1282" s="6"/>
    </row>
    <row r="1283" spans="40:57" x14ac:dyDescent="0.25">
      <c r="AN1283" s="7"/>
      <c r="BC1283"/>
      <c r="BE1283" s="6"/>
    </row>
    <row r="1284" spans="40:57" x14ac:dyDescent="0.25">
      <c r="AN1284" s="7"/>
      <c r="BC1284"/>
      <c r="BE1284" s="6"/>
    </row>
    <row r="1285" spans="40:57" x14ac:dyDescent="0.25">
      <c r="AN1285" s="7"/>
      <c r="BC1285"/>
      <c r="BE1285" s="6"/>
    </row>
    <row r="1286" spans="40:57" x14ac:dyDescent="0.25">
      <c r="AN1286" s="7"/>
      <c r="BC1286"/>
      <c r="BE1286" s="6"/>
    </row>
    <row r="1287" spans="40:57" x14ac:dyDescent="0.25">
      <c r="AN1287" s="7"/>
      <c r="BC1287"/>
      <c r="BE1287" s="6"/>
    </row>
    <row r="1288" spans="40:57" x14ac:dyDescent="0.25">
      <c r="AN1288" s="7"/>
      <c r="BC1288"/>
      <c r="BE1288" s="6"/>
    </row>
    <row r="1289" spans="40:57" x14ac:dyDescent="0.25">
      <c r="AN1289" s="7"/>
      <c r="BC1289"/>
      <c r="BE1289" s="6"/>
    </row>
    <row r="1290" spans="40:57" x14ac:dyDescent="0.25">
      <c r="AN1290" s="7"/>
      <c r="BC1290"/>
      <c r="BE1290" s="6"/>
    </row>
    <row r="1291" spans="40:57" x14ac:dyDescent="0.25">
      <c r="AN1291" s="7"/>
      <c r="BC1291"/>
      <c r="BE1291" s="6"/>
    </row>
    <row r="1292" spans="40:57" x14ac:dyDescent="0.25">
      <c r="AN1292" s="7"/>
      <c r="BC1292"/>
      <c r="BE1292" s="6"/>
    </row>
    <row r="1293" spans="40:57" x14ac:dyDescent="0.25">
      <c r="AN1293" s="7"/>
      <c r="BC1293"/>
      <c r="BE1293" s="6"/>
    </row>
    <row r="1294" spans="40:57" x14ac:dyDescent="0.25">
      <c r="AN1294" s="7"/>
      <c r="BC1294"/>
      <c r="BE1294" s="6"/>
    </row>
    <row r="1295" spans="40:57" x14ac:dyDescent="0.25">
      <c r="AN1295" s="7"/>
      <c r="BC1295"/>
      <c r="BE1295" s="6"/>
    </row>
    <row r="1296" spans="40:57" x14ac:dyDescent="0.25">
      <c r="AN1296" s="7"/>
      <c r="BC1296"/>
      <c r="BE1296" s="6"/>
    </row>
    <row r="1297" spans="40:57" x14ac:dyDescent="0.25">
      <c r="AN1297" s="7"/>
      <c r="BC1297"/>
      <c r="BE1297" s="6"/>
    </row>
    <row r="1298" spans="40:57" x14ac:dyDescent="0.25">
      <c r="AN1298" s="7"/>
      <c r="BC1298"/>
      <c r="BE1298" s="6"/>
    </row>
    <row r="1299" spans="40:57" x14ac:dyDescent="0.25">
      <c r="AN1299" s="7"/>
      <c r="BC1299"/>
      <c r="BE1299" s="6"/>
    </row>
    <row r="1300" spans="40:57" x14ac:dyDescent="0.25">
      <c r="AN1300" s="7"/>
      <c r="BC1300"/>
      <c r="BE1300" s="6"/>
    </row>
    <row r="1301" spans="40:57" x14ac:dyDescent="0.25">
      <c r="AN1301" s="7"/>
      <c r="BC1301"/>
      <c r="BE1301" s="6"/>
    </row>
    <row r="1302" spans="40:57" x14ac:dyDescent="0.25">
      <c r="AN1302" s="7"/>
      <c r="BC1302"/>
      <c r="BE1302" s="6"/>
    </row>
    <row r="1303" spans="40:57" x14ac:dyDescent="0.25">
      <c r="AN1303" s="7"/>
      <c r="BC1303"/>
      <c r="BE1303" s="6"/>
    </row>
    <row r="1304" spans="40:57" x14ac:dyDescent="0.25">
      <c r="AN1304" s="7"/>
      <c r="BC1304"/>
      <c r="BE1304" s="6"/>
    </row>
    <row r="1305" spans="40:57" x14ac:dyDescent="0.25">
      <c r="AN1305" s="7"/>
      <c r="BC1305"/>
      <c r="BE1305" s="6"/>
    </row>
    <row r="1306" spans="40:57" x14ac:dyDescent="0.25">
      <c r="AN1306" s="7"/>
      <c r="BC1306"/>
      <c r="BE1306" s="6"/>
    </row>
    <row r="1307" spans="40:57" x14ac:dyDescent="0.25">
      <c r="AN1307" s="7"/>
      <c r="BC1307"/>
      <c r="BE1307" s="6"/>
    </row>
    <row r="1308" spans="40:57" x14ac:dyDescent="0.25">
      <c r="AN1308" s="7"/>
      <c r="BC1308"/>
      <c r="BE1308" s="6"/>
    </row>
    <row r="1309" spans="40:57" x14ac:dyDescent="0.25">
      <c r="AN1309" s="7"/>
      <c r="BC1309"/>
      <c r="BE1309" s="6"/>
    </row>
    <row r="1310" spans="40:57" x14ac:dyDescent="0.25">
      <c r="AN1310" s="7"/>
      <c r="BC1310"/>
      <c r="BE1310" s="6"/>
    </row>
    <row r="1311" spans="40:57" x14ac:dyDescent="0.25">
      <c r="AN1311" s="7"/>
      <c r="BC1311"/>
      <c r="BE1311" s="6"/>
    </row>
    <row r="1312" spans="40:57" x14ac:dyDescent="0.25">
      <c r="AN1312" s="7"/>
      <c r="BC1312"/>
      <c r="BE1312" s="6"/>
    </row>
    <row r="1313" spans="40:57" x14ac:dyDescent="0.25">
      <c r="AN1313" s="7"/>
      <c r="BC1313"/>
      <c r="BE1313" s="6"/>
    </row>
    <row r="1314" spans="40:57" x14ac:dyDescent="0.25">
      <c r="AN1314" s="7"/>
      <c r="BC1314"/>
      <c r="BE1314" s="6"/>
    </row>
    <row r="1315" spans="40:57" x14ac:dyDescent="0.25">
      <c r="AN1315" s="7"/>
      <c r="BC1315"/>
      <c r="BE1315" s="6"/>
    </row>
    <row r="1316" spans="40:57" x14ac:dyDescent="0.25">
      <c r="AN1316" s="7"/>
      <c r="BC1316"/>
      <c r="BE1316" s="6"/>
    </row>
    <row r="1317" spans="40:57" x14ac:dyDescent="0.25">
      <c r="AN1317" s="7"/>
      <c r="BC1317"/>
      <c r="BE1317" s="6"/>
    </row>
    <row r="1318" spans="40:57" x14ac:dyDescent="0.25">
      <c r="AN1318" s="7"/>
      <c r="BC1318"/>
      <c r="BE1318" s="6"/>
    </row>
    <row r="1319" spans="40:57" x14ac:dyDescent="0.25">
      <c r="AN1319" s="7"/>
      <c r="BC1319"/>
      <c r="BE1319" s="6"/>
    </row>
    <row r="1320" spans="40:57" x14ac:dyDescent="0.25">
      <c r="AN1320" s="7"/>
      <c r="BC1320"/>
      <c r="BE1320" s="6"/>
    </row>
    <row r="1321" spans="40:57" x14ac:dyDescent="0.25">
      <c r="AN1321" s="7"/>
      <c r="BC1321"/>
      <c r="BE1321" s="6"/>
    </row>
    <row r="1322" spans="40:57" x14ac:dyDescent="0.25">
      <c r="AN1322" s="7"/>
      <c r="BC1322"/>
      <c r="BE1322" s="6"/>
    </row>
    <row r="1323" spans="40:57" x14ac:dyDescent="0.25">
      <c r="AN1323" s="7"/>
      <c r="BC1323"/>
      <c r="BE1323" s="6"/>
    </row>
    <row r="1324" spans="40:57" x14ac:dyDescent="0.25">
      <c r="AN1324" s="7"/>
      <c r="BC1324"/>
      <c r="BE1324" s="6"/>
    </row>
    <row r="1325" spans="40:57" x14ac:dyDescent="0.25">
      <c r="AN1325" s="7"/>
      <c r="BC1325"/>
      <c r="BE1325" s="6"/>
    </row>
    <row r="1326" spans="40:57" x14ac:dyDescent="0.25">
      <c r="AN1326" s="7"/>
      <c r="BC1326"/>
      <c r="BE1326" s="6"/>
    </row>
    <row r="1327" spans="40:57" x14ac:dyDescent="0.25">
      <c r="AN1327" s="7"/>
      <c r="BC1327"/>
      <c r="BE1327" s="6"/>
    </row>
    <row r="1328" spans="40:57" x14ac:dyDescent="0.25">
      <c r="AN1328" s="7"/>
      <c r="BC1328"/>
      <c r="BE1328" s="6"/>
    </row>
    <row r="1329" spans="40:57" x14ac:dyDescent="0.25">
      <c r="AN1329" s="7"/>
      <c r="BC1329"/>
      <c r="BE1329" s="6"/>
    </row>
    <row r="1330" spans="40:57" x14ac:dyDescent="0.25">
      <c r="AN1330" s="7"/>
      <c r="BC1330"/>
      <c r="BE1330" s="6"/>
    </row>
    <row r="1331" spans="40:57" x14ac:dyDescent="0.25">
      <c r="AN1331" s="7"/>
      <c r="BC1331"/>
      <c r="BE1331" s="6"/>
    </row>
    <row r="1332" spans="40:57" x14ac:dyDescent="0.25">
      <c r="AN1332" s="7"/>
      <c r="BC1332"/>
      <c r="BE1332" s="6"/>
    </row>
    <row r="1333" spans="40:57" x14ac:dyDescent="0.25">
      <c r="AN1333" s="7"/>
      <c r="BC1333"/>
      <c r="BE1333" s="6"/>
    </row>
    <row r="1334" spans="40:57" x14ac:dyDescent="0.25">
      <c r="AN1334" s="7"/>
      <c r="BC1334"/>
      <c r="BE1334" s="6"/>
    </row>
    <row r="1335" spans="40:57" x14ac:dyDescent="0.25">
      <c r="AN1335" s="7"/>
      <c r="BC1335"/>
      <c r="BE1335" s="6"/>
    </row>
    <row r="1336" spans="40:57" x14ac:dyDescent="0.25">
      <c r="AN1336" s="7"/>
      <c r="BC1336"/>
      <c r="BE1336" s="6"/>
    </row>
    <row r="1337" spans="40:57" x14ac:dyDescent="0.25">
      <c r="AN1337" s="7"/>
      <c r="BC1337"/>
      <c r="BE1337" s="6"/>
    </row>
    <row r="1338" spans="40:57" x14ac:dyDescent="0.25">
      <c r="AN1338" s="7"/>
      <c r="BC1338"/>
      <c r="BE1338" s="6"/>
    </row>
    <row r="1339" spans="40:57" x14ac:dyDescent="0.25">
      <c r="AN1339" s="7"/>
      <c r="BC1339"/>
      <c r="BE1339" s="6"/>
    </row>
    <row r="1340" spans="40:57" x14ac:dyDescent="0.25">
      <c r="AN1340" s="7"/>
      <c r="BC1340"/>
      <c r="BE1340" s="6"/>
    </row>
    <row r="1341" spans="40:57" x14ac:dyDescent="0.25">
      <c r="AN1341" s="7"/>
      <c r="BC1341"/>
      <c r="BE1341" s="6"/>
    </row>
    <row r="1342" spans="40:57" x14ac:dyDescent="0.25">
      <c r="AN1342" s="7"/>
      <c r="BC1342"/>
      <c r="BE1342" s="6"/>
    </row>
    <row r="1343" spans="40:57" x14ac:dyDescent="0.25">
      <c r="AN1343" s="7"/>
      <c r="BC1343"/>
      <c r="BE1343" s="6"/>
    </row>
    <row r="1344" spans="40:57" x14ac:dyDescent="0.25">
      <c r="AN1344" s="7"/>
      <c r="BC1344"/>
      <c r="BE1344" s="6"/>
    </row>
    <row r="1345" spans="40:57" x14ac:dyDescent="0.25">
      <c r="AN1345" s="7"/>
      <c r="BC1345"/>
      <c r="BE1345" s="6"/>
    </row>
    <row r="1346" spans="40:57" x14ac:dyDescent="0.25">
      <c r="AN1346" s="7"/>
      <c r="BC1346"/>
      <c r="BE1346" s="6"/>
    </row>
    <row r="1347" spans="40:57" x14ac:dyDescent="0.25">
      <c r="AN1347" s="7"/>
      <c r="BC1347"/>
      <c r="BE1347" s="6"/>
    </row>
    <row r="1348" spans="40:57" x14ac:dyDescent="0.25">
      <c r="AN1348" s="7"/>
      <c r="BC1348"/>
      <c r="BE1348" s="6"/>
    </row>
    <row r="1349" spans="40:57" x14ac:dyDescent="0.25">
      <c r="AN1349" s="7"/>
      <c r="BC1349"/>
      <c r="BE1349" s="6"/>
    </row>
    <row r="1350" spans="40:57" x14ac:dyDescent="0.25">
      <c r="AN1350" s="7"/>
      <c r="BC1350"/>
      <c r="BE1350" s="6"/>
    </row>
    <row r="1351" spans="40:57" x14ac:dyDescent="0.25">
      <c r="AN1351" s="7"/>
      <c r="BC1351"/>
      <c r="BE1351" s="6"/>
    </row>
    <row r="1352" spans="40:57" x14ac:dyDescent="0.25">
      <c r="AN1352" s="7"/>
      <c r="BC1352"/>
      <c r="BE1352" s="6"/>
    </row>
    <row r="1353" spans="40:57" x14ac:dyDescent="0.25">
      <c r="AN1353" s="7"/>
      <c r="BC1353"/>
      <c r="BE1353" s="6"/>
    </row>
    <row r="1354" spans="40:57" x14ac:dyDescent="0.25">
      <c r="AN1354" s="7"/>
      <c r="BC1354"/>
      <c r="BE1354" s="6"/>
    </row>
    <row r="1355" spans="40:57" x14ac:dyDescent="0.25">
      <c r="AN1355" s="7"/>
      <c r="BC1355"/>
      <c r="BE1355" s="6"/>
    </row>
    <row r="1356" spans="40:57" x14ac:dyDescent="0.25">
      <c r="AN1356" s="7"/>
      <c r="BC1356"/>
      <c r="BE1356" s="6"/>
    </row>
    <row r="1357" spans="40:57" x14ac:dyDescent="0.25">
      <c r="AN1357" s="7"/>
      <c r="BC1357"/>
      <c r="BE1357" s="6"/>
    </row>
    <row r="1358" spans="40:57" x14ac:dyDescent="0.25">
      <c r="AN1358" s="7"/>
      <c r="BC1358"/>
      <c r="BE1358" s="6"/>
    </row>
    <row r="1359" spans="40:57" x14ac:dyDescent="0.25">
      <c r="AN1359" s="7"/>
      <c r="BC1359"/>
      <c r="BE1359" s="6"/>
    </row>
    <row r="1360" spans="40:57" x14ac:dyDescent="0.25">
      <c r="AN1360" s="7"/>
      <c r="BC1360"/>
      <c r="BE1360" s="6"/>
    </row>
    <row r="1361" spans="40:57" x14ac:dyDescent="0.25">
      <c r="AN1361" s="7"/>
      <c r="BC1361"/>
      <c r="BE1361" s="6"/>
    </row>
    <row r="1362" spans="40:57" x14ac:dyDescent="0.25">
      <c r="AN1362" s="7"/>
      <c r="BC1362"/>
      <c r="BE1362" s="6"/>
    </row>
    <row r="1363" spans="40:57" x14ac:dyDescent="0.25">
      <c r="AN1363" s="7"/>
      <c r="BC1363"/>
      <c r="BE1363" s="6"/>
    </row>
    <row r="1364" spans="40:57" x14ac:dyDescent="0.25">
      <c r="AN1364" s="7"/>
      <c r="BC1364"/>
      <c r="BE1364" s="6"/>
    </row>
    <row r="1365" spans="40:57" x14ac:dyDescent="0.25">
      <c r="AN1365" s="7"/>
      <c r="BC1365"/>
      <c r="BE1365" s="6"/>
    </row>
    <row r="1366" spans="40:57" x14ac:dyDescent="0.25">
      <c r="AN1366" s="7"/>
      <c r="BC1366"/>
      <c r="BE1366" s="6"/>
    </row>
    <row r="1367" spans="40:57" x14ac:dyDescent="0.25">
      <c r="AN1367" s="7"/>
      <c r="BC1367"/>
      <c r="BE1367" s="6"/>
    </row>
    <row r="1368" spans="40:57" x14ac:dyDescent="0.25">
      <c r="AN1368" s="7"/>
      <c r="BC1368"/>
      <c r="BE1368" s="6"/>
    </row>
    <row r="1369" spans="40:57" x14ac:dyDescent="0.25">
      <c r="AN1369" s="7"/>
      <c r="BC1369"/>
      <c r="BE1369" s="6"/>
    </row>
    <row r="1370" spans="40:57" x14ac:dyDescent="0.25">
      <c r="AN1370" s="7"/>
      <c r="BC1370"/>
      <c r="BE1370" s="6"/>
    </row>
    <row r="1371" spans="40:57" x14ac:dyDescent="0.25">
      <c r="AN1371" s="7"/>
      <c r="BC1371"/>
      <c r="BE1371" s="6"/>
    </row>
    <row r="1372" spans="40:57" x14ac:dyDescent="0.25">
      <c r="AN1372" s="7"/>
      <c r="BC1372"/>
      <c r="BE1372" s="6"/>
    </row>
  </sheetData>
  <conditionalFormatting sqref="AF1:AM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E454-988E-43E6-B5DD-0BAF208EBBA1}">
  <dimension ref="A1:S1259"/>
  <sheetViews>
    <sheetView workbookViewId="0">
      <selection activeCell="AC10" sqref="AC10"/>
    </sheetView>
  </sheetViews>
  <sheetFormatPr defaultRowHeight="15" x14ac:dyDescent="0.25"/>
  <cols>
    <col min="1" max="3" width="9" style="37" customWidth="1"/>
    <col min="4" max="4" width="9.140625" style="52"/>
    <col min="6" max="6" width="10.28515625" bestFit="1" customWidth="1"/>
    <col min="18" max="18" width="10.28515625" bestFit="1" customWidth="1"/>
  </cols>
  <sheetData>
    <row r="1" spans="1:19" ht="75" x14ac:dyDescent="0.25">
      <c r="A1" s="30" t="s">
        <v>81</v>
      </c>
      <c r="B1" s="30" t="s">
        <v>82</v>
      </c>
      <c r="C1" s="30" t="s">
        <v>83</v>
      </c>
      <c r="D1" s="51" t="s">
        <v>79</v>
      </c>
      <c r="J1" t="s">
        <v>65</v>
      </c>
      <c r="K1" s="40" t="s">
        <v>66</v>
      </c>
      <c r="L1" s="40" t="s">
        <v>56</v>
      </c>
      <c r="M1" s="40" t="s">
        <v>58</v>
      </c>
      <c r="N1" s="40" t="s">
        <v>79</v>
      </c>
    </row>
    <row r="2" spans="1:19" x14ac:dyDescent="0.25">
      <c r="A2" s="33">
        <v>27.90882828146141</v>
      </c>
      <c r="B2" s="33">
        <v>28.388000000002194</v>
      </c>
      <c r="C2" s="33">
        <v>28.28737393910842</v>
      </c>
      <c r="D2" s="52">
        <v>33.909999999999854</v>
      </c>
      <c r="J2">
        <v>0</v>
      </c>
      <c r="K2">
        <f>COUNTIF(A:A, "&lt;"&amp;J3) - COUNTIF(A:A, "&lt;="&amp;J2)</f>
        <v>454</v>
      </c>
      <c r="L2">
        <f>COUNTIF(B:B, "&lt;"&amp;J3) - COUNTIF(B:B, "&lt;="&amp;J2)</f>
        <v>470</v>
      </c>
      <c r="M2">
        <f>COUNTIF(C:C, "&lt;"&amp;J3) - COUNTIF(C:C, "&lt;="&amp;J2)</f>
        <v>473</v>
      </c>
      <c r="N2">
        <f>COUNTIF(D:D, "&lt;"&amp;J3) - COUNTIF(D:D, "&lt;="&amp;J2)</f>
        <v>459</v>
      </c>
      <c r="R2" t="s">
        <v>63</v>
      </c>
      <c r="S2">
        <v>10</v>
      </c>
    </row>
    <row r="3" spans="1:19" x14ac:dyDescent="0.25">
      <c r="A3" s="33">
        <v>18.621649191550659</v>
      </c>
      <c r="B3" s="33">
        <v>15.466000000020358</v>
      </c>
      <c r="C3" s="33">
        <v>16.128686330241635</v>
      </c>
      <c r="D3" s="52">
        <v>24.370000000000346</v>
      </c>
      <c r="J3">
        <f t="shared" ref="J3:J15" si="0">J2+$S$2</f>
        <v>10</v>
      </c>
      <c r="K3">
        <f t="shared" ref="K3:K14" si="1">COUNTIF(A:A, "&lt;"&amp;J4) - COUNTIF(A:A, "&lt;="&amp;J3)</f>
        <v>271</v>
      </c>
      <c r="L3">
        <f t="shared" ref="L3:L14" si="2">COUNTIF(B:B, "&lt;"&amp;J4) - COUNTIF(B:B, "&lt;="&amp;J3)</f>
        <v>272</v>
      </c>
      <c r="M3">
        <f t="shared" ref="M3:M14" si="3">COUNTIF(C:C, "&lt;"&amp;J4) - COUNTIF(C:C, "&lt;="&amp;J3)</f>
        <v>266</v>
      </c>
      <c r="N3">
        <f t="shared" ref="N3:N14" si="4">COUNTIF(D:D, "&lt;"&amp;J4) - COUNTIF(D:D, "&lt;="&amp;J3)</f>
        <v>272</v>
      </c>
      <c r="R3" t="s">
        <v>64</v>
      </c>
      <c r="S3">
        <v>96</v>
      </c>
    </row>
    <row r="4" spans="1:19" x14ac:dyDescent="0.25">
      <c r="A4" s="33">
        <v>76.060935079100091</v>
      </c>
      <c r="B4" s="33">
        <v>81.086999999999989</v>
      </c>
      <c r="C4" s="33">
        <v>80.03152636661116</v>
      </c>
      <c r="D4" s="52">
        <v>81.470000000000255</v>
      </c>
      <c r="J4">
        <f t="shared" si="0"/>
        <v>20</v>
      </c>
      <c r="K4">
        <f t="shared" si="1"/>
        <v>188</v>
      </c>
      <c r="L4">
        <f t="shared" si="2"/>
        <v>175</v>
      </c>
      <c r="M4">
        <f t="shared" si="3"/>
        <v>178</v>
      </c>
      <c r="N4">
        <f t="shared" si="4"/>
        <v>186</v>
      </c>
    </row>
    <row r="5" spans="1:19" x14ac:dyDescent="0.25">
      <c r="A5" s="33">
        <v>13.897021725153991</v>
      </c>
      <c r="B5" s="33">
        <v>21.831999999995332</v>
      </c>
      <c r="C5" s="33">
        <v>20.165654562278633</v>
      </c>
      <c r="D5" s="52">
        <v>19.300000000000182</v>
      </c>
      <c r="J5">
        <f t="shared" si="0"/>
        <v>30</v>
      </c>
      <c r="K5">
        <f t="shared" si="1"/>
        <v>100</v>
      </c>
      <c r="L5">
        <f t="shared" si="2"/>
        <v>114</v>
      </c>
      <c r="M5">
        <f t="shared" si="3"/>
        <v>109</v>
      </c>
      <c r="N5">
        <f t="shared" si="4"/>
        <v>100</v>
      </c>
    </row>
    <row r="6" spans="1:19" x14ac:dyDescent="0.25">
      <c r="A6" s="33">
        <v>56.102996022975276</v>
      </c>
      <c r="B6" s="33">
        <v>53.08399999999574</v>
      </c>
      <c r="C6" s="33">
        <v>53.717989164821574</v>
      </c>
      <c r="D6" s="52">
        <v>49.980000000000018</v>
      </c>
      <c r="J6">
        <f t="shared" si="0"/>
        <v>40</v>
      </c>
      <c r="K6">
        <f t="shared" si="1"/>
        <v>79</v>
      </c>
      <c r="L6">
        <f t="shared" si="2"/>
        <v>66</v>
      </c>
      <c r="M6">
        <f t="shared" si="3"/>
        <v>72</v>
      </c>
      <c r="N6">
        <f t="shared" si="4"/>
        <v>78</v>
      </c>
    </row>
    <row r="7" spans="1:19" x14ac:dyDescent="0.25">
      <c r="A7" s="33">
        <v>0.91315757335451053</v>
      </c>
      <c r="B7" s="33">
        <v>2.4739999999965221</v>
      </c>
      <c r="C7" s="33">
        <v>2.1462230904016906</v>
      </c>
      <c r="D7" s="52">
        <v>7.6199999999998909</v>
      </c>
      <c r="J7">
        <f t="shared" si="0"/>
        <v>50</v>
      </c>
      <c r="K7">
        <f t="shared" si="1"/>
        <v>46</v>
      </c>
      <c r="L7">
        <f t="shared" si="2"/>
        <v>40</v>
      </c>
      <c r="M7">
        <f t="shared" si="3"/>
        <v>39</v>
      </c>
      <c r="N7">
        <f t="shared" si="4"/>
        <v>46</v>
      </c>
    </row>
    <row r="8" spans="1:19" x14ac:dyDescent="0.25">
      <c r="A8" s="33">
        <v>23.890660228212255</v>
      </c>
      <c r="B8" s="33">
        <v>30.22800000000143</v>
      </c>
      <c r="C8" s="33">
        <v>28.897158647925608</v>
      </c>
      <c r="D8" s="52">
        <v>31.059999999999945</v>
      </c>
      <c r="J8">
        <f t="shared" si="0"/>
        <v>60</v>
      </c>
      <c r="K8">
        <f t="shared" si="1"/>
        <v>23</v>
      </c>
      <c r="L8">
        <f t="shared" si="2"/>
        <v>30</v>
      </c>
      <c r="M8">
        <f t="shared" si="3"/>
        <v>29</v>
      </c>
      <c r="N8">
        <f t="shared" si="4"/>
        <v>24</v>
      </c>
    </row>
    <row r="9" spans="1:19" x14ac:dyDescent="0.25">
      <c r="A9" s="33">
        <v>13.241875037057071</v>
      </c>
      <c r="B9" s="33">
        <v>14.918999999985317</v>
      </c>
      <c r="C9" s="33">
        <v>14.566803757770685</v>
      </c>
      <c r="D9" s="52">
        <v>5.2800000000002001</v>
      </c>
      <c r="J9">
        <f t="shared" si="0"/>
        <v>70</v>
      </c>
      <c r="K9">
        <f t="shared" si="1"/>
        <v>27</v>
      </c>
      <c r="L9">
        <f t="shared" si="2"/>
        <v>23</v>
      </c>
      <c r="M9">
        <f t="shared" si="3"/>
        <v>23</v>
      </c>
      <c r="N9">
        <f t="shared" si="4"/>
        <v>20</v>
      </c>
    </row>
    <row r="10" spans="1:19" x14ac:dyDescent="0.25">
      <c r="A10" s="33">
        <v>95.982225395826845</v>
      </c>
      <c r="B10" s="33">
        <v>99.775000000003729</v>
      </c>
      <c r="C10" s="33">
        <v>98.978517333126092</v>
      </c>
      <c r="D10" s="52">
        <v>104.42999999999984</v>
      </c>
      <c r="J10">
        <f t="shared" si="0"/>
        <v>80</v>
      </c>
      <c r="K10">
        <f t="shared" si="1"/>
        <v>15</v>
      </c>
      <c r="L10">
        <f t="shared" si="2"/>
        <v>17</v>
      </c>
      <c r="M10">
        <f t="shared" si="3"/>
        <v>18</v>
      </c>
      <c r="N10">
        <f t="shared" si="4"/>
        <v>22</v>
      </c>
    </row>
    <row r="11" spans="1:19" x14ac:dyDescent="0.25">
      <c r="A11" s="33">
        <v>36.746358353510459</v>
      </c>
      <c r="B11" s="33">
        <v>20.667000000012195</v>
      </c>
      <c r="C11" s="33">
        <v>24.043665254247117</v>
      </c>
      <c r="D11" s="52">
        <v>26.739999999999782</v>
      </c>
      <c r="J11">
        <f t="shared" si="0"/>
        <v>90</v>
      </c>
      <c r="K11">
        <f t="shared" si="1"/>
        <v>12</v>
      </c>
      <c r="L11">
        <f t="shared" si="2"/>
        <v>8</v>
      </c>
      <c r="M11">
        <f t="shared" si="3"/>
        <v>7</v>
      </c>
      <c r="N11">
        <f t="shared" si="4"/>
        <v>7</v>
      </c>
    </row>
    <row r="12" spans="1:19" x14ac:dyDescent="0.25">
      <c r="A12" s="33">
        <v>54.779965592275857</v>
      </c>
      <c r="B12" s="33">
        <v>38.120000000009441</v>
      </c>
      <c r="C12" s="33">
        <v>41.618592774385434</v>
      </c>
      <c r="D12" s="52">
        <v>44.420000000000073</v>
      </c>
      <c r="J12">
        <f t="shared" si="0"/>
        <v>100</v>
      </c>
      <c r="K12">
        <f t="shared" si="1"/>
        <v>7</v>
      </c>
      <c r="L12">
        <f t="shared" si="2"/>
        <v>8</v>
      </c>
      <c r="M12">
        <f t="shared" si="3"/>
        <v>9</v>
      </c>
      <c r="N12">
        <f t="shared" si="4"/>
        <v>7</v>
      </c>
    </row>
    <row r="13" spans="1:19" x14ac:dyDescent="0.25">
      <c r="A13" s="33">
        <v>56.548637856936693</v>
      </c>
      <c r="B13" s="33">
        <v>41.189000000005308</v>
      </c>
      <c r="C13" s="33">
        <v>44.414523949960767</v>
      </c>
      <c r="D13" s="52">
        <v>46.239999999999782</v>
      </c>
      <c r="J13">
        <f t="shared" si="0"/>
        <v>110</v>
      </c>
      <c r="K13">
        <f t="shared" si="1"/>
        <v>6</v>
      </c>
      <c r="L13">
        <f t="shared" si="2"/>
        <v>6</v>
      </c>
      <c r="M13">
        <f t="shared" si="3"/>
        <v>6</v>
      </c>
      <c r="N13">
        <f t="shared" si="4"/>
        <v>5</v>
      </c>
    </row>
    <row r="14" spans="1:19" x14ac:dyDescent="0.25">
      <c r="A14" s="33">
        <v>79.863365036035702</v>
      </c>
      <c r="B14" s="33">
        <v>72.58600000000024</v>
      </c>
      <c r="C14" s="33">
        <v>74.114246657567492</v>
      </c>
      <c r="D14" s="52">
        <v>70.440000000000055</v>
      </c>
      <c r="J14">
        <f t="shared" si="0"/>
        <v>120</v>
      </c>
      <c r="K14">
        <f t="shared" si="1"/>
        <v>5</v>
      </c>
      <c r="L14">
        <f t="shared" si="2"/>
        <v>4</v>
      </c>
      <c r="M14">
        <f t="shared" si="3"/>
        <v>5</v>
      </c>
      <c r="N14">
        <f t="shared" si="4"/>
        <v>8</v>
      </c>
    </row>
    <row r="15" spans="1:19" x14ac:dyDescent="0.25">
      <c r="A15" s="33">
        <v>14.745199288537151</v>
      </c>
      <c r="B15" s="33">
        <v>16.323000000006232</v>
      </c>
      <c r="C15" s="33">
        <v>15.991661850598121</v>
      </c>
      <c r="D15" s="52">
        <v>22.699999999999818</v>
      </c>
      <c r="J15">
        <f t="shared" si="0"/>
        <v>130</v>
      </c>
    </row>
    <row r="16" spans="1:19" x14ac:dyDescent="0.25">
      <c r="A16" s="33">
        <v>64.360789761795331</v>
      </c>
      <c r="B16" s="33">
        <v>76.193000000008396</v>
      </c>
      <c r="C16" s="33">
        <v>73.708235849983794</v>
      </c>
      <c r="D16" s="52">
        <v>70.399999999999636</v>
      </c>
    </row>
    <row r="17" spans="1:4" x14ac:dyDescent="0.25">
      <c r="A17" s="33">
        <v>34.60372408046851</v>
      </c>
      <c r="B17" s="33">
        <v>36.514000000004216</v>
      </c>
      <c r="C17" s="33">
        <v>36.112842056901627</v>
      </c>
      <c r="D17" s="52">
        <v>30.119999999999891</v>
      </c>
    </row>
    <row r="18" spans="1:4" x14ac:dyDescent="0.25">
      <c r="A18" s="33">
        <v>42.887719343942535</v>
      </c>
      <c r="B18" s="33">
        <v>41.61200000000099</v>
      </c>
      <c r="C18" s="33">
        <v>41.879901062228782</v>
      </c>
      <c r="D18" s="52">
        <v>45.670000000000073</v>
      </c>
    </row>
    <row r="19" spans="1:4" x14ac:dyDescent="0.25">
      <c r="A19" s="33">
        <v>54.378328263857384</v>
      </c>
      <c r="B19" s="33">
        <v>55.756999999998698</v>
      </c>
      <c r="C19" s="33">
        <v>55.467478935409417</v>
      </c>
      <c r="D19" s="52">
        <v>55.090000000000146</v>
      </c>
    </row>
    <row r="20" spans="1:4" x14ac:dyDescent="0.25">
      <c r="A20" s="33">
        <v>4.9532293280631166</v>
      </c>
      <c r="B20" s="33">
        <v>12.445999999981268</v>
      </c>
      <c r="C20" s="33">
        <v>8.7921618410919109</v>
      </c>
      <c r="D20" s="52">
        <v>3.9699999999997999</v>
      </c>
    </row>
    <row r="21" spans="1:4" x14ac:dyDescent="0.25">
      <c r="A21" s="33">
        <v>143.3883938692934</v>
      </c>
      <c r="B21" s="33">
        <v>145.62799999999334</v>
      </c>
      <c r="C21" s="33">
        <v>145.15768271254638</v>
      </c>
      <c r="D21" s="52">
        <v>141.07999999999993</v>
      </c>
    </row>
    <row r="22" spans="1:4" x14ac:dyDescent="0.25">
      <c r="A22" s="33">
        <v>42.840434274132349</v>
      </c>
      <c r="B22" s="33">
        <v>43.189000000003034</v>
      </c>
      <c r="C22" s="33">
        <v>43.115801197570363</v>
      </c>
      <c r="D22" s="52">
        <v>45.859999999999673</v>
      </c>
    </row>
    <row r="23" spans="1:4" x14ac:dyDescent="0.25">
      <c r="A23" s="33">
        <v>9.7687967122055852</v>
      </c>
      <c r="B23" s="33">
        <v>14.874000000000706</v>
      </c>
      <c r="C23" s="33">
        <v>13.80190730956383</v>
      </c>
      <c r="D23" s="52">
        <v>14.220000000000255</v>
      </c>
    </row>
    <row r="24" spans="1:4" x14ac:dyDescent="0.25">
      <c r="A24" s="33">
        <v>11.044851107039904</v>
      </c>
      <c r="B24" s="33">
        <v>1.8389999999817519</v>
      </c>
      <c r="C24" s="33">
        <v>0.86660873249275028</v>
      </c>
      <c r="D24" s="52">
        <v>4.3600000000005821</v>
      </c>
    </row>
    <row r="25" spans="1:4" x14ac:dyDescent="0.25">
      <c r="A25" s="33">
        <v>65.633901462450922</v>
      </c>
      <c r="B25" s="33">
        <v>49.966999999995096</v>
      </c>
      <c r="C25" s="33">
        <v>53.257049307110719</v>
      </c>
      <c r="D25" s="52">
        <v>57.090000000000146</v>
      </c>
    </row>
    <row r="26" spans="1:4" x14ac:dyDescent="0.25">
      <c r="A26" s="33">
        <v>47.02504315162696</v>
      </c>
      <c r="B26" s="33">
        <v>37.148000000002867</v>
      </c>
      <c r="C26" s="33">
        <v>39.222179061844145</v>
      </c>
      <c r="D26" s="52">
        <v>37.830000000000837</v>
      </c>
    </row>
    <row r="27" spans="1:4" x14ac:dyDescent="0.25">
      <c r="A27" s="33">
        <v>1.5916852049240333</v>
      </c>
      <c r="B27" s="33">
        <v>11.336999999999534</v>
      </c>
      <c r="C27" s="33">
        <v>9.2904838930335245</v>
      </c>
      <c r="D27" s="52">
        <v>10.609999999999673</v>
      </c>
    </row>
    <row r="28" spans="1:4" x14ac:dyDescent="0.25">
      <c r="A28" s="33">
        <v>15.435782052243667</v>
      </c>
      <c r="B28" s="33">
        <v>5.3540000000020882</v>
      </c>
      <c r="C28" s="33">
        <v>7.4711742309727924</v>
      </c>
      <c r="D28" s="52">
        <v>6.3599999999996726</v>
      </c>
    </row>
    <row r="29" spans="1:4" x14ac:dyDescent="0.25">
      <c r="A29" s="33">
        <v>5.849819941975511</v>
      </c>
      <c r="B29" s="33">
        <v>12.631000000003951</v>
      </c>
      <c r="C29" s="33">
        <v>11.206952187817478</v>
      </c>
      <c r="D29" s="52">
        <v>14.739999999999782</v>
      </c>
    </row>
    <row r="30" spans="1:4" x14ac:dyDescent="0.25">
      <c r="A30" s="33">
        <v>18.477483517786823</v>
      </c>
      <c r="B30" s="33">
        <v>23.335000000007312</v>
      </c>
      <c r="C30" s="33">
        <v>22.314921538741146</v>
      </c>
      <c r="D30" s="52">
        <v>27.770000000000437</v>
      </c>
    </row>
    <row r="31" spans="1:4" x14ac:dyDescent="0.25">
      <c r="A31" s="33">
        <v>46.139206794930033</v>
      </c>
      <c r="B31" s="33">
        <v>55.367999999998574</v>
      </c>
      <c r="C31" s="33">
        <v>53.429953426933935</v>
      </c>
      <c r="D31" s="52">
        <v>55.1299999999992</v>
      </c>
    </row>
    <row r="32" spans="1:4" x14ac:dyDescent="0.25">
      <c r="A32" s="33">
        <v>29.672273690135626</v>
      </c>
      <c r="B32" s="33">
        <v>24.767999999992753</v>
      </c>
      <c r="C32" s="33">
        <v>25.797897474923047</v>
      </c>
      <c r="D32" s="52">
        <v>20.1299999999992</v>
      </c>
    </row>
    <row r="33" spans="1:4" x14ac:dyDescent="0.25">
      <c r="A33" s="33">
        <v>19.47907553670575</v>
      </c>
      <c r="B33" s="33">
        <v>24.428999999998268</v>
      </c>
      <c r="C33" s="33">
        <v>23.389515862707412</v>
      </c>
      <c r="D33" s="52">
        <v>29.219999999999345</v>
      </c>
    </row>
    <row r="34" spans="1:4" x14ac:dyDescent="0.25">
      <c r="A34" s="33">
        <v>20.95041856771968</v>
      </c>
      <c r="B34" s="33">
        <v>8.3580000000010841</v>
      </c>
      <c r="C34" s="33">
        <v>11.002407899221907</v>
      </c>
      <c r="D34" s="52">
        <v>10.639999999999418</v>
      </c>
    </row>
    <row r="35" spans="1:4" x14ac:dyDescent="0.25">
      <c r="A35" s="33">
        <v>26.252947391304588</v>
      </c>
      <c r="B35" s="33">
        <v>19.875999999993837</v>
      </c>
      <c r="C35" s="33">
        <v>21.215158952169077</v>
      </c>
      <c r="D35" s="52">
        <v>15.869999999999891</v>
      </c>
    </row>
    <row r="36" spans="1:4" x14ac:dyDescent="0.25">
      <c r="A36" s="33">
        <v>19.926040845930402</v>
      </c>
      <c r="B36" s="33">
        <v>33.217999999998028</v>
      </c>
      <c r="C36" s="33">
        <v>30.4266885776442</v>
      </c>
      <c r="D36" s="52">
        <v>29.319999999999709</v>
      </c>
    </row>
    <row r="37" spans="1:4" x14ac:dyDescent="0.25">
      <c r="A37" s="33">
        <v>11.211901771506746</v>
      </c>
      <c r="B37" s="33">
        <v>7.5989999999901556</v>
      </c>
      <c r="C37" s="33">
        <v>8.357709372008685</v>
      </c>
      <c r="D37" s="52">
        <v>2.910000000000764</v>
      </c>
    </row>
    <row r="38" spans="1:4" x14ac:dyDescent="0.25">
      <c r="A38" s="33">
        <v>39.698825153880534</v>
      </c>
      <c r="B38" s="33">
        <v>46.835000000000036</v>
      </c>
      <c r="C38" s="33">
        <v>45.336403282314677</v>
      </c>
      <c r="D38" s="52">
        <v>47.210000000000036</v>
      </c>
    </row>
    <row r="39" spans="1:4" x14ac:dyDescent="0.25">
      <c r="A39" s="33">
        <v>20.172238502061646</v>
      </c>
      <c r="B39" s="33">
        <v>12.203000000001794</v>
      </c>
      <c r="C39" s="33">
        <v>13.876540085434044</v>
      </c>
      <c r="D39" s="52">
        <v>13.019999999999982</v>
      </c>
    </row>
    <row r="40" spans="1:4" x14ac:dyDescent="0.25">
      <c r="A40" s="33">
        <v>7.0452571279929543E-2</v>
      </c>
      <c r="B40" s="33">
        <v>3.7450000000017099</v>
      </c>
      <c r="C40" s="33">
        <v>2.9733450399698995</v>
      </c>
      <c r="D40" s="52">
        <v>6.25</v>
      </c>
    </row>
    <row r="41" spans="1:4" x14ac:dyDescent="0.25">
      <c r="A41" s="33">
        <v>37.667829339369291</v>
      </c>
      <c r="B41" s="33">
        <v>36.840000000017426</v>
      </c>
      <c r="C41" s="33">
        <v>37.013844161281668</v>
      </c>
      <c r="D41" s="52">
        <v>42.960000000000036</v>
      </c>
    </row>
    <row r="42" spans="1:4" x14ac:dyDescent="0.25">
      <c r="A42" s="33">
        <v>41.881422664234378</v>
      </c>
      <c r="B42" s="33">
        <v>38.830000000008567</v>
      </c>
      <c r="C42" s="33">
        <v>39.47079875949612</v>
      </c>
      <c r="D42" s="52">
        <v>46.299999999999727</v>
      </c>
    </row>
    <row r="43" spans="1:4" x14ac:dyDescent="0.25">
      <c r="A43" s="33">
        <v>68.422385538881372</v>
      </c>
      <c r="B43" s="33">
        <v>72.358999999999469</v>
      </c>
      <c r="C43" s="33">
        <v>71.532310963164491</v>
      </c>
      <c r="D43" s="52">
        <v>72.180000000000291</v>
      </c>
    </row>
    <row r="44" spans="1:4" x14ac:dyDescent="0.25">
      <c r="A44" s="33">
        <v>35.400682514883101</v>
      </c>
      <c r="B44" s="33">
        <v>30.920000000002801</v>
      </c>
      <c r="C44" s="33">
        <v>31.860943328127632</v>
      </c>
      <c r="D44" s="52">
        <v>32.169999999999618</v>
      </c>
    </row>
    <row r="45" spans="1:4" x14ac:dyDescent="0.25">
      <c r="A45" s="33">
        <v>1.0322321768703659</v>
      </c>
      <c r="B45" s="33">
        <v>4.3909999999996217</v>
      </c>
      <c r="C45" s="33">
        <v>3.2521212428569015</v>
      </c>
      <c r="D45" s="52">
        <v>1.1200000000003456</v>
      </c>
    </row>
    <row r="46" spans="1:4" x14ac:dyDescent="0.25">
      <c r="A46" s="33">
        <v>38.745734156242634</v>
      </c>
      <c r="B46" s="33">
        <v>41.095999999995001</v>
      </c>
      <c r="C46" s="33">
        <v>40.602444172806827</v>
      </c>
      <c r="D46" s="52">
        <v>36.799999999999727</v>
      </c>
    </row>
    <row r="47" spans="1:4" x14ac:dyDescent="0.25">
      <c r="A47" s="33">
        <v>41.86845646107713</v>
      </c>
      <c r="B47" s="33">
        <v>41.464999999999236</v>
      </c>
      <c r="C47" s="33">
        <v>41.549725856825262</v>
      </c>
      <c r="D47" s="52">
        <v>43.480000000000018</v>
      </c>
    </row>
    <row r="48" spans="1:4" x14ac:dyDescent="0.25">
      <c r="A48" s="33">
        <v>23.236128436670697</v>
      </c>
      <c r="B48" s="33">
        <v>17.121000000019649</v>
      </c>
      <c r="C48" s="33">
        <v>18.405176971716628</v>
      </c>
      <c r="D48" s="52">
        <v>24.579999999999927</v>
      </c>
    </row>
    <row r="49" spans="1:4" x14ac:dyDescent="0.25">
      <c r="A49" s="33">
        <v>74.194740017078402</v>
      </c>
      <c r="B49" s="33">
        <v>78.265999999997348</v>
      </c>
      <c r="C49" s="33">
        <v>77.411035403584265</v>
      </c>
      <c r="D49" s="52">
        <v>75.960000000000036</v>
      </c>
    </row>
    <row r="50" spans="1:4" x14ac:dyDescent="0.25">
      <c r="A50" s="33">
        <v>55.728612974733096</v>
      </c>
      <c r="B50" s="33">
        <v>59.519000000006145</v>
      </c>
      <c r="C50" s="33">
        <v>58.723018724698704</v>
      </c>
      <c r="D50" s="52">
        <v>52.940000000000055</v>
      </c>
    </row>
    <row r="51" spans="1:4" x14ac:dyDescent="0.25">
      <c r="A51" s="33">
        <v>42.574082702339638</v>
      </c>
      <c r="B51" s="33">
        <v>39.759000000001834</v>
      </c>
      <c r="C51" s="33">
        <v>40.350167367492759</v>
      </c>
      <c r="D51" s="52">
        <v>45.159999999999854</v>
      </c>
    </row>
    <row r="52" spans="1:4" x14ac:dyDescent="0.25">
      <c r="A52" s="33">
        <v>23.190645473818222</v>
      </c>
      <c r="B52" s="33">
        <v>27.958000000001448</v>
      </c>
      <c r="C52" s="33">
        <v>26.956855549502961</v>
      </c>
      <c r="D52" s="52">
        <v>26.390000000000327</v>
      </c>
    </row>
    <row r="53" spans="1:4" x14ac:dyDescent="0.25">
      <c r="A53" s="33">
        <v>18.449297480020959</v>
      </c>
      <c r="B53" s="33">
        <v>29.33800000000474</v>
      </c>
      <c r="C53" s="33">
        <v>27.051372470808019</v>
      </c>
      <c r="D53" s="52">
        <v>22.110000000000127</v>
      </c>
    </row>
    <row r="54" spans="1:4" x14ac:dyDescent="0.25">
      <c r="A54" s="33">
        <v>36.089744074761256</v>
      </c>
      <c r="B54" s="33">
        <v>30.250999999999294</v>
      </c>
      <c r="C54" s="33">
        <v>31.477136255699406</v>
      </c>
      <c r="D54" s="52">
        <v>33.149999999999636</v>
      </c>
    </row>
    <row r="55" spans="1:4" x14ac:dyDescent="0.25">
      <c r="A55" s="33">
        <v>27.840159426801165</v>
      </c>
      <c r="B55" s="33">
        <v>25.778000000000702</v>
      </c>
      <c r="C55" s="33">
        <v>26.211053479628845</v>
      </c>
      <c r="D55" s="52">
        <v>26.510000000000218</v>
      </c>
    </row>
    <row r="56" spans="1:4" x14ac:dyDescent="0.25">
      <c r="A56" s="33">
        <v>12.196093818744885</v>
      </c>
      <c r="B56" s="33">
        <v>8.1790000000064538</v>
      </c>
      <c r="C56" s="33">
        <v>9.0225897019413424</v>
      </c>
      <c r="D56" s="52">
        <v>11.119999999999891</v>
      </c>
    </row>
    <row r="57" spans="1:4" x14ac:dyDescent="0.25">
      <c r="A57" s="33">
        <v>47.424730323598851</v>
      </c>
      <c r="B57" s="33">
        <v>41.083000000003267</v>
      </c>
      <c r="C57" s="33">
        <v>42.414763367958585</v>
      </c>
      <c r="D57" s="52">
        <v>43.769999999999982</v>
      </c>
    </row>
    <row r="58" spans="1:4" x14ac:dyDescent="0.25">
      <c r="A58" s="33">
        <v>18.625727891714632</v>
      </c>
      <c r="B58" s="33">
        <v>9.1630000000059226</v>
      </c>
      <c r="C58" s="33">
        <v>11.150172857264806</v>
      </c>
      <c r="D58" s="52">
        <v>13.099999999999909</v>
      </c>
    </row>
    <row r="59" spans="1:4" x14ac:dyDescent="0.25">
      <c r="A59" s="33">
        <v>45.97602636122383</v>
      </c>
      <c r="B59" s="33">
        <v>37.619000000001051</v>
      </c>
      <c r="C59" s="33">
        <v>39.37397553585788</v>
      </c>
      <c r="D59" s="52">
        <v>38.779999999999745</v>
      </c>
    </row>
    <row r="60" spans="1:4" x14ac:dyDescent="0.25">
      <c r="A60" s="33">
        <v>53.125737311657304</v>
      </c>
      <c r="B60" s="33">
        <v>44.828999999999724</v>
      </c>
      <c r="C60" s="33">
        <v>46.571314835447993</v>
      </c>
      <c r="D60" s="52">
        <v>44.329999999999927</v>
      </c>
    </row>
    <row r="61" spans="1:4" x14ac:dyDescent="0.25">
      <c r="A61" s="33">
        <v>8.8248327104352029</v>
      </c>
      <c r="B61" s="33">
        <v>3.2999999999983629</v>
      </c>
      <c r="C61" s="33">
        <v>4.4602148691901675</v>
      </c>
      <c r="D61" s="52">
        <v>0.60999999999967258</v>
      </c>
    </row>
    <row r="62" spans="1:4" x14ac:dyDescent="0.25">
      <c r="A62" s="33">
        <v>4.1531990702060284</v>
      </c>
      <c r="B62" s="33">
        <v>2.5309999999863066</v>
      </c>
      <c r="C62" s="33">
        <v>2.8716618047324118</v>
      </c>
      <c r="D62" s="52">
        <v>6.2600000000002183</v>
      </c>
    </row>
    <row r="63" spans="1:4" x14ac:dyDescent="0.25">
      <c r="A63" s="33">
        <v>80.260870617332785</v>
      </c>
      <c r="B63" s="33">
        <v>90.673999999999978</v>
      </c>
      <c r="C63" s="33">
        <v>88.487242829639854</v>
      </c>
      <c r="D63" s="52">
        <v>91.449999999999818</v>
      </c>
    </row>
    <row r="64" spans="1:4" x14ac:dyDescent="0.25">
      <c r="A64" s="33">
        <v>8.8504310902108045</v>
      </c>
      <c r="B64" s="33">
        <v>30.551000000007207</v>
      </c>
      <c r="C64" s="33">
        <v>25.99388052894983</v>
      </c>
      <c r="D64" s="52">
        <v>20.650000000000091</v>
      </c>
    </row>
    <row r="65" spans="1:4" x14ac:dyDescent="0.25">
      <c r="A65" s="33">
        <v>101.61837332113919</v>
      </c>
      <c r="B65" s="33">
        <v>85.286000000001877</v>
      </c>
      <c r="C65" s="33">
        <v>88.715798397440722</v>
      </c>
      <c r="D65" s="52">
        <v>89.989999999999782</v>
      </c>
    </row>
    <row r="66" spans="1:4" x14ac:dyDescent="0.25">
      <c r="A66" s="33">
        <v>31.539625561834782</v>
      </c>
      <c r="B66" s="33">
        <v>16.937999999998738</v>
      </c>
      <c r="C66" s="33">
        <v>20.004341367984125</v>
      </c>
      <c r="D66" s="52">
        <v>21.019999999999982</v>
      </c>
    </row>
    <row r="67" spans="1:4" x14ac:dyDescent="0.25">
      <c r="A67" s="33">
        <v>35.376943377394127</v>
      </c>
      <c r="B67" s="33">
        <v>24.142000000003918</v>
      </c>
      <c r="C67" s="33">
        <v>26.501338109255812</v>
      </c>
      <c r="D67" s="52">
        <v>26</v>
      </c>
    </row>
    <row r="68" spans="1:4" x14ac:dyDescent="0.25">
      <c r="A68" s="33">
        <v>56.812884829932045</v>
      </c>
      <c r="B68" s="33">
        <v>44.539000000003398</v>
      </c>
      <c r="C68" s="33">
        <v>47.116515814288505</v>
      </c>
      <c r="D68" s="52">
        <v>49.480000000000018</v>
      </c>
    </row>
    <row r="69" spans="1:4" x14ac:dyDescent="0.25">
      <c r="A69" s="33">
        <v>13.541400825109577</v>
      </c>
      <c r="B69" s="33">
        <v>15.16800000000876</v>
      </c>
      <c r="C69" s="33">
        <v>14.826414173280227</v>
      </c>
      <c r="D69" s="52">
        <v>8.9400000000000546</v>
      </c>
    </row>
    <row r="70" spans="1:4" x14ac:dyDescent="0.25">
      <c r="A70" s="33">
        <v>59.453150104316137</v>
      </c>
      <c r="B70" s="33">
        <v>57.823000000000775</v>
      </c>
      <c r="C70" s="33">
        <v>58.165331521906865</v>
      </c>
      <c r="D70" s="52">
        <v>61.409999999999854</v>
      </c>
    </row>
    <row r="71" spans="1:4" x14ac:dyDescent="0.25">
      <c r="A71" s="33">
        <v>27.007129930234441</v>
      </c>
      <c r="B71" s="33">
        <v>25.886999999999716</v>
      </c>
      <c r="C71" s="33">
        <v>26.122227285348799</v>
      </c>
      <c r="D71" s="52">
        <v>25.9399999999996</v>
      </c>
    </row>
    <row r="72" spans="1:4" x14ac:dyDescent="0.25">
      <c r="A72" s="33">
        <v>29.055034677203366</v>
      </c>
      <c r="B72" s="33">
        <v>20.577000000015232</v>
      </c>
      <c r="C72" s="33">
        <v>22.357387282224863</v>
      </c>
      <c r="D72" s="52">
        <v>28.039999999999964</v>
      </c>
    </row>
    <row r="73" spans="1:4" x14ac:dyDescent="0.25">
      <c r="A73" s="33">
        <v>91.706498888179794</v>
      </c>
      <c r="B73" s="33">
        <v>74.89599999998336</v>
      </c>
      <c r="C73" s="33">
        <v>78.426204766504725</v>
      </c>
      <c r="D73" s="52">
        <v>88.519999999999982</v>
      </c>
    </row>
    <row r="74" spans="1:4" x14ac:dyDescent="0.25">
      <c r="A74" s="33">
        <v>78.357677187417266</v>
      </c>
      <c r="B74" s="33">
        <v>60.803999999989628</v>
      </c>
      <c r="C74" s="33">
        <v>64.490272209349769</v>
      </c>
      <c r="D74" s="52">
        <v>73.529999999999745</v>
      </c>
    </row>
    <row r="75" spans="1:4" x14ac:dyDescent="0.25">
      <c r="A75" s="33">
        <v>89.512463337191093</v>
      </c>
      <c r="B75" s="33">
        <v>79.28300000000263</v>
      </c>
      <c r="C75" s="33">
        <v>81.431187300812326</v>
      </c>
      <c r="D75" s="52">
        <v>83.829999999999472</v>
      </c>
    </row>
    <row r="76" spans="1:4" x14ac:dyDescent="0.25">
      <c r="A76" s="33">
        <v>36.774030696670707</v>
      </c>
      <c r="B76" s="33">
        <v>36.414999999989959</v>
      </c>
      <c r="C76" s="33">
        <v>36.490396446292834</v>
      </c>
      <c r="D76" s="52">
        <v>31.349999999999454</v>
      </c>
    </row>
    <row r="77" spans="1:4" x14ac:dyDescent="0.25">
      <c r="A77" s="33">
        <v>59.365700597672003</v>
      </c>
      <c r="B77" s="33">
        <v>68.034999999996217</v>
      </c>
      <c r="C77" s="33">
        <v>66.214447125508286</v>
      </c>
      <c r="D77" s="52">
        <v>64.210000000000036</v>
      </c>
    </row>
    <row r="78" spans="1:4" x14ac:dyDescent="0.25">
      <c r="A78" s="33">
        <v>16.664125587522904</v>
      </c>
      <c r="B78" s="33">
        <v>13.005000000000109</v>
      </c>
      <c r="C78" s="33">
        <v>13.773416373380314</v>
      </c>
      <c r="D78" s="52">
        <v>13.289999999999964</v>
      </c>
    </row>
    <row r="79" spans="1:4" x14ac:dyDescent="0.25">
      <c r="A79" s="33">
        <v>30.872958979091891</v>
      </c>
      <c r="B79" s="33">
        <v>33.245999999992819</v>
      </c>
      <c r="C79" s="33">
        <v>32.74766138560426</v>
      </c>
      <c r="D79" s="52">
        <v>29.029999999999745</v>
      </c>
    </row>
    <row r="80" spans="1:4" x14ac:dyDescent="0.25">
      <c r="A80" s="33">
        <v>82.642481770983522</v>
      </c>
      <c r="B80" s="33">
        <v>86.846999999994296</v>
      </c>
      <c r="C80" s="33">
        <v>85.964051171902156</v>
      </c>
      <c r="D80" s="52">
        <v>81.409999999999854</v>
      </c>
    </row>
    <row r="81" spans="1:4" x14ac:dyDescent="0.25">
      <c r="A81" s="33">
        <v>45.682033227529246</v>
      </c>
      <c r="B81" s="33">
        <v>48.418999999999869</v>
      </c>
      <c r="C81" s="33">
        <v>47.844236977780383</v>
      </c>
      <c r="D81" s="52">
        <v>48.550000000000182</v>
      </c>
    </row>
    <row r="82" spans="1:4" x14ac:dyDescent="0.25">
      <c r="A82" s="33">
        <v>14.153755296442796</v>
      </c>
      <c r="B82" s="33">
        <v>26.305999999976848</v>
      </c>
      <c r="C82" s="33">
        <v>23.754028612234833</v>
      </c>
      <c r="D82" s="52">
        <v>18.940000000000509</v>
      </c>
    </row>
    <row r="83" spans="1:4" x14ac:dyDescent="0.25">
      <c r="A83" s="33">
        <v>87.090274698427038</v>
      </c>
      <c r="B83" s="33">
        <v>71.527000000010958</v>
      </c>
      <c r="C83" s="33">
        <v>74.795287686677966</v>
      </c>
      <c r="D83" s="52">
        <v>80.809999999999945</v>
      </c>
    </row>
    <row r="84" spans="1:4" x14ac:dyDescent="0.25">
      <c r="A84" s="33">
        <v>81.440495736376306</v>
      </c>
      <c r="B84" s="33">
        <v>67.738999999997759</v>
      </c>
      <c r="C84" s="33">
        <v>70.61631410463724</v>
      </c>
      <c r="D84" s="52">
        <v>73.240000000000236</v>
      </c>
    </row>
    <row r="85" spans="1:4" x14ac:dyDescent="0.25">
      <c r="A85" s="33">
        <v>57.792298656357616</v>
      </c>
      <c r="B85" s="33">
        <v>50.474999999999</v>
      </c>
      <c r="C85" s="33">
        <v>52.011632717834345</v>
      </c>
      <c r="D85" s="52">
        <v>49.139999999999873</v>
      </c>
    </row>
    <row r="86" spans="1:4" x14ac:dyDescent="0.25">
      <c r="A86" s="33">
        <v>7.2333960070241119</v>
      </c>
      <c r="B86" s="33">
        <v>3.8119999999976244</v>
      </c>
      <c r="C86" s="33">
        <v>1.4924668385233417</v>
      </c>
      <c r="D86" s="52">
        <v>1.4600000000000364</v>
      </c>
    </row>
    <row r="87" spans="1:4" x14ac:dyDescent="0.25">
      <c r="A87" s="33">
        <v>64.113581106719266</v>
      </c>
      <c r="B87" s="33">
        <v>55.16399999999885</v>
      </c>
      <c r="C87" s="33">
        <v>57.043412032410288</v>
      </c>
      <c r="D87" s="52">
        <v>54.329999999999927</v>
      </c>
    </row>
    <row r="88" spans="1:4" x14ac:dyDescent="0.25">
      <c r="A88" s="33">
        <v>16.892027790502652</v>
      </c>
      <c r="B88" s="33">
        <v>29.275999999994838</v>
      </c>
      <c r="C88" s="33">
        <v>26.675365836001674</v>
      </c>
      <c r="D88" s="52">
        <v>26.400000000000091</v>
      </c>
    </row>
    <row r="89" spans="1:4" x14ac:dyDescent="0.25">
      <c r="A89" s="33">
        <v>11.726343409397941</v>
      </c>
      <c r="B89" s="33">
        <v>17.088000000009743</v>
      </c>
      <c r="C89" s="33">
        <v>15.962052115981351</v>
      </c>
      <c r="D89" s="52">
        <v>1.7899999999999636</v>
      </c>
    </row>
    <row r="90" spans="1:4" x14ac:dyDescent="0.25">
      <c r="A90" s="33">
        <v>117.60256611619889</v>
      </c>
      <c r="B90" s="33">
        <v>128.29800000000023</v>
      </c>
      <c r="C90" s="33">
        <v>126.05195888440176</v>
      </c>
      <c r="D90" s="52">
        <v>128.30000000000018</v>
      </c>
    </row>
    <row r="91" spans="1:4" x14ac:dyDescent="0.25">
      <c r="A91" s="33">
        <v>49.352976408611994</v>
      </c>
      <c r="B91" s="33">
        <v>32.952000000006137</v>
      </c>
      <c r="C91" s="33">
        <v>36.396205045813076</v>
      </c>
      <c r="D91" s="52">
        <v>36.849999999999909</v>
      </c>
    </row>
    <row r="92" spans="1:4" x14ac:dyDescent="0.25">
      <c r="A92" s="33">
        <v>8.0406026086957354</v>
      </c>
      <c r="B92" s="33">
        <v>9.9219999999932043</v>
      </c>
      <c r="C92" s="33">
        <v>6.1498534521683723</v>
      </c>
      <c r="D92" s="52">
        <v>5.0099999999997635</v>
      </c>
    </row>
    <row r="93" spans="1:4" x14ac:dyDescent="0.25">
      <c r="A93" s="33">
        <v>72.680021240524184</v>
      </c>
      <c r="B93" s="33">
        <v>53.994999999995798</v>
      </c>
      <c r="C93" s="33">
        <v>57.918854460506736</v>
      </c>
      <c r="D93" s="52">
        <v>59.989999999999782</v>
      </c>
    </row>
    <row r="94" spans="1:4" x14ac:dyDescent="0.25">
      <c r="A94" s="33">
        <v>38.083324084222568</v>
      </c>
      <c r="B94" s="33">
        <v>34.743000000000393</v>
      </c>
      <c r="C94" s="33">
        <v>35.444468057687118</v>
      </c>
      <c r="D94" s="52">
        <v>26.130000000000109</v>
      </c>
    </row>
    <row r="95" spans="1:4" x14ac:dyDescent="0.25">
      <c r="A95" s="33">
        <v>44.232469142025366</v>
      </c>
      <c r="B95" s="33">
        <v>50.390000000007149</v>
      </c>
      <c r="C95" s="33">
        <v>49.096918519830979</v>
      </c>
      <c r="D95" s="52">
        <v>54.900000000000091</v>
      </c>
    </row>
    <row r="96" spans="1:4" x14ac:dyDescent="0.25">
      <c r="A96" s="33">
        <v>24.364113317190913</v>
      </c>
      <c r="B96" s="33">
        <v>29.521000000003369</v>
      </c>
      <c r="C96" s="33">
        <v>28.438053796612621</v>
      </c>
      <c r="D96" s="52">
        <v>34.129999999999654</v>
      </c>
    </row>
    <row r="97" spans="1:4" x14ac:dyDescent="0.25">
      <c r="A97" s="33">
        <v>81.145717961623177</v>
      </c>
      <c r="B97" s="33">
        <v>85.34000000000924</v>
      </c>
      <c r="C97" s="33">
        <v>84.459200771948417</v>
      </c>
      <c r="D97" s="52">
        <v>90.0300000000002</v>
      </c>
    </row>
    <row r="98" spans="1:4" x14ac:dyDescent="0.25">
      <c r="A98" s="33">
        <v>3.8686074316128725</v>
      </c>
      <c r="B98" s="33">
        <v>9.3960000000115542</v>
      </c>
      <c r="C98" s="33">
        <v>8.2352475606476219</v>
      </c>
      <c r="D98" s="52">
        <v>4.8299999999999272</v>
      </c>
    </row>
    <row r="99" spans="1:4" x14ac:dyDescent="0.25">
      <c r="A99" s="33">
        <v>115.18777087812214</v>
      </c>
      <c r="B99" s="33">
        <v>132.48499999998148</v>
      </c>
      <c r="C99" s="33">
        <v>128.85258188439093</v>
      </c>
      <c r="D99" s="52">
        <v>123.5600000000004</v>
      </c>
    </row>
    <row r="100" spans="1:4" x14ac:dyDescent="0.25">
      <c r="A100" s="33">
        <v>128.26653287073714</v>
      </c>
      <c r="B100" s="33">
        <v>116.85000000000036</v>
      </c>
      <c r="C100" s="33">
        <v>119.24747190285507</v>
      </c>
      <c r="D100" s="52">
        <v>118.98999999999978</v>
      </c>
    </row>
    <row r="101" spans="1:4" x14ac:dyDescent="0.25">
      <c r="A101" s="33">
        <v>25.28922074502043</v>
      </c>
      <c r="B101" s="33">
        <v>12.782999999999447</v>
      </c>
      <c r="C101" s="33">
        <v>15.409306356454181</v>
      </c>
      <c r="D101" s="52">
        <v>15.699999999999818</v>
      </c>
    </row>
    <row r="102" spans="1:4" x14ac:dyDescent="0.25">
      <c r="A102" s="33">
        <v>33.887606790784957</v>
      </c>
      <c r="B102" s="33">
        <v>37.083999999998014</v>
      </c>
      <c r="C102" s="33">
        <v>36.412757426062853</v>
      </c>
      <c r="D102" s="52">
        <v>24.770000000000437</v>
      </c>
    </row>
    <row r="103" spans="1:4" x14ac:dyDescent="0.25">
      <c r="A103" s="33">
        <v>113.74035766925408</v>
      </c>
      <c r="B103" s="33">
        <v>124.93699999999808</v>
      </c>
      <c r="C103" s="33">
        <v>122.58570511054131</v>
      </c>
      <c r="D103" s="52">
        <v>121.81999999999971</v>
      </c>
    </row>
    <row r="104" spans="1:4" x14ac:dyDescent="0.25">
      <c r="A104" s="33">
        <v>73.32710962967758</v>
      </c>
      <c r="B104" s="33">
        <v>61.314000000005763</v>
      </c>
      <c r="C104" s="33">
        <v>63.836753022236735</v>
      </c>
      <c r="D104" s="52">
        <v>64.920000000000073</v>
      </c>
    </row>
    <row r="105" spans="1:4" x14ac:dyDescent="0.25">
      <c r="A105" s="33">
        <v>5.4706534902134081</v>
      </c>
      <c r="B105" s="33">
        <v>6.6019999999925858</v>
      </c>
      <c r="C105" s="33">
        <v>6.3644172329386492</v>
      </c>
      <c r="D105" s="52">
        <v>2.5600000000004002</v>
      </c>
    </row>
    <row r="106" spans="1:4" x14ac:dyDescent="0.25">
      <c r="A106" s="33">
        <v>95.990167414966891</v>
      </c>
      <c r="B106" s="33">
        <v>105.2199999999948</v>
      </c>
      <c r="C106" s="33">
        <v>103.28173515713934</v>
      </c>
      <c r="D106" s="52">
        <v>102.94000000000051</v>
      </c>
    </row>
    <row r="107" spans="1:4" x14ac:dyDescent="0.25">
      <c r="A107" s="33">
        <v>46.930659950445261</v>
      </c>
      <c r="B107" s="33">
        <v>53.829000000002452</v>
      </c>
      <c r="C107" s="33">
        <v>52.380348589595087</v>
      </c>
      <c r="D107" s="52">
        <v>40.779999999999745</v>
      </c>
    </row>
    <row r="108" spans="1:4" x14ac:dyDescent="0.25">
      <c r="A108" s="33">
        <v>109.218493587995</v>
      </c>
      <c r="B108" s="33">
        <v>103.71600000001399</v>
      </c>
      <c r="C108" s="33">
        <v>104.87152365348993</v>
      </c>
      <c r="D108" s="52">
        <v>114.05000000000018</v>
      </c>
    </row>
    <row r="109" spans="1:4" x14ac:dyDescent="0.25">
      <c r="A109" s="33">
        <v>91.644532430572326</v>
      </c>
      <c r="B109" s="33">
        <v>97.201000000000931</v>
      </c>
      <c r="C109" s="33">
        <v>96.034141810420806</v>
      </c>
      <c r="D109" s="52">
        <v>95.510000000000218</v>
      </c>
    </row>
    <row r="110" spans="1:4" x14ac:dyDescent="0.25">
      <c r="A110" s="33">
        <v>9.0450027797432995</v>
      </c>
      <c r="B110" s="33">
        <v>20.972999999980857</v>
      </c>
      <c r="C110" s="33">
        <v>18.468120583730524</v>
      </c>
      <c r="D110" s="52">
        <v>12.8100000000004</v>
      </c>
    </row>
    <row r="111" spans="1:4" x14ac:dyDescent="0.25">
      <c r="A111" s="33">
        <v>74.945328397167032</v>
      </c>
      <c r="B111" s="33">
        <v>71.079999999999927</v>
      </c>
      <c r="C111" s="33">
        <v>71.891718963404855</v>
      </c>
      <c r="D111" s="52">
        <v>71.579999999999927</v>
      </c>
    </row>
    <row r="112" spans="1:4" x14ac:dyDescent="0.25">
      <c r="A112" s="33">
        <v>8.2538647656128887</v>
      </c>
      <c r="B112" s="33">
        <v>12.40899999998237</v>
      </c>
      <c r="C112" s="33">
        <v>11.536421600764697</v>
      </c>
      <c r="D112" s="52">
        <v>6.0599999999994907</v>
      </c>
    </row>
    <row r="113" spans="1:4" x14ac:dyDescent="0.25">
      <c r="A113" s="33">
        <v>55.887122766851462</v>
      </c>
      <c r="B113" s="33">
        <v>62.011999999998807</v>
      </c>
      <c r="C113" s="33">
        <v>60.725775781037555</v>
      </c>
      <c r="D113" s="52">
        <v>56.529999999999745</v>
      </c>
    </row>
    <row r="114" spans="1:4" x14ac:dyDescent="0.25">
      <c r="A114" s="33">
        <v>51.442112265425749</v>
      </c>
      <c r="B114" s="33">
        <v>56.619000000002416</v>
      </c>
      <c r="C114" s="33">
        <v>55.531853575741479</v>
      </c>
      <c r="D114" s="52">
        <v>52.289999999999964</v>
      </c>
    </row>
    <row r="115" spans="1:4" x14ac:dyDescent="0.25">
      <c r="A115" s="33">
        <v>43.501464590013711</v>
      </c>
      <c r="B115" s="33">
        <v>37.634999999999309</v>
      </c>
      <c r="C115" s="33">
        <v>38.866957563902361</v>
      </c>
      <c r="D115" s="52">
        <v>40.140000000000327</v>
      </c>
    </row>
    <row r="116" spans="1:4" x14ac:dyDescent="0.25">
      <c r="A116" s="33">
        <v>56.537307272727958</v>
      </c>
      <c r="B116" s="33">
        <v>46.959000000001652</v>
      </c>
      <c r="C116" s="33">
        <v>48.970444527274594</v>
      </c>
      <c r="D116" s="52">
        <v>50.110000000000582</v>
      </c>
    </row>
    <row r="117" spans="1:4" x14ac:dyDescent="0.25">
      <c r="A117" s="33">
        <v>14.140208253168566</v>
      </c>
      <c r="B117" s="33">
        <v>7.8199999999987995</v>
      </c>
      <c r="C117" s="33">
        <v>9.1472437331640322</v>
      </c>
      <c r="D117" s="52">
        <v>5.8699999999998909</v>
      </c>
    </row>
    <row r="118" spans="1:4" x14ac:dyDescent="0.25">
      <c r="A118" s="33">
        <v>16.167245743882631</v>
      </c>
      <c r="B118" s="33">
        <v>27.511999999996078</v>
      </c>
      <c r="C118" s="33">
        <v>25.129601606212418</v>
      </c>
      <c r="D118" s="52">
        <v>25.5600000000004</v>
      </c>
    </row>
    <row r="119" spans="1:4" x14ac:dyDescent="0.25">
      <c r="A119" s="33">
        <v>23.462643439424028</v>
      </c>
      <c r="B119" s="33">
        <v>5.1920000000045547</v>
      </c>
      <c r="C119" s="33">
        <v>9.028835122282544</v>
      </c>
      <c r="D119" s="52">
        <v>13.020000000000437</v>
      </c>
    </row>
    <row r="120" spans="1:4" x14ac:dyDescent="0.25">
      <c r="A120" s="33">
        <v>59.210311612459918</v>
      </c>
      <c r="B120" s="33">
        <v>49.777999999997519</v>
      </c>
      <c r="C120" s="33">
        <v>51.758785438614723</v>
      </c>
      <c r="D120" s="52">
        <v>47.329999999999927</v>
      </c>
    </row>
    <row r="121" spans="1:4" x14ac:dyDescent="0.25">
      <c r="A121" s="33">
        <v>22.136950909090956</v>
      </c>
      <c r="B121" s="33">
        <v>33.904999999999745</v>
      </c>
      <c r="C121" s="33">
        <v>31.433709690909382</v>
      </c>
      <c r="D121" s="52">
        <v>34.670000000000073</v>
      </c>
    </row>
    <row r="122" spans="1:4" x14ac:dyDescent="0.25">
      <c r="A122" s="33">
        <v>6.1302843105813736</v>
      </c>
      <c r="B122" s="33">
        <v>11.409999999988031</v>
      </c>
      <c r="C122" s="33">
        <v>7.7265402947687107</v>
      </c>
      <c r="D122" s="52">
        <v>5.5399999999999636</v>
      </c>
    </row>
    <row r="123" spans="1:4" x14ac:dyDescent="0.25">
      <c r="A123" s="33">
        <v>79.314077143072609</v>
      </c>
      <c r="B123" s="33">
        <v>66.092000000007829</v>
      </c>
      <c r="C123" s="33">
        <v>68.868636200051697</v>
      </c>
      <c r="D123" s="52">
        <v>68.610000000000582</v>
      </c>
    </row>
    <row r="124" spans="1:4" x14ac:dyDescent="0.25">
      <c r="A124" s="33">
        <v>30.796193034078897</v>
      </c>
      <c r="B124" s="33">
        <v>23.883999999999105</v>
      </c>
      <c r="C124" s="33">
        <v>25.335560537156198</v>
      </c>
      <c r="D124" s="52">
        <v>21.75</v>
      </c>
    </row>
    <row r="125" spans="1:4" x14ac:dyDescent="0.25">
      <c r="A125" s="33">
        <v>21.113232905788209</v>
      </c>
      <c r="B125" s="33">
        <v>22.562999999996464</v>
      </c>
      <c r="C125" s="33">
        <v>22.258548910212994</v>
      </c>
      <c r="D125" s="52">
        <v>28.740000000000691</v>
      </c>
    </row>
    <row r="126" spans="1:4" x14ac:dyDescent="0.25">
      <c r="A126" s="33">
        <v>28.478650909090902</v>
      </c>
      <c r="B126" s="33">
        <v>32.61200000000099</v>
      </c>
      <c r="C126" s="33">
        <v>31.743996690909626</v>
      </c>
      <c r="D126" s="52">
        <v>34.430000000000291</v>
      </c>
    </row>
    <row r="127" spans="1:4" x14ac:dyDescent="0.25">
      <c r="A127" s="33">
        <v>16.09661173461609</v>
      </c>
      <c r="B127" s="33">
        <v>14.857000000006337</v>
      </c>
      <c r="C127" s="33">
        <v>15.117318464274831</v>
      </c>
      <c r="D127" s="52">
        <v>20.150000000000546</v>
      </c>
    </row>
    <row r="128" spans="1:4" x14ac:dyDescent="0.25">
      <c r="A128" s="33">
        <v>47.137543409397949</v>
      </c>
      <c r="B128" s="33">
        <v>52.491999999994732</v>
      </c>
      <c r="C128" s="33">
        <v>51.367564115968889</v>
      </c>
      <c r="D128" s="52">
        <v>50.180000000000291</v>
      </c>
    </row>
    <row r="129" spans="1:4" x14ac:dyDescent="0.25">
      <c r="A129" s="33">
        <v>39.686391044888296</v>
      </c>
      <c r="B129" s="33">
        <v>39.25999999999658</v>
      </c>
      <c r="C129" s="33">
        <v>39.349542119423859</v>
      </c>
      <c r="D129" s="52">
        <v>36.860000000000582</v>
      </c>
    </row>
    <row r="130" spans="1:4" x14ac:dyDescent="0.25">
      <c r="A130" s="33">
        <v>41.087625744387879</v>
      </c>
      <c r="B130" s="33">
        <v>41.840000000000146</v>
      </c>
      <c r="C130" s="33">
        <v>41.682001406321433</v>
      </c>
      <c r="D130" s="52">
        <v>42.509999999999309</v>
      </c>
    </row>
    <row r="131" spans="1:4" x14ac:dyDescent="0.25">
      <c r="A131" s="33">
        <v>1.0462781024052674</v>
      </c>
      <c r="B131" s="33">
        <v>6.7259999999951106</v>
      </c>
      <c r="C131" s="33">
        <v>5.5332584015013708</v>
      </c>
      <c r="D131" s="52">
        <v>1.2199999999993452</v>
      </c>
    </row>
    <row r="132" spans="1:4" x14ac:dyDescent="0.25">
      <c r="A132" s="33">
        <v>57.633370681850465</v>
      </c>
      <c r="B132" s="33">
        <v>49.557000000005246</v>
      </c>
      <c r="C132" s="33">
        <v>51.253037843192942</v>
      </c>
      <c r="D132" s="52">
        <v>55.779999999999745</v>
      </c>
    </row>
    <row r="133" spans="1:4" x14ac:dyDescent="0.25">
      <c r="A133" s="33">
        <v>70.385788784886245</v>
      </c>
      <c r="B133" s="33">
        <v>60.86300000000665</v>
      </c>
      <c r="C133" s="33">
        <v>62.862785644831092</v>
      </c>
      <c r="D133" s="52">
        <v>66.5600000000004</v>
      </c>
    </row>
    <row r="134" spans="1:4" x14ac:dyDescent="0.25">
      <c r="A134" s="33">
        <v>75.040176261936722</v>
      </c>
      <c r="B134" s="33">
        <v>59.788000000014108</v>
      </c>
      <c r="C134" s="33">
        <v>62.990957015017557</v>
      </c>
      <c r="D134" s="52">
        <v>69.719999999999345</v>
      </c>
    </row>
    <row r="135" spans="1:4" x14ac:dyDescent="0.25">
      <c r="A135" s="33">
        <v>79.255172235796636</v>
      </c>
      <c r="B135" s="33">
        <v>75.022999999998319</v>
      </c>
      <c r="C135" s="33">
        <v>75.911756169515684</v>
      </c>
      <c r="D135" s="52">
        <v>73.630000000000109</v>
      </c>
    </row>
    <row r="136" spans="1:4" x14ac:dyDescent="0.25">
      <c r="A136" s="33">
        <v>24.445335714285648</v>
      </c>
      <c r="B136" s="33">
        <v>21.965000000011969</v>
      </c>
      <c r="C136" s="33">
        <v>22.485870500009696</v>
      </c>
      <c r="D136" s="52">
        <v>29.640000000000327</v>
      </c>
    </row>
    <row r="137" spans="1:4" x14ac:dyDescent="0.25">
      <c r="A137" s="33">
        <v>69.794391333047315</v>
      </c>
      <c r="B137" s="33">
        <v>77.884999999995671</v>
      </c>
      <c r="C137" s="33">
        <v>76.185972179936471</v>
      </c>
      <c r="D137" s="52">
        <v>75.1899999999996</v>
      </c>
    </row>
    <row r="138" spans="1:4" x14ac:dyDescent="0.25">
      <c r="A138" s="33">
        <v>13.309541765549511</v>
      </c>
      <c r="B138" s="33">
        <v>4.0250000000014552</v>
      </c>
      <c r="C138" s="33">
        <v>5.9747537707662559</v>
      </c>
      <c r="D138" s="52">
        <v>6.9700000000002547</v>
      </c>
    </row>
    <row r="139" spans="1:4" x14ac:dyDescent="0.25">
      <c r="A139" s="33">
        <v>61.589494631685739</v>
      </c>
      <c r="B139" s="33">
        <v>52.735999999999876</v>
      </c>
      <c r="C139" s="33">
        <v>54.595233872653807</v>
      </c>
      <c r="D139" s="52">
        <v>54.779999999999745</v>
      </c>
    </row>
    <row r="140" spans="1:4" x14ac:dyDescent="0.25">
      <c r="A140" s="33">
        <v>25.810527002410709</v>
      </c>
      <c r="B140" s="33">
        <v>19.525000000006003</v>
      </c>
      <c r="C140" s="33">
        <v>20.844960670510773</v>
      </c>
      <c r="D140" s="52">
        <v>31.960000000000036</v>
      </c>
    </row>
    <row r="141" spans="1:4" x14ac:dyDescent="0.25">
      <c r="A141" s="33">
        <v>120.4196525847301</v>
      </c>
      <c r="B141" s="33">
        <v>124.40900000000329</v>
      </c>
      <c r="C141" s="33">
        <v>123.57123704279547</v>
      </c>
      <c r="D141" s="52">
        <v>125.92000000000007</v>
      </c>
    </row>
    <row r="142" spans="1:4" x14ac:dyDescent="0.25">
      <c r="A142" s="33">
        <v>7.8549477927572298</v>
      </c>
      <c r="B142" s="33">
        <v>7.3310000000010405</v>
      </c>
      <c r="C142" s="33">
        <v>7.4410290364803586</v>
      </c>
      <c r="D142" s="52">
        <v>13.25</v>
      </c>
    </row>
    <row r="143" spans="1:4" x14ac:dyDescent="0.25">
      <c r="A143" s="33">
        <v>31.59722161402442</v>
      </c>
      <c r="B143" s="33">
        <v>45.69499999999789</v>
      </c>
      <c r="C143" s="33">
        <v>42.734466538943707</v>
      </c>
      <c r="D143" s="52">
        <v>37.820000000000618</v>
      </c>
    </row>
    <row r="144" spans="1:4" x14ac:dyDescent="0.25">
      <c r="A144" s="33">
        <v>70.851346226922942</v>
      </c>
      <c r="B144" s="33">
        <v>68.037999999999556</v>
      </c>
      <c r="C144" s="33">
        <v>68.628802707653449</v>
      </c>
      <c r="D144" s="52">
        <v>63.979999999999563</v>
      </c>
    </row>
    <row r="145" spans="1:4" x14ac:dyDescent="0.25">
      <c r="A145" s="33">
        <v>50.189908056341665</v>
      </c>
      <c r="B145" s="33">
        <v>57.777000000000044</v>
      </c>
      <c r="C145" s="33">
        <v>56.183710691831948</v>
      </c>
      <c r="D145" s="52">
        <v>56.880000000000109</v>
      </c>
    </row>
    <row r="146" spans="1:4" x14ac:dyDescent="0.25">
      <c r="A146" s="33">
        <v>25.969539289274508</v>
      </c>
      <c r="B146" s="33">
        <v>14.191000000003442</v>
      </c>
      <c r="C146" s="33">
        <v>16.664493250750638</v>
      </c>
      <c r="D146" s="52">
        <v>19.769999999999527</v>
      </c>
    </row>
    <row r="147" spans="1:4" x14ac:dyDescent="0.25">
      <c r="A147" s="33">
        <v>91.19367521564709</v>
      </c>
      <c r="B147" s="33">
        <v>72.008999999996377</v>
      </c>
      <c r="C147" s="33">
        <v>76.037781795283081</v>
      </c>
      <c r="D147" s="52">
        <v>86.269999999999527</v>
      </c>
    </row>
    <row r="148" spans="1:4" x14ac:dyDescent="0.25">
      <c r="A148" s="33">
        <v>136.10536697432872</v>
      </c>
      <c r="B148" s="33">
        <v>149.84599999997863</v>
      </c>
      <c r="C148" s="33">
        <v>146.96046706459219</v>
      </c>
      <c r="D148" s="52">
        <v>132.92999999999938</v>
      </c>
    </row>
    <row r="149" spans="1:4" x14ac:dyDescent="0.25">
      <c r="A149" s="33">
        <v>98.586721023936661</v>
      </c>
      <c r="B149" s="33">
        <v>98.649000000001251</v>
      </c>
      <c r="C149" s="33">
        <v>98.635921415027042</v>
      </c>
      <c r="D149" s="52">
        <v>99.430000000000291</v>
      </c>
    </row>
    <row r="150" spans="1:4" x14ac:dyDescent="0.25">
      <c r="A150" s="33">
        <v>28.704974545454206</v>
      </c>
      <c r="B150" s="33">
        <v>22.797000000007756</v>
      </c>
      <c r="C150" s="33">
        <v>24.037674654551665</v>
      </c>
      <c r="D150" s="52">
        <v>27.979999999999563</v>
      </c>
    </row>
    <row r="151" spans="1:4" x14ac:dyDescent="0.25">
      <c r="A151" s="33">
        <v>37.633301595663397</v>
      </c>
      <c r="B151" s="33">
        <v>28.551000000002205</v>
      </c>
      <c r="C151" s="33">
        <v>30.458283335091437</v>
      </c>
      <c r="D151" s="52">
        <v>35.699999999999818</v>
      </c>
    </row>
    <row r="152" spans="1:4" x14ac:dyDescent="0.25">
      <c r="A152" s="33">
        <v>78.101937036481104</v>
      </c>
      <c r="B152" s="33">
        <v>75.831000000000131</v>
      </c>
      <c r="C152" s="33">
        <v>76.307896777660972</v>
      </c>
      <c r="D152" s="52">
        <v>75.800000000000182</v>
      </c>
    </row>
    <row r="153" spans="1:4" x14ac:dyDescent="0.25">
      <c r="A153" s="33">
        <v>17.555556050142513</v>
      </c>
      <c r="B153" s="33">
        <v>16.613000000003012</v>
      </c>
      <c r="C153" s="33">
        <v>16.810936770531953</v>
      </c>
      <c r="D153" s="52">
        <v>19.260000000000218</v>
      </c>
    </row>
    <row r="154" spans="1:4" x14ac:dyDescent="0.25">
      <c r="A154" s="33">
        <v>40.885645495495737</v>
      </c>
      <c r="B154" s="33">
        <v>40.122999999999593</v>
      </c>
      <c r="C154" s="33">
        <v>40.283155554054247</v>
      </c>
      <c r="D154" s="52">
        <v>41.789999999999964</v>
      </c>
    </row>
    <row r="155" spans="1:4" x14ac:dyDescent="0.25">
      <c r="A155" s="33">
        <v>10.832488609988104</v>
      </c>
      <c r="B155" s="33">
        <v>1.5740000000059808</v>
      </c>
      <c r="C155" s="33">
        <v>3.5182826081017993</v>
      </c>
      <c r="D155" s="52">
        <v>10.9399999999996</v>
      </c>
    </row>
    <row r="156" spans="1:4" x14ac:dyDescent="0.25">
      <c r="A156" s="33">
        <v>86.67547736596407</v>
      </c>
      <c r="B156" s="33">
        <v>82.932999999996355</v>
      </c>
      <c r="C156" s="33">
        <v>83.718920246849848</v>
      </c>
      <c r="D156" s="52">
        <v>87.630000000000109</v>
      </c>
    </row>
    <row r="157" spans="1:4" x14ac:dyDescent="0.25">
      <c r="A157" s="33">
        <v>46.542535486423731</v>
      </c>
      <c r="B157" s="33">
        <v>49.783999999999651</v>
      </c>
      <c r="C157" s="33">
        <v>49.103292452148708</v>
      </c>
      <c r="D157" s="52">
        <v>49.159999999999854</v>
      </c>
    </row>
    <row r="158" spans="1:4" x14ac:dyDescent="0.25">
      <c r="A158" s="33">
        <v>44.756913778990565</v>
      </c>
      <c r="B158" s="33">
        <v>33.482000000010885</v>
      </c>
      <c r="C158" s="33">
        <v>35.849731893596072</v>
      </c>
      <c r="D158" s="52">
        <v>40.180000000000291</v>
      </c>
    </row>
    <row r="159" spans="1:4" x14ac:dyDescent="0.25">
      <c r="A159" s="33">
        <v>47.242865587252709</v>
      </c>
      <c r="B159" s="33">
        <v>44.092999999992571</v>
      </c>
      <c r="C159" s="33">
        <v>44.754471773317164</v>
      </c>
      <c r="D159" s="52">
        <v>41.519999999999527</v>
      </c>
    </row>
    <row r="160" spans="1:4" x14ac:dyDescent="0.25">
      <c r="A160" s="33">
        <v>15.37277272108895</v>
      </c>
      <c r="B160" s="33">
        <v>24.175999999998567</v>
      </c>
      <c r="C160" s="33">
        <v>22.327322271427875</v>
      </c>
      <c r="D160" s="52">
        <v>21.880000000000109</v>
      </c>
    </row>
    <row r="161" spans="1:4" x14ac:dyDescent="0.25">
      <c r="A161" s="33">
        <v>24.984518825703162</v>
      </c>
      <c r="B161" s="33">
        <v>23.001999999994041</v>
      </c>
      <c r="C161" s="33">
        <v>23.418328953393029</v>
      </c>
      <c r="D161" s="52">
        <v>17.739999999999782</v>
      </c>
    </row>
    <row r="162" spans="1:4" x14ac:dyDescent="0.25">
      <c r="A162" s="33">
        <v>50.197234496023157</v>
      </c>
      <c r="B162" s="33">
        <v>54.871999999998479</v>
      </c>
      <c r="C162" s="33">
        <v>53.890299244163543</v>
      </c>
      <c r="D162" s="52">
        <v>57.970000000000255</v>
      </c>
    </row>
    <row r="163" spans="1:4" x14ac:dyDescent="0.25">
      <c r="A163" s="33">
        <v>32.612046926074981</v>
      </c>
      <c r="B163" s="33">
        <v>18.307999999999993</v>
      </c>
      <c r="C163" s="33">
        <v>21.31184985447544</v>
      </c>
      <c r="D163" s="52">
        <v>22.989999999999782</v>
      </c>
    </row>
    <row r="164" spans="1:4" x14ac:dyDescent="0.25">
      <c r="A164" s="33">
        <v>38.172461974283578</v>
      </c>
      <c r="B164" s="33">
        <v>18.192000000001826</v>
      </c>
      <c r="C164" s="33">
        <v>22.38789701460064</v>
      </c>
      <c r="D164" s="52">
        <v>26.970000000000255</v>
      </c>
    </row>
    <row r="165" spans="1:4" x14ac:dyDescent="0.25">
      <c r="A165" s="33">
        <v>95.887251694602128</v>
      </c>
      <c r="B165" s="33">
        <v>74.200000000008913</v>
      </c>
      <c r="C165" s="33">
        <v>78.754322855873397</v>
      </c>
      <c r="D165" s="52">
        <v>83.760000000000218</v>
      </c>
    </row>
    <row r="166" spans="1:4" x14ac:dyDescent="0.25">
      <c r="A166" s="33">
        <v>107.79862770288219</v>
      </c>
      <c r="B166" s="33">
        <v>100.09899999998925</v>
      </c>
      <c r="C166" s="33">
        <v>101.71592181759661</v>
      </c>
      <c r="D166" s="52">
        <v>95.660000000000764</v>
      </c>
    </row>
    <row r="167" spans="1:4" x14ac:dyDescent="0.25">
      <c r="A167" s="33">
        <v>42.682066131966167</v>
      </c>
      <c r="B167" s="33">
        <v>51.285000000005311</v>
      </c>
      <c r="C167" s="33">
        <v>49.478383887717428</v>
      </c>
      <c r="D167" s="52">
        <v>54.069999999999709</v>
      </c>
    </row>
    <row r="168" spans="1:4" x14ac:dyDescent="0.25">
      <c r="A168" s="33">
        <v>47.968015853658471</v>
      </c>
      <c r="B168" s="33">
        <v>62.678999999996449</v>
      </c>
      <c r="C168" s="33">
        <v>59.589693329265174</v>
      </c>
      <c r="D168" s="52">
        <v>58.5</v>
      </c>
    </row>
    <row r="169" spans="1:4" x14ac:dyDescent="0.25">
      <c r="A169" s="33">
        <v>0.69881027926385286</v>
      </c>
      <c r="B169" s="33">
        <v>11.221999999998843</v>
      </c>
      <c r="C169" s="33">
        <v>9.01213015864505</v>
      </c>
      <c r="D169" s="52">
        <v>10.190000000000509</v>
      </c>
    </row>
    <row r="170" spans="1:4" x14ac:dyDescent="0.25">
      <c r="A170" s="33">
        <v>61.53665082824773</v>
      </c>
      <c r="B170" s="33">
        <v>65.315999999987071</v>
      </c>
      <c r="C170" s="33">
        <v>64.522336673921927</v>
      </c>
      <c r="D170" s="52">
        <v>53.8100000000004</v>
      </c>
    </row>
    <row r="171" spans="1:4" x14ac:dyDescent="0.25">
      <c r="A171" s="33">
        <v>67.932195918019715</v>
      </c>
      <c r="B171" s="33">
        <v>65.843000000010761</v>
      </c>
      <c r="C171" s="33">
        <v>66.281731142792523</v>
      </c>
      <c r="D171" s="52">
        <v>73.440000000000509</v>
      </c>
    </row>
    <row r="172" spans="1:4" x14ac:dyDescent="0.25">
      <c r="A172" s="33">
        <v>61.14176032450996</v>
      </c>
      <c r="B172" s="33">
        <v>60.552000000006956</v>
      </c>
      <c r="C172" s="33">
        <v>60.675849668152296</v>
      </c>
      <c r="D172" s="52">
        <v>64.6200000000008</v>
      </c>
    </row>
    <row r="173" spans="1:4" x14ac:dyDescent="0.25">
      <c r="A173" s="33">
        <v>54.106284620749648</v>
      </c>
      <c r="B173" s="33">
        <v>50.849000000003798</v>
      </c>
      <c r="C173" s="33">
        <v>51.533029770360372</v>
      </c>
      <c r="D173" s="52">
        <v>55.269999999999527</v>
      </c>
    </row>
    <row r="174" spans="1:4" x14ac:dyDescent="0.25">
      <c r="A174" s="33">
        <v>55.76882629058764</v>
      </c>
      <c r="B174" s="33">
        <v>54.555000000000291</v>
      </c>
      <c r="C174" s="33">
        <v>54.809903521023443</v>
      </c>
      <c r="D174" s="52">
        <v>55.130000000000109</v>
      </c>
    </row>
    <row r="175" spans="1:4" x14ac:dyDescent="0.25">
      <c r="A175" s="33">
        <v>23.581772294839539</v>
      </c>
      <c r="B175" s="33">
        <v>34.416999999995824</v>
      </c>
      <c r="C175" s="33">
        <v>32.141602181913186</v>
      </c>
      <c r="D175" s="52">
        <v>24.860000000000582</v>
      </c>
    </row>
    <row r="176" spans="1:4" x14ac:dyDescent="0.25">
      <c r="A176" s="33">
        <v>76.191409393088179</v>
      </c>
      <c r="B176" s="33">
        <v>75.027000000000044</v>
      </c>
      <c r="C176" s="33">
        <v>75.271525972548261</v>
      </c>
      <c r="D176" s="52">
        <v>74.530000000000655</v>
      </c>
    </row>
    <row r="177" spans="1:4" x14ac:dyDescent="0.25">
      <c r="A177" s="33">
        <v>4.3616369019291596</v>
      </c>
      <c r="B177" s="33">
        <v>8.1849999999885767</v>
      </c>
      <c r="C177" s="33">
        <v>7.3820937493965175</v>
      </c>
      <c r="D177" s="52">
        <v>2.2399999999997817</v>
      </c>
    </row>
    <row r="178" spans="1:4" x14ac:dyDescent="0.25">
      <c r="A178" s="33">
        <v>41.510344516475016</v>
      </c>
      <c r="B178" s="33">
        <v>42.550000000001091</v>
      </c>
      <c r="C178" s="33">
        <v>42.331672348460415</v>
      </c>
      <c r="D178" s="52">
        <v>43.929999999999382</v>
      </c>
    </row>
    <row r="179" spans="1:4" x14ac:dyDescent="0.25">
      <c r="A179" s="33">
        <v>12.252564880792306</v>
      </c>
      <c r="B179" s="33">
        <v>19.181999999999789</v>
      </c>
      <c r="C179" s="33">
        <v>17.726818624966654</v>
      </c>
      <c r="D179" s="52">
        <v>14.949999999999818</v>
      </c>
    </row>
    <row r="180" spans="1:4" x14ac:dyDescent="0.25">
      <c r="A180" s="33">
        <v>23.799470371098323</v>
      </c>
      <c r="B180" s="33">
        <v>21.05699999999888</v>
      </c>
      <c r="C180" s="33">
        <v>21.632918777930172</v>
      </c>
      <c r="D180" s="52">
        <v>20.630000000000109</v>
      </c>
    </row>
    <row r="181" spans="1:4" x14ac:dyDescent="0.25">
      <c r="A181" s="33">
        <v>0.66434840918009286</v>
      </c>
      <c r="B181" s="33">
        <v>12.119999999978063</v>
      </c>
      <c r="C181" s="33">
        <v>9.4352868340547502</v>
      </c>
      <c r="D181" s="52">
        <v>2.6599999999998545</v>
      </c>
    </row>
    <row r="182" spans="1:4" x14ac:dyDescent="0.25">
      <c r="A182" s="33">
        <v>91.010415413049486</v>
      </c>
      <c r="B182" s="33">
        <v>85.758000000003449</v>
      </c>
      <c r="C182" s="33">
        <v>86.861007236742807</v>
      </c>
      <c r="D182" s="52">
        <v>87.409999999999854</v>
      </c>
    </row>
    <row r="183" spans="1:4" x14ac:dyDescent="0.25">
      <c r="A183" s="33">
        <v>14.788312380952448</v>
      </c>
      <c r="B183" s="33">
        <v>13.60700000000088</v>
      </c>
      <c r="C183" s="33">
        <v>13.855075600001328</v>
      </c>
      <c r="D183" s="52">
        <v>10.970000000000255</v>
      </c>
    </row>
    <row r="184" spans="1:4" x14ac:dyDescent="0.25">
      <c r="A184" s="33">
        <v>14.187085013249089</v>
      </c>
      <c r="B184" s="33">
        <v>18.127000000000407</v>
      </c>
      <c r="C184" s="33">
        <v>17.299617852782831</v>
      </c>
      <c r="D184" s="52">
        <v>18.420000000000073</v>
      </c>
    </row>
    <row r="185" spans="1:4" x14ac:dyDescent="0.25">
      <c r="A185" s="33">
        <v>13.405614733969742</v>
      </c>
      <c r="B185" s="33">
        <v>7.1280000000042492</v>
      </c>
      <c r="C185" s="33">
        <v>8.4462990941374301</v>
      </c>
      <c r="D185" s="52">
        <v>9.0299999999997453</v>
      </c>
    </row>
    <row r="186" spans="1:4" x14ac:dyDescent="0.25">
      <c r="A186" s="33">
        <v>20.250777146495238</v>
      </c>
      <c r="B186" s="33">
        <v>16.058999999998377</v>
      </c>
      <c r="C186" s="33">
        <v>16.939273200762727</v>
      </c>
      <c r="D186" s="52">
        <v>15.5</v>
      </c>
    </row>
    <row r="187" spans="1:4" x14ac:dyDescent="0.25">
      <c r="A187" s="33">
        <v>8.457134672516986E-2</v>
      </c>
      <c r="B187" s="33">
        <v>5.1049999999986539</v>
      </c>
      <c r="C187" s="33">
        <v>4.0151900171867965</v>
      </c>
      <c r="D187" s="52">
        <v>4.4200000000000728</v>
      </c>
    </row>
    <row r="188" spans="1:4" x14ac:dyDescent="0.25">
      <c r="A188" s="33">
        <v>12.71022385154356</v>
      </c>
      <c r="B188" s="33">
        <v>15.289999999991778</v>
      </c>
      <c r="C188" s="33">
        <v>14.748247008817998</v>
      </c>
      <c r="D188" s="52">
        <v>9.1399999999994179</v>
      </c>
    </row>
    <row r="189" spans="1:4" x14ac:dyDescent="0.25">
      <c r="A189" s="33">
        <v>54.442241395632664</v>
      </c>
      <c r="B189" s="33">
        <v>54.196999999997388</v>
      </c>
      <c r="C189" s="33">
        <v>54.248500693081041</v>
      </c>
      <c r="D189" s="52">
        <v>57.199999999999818</v>
      </c>
    </row>
    <row r="190" spans="1:4" x14ac:dyDescent="0.25">
      <c r="A190" s="33">
        <v>20.327987707177272</v>
      </c>
      <c r="B190" s="33">
        <v>16.470000000007531</v>
      </c>
      <c r="C190" s="33">
        <v>17.280177418513631</v>
      </c>
      <c r="D190" s="52">
        <v>21.829999999999927</v>
      </c>
    </row>
    <row r="191" spans="1:4" x14ac:dyDescent="0.25">
      <c r="A191" s="33">
        <v>45.580722336125291</v>
      </c>
      <c r="B191" s="33">
        <v>40.660000000013497</v>
      </c>
      <c r="C191" s="33">
        <v>41.69335169059741</v>
      </c>
      <c r="D191" s="52">
        <v>46.200000000000728</v>
      </c>
    </row>
    <row r="192" spans="1:4" x14ac:dyDescent="0.25">
      <c r="A192" s="33">
        <v>54.087596061426666</v>
      </c>
      <c r="B192" s="33">
        <v>53.564000000000306</v>
      </c>
      <c r="C192" s="33">
        <v>53.673955172899696</v>
      </c>
      <c r="D192" s="52">
        <v>54.269999999999527</v>
      </c>
    </row>
    <row r="193" spans="1:4" x14ac:dyDescent="0.25">
      <c r="A193" s="33">
        <v>20.148351061419817</v>
      </c>
      <c r="B193" s="33">
        <v>13.420000000001892</v>
      </c>
      <c r="C193" s="33">
        <v>14.832953722900129</v>
      </c>
      <c r="D193" s="52">
        <v>19.8799999999992</v>
      </c>
    </row>
    <row r="194" spans="1:4" x14ac:dyDescent="0.25">
      <c r="A194" s="33">
        <v>31.84735067188285</v>
      </c>
      <c r="B194" s="33">
        <v>25.196999999999207</v>
      </c>
      <c r="C194" s="33">
        <v>26.593573641094736</v>
      </c>
      <c r="D194" s="52">
        <v>31.859999999999673</v>
      </c>
    </row>
    <row r="195" spans="1:4" x14ac:dyDescent="0.25">
      <c r="A195" s="33">
        <v>50.031126303159908</v>
      </c>
      <c r="B195" s="33">
        <v>58.726999999997133</v>
      </c>
      <c r="C195" s="33">
        <v>56.900866523661534</v>
      </c>
      <c r="D195" s="52">
        <v>50.460000000000036</v>
      </c>
    </row>
    <row r="196" spans="1:4" x14ac:dyDescent="0.25">
      <c r="A196" s="33">
        <v>74.589320504470379</v>
      </c>
      <c r="B196" s="33">
        <v>74.042999999999665</v>
      </c>
      <c r="C196" s="33">
        <v>74.157727305938351</v>
      </c>
      <c r="D196" s="52">
        <v>73.390000000000327</v>
      </c>
    </row>
    <row r="197" spans="1:4" x14ac:dyDescent="0.25">
      <c r="A197" s="33">
        <v>7.5739739681675928</v>
      </c>
      <c r="B197" s="33">
        <v>2.169000000005326</v>
      </c>
      <c r="C197" s="33">
        <v>3.3040445333190291</v>
      </c>
      <c r="D197" s="52">
        <v>8.8999999999996362</v>
      </c>
    </row>
    <row r="198" spans="1:4" x14ac:dyDescent="0.25">
      <c r="A198" s="33">
        <v>39.649920076481976</v>
      </c>
      <c r="B198" s="33">
        <v>43.595999999998639</v>
      </c>
      <c r="C198" s="33">
        <v>42.767323216060504</v>
      </c>
      <c r="D198" s="52">
        <v>41.329999999999927</v>
      </c>
    </row>
    <row r="199" spans="1:4" x14ac:dyDescent="0.25">
      <c r="A199" s="33">
        <v>26.411173840712763</v>
      </c>
      <c r="B199" s="33">
        <v>24.716000000000349</v>
      </c>
      <c r="C199" s="33">
        <v>25.071986506550274</v>
      </c>
      <c r="D199" s="52">
        <v>24.380000000000109</v>
      </c>
    </row>
    <row r="200" spans="1:4" x14ac:dyDescent="0.25">
      <c r="A200" s="33">
        <v>21.415128465467205</v>
      </c>
      <c r="B200" s="33">
        <v>23.564000000001215</v>
      </c>
      <c r="C200" s="33">
        <v>23.112736977748682</v>
      </c>
      <c r="D200" s="52">
        <v>23.550000000000182</v>
      </c>
    </row>
    <row r="201" spans="1:4" x14ac:dyDescent="0.25">
      <c r="A201" s="33">
        <v>13.131129750164291</v>
      </c>
      <c r="B201" s="33">
        <v>4.4610000000038781</v>
      </c>
      <c r="C201" s="33">
        <v>6.281727247537674</v>
      </c>
      <c r="D201" s="52">
        <v>10.350000000000364</v>
      </c>
    </row>
    <row r="202" spans="1:4" x14ac:dyDescent="0.25">
      <c r="A202" s="33">
        <v>58.288706271340743</v>
      </c>
      <c r="B202" s="33">
        <v>46.420000000012806</v>
      </c>
      <c r="C202" s="33">
        <v>48.912428316991281</v>
      </c>
      <c r="D202" s="52">
        <v>54.779999999999745</v>
      </c>
    </row>
    <row r="203" spans="1:4" x14ac:dyDescent="0.25">
      <c r="A203" s="33">
        <v>46.745079931741202</v>
      </c>
      <c r="B203" s="33">
        <v>47.411999999991167</v>
      </c>
      <c r="C203" s="33">
        <v>47.271946785658656</v>
      </c>
      <c r="D203" s="52">
        <v>43.300000000000182</v>
      </c>
    </row>
    <row r="204" spans="1:4" x14ac:dyDescent="0.25">
      <c r="A204" s="33">
        <v>48.290039478037215</v>
      </c>
      <c r="B204" s="33">
        <v>59.535999999985506</v>
      </c>
      <c r="C204" s="33">
        <v>57.174348290376656</v>
      </c>
      <c r="D204" s="52">
        <v>51.059999999999491</v>
      </c>
    </row>
    <row r="205" spans="1:4" x14ac:dyDescent="0.25">
      <c r="A205" s="33">
        <v>74.546276475388368</v>
      </c>
      <c r="B205" s="33">
        <v>82.178999999998268</v>
      </c>
      <c r="C205" s="33">
        <v>80.576128059829898</v>
      </c>
      <c r="D205" s="52">
        <v>72.3700000000008</v>
      </c>
    </row>
    <row r="206" spans="1:4" x14ac:dyDescent="0.25">
      <c r="A206" s="33">
        <v>88.952762521347722</v>
      </c>
      <c r="B206" s="33">
        <v>86.037000000004809</v>
      </c>
      <c r="C206" s="33">
        <v>86.649310129487276</v>
      </c>
      <c r="D206" s="52">
        <v>89.779999999999745</v>
      </c>
    </row>
    <row r="207" spans="1:4" x14ac:dyDescent="0.25">
      <c r="A207" s="33">
        <v>73.6251099402416</v>
      </c>
      <c r="B207" s="33">
        <v>74.399999999999636</v>
      </c>
      <c r="C207" s="33">
        <v>74.237273087450376</v>
      </c>
      <c r="D207" s="52">
        <v>73.25</v>
      </c>
    </row>
    <row r="208" spans="1:4" x14ac:dyDescent="0.25">
      <c r="A208" s="33">
        <v>25.477682761587857</v>
      </c>
      <c r="B208" s="33">
        <v>30.107999999996537</v>
      </c>
      <c r="C208" s="33">
        <v>29.135633379930368</v>
      </c>
      <c r="D208" s="52">
        <v>26.520000000000437</v>
      </c>
    </row>
    <row r="209" spans="1:4" x14ac:dyDescent="0.25">
      <c r="A209" s="33">
        <v>72.206256185258098</v>
      </c>
      <c r="B209" s="33">
        <v>68.894999999999527</v>
      </c>
      <c r="C209" s="33">
        <v>69.590363798904036</v>
      </c>
      <c r="D209" s="52">
        <v>70.010000000000218</v>
      </c>
    </row>
    <row r="210" spans="1:4" x14ac:dyDescent="0.25">
      <c r="A210" s="33">
        <v>22.891507243657543</v>
      </c>
      <c r="B210" s="33">
        <v>25.949999999999818</v>
      </c>
      <c r="C210" s="33">
        <v>25.307716521168004</v>
      </c>
      <c r="D210" s="52">
        <v>25.680000000000291</v>
      </c>
    </row>
    <row r="211" spans="1:4" x14ac:dyDescent="0.25">
      <c r="A211" s="33">
        <v>9.0011251794167038</v>
      </c>
      <c r="B211" s="33">
        <v>15.572000000002845</v>
      </c>
      <c r="C211" s="33">
        <v>14.19211628767971</v>
      </c>
      <c r="D211" s="52">
        <v>12.220000000000255</v>
      </c>
    </row>
    <row r="212" spans="1:4" x14ac:dyDescent="0.25">
      <c r="A212" s="33">
        <v>32.797827272727773</v>
      </c>
      <c r="B212" s="33">
        <v>29.416000000000167</v>
      </c>
      <c r="C212" s="33">
        <v>30.126183727273201</v>
      </c>
      <c r="D212" s="52">
        <v>29.0600000000004</v>
      </c>
    </row>
    <row r="213" spans="1:4" x14ac:dyDescent="0.25">
      <c r="A213" s="33">
        <v>14.545477996640329</v>
      </c>
      <c r="B213" s="33">
        <v>11.251999999998588</v>
      </c>
      <c r="C213" s="33">
        <v>11.943630379293609</v>
      </c>
      <c r="D213" s="52">
        <v>10.479999999999563</v>
      </c>
    </row>
    <row r="214" spans="1:4" x14ac:dyDescent="0.25">
      <c r="A214" s="33">
        <v>0.39234760546514735</v>
      </c>
      <c r="B214" s="33">
        <v>3.8979999999992287</v>
      </c>
      <c r="C214" s="33">
        <v>2.9970270028516097</v>
      </c>
      <c r="D214" s="52">
        <v>3.819999999999709</v>
      </c>
    </row>
    <row r="215" spans="1:4" x14ac:dyDescent="0.25">
      <c r="A215" s="33">
        <v>17.329773427412874</v>
      </c>
      <c r="B215" s="33">
        <v>15.037999999998647</v>
      </c>
      <c r="C215" s="33">
        <v>15.519272419755907</v>
      </c>
      <c r="D215" s="52">
        <v>12.829999999999927</v>
      </c>
    </row>
    <row r="216" spans="1:4" x14ac:dyDescent="0.25">
      <c r="A216" s="33">
        <v>16.744015414567002</v>
      </c>
      <c r="B216" s="33">
        <v>22.467999999997119</v>
      </c>
      <c r="C216" s="33">
        <v>21.265963237056894</v>
      </c>
      <c r="D216" s="52">
        <v>21.479999999999563</v>
      </c>
    </row>
    <row r="217" spans="1:4" x14ac:dyDescent="0.25">
      <c r="A217" s="33">
        <v>11.775650790514192</v>
      </c>
      <c r="B217" s="33">
        <v>9.9059999999944921</v>
      </c>
      <c r="C217" s="33">
        <v>10.298626666003656</v>
      </c>
      <c r="D217" s="52">
        <v>6.5</v>
      </c>
    </row>
    <row r="218" spans="1:4" x14ac:dyDescent="0.25">
      <c r="A218" s="33">
        <v>22.019332180486344</v>
      </c>
      <c r="B218" s="33">
        <v>28.024999999999636</v>
      </c>
      <c r="C218" s="33">
        <v>26.763809757901981</v>
      </c>
      <c r="D218" s="52">
        <v>27.610000000000582</v>
      </c>
    </row>
    <row r="219" spans="1:4" x14ac:dyDescent="0.25">
      <c r="A219" s="33">
        <v>16.398593634588906</v>
      </c>
      <c r="B219" s="33">
        <v>9.033000000001266</v>
      </c>
      <c r="C219" s="33">
        <v>10.579774663264288</v>
      </c>
      <c r="D219" s="52">
        <v>10.119999999999891</v>
      </c>
    </row>
    <row r="220" spans="1:4" x14ac:dyDescent="0.25">
      <c r="A220" s="33">
        <v>30.955946472001415</v>
      </c>
      <c r="B220" s="33">
        <v>19.851000000001477</v>
      </c>
      <c r="C220" s="33">
        <v>22.183038759120791</v>
      </c>
      <c r="D220" s="52">
        <v>23.550000000000182</v>
      </c>
    </row>
    <row r="221" spans="1:4" x14ac:dyDescent="0.25">
      <c r="A221" s="33">
        <v>30.179688402809916</v>
      </c>
      <c r="B221" s="33">
        <v>22.576999999999316</v>
      </c>
      <c r="C221" s="33">
        <v>24.173564564589469</v>
      </c>
      <c r="D221" s="52">
        <v>22</v>
      </c>
    </row>
    <row r="222" spans="1:4" x14ac:dyDescent="0.25">
      <c r="A222" s="33">
        <v>8.3642816600786318</v>
      </c>
      <c r="B222" s="33">
        <v>1.9999999994979589E-3</v>
      </c>
      <c r="C222" s="33">
        <v>1.7580791486161615</v>
      </c>
      <c r="D222" s="52">
        <v>0.22000000000025466</v>
      </c>
    </row>
    <row r="223" spans="1:4" x14ac:dyDescent="0.25">
      <c r="A223" s="33">
        <v>9.9695413269209894</v>
      </c>
      <c r="B223" s="33">
        <v>5.3629999999966458</v>
      </c>
      <c r="C223" s="33">
        <v>6.3303736786510854</v>
      </c>
      <c r="D223" s="52">
        <v>1.7300000000004729</v>
      </c>
    </row>
    <row r="224" spans="1:4" x14ac:dyDescent="0.25">
      <c r="A224" s="33">
        <v>9.301335452634703</v>
      </c>
      <c r="B224" s="33">
        <v>13.902000000004591</v>
      </c>
      <c r="C224" s="33">
        <v>12.935860445057187</v>
      </c>
      <c r="D224" s="52">
        <v>17.130000000000109</v>
      </c>
    </row>
    <row r="225" spans="1:4" x14ac:dyDescent="0.25">
      <c r="A225" s="33">
        <v>22.223207213631213</v>
      </c>
      <c r="B225" s="33">
        <v>28.189000000002125</v>
      </c>
      <c r="C225" s="33">
        <v>26.936183514864751</v>
      </c>
      <c r="D225" s="52">
        <v>29.920000000000073</v>
      </c>
    </row>
    <row r="226" spans="1:4" x14ac:dyDescent="0.25">
      <c r="A226" s="33">
        <v>9.535932569857323</v>
      </c>
      <c r="B226" s="33">
        <v>17.038000000000466</v>
      </c>
      <c r="C226" s="33">
        <v>15.462565839670788</v>
      </c>
      <c r="D226" s="52">
        <v>17.309999999999491</v>
      </c>
    </row>
    <row r="227" spans="1:4" x14ac:dyDescent="0.25">
      <c r="A227" s="33">
        <v>5.1205032015805045</v>
      </c>
      <c r="B227" s="33">
        <v>0.72499999999672582</v>
      </c>
      <c r="C227" s="33">
        <v>1.6480556723290647</v>
      </c>
      <c r="D227" s="52">
        <v>3.0500000000001819</v>
      </c>
    </row>
    <row r="228" spans="1:4" x14ac:dyDescent="0.25">
      <c r="A228" s="33">
        <v>24.838014177737023</v>
      </c>
      <c r="B228" s="33">
        <v>31.507000000000517</v>
      </c>
      <c r="C228" s="33">
        <v>30.10651297732511</v>
      </c>
      <c r="D228" s="52">
        <v>32.510000000000218</v>
      </c>
    </row>
    <row r="229" spans="1:4" x14ac:dyDescent="0.25">
      <c r="A229" s="33">
        <v>26.060913999399418</v>
      </c>
      <c r="B229" s="33">
        <v>35.317999999997483</v>
      </c>
      <c r="C229" s="33">
        <v>33.374011939871707</v>
      </c>
      <c r="D229" s="52">
        <v>33.579999999999927</v>
      </c>
    </row>
    <row r="230" spans="1:4" x14ac:dyDescent="0.25">
      <c r="A230" s="33">
        <v>35.740546381925014</v>
      </c>
      <c r="B230" s="33">
        <v>28.693000000000211</v>
      </c>
      <c r="C230" s="33">
        <v>30.172984740203901</v>
      </c>
      <c r="D230" s="52">
        <v>28.539999999999964</v>
      </c>
    </row>
    <row r="231" spans="1:4" x14ac:dyDescent="0.25">
      <c r="A231" s="33">
        <v>10.570748137120063</v>
      </c>
      <c r="B231" s="33">
        <v>6.3999999999950887</v>
      </c>
      <c r="C231" s="33">
        <v>7.2758571087915698</v>
      </c>
      <c r="D231" s="52">
        <v>3.8999999999996362</v>
      </c>
    </row>
    <row r="232" spans="1:4" x14ac:dyDescent="0.25">
      <c r="A232" s="33">
        <v>7.3460118577077083</v>
      </c>
      <c r="B232" s="33">
        <v>12.033000000000357</v>
      </c>
      <c r="C232" s="33">
        <v>11.048732490118709</v>
      </c>
      <c r="D232" s="52">
        <v>12.789999999999964</v>
      </c>
    </row>
    <row r="233" spans="1:4" x14ac:dyDescent="0.25">
      <c r="A233" s="33">
        <v>5.1462479615211123</v>
      </c>
      <c r="B233" s="33">
        <v>2.6080000000001746</v>
      </c>
      <c r="C233" s="33">
        <v>3.1410320719196534</v>
      </c>
      <c r="D233" s="52">
        <v>1.2200000000002547</v>
      </c>
    </row>
    <row r="234" spans="1:4" x14ac:dyDescent="0.25">
      <c r="A234" s="33">
        <v>15.064430070559865</v>
      </c>
      <c r="B234" s="33">
        <v>16.75800000000072</v>
      </c>
      <c r="C234" s="33">
        <v>16.40235031481825</v>
      </c>
      <c r="D234" s="52">
        <v>17.539999999999964</v>
      </c>
    </row>
    <row r="235" spans="1:4" x14ac:dyDescent="0.25">
      <c r="A235" s="33">
        <v>10.291231804533709</v>
      </c>
      <c r="B235" s="33">
        <v>9.0619999999989886</v>
      </c>
      <c r="C235" s="33">
        <v>9.32013867895148</v>
      </c>
      <c r="D235" s="52">
        <v>11.769999999999527</v>
      </c>
    </row>
    <row r="236" spans="1:4" x14ac:dyDescent="0.25">
      <c r="A236" s="33">
        <v>21.511535249656845</v>
      </c>
      <c r="B236" s="33">
        <v>18.928000000002612</v>
      </c>
      <c r="C236" s="33">
        <v>19.470542402429601</v>
      </c>
      <c r="D236" s="52">
        <v>22.289999999999964</v>
      </c>
    </row>
    <row r="237" spans="1:4" x14ac:dyDescent="0.25">
      <c r="A237" s="33">
        <v>22.588666166007897</v>
      </c>
      <c r="B237" s="33">
        <v>21.137000000001535</v>
      </c>
      <c r="C237" s="33">
        <v>21.441849894862571</v>
      </c>
      <c r="D237" s="52">
        <v>22.739999999999782</v>
      </c>
    </row>
    <row r="238" spans="1:4" x14ac:dyDescent="0.25">
      <c r="A238" s="33">
        <v>24.613717758436906</v>
      </c>
      <c r="B238" s="33">
        <v>17.585999999992964</v>
      </c>
      <c r="C238" s="33">
        <v>19.061820729266401</v>
      </c>
      <c r="D238" s="52">
        <v>23.680000000000291</v>
      </c>
    </row>
    <row r="239" spans="1:4" x14ac:dyDescent="0.25">
      <c r="A239" s="33">
        <v>53.57182305209426</v>
      </c>
      <c r="B239" s="33">
        <v>48.636000000000422</v>
      </c>
      <c r="C239" s="33">
        <v>49.672522840940474</v>
      </c>
      <c r="D239" s="52">
        <v>51.510000000000218</v>
      </c>
    </row>
    <row r="240" spans="1:4" x14ac:dyDescent="0.25">
      <c r="A240" s="33">
        <v>8.4274954436268672</v>
      </c>
      <c r="B240" s="33">
        <v>6.8200000000006185</v>
      </c>
      <c r="C240" s="33">
        <v>7.15757404316264</v>
      </c>
      <c r="D240" s="52">
        <v>5.7899999999999636</v>
      </c>
    </row>
    <row r="241" spans="1:4" x14ac:dyDescent="0.25">
      <c r="A241" s="33">
        <v>14.876852580547165</v>
      </c>
      <c r="B241" s="33">
        <v>15.947000000001935</v>
      </c>
      <c r="C241" s="33">
        <v>15.722269041916661</v>
      </c>
      <c r="D241" s="52">
        <v>17.660000000000764</v>
      </c>
    </row>
    <row r="242" spans="1:4" x14ac:dyDescent="0.25">
      <c r="A242" s="33">
        <v>21.085670316205324</v>
      </c>
      <c r="B242" s="33">
        <v>22.143000000002758</v>
      </c>
      <c r="C242" s="33">
        <v>21.920960766405187</v>
      </c>
      <c r="D242" s="52">
        <v>24.25</v>
      </c>
    </row>
    <row r="243" spans="1:4" x14ac:dyDescent="0.25">
      <c r="A243" s="33">
        <v>11.679698434875718</v>
      </c>
      <c r="B243" s="33">
        <v>17.44800000000032</v>
      </c>
      <c r="C243" s="33">
        <v>16.236656671324454</v>
      </c>
      <c r="D243" s="52">
        <v>15.170000000000073</v>
      </c>
    </row>
    <row r="244" spans="1:4" x14ac:dyDescent="0.25">
      <c r="A244" s="33">
        <v>20.141544340190194</v>
      </c>
      <c r="B244" s="33">
        <v>9.613999999999578</v>
      </c>
      <c r="C244" s="33">
        <v>11.824784311439544</v>
      </c>
      <c r="D244" s="52">
        <v>16.030000000000655</v>
      </c>
    </row>
    <row r="245" spans="1:4" x14ac:dyDescent="0.25">
      <c r="A245" s="33">
        <v>48.545440166642038</v>
      </c>
      <c r="B245" s="33">
        <v>43.010000000001128</v>
      </c>
      <c r="C245" s="33">
        <v>44.172442434995901</v>
      </c>
      <c r="D245" s="52">
        <v>43.980000000000473</v>
      </c>
    </row>
    <row r="246" spans="1:4" x14ac:dyDescent="0.25">
      <c r="A246" s="33">
        <v>40.704044174683077</v>
      </c>
      <c r="B246" s="33">
        <v>39.747000000002117</v>
      </c>
      <c r="C246" s="33">
        <v>39.947979276685146</v>
      </c>
      <c r="D246" s="52">
        <v>35.850000000000364</v>
      </c>
    </row>
    <row r="247" spans="1:4" x14ac:dyDescent="0.25">
      <c r="A247" s="33">
        <v>43.731763386600505</v>
      </c>
      <c r="B247" s="33">
        <v>51.548000000001593</v>
      </c>
      <c r="C247" s="33">
        <v>49.906590311186847</v>
      </c>
      <c r="D247" s="52">
        <v>48.380000000000109</v>
      </c>
    </row>
    <row r="248" spans="1:4" x14ac:dyDescent="0.25">
      <c r="A248" s="33">
        <v>44.559194284905971</v>
      </c>
      <c r="B248" s="33">
        <v>45.230999999998858</v>
      </c>
      <c r="C248" s="33">
        <v>45.089920799829088</v>
      </c>
      <c r="D248" s="52">
        <v>39.880000000000109</v>
      </c>
    </row>
    <row r="249" spans="1:4" x14ac:dyDescent="0.25">
      <c r="A249" s="33">
        <v>58.94780875804372</v>
      </c>
      <c r="B249" s="33">
        <v>63.95600000000195</v>
      </c>
      <c r="C249" s="33">
        <v>62.904279839191076</v>
      </c>
      <c r="D249" s="52">
        <v>63.130000000000109</v>
      </c>
    </row>
    <row r="250" spans="1:4" x14ac:dyDescent="0.25">
      <c r="A250" s="33">
        <v>0.99569665757189796</v>
      </c>
      <c r="B250" s="33">
        <v>2.76299999999992</v>
      </c>
      <c r="C250" s="33">
        <v>2.3918662980895533</v>
      </c>
      <c r="D250" s="52">
        <v>2.9499999999998181</v>
      </c>
    </row>
    <row r="251" spans="1:4" x14ac:dyDescent="0.25">
      <c r="A251" s="33">
        <v>63.292570890257593</v>
      </c>
      <c r="B251" s="33">
        <v>64.651999999999134</v>
      </c>
      <c r="C251" s="33">
        <v>64.366519886953029</v>
      </c>
      <c r="D251" s="52">
        <v>66.909999999999854</v>
      </c>
    </row>
    <row r="252" spans="1:4" x14ac:dyDescent="0.25">
      <c r="A252" s="33">
        <v>4.6516970068023511</v>
      </c>
      <c r="B252" s="33">
        <v>0.5819999999994252</v>
      </c>
      <c r="C252" s="33">
        <v>1.4366363714279942</v>
      </c>
      <c r="D252" s="52">
        <v>0.98999999999978172</v>
      </c>
    </row>
    <row r="253" spans="1:4" x14ac:dyDescent="0.25">
      <c r="A253" s="33">
        <v>20.857676236839325</v>
      </c>
      <c r="B253" s="33">
        <v>14.311000000001513</v>
      </c>
      <c r="C253" s="33">
        <v>15.685802009737017</v>
      </c>
      <c r="D253" s="52">
        <v>17.4399999999996</v>
      </c>
    </row>
    <row r="254" spans="1:4" x14ac:dyDescent="0.25">
      <c r="A254" s="33">
        <v>45.585300391185228</v>
      </c>
      <c r="B254" s="33">
        <v>38.298000000006141</v>
      </c>
      <c r="C254" s="33">
        <v>39.828333082154131</v>
      </c>
      <c r="D254" s="52">
        <v>42.229999999999563</v>
      </c>
    </row>
    <row r="255" spans="1:4" x14ac:dyDescent="0.25">
      <c r="A255" s="33">
        <v>31.075003599619777</v>
      </c>
      <c r="B255" s="33">
        <v>28.912000000000262</v>
      </c>
      <c r="C255" s="33">
        <v>29.366230755919787</v>
      </c>
      <c r="D255" s="52">
        <v>28.210000000000036</v>
      </c>
    </row>
    <row r="256" spans="1:4" x14ac:dyDescent="0.25">
      <c r="A256" s="33">
        <v>18.28384252611886</v>
      </c>
      <c r="B256" s="33">
        <v>17.409999999995307</v>
      </c>
      <c r="C256" s="33">
        <v>17.593506930481453</v>
      </c>
      <c r="D256" s="52">
        <v>20.260000000000218</v>
      </c>
    </row>
    <row r="257" spans="1:4" x14ac:dyDescent="0.25">
      <c r="A257" s="33">
        <v>44.556747529475615</v>
      </c>
      <c r="B257" s="33">
        <v>38.541000000008353</v>
      </c>
      <c r="C257" s="33">
        <v>39.804306981196532</v>
      </c>
      <c r="D257" s="52">
        <v>45.220000000000255</v>
      </c>
    </row>
    <row r="258" spans="1:4" x14ac:dyDescent="0.25">
      <c r="A258" s="33">
        <v>37.065401969336563</v>
      </c>
      <c r="B258" s="33">
        <v>36.014999999999418</v>
      </c>
      <c r="C258" s="33">
        <v>36.235584413559991</v>
      </c>
      <c r="D258" s="52">
        <v>36.75</v>
      </c>
    </row>
    <row r="259" spans="1:4" x14ac:dyDescent="0.25">
      <c r="A259" s="33">
        <v>4.343998941623795</v>
      </c>
      <c r="B259" s="33">
        <v>6.2999999999992724</v>
      </c>
      <c r="C259" s="33">
        <v>5.8892397777408405</v>
      </c>
      <c r="D259" s="52">
        <v>3.3400000000001455</v>
      </c>
    </row>
    <row r="260" spans="1:4" x14ac:dyDescent="0.25">
      <c r="A260" s="33">
        <v>31.909461972780264</v>
      </c>
      <c r="B260" s="33">
        <v>36.394000000006599</v>
      </c>
      <c r="C260" s="33">
        <v>35.452247014289242</v>
      </c>
      <c r="D260" s="52">
        <v>33.210000000000036</v>
      </c>
    </row>
    <row r="261" spans="1:4" x14ac:dyDescent="0.25">
      <c r="A261" s="33">
        <v>37.986934200132964</v>
      </c>
      <c r="B261" s="33">
        <v>36.731999999999971</v>
      </c>
      <c r="C261" s="33">
        <v>36.995536182027536</v>
      </c>
      <c r="D261" s="52">
        <v>36.279999999999745</v>
      </c>
    </row>
    <row r="262" spans="1:4" x14ac:dyDescent="0.25">
      <c r="A262" s="33">
        <v>8.0945327232593627</v>
      </c>
      <c r="B262" s="33">
        <v>2.8690000000024156</v>
      </c>
      <c r="C262" s="33">
        <v>3.9663618718859652</v>
      </c>
      <c r="D262" s="52">
        <v>6.0800000000008367</v>
      </c>
    </row>
    <row r="263" spans="1:4" x14ac:dyDescent="0.25">
      <c r="A263" s="33">
        <v>50.732511731923296</v>
      </c>
      <c r="B263" s="33">
        <v>47.729999999999563</v>
      </c>
      <c r="C263" s="33">
        <v>48.360527463703875</v>
      </c>
      <c r="D263" s="52">
        <v>48.340000000000146</v>
      </c>
    </row>
    <row r="264" spans="1:4" x14ac:dyDescent="0.25">
      <c r="A264" s="33">
        <v>22.411678598212347</v>
      </c>
      <c r="B264" s="33">
        <v>19.233000000000175</v>
      </c>
      <c r="C264" s="33">
        <v>19.900522505625304</v>
      </c>
      <c r="D264" s="52">
        <v>19.740000000000691</v>
      </c>
    </row>
    <row r="265" spans="1:4" x14ac:dyDescent="0.25">
      <c r="A265" s="33">
        <v>6.8481116957318591</v>
      </c>
      <c r="B265" s="33">
        <v>2.2910000000010768</v>
      </c>
      <c r="C265" s="33">
        <v>3.2479934561042683</v>
      </c>
      <c r="D265" s="52">
        <v>4.0200000000004366</v>
      </c>
    </row>
    <row r="266" spans="1:4" x14ac:dyDescent="0.25">
      <c r="A266" s="33">
        <v>18.301178142292883</v>
      </c>
      <c r="B266" s="33">
        <v>15.645999999999731</v>
      </c>
      <c r="C266" s="33">
        <v>16.203587409881038</v>
      </c>
      <c r="D266" s="52">
        <v>15.350000000000364</v>
      </c>
    </row>
    <row r="267" spans="1:4" x14ac:dyDescent="0.25">
      <c r="A267" s="33">
        <v>0.31708567720306746</v>
      </c>
      <c r="B267" s="33">
        <v>3.2160000000003492</v>
      </c>
      <c r="C267" s="33">
        <v>2.6072279922127564</v>
      </c>
      <c r="D267" s="52">
        <v>3.0100000000002183</v>
      </c>
    </row>
    <row r="268" spans="1:4" x14ac:dyDescent="0.25">
      <c r="A268" s="33">
        <v>2.9335827954128035E-2</v>
      </c>
      <c r="B268" s="33">
        <v>1.9020000000009532</v>
      </c>
      <c r="C268" s="33">
        <v>1.5087405238709835</v>
      </c>
      <c r="D268" s="52">
        <v>2.4700000000002547</v>
      </c>
    </row>
    <row r="269" spans="1:4" x14ac:dyDescent="0.25">
      <c r="A269" s="33">
        <v>7.1283957964269575</v>
      </c>
      <c r="B269" s="33">
        <v>4.6149999999988722</v>
      </c>
      <c r="C269" s="33">
        <v>5.1428131172488065</v>
      </c>
      <c r="D269" s="52">
        <v>4.7100000000000364</v>
      </c>
    </row>
    <row r="270" spans="1:4" x14ac:dyDescent="0.25">
      <c r="A270" s="33">
        <v>9.2568851045962219</v>
      </c>
      <c r="B270" s="33">
        <v>8.669000000001688</v>
      </c>
      <c r="C270" s="33">
        <v>8.7924558719669221</v>
      </c>
      <c r="D270" s="52">
        <v>7.069999999999709</v>
      </c>
    </row>
    <row r="271" spans="1:4" x14ac:dyDescent="0.25">
      <c r="A271" s="33">
        <v>12.949408142292668</v>
      </c>
      <c r="B271" s="33">
        <v>11.063999999997577</v>
      </c>
      <c r="C271" s="33">
        <v>11.459935709879574</v>
      </c>
      <c r="D271" s="52">
        <v>15.029999999999745</v>
      </c>
    </row>
    <row r="272" spans="1:4" x14ac:dyDescent="0.25">
      <c r="A272" s="33">
        <v>33.338259558710888</v>
      </c>
      <c r="B272" s="33">
        <v>37.235000000001492</v>
      </c>
      <c r="C272" s="33">
        <v>36.416684507330501</v>
      </c>
      <c r="D272" s="52">
        <v>35.269999999999527</v>
      </c>
    </row>
    <row r="273" spans="1:4" x14ac:dyDescent="0.25">
      <c r="A273" s="33">
        <v>25.589026842816565</v>
      </c>
      <c r="B273" s="33">
        <v>24.079999999999927</v>
      </c>
      <c r="C273" s="33">
        <v>24.396895636991758</v>
      </c>
      <c r="D273" s="52">
        <v>23.75</v>
      </c>
    </row>
    <row r="274" spans="1:4" x14ac:dyDescent="0.25">
      <c r="A274" s="33">
        <v>4.0839663038577783</v>
      </c>
      <c r="B274" s="33">
        <v>5.1349999999993088</v>
      </c>
      <c r="C274" s="33">
        <v>4.9142829238098784</v>
      </c>
      <c r="D274" s="52">
        <v>5.7399999999997817</v>
      </c>
    </row>
    <row r="275" spans="1:4" x14ac:dyDescent="0.25">
      <c r="A275" s="33">
        <v>0.34920713085921307</v>
      </c>
      <c r="B275" s="33">
        <v>1.58100000000195</v>
      </c>
      <c r="C275" s="33">
        <v>1.1756565025216332</v>
      </c>
      <c r="D275" s="52">
        <v>1.8299999999999272</v>
      </c>
    </row>
    <row r="276" spans="1:4" x14ac:dyDescent="0.25">
      <c r="A276" s="33">
        <v>28.091099328063137</v>
      </c>
      <c r="B276" s="33">
        <v>25.266999999993459</v>
      </c>
      <c r="C276" s="33">
        <v>25.860060858887664</v>
      </c>
      <c r="D276" s="52">
        <v>29.239999999999782</v>
      </c>
    </row>
    <row r="277" spans="1:4" x14ac:dyDescent="0.25">
      <c r="A277" s="33">
        <v>29.999785608489219</v>
      </c>
      <c r="B277" s="33">
        <v>28.297999999997046</v>
      </c>
      <c r="C277" s="33">
        <v>28.655374977780411</v>
      </c>
      <c r="D277" s="52">
        <v>31.109999999999673</v>
      </c>
    </row>
    <row r="278" spans="1:4" x14ac:dyDescent="0.25">
      <c r="A278" s="33">
        <v>21.699616341390538</v>
      </c>
      <c r="B278" s="33">
        <v>29.209999999996398</v>
      </c>
      <c r="C278" s="33">
        <v>27.632819431689313</v>
      </c>
      <c r="D278" s="52">
        <v>23.360000000000582</v>
      </c>
    </row>
    <row r="279" spans="1:4" x14ac:dyDescent="0.25">
      <c r="A279" s="33">
        <v>42.968089648700698</v>
      </c>
      <c r="B279" s="33">
        <v>38.551999999996042</v>
      </c>
      <c r="C279" s="33">
        <v>39.479378826224092</v>
      </c>
      <c r="D279" s="52">
        <v>40.669999999999163</v>
      </c>
    </row>
    <row r="280" spans="1:4" x14ac:dyDescent="0.25">
      <c r="A280" s="33">
        <v>16.843246197892768</v>
      </c>
      <c r="B280" s="33">
        <v>14.087000000000444</v>
      </c>
      <c r="C280" s="33">
        <v>14.665811701557686</v>
      </c>
      <c r="D280" s="52">
        <v>14.039999999999964</v>
      </c>
    </row>
    <row r="281" spans="1:4" x14ac:dyDescent="0.25">
      <c r="A281" s="33">
        <v>14.623585968380212</v>
      </c>
      <c r="B281" s="33">
        <v>18.378999999999905</v>
      </c>
      <c r="C281" s="33">
        <v>17.590363053359397</v>
      </c>
      <c r="D281" s="52">
        <v>18.0600000000004</v>
      </c>
    </row>
    <row r="282" spans="1:4" x14ac:dyDescent="0.25">
      <c r="A282" s="33">
        <v>0.261865544358443</v>
      </c>
      <c r="B282" s="33">
        <v>1.2839999999996508</v>
      </c>
      <c r="C282" s="33">
        <v>0.95936823568445107</v>
      </c>
      <c r="D282" s="52">
        <v>3.1599999999998545</v>
      </c>
    </row>
    <row r="283" spans="1:4" x14ac:dyDescent="0.25">
      <c r="A283" s="33">
        <v>11.604877473352644</v>
      </c>
      <c r="B283" s="33">
        <v>14.360000000000582</v>
      </c>
      <c r="C283" s="33">
        <v>13.781424269404852</v>
      </c>
      <c r="D283" s="52">
        <v>14.75</v>
      </c>
    </row>
    <row r="284" spans="1:4" x14ac:dyDescent="0.25">
      <c r="A284" s="33">
        <v>2.6423768953618492</v>
      </c>
      <c r="B284" s="33">
        <v>0.40900000000146974</v>
      </c>
      <c r="C284" s="33">
        <v>0.87800914802755869</v>
      </c>
      <c r="D284" s="52">
        <v>0.22999999999956344</v>
      </c>
    </row>
    <row r="285" spans="1:4" x14ac:dyDescent="0.25">
      <c r="A285" s="33">
        <v>1.6995544052524565</v>
      </c>
      <c r="B285" s="33">
        <v>1.157999999999447</v>
      </c>
      <c r="C285" s="33">
        <v>0.5579135748967019</v>
      </c>
      <c r="D285" s="52">
        <v>0.96000000000003638</v>
      </c>
    </row>
    <row r="286" spans="1:4" x14ac:dyDescent="0.25">
      <c r="A286" s="33">
        <v>7.7643807114627634</v>
      </c>
      <c r="B286" s="33">
        <v>6.2900000000008731</v>
      </c>
      <c r="C286" s="33">
        <v>6.5996199494084067</v>
      </c>
      <c r="D286" s="52">
        <v>5.4200000000000728</v>
      </c>
    </row>
    <row r="287" spans="1:4" x14ac:dyDescent="0.25">
      <c r="A287" s="33">
        <v>5.4921535883349861</v>
      </c>
      <c r="B287" s="33">
        <v>5.4290000000000873</v>
      </c>
      <c r="C287" s="33">
        <v>5.4422622535503251</v>
      </c>
      <c r="D287" s="52">
        <v>7.4500000000007276</v>
      </c>
    </row>
    <row r="288" spans="1:4" x14ac:dyDescent="0.25">
      <c r="A288" s="33">
        <v>18.268166063654462</v>
      </c>
      <c r="B288" s="33">
        <v>20.948999999999614</v>
      </c>
      <c r="C288" s="33">
        <v>20.386024873367205</v>
      </c>
      <c r="D288" s="52">
        <v>20.240000000000691</v>
      </c>
    </row>
    <row r="289" spans="1:4" x14ac:dyDescent="0.25">
      <c r="A289" s="33">
        <v>15.147544828103491</v>
      </c>
      <c r="B289" s="33">
        <v>15.611000000000786</v>
      </c>
      <c r="C289" s="33">
        <v>15.513674413902663</v>
      </c>
      <c r="D289" s="52">
        <v>13.289999999999964</v>
      </c>
    </row>
    <row r="290" spans="1:4" x14ac:dyDescent="0.25">
      <c r="A290" s="33">
        <v>28.74607233928873</v>
      </c>
      <c r="B290" s="33">
        <v>31.822000000000116</v>
      </c>
      <c r="C290" s="33">
        <v>31.17605519125118</v>
      </c>
      <c r="D290" s="52">
        <v>30.409999999999854</v>
      </c>
    </row>
    <row r="291" spans="1:4" x14ac:dyDescent="0.25">
      <c r="A291" s="33">
        <v>21.278968555114261</v>
      </c>
      <c r="B291" s="33">
        <v>20.873999999999796</v>
      </c>
      <c r="C291" s="33">
        <v>20.959043396574089</v>
      </c>
      <c r="D291" s="52">
        <v>19.699999999999818</v>
      </c>
    </row>
    <row r="292" spans="1:4" x14ac:dyDescent="0.25">
      <c r="A292" s="33">
        <v>1.5021253430468278</v>
      </c>
      <c r="B292" s="33">
        <v>0.98700000000098953</v>
      </c>
      <c r="C292" s="33">
        <v>0.46428367796124803</v>
      </c>
      <c r="D292" s="52">
        <v>0.14000000000032742</v>
      </c>
    </row>
    <row r="293" spans="1:4" x14ac:dyDescent="0.25">
      <c r="A293" s="33">
        <v>13.911095061770538</v>
      </c>
      <c r="B293" s="33">
        <v>15.495999999999185</v>
      </c>
      <c r="C293" s="33">
        <v>15.163169962970642</v>
      </c>
      <c r="D293" s="52">
        <v>15.559999999999491</v>
      </c>
    </row>
    <row r="294" spans="1:4" x14ac:dyDescent="0.25">
      <c r="A294" s="33">
        <v>4.055975238744395</v>
      </c>
      <c r="B294" s="33">
        <v>0.96699999999964348</v>
      </c>
      <c r="C294" s="33">
        <v>1.6156848001355684</v>
      </c>
      <c r="D294" s="52">
        <v>2.3099999999994907</v>
      </c>
    </row>
    <row r="295" spans="1:4" x14ac:dyDescent="0.25">
      <c r="A295" s="33">
        <v>16.695044712481831</v>
      </c>
      <c r="B295" s="33">
        <v>15.599999999999454</v>
      </c>
      <c r="C295" s="33">
        <v>15.829959389620853</v>
      </c>
      <c r="D295" s="52">
        <v>14.920000000000073</v>
      </c>
    </row>
    <row r="296" spans="1:4" x14ac:dyDescent="0.25">
      <c r="A296" s="33">
        <v>11.096036802721756</v>
      </c>
      <c r="B296" s="33">
        <v>9.8819999999986976</v>
      </c>
      <c r="C296" s="33">
        <v>10.136947728570703</v>
      </c>
      <c r="D296" s="52">
        <v>12.720000000000255</v>
      </c>
    </row>
    <row r="297" spans="1:4" x14ac:dyDescent="0.25">
      <c r="A297" s="33">
        <v>29.026466771180822</v>
      </c>
      <c r="B297" s="33">
        <v>28.597000000000662</v>
      </c>
      <c r="C297" s="33">
        <v>28.687188021948714</v>
      </c>
      <c r="D297" s="52">
        <v>30.590000000000146</v>
      </c>
    </row>
    <row r="298" spans="1:4" x14ac:dyDescent="0.25">
      <c r="A298" s="33">
        <v>4.3390648259219233</v>
      </c>
      <c r="B298" s="33">
        <v>3.1959999999962747</v>
      </c>
      <c r="C298" s="33">
        <v>3.4360436134402335</v>
      </c>
      <c r="D298" s="52">
        <v>6.2099999999991269</v>
      </c>
    </row>
    <row r="299" spans="1:4" x14ac:dyDescent="0.25">
      <c r="A299" s="33">
        <v>25.429486993547471</v>
      </c>
      <c r="B299" s="33">
        <v>20.957999999995991</v>
      </c>
      <c r="C299" s="33">
        <v>21.897012268641447</v>
      </c>
      <c r="D299" s="52">
        <v>27.559999999999491</v>
      </c>
    </row>
    <row r="300" spans="1:4" x14ac:dyDescent="0.25">
      <c r="A300" s="33">
        <v>55.213457822127566</v>
      </c>
      <c r="B300" s="33">
        <v>61.079000000000633</v>
      </c>
      <c r="C300" s="33">
        <v>59.847236142647489</v>
      </c>
      <c r="D300" s="52">
        <v>57.950000000000728</v>
      </c>
    </row>
    <row r="301" spans="1:4" x14ac:dyDescent="0.25">
      <c r="A301" s="33">
        <v>42.117768697726206</v>
      </c>
      <c r="B301" s="33">
        <v>30.806999999991604</v>
      </c>
      <c r="C301" s="33">
        <v>33.182261426515652</v>
      </c>
      <c r="D301" s="52">
        <v>37.909999999999854</v>
      </c>
    </row>
    <row r="302" spans="1:4" x14ac:dyDescent="0.25">
      <c r="A302" s="33">
        <v>44.867970697859164</v>
      </c>
      <c r="B302" s="33">
        <v>40.111000000000786</v>
      </c>
      <c r="C302" s="33">
        <v>41.109963846551182</v>
      </c>
      <c r="D302" s="52">
        <v>40.270000000000437</v>
      </c>
    </row>
    <row r="303" spans="1:4" x14ac:dyDescent="0.25">
      <c r="A303" s="33">
        <v>13.710298858938586</v>
      </c>
      <c r="B303" s="33">
        <v>7.8810000000003129</v>
      </c>
      <c r="C303" s="33">
        <v>9.1051527603776776</v>
      </c>
      <c r="D303" s="52">
        <v>8.9900000000006912</v>
      </c>
    </row>
    <row r="304" spans="1:4" x14ac:dyDescent="0.25">
      <c r="A304" s="33">
        <v>10.361305221667862</v>
      </c>
      <c r="B304" s="33">
        <v>5.7139999999990323</v>
      </c>
      <c r="C304" s="33">
        <v>6.6899340965492229</v>
      </c>
      <c r="D304" s="52">
        <v>5.8099999999994907</v>
      </c>
    </row>
    <row r="305" spans="1:4" x14ac:dyDescent="0.25">
      <c r="A305" s="33">
        <v>16.181533085176852</v>
      </c>
      <c r="B305" s="33">
        <v>12.725999999999658</v>
      </c>
      <c r="C305" s="33">
        <v>13.45166194788726</v>
      </c>
      <c r="D305" s="52">
        <v>11.859999999999673</v>
      </c>
    </row>
    <row r="306" spans="1:4" x14ac:dyDescent="0.25">
      <c r="A306" s="33">
        <v>8.3848188577130713</v>
      </c>
      <c r="B306" s="33">
        <v>7.9170000000040091</v>
      </c>
      <c r="C306" s="33">
        <v>8.0152419601226939</v>
      </c>
      <c r="D306" s="52">
        <v>12.220000000000255</v>
      </c>
    </row>
    <row r="307" spans="1:4" x14ac:dyDescent="0.25">
      <c r="A307" s="33">
        <v>36.770626307195016</v>
      </c>
      <c r="B307" s="33">
        <v>39.338999999999032</v>
      </c>
      <c r="C307" s="33">
        <v>38.799641524509752</v>
      </c>
      <c r="D307" s="52">
        <v>40.170000000000073</v>
      </c>
    </row>
    <row r="308" spans="1:4" x14ac:dyDescent="0.25">
      <c r="A308" s="33">
        <v>3.6691220363427419</v>
      </c>
      <c r="B308" s="33">
        <v>2.7440000000024156</v>
      </c>
      <c r="C308" s="33">
        <v>1.397244372370551</v>
      </c>
      <c r="D308" s="52">
        <v>0.25</v>
      </c>
    </row>
    <row r="309" spans="1:4" x14ac:dyDescent="0.25">
      <c r="A309" s="33">
        <v>4.0859657679520751</v>
      </c>
      <c r="B309" s="33">
        <v>7.6649999999999636</v>
      </c>
      <c r="C309" s="33">
        <v>6.9134028112694068</v>
      </c>
      <c r="D309" s="52">
        <v>7.1199999999998909</v>
      </c>
    </row>
    <row r="310" spans="1:4" x14ac:dyDescent="0.25">
      <c r="A310" s="33">
        <v>15.595215454545723</v>
      </c>
      <c r="B310" s="33">
        <v>15.906000000003587</v>
      </c>
      <c r="C310" s="33">
        <v>15.840735245456926</v>
      </c>
      <c r="D310" s="52">
        <v>12.920000000000073</v>
      </c>
    </row>
    <row r="311" spans="1:4" x14ac:dyDescent="0.25">
      <c r="A311" s="33">
        <v>23.70830936020775</v>
      </c>
      <c r="B311" s="33">
        <v>23.152999999998428</v>
      </c>
      <c r="C311" s="33">
        <v>23.269614965642177</v>
      </c>
      <c r="D311" s="52">
        <v>25.739999999999782</v>
      </c>
    </row>
    <row r="312" spans="1:4" x14ac:dyDescent="0.25">
      <c r="A312" s="33">
        <v>17.3553059375472</v>
      </c>
      <c r="B312" s="33">
        <v>18.202000000001135</v>
      </c>
      <c r="C312" s="33">
        <v>18.0241942468856</v>
      </c>
      <c r="D312" s="52">
        <v>19.210000000000036</v>
      </c>
    </row>
    <row r="313" spans="1:4" x14ac:dyDescent="0.25">
      <c r="A313" s="33">
        <v>5.1924942876448767</v>
      </c>
      <c r="B313" s="33">
        <v>7.1060000000006767</v>
      </c>
      <c r="C313" s="33">
        <v>6.7041638004066044</v>
      </c>
      <c r="D313" s="52">
        <v>6.8500000000003638</v>
      </c>
    </row>
    <row r="314" spans="1:4" x14ac:dyDescent="0.25">
      <c r="A314" s="33">
        <v>2.8972526874331379</v>
      </c>
      <c r="B314" s="33">
        <v>2.2409999999999854</v>
      </c>
      <c r="C314" s="33">
        <v>2.3788130643606564</v>
      </c>
      <c r="D314" s="52">
        <v>1.4099999999998545</v>
      </c>
    </row>
    <row r="315" spans="1:4" x14ac:dyDescent="0.25">
      <c r="A315" s="33">
        <v>4.5087516554822287</v>
      </c>
      <c r="B315" s="33">
        <v>4.6649999999999636</v>
      </c>
      <c r="C315" s="33">
        <v>4.6321878476510392</v>
      </c>
      <c r="D315" s="52">
        <v>5.7100000000000364</v>
      </c>
    </row>
    <row r="316" spans="1:4" x14ac:dyDescent="0.25">
      <c r="A316" s="33">
        <v>5.2664380746919051</v>
      </c>
      <c r="B316" s="33">
        <v>4.501999999999498</v>
      </c>
      <c r="C316" s="33">
        <v>4.6625319956847306</v>
      </c>
      <c r="D316" s="52">
        <v>6.25</v>
      </c>
    </row>
    <row r="317" spans="1:4" x14ac:dyDescent="0.25">
      <c r="A317" s="33">
        <v>8.6593616951713557</v>
      </c>
      <c r="B317" s="33">
        <v>8.749999999998181</v>
      </c>
      <c r="C317" s="33">
        <v>8.7309659559850843</v>
      </c>
      <c r="D317" s="52">
        <v>9.5199999999995271</v>
      </c>
    </row>
    <row r="318" spans="1:4" x14ac:dyDescent="0.25">
      <c r="A318" s="33">
        <v>8.3549081855389886</v>
      </c>
      <c r="B318" s="33">
        <v>9.8959999999970023</v>
      </c>
      <c r="C318" s="33">
        <v>9.5723707189608831</v>
      </c>
      <c r="D318" s="52">
        <v>7.430000000000291</v>
      </c>
    </row>
    <row r="319" spans="1:4" x14ac:dyDescent="0.25">
      <c r="A319" s="33">
        <v>20.967866392511496</v>
      </c>
      <c r="B319" s="33">
        <v>16.708999999999833</v>
      </c>
      <c r="C319" s="33">
        <v>17.603361942427</v>
      </c>
      <c r="D319" s="52">
        <v>21.829999999999927</v>
      </c>
    </row>
    <row r="320" spans="1:4" x14ac:dyDescent="0.25">
      <c r="A320" s="33">
        <v>50.171920136054723</v>
      </c>
      <c r="B320" s="33">
        <v>54.528000000001157</v>
      </c>
      <c r="C320" s="33">
        <v>53.613223228572679</v>
      </c>
      <c r="D320" s="52">
        <v>51.390000000000327</v>
      </c>
    </row>
    <row r="321" spans="1:4" x14ac:dyDescent="0.25">
      <c r="A321" s="33">
        <v>40.186859140565502</v>
      </c>
      <c r="B321" s="33">
        <v>36.770999999997912</v>
      </c>
      <c r="C321" s="33">
        <v>37.488330419517297</v>
      </c>
      <c r="D321" s="52">
        <v>38.329999999999927</v>
      </c>
    </row>
    <row r="322" spans="1:4" x14ac:dyDescent="0.25">
      <c r="A322" s="33">
        <v>0.90557138479653077</v>
      </c>
      <c r="B322" s="33">
        <v>4.340000000002874</v>
      </c>
      <c r="C322" s="33">
        <v>3.2384300091953264</v>
      </c>
      <c r="D322" s="52">
        <v>1.4899999999997817</v>
      </c>
    </row>
    <row r="323" spans="1:4" x14ac:dyDescent="0.25">
      <c r="A323" s="33">
        <v>27.957045455438674</v>
      </c>
      <c r="B323" s="33">
        <v>24.528999999998632</v>
      </c>
      <c r="C323" s="33">
        <v>25.24888954564085</v>
      </c>
      <c r="D323" s="52">
        <v>25.170000000000073</v>
      </c>
    </row>
    <row r="324" spans="1:4" x14ac:dyDescent="0.25">
      <c r="A324" s="33">
        <v>11.446738092686246</v>
      </c>
      <c r="B324" s="33">
        <v>9.3869999999997162</v>
      </c>
      <c r="C324" s="33">
        <v>9.8195449994636874</v>
      </c>
      <c r="D324" s="52">
        <v>8.6899999999995998</v>
      </c>
    </row>
    <row r="325" spans="1:4" x14ac:dyDescent="0.25">
      <c r="A325" s="33">
        <v>4.3545855093880164</v>
      </c>
      <c r="B325" s="33">
        <v>6.2989999999999782</v>
      </c>
      <c r="C325" s="33">
        <v>5.8906729569716845</v>
      </c>
      <c r="D325" s="52">
        <v>6.839999999999236</v>
      </c>
    </row>
    <row r="326" spans="1:4" x14ac:dyDescent="0.25">
      <c r="A326" s="33">
        <v>1.9268086835845679</v>
      </c>
      <c r="B326" s="33">
        <v>3.1060000000006767</v>
      </c>
      <c r="C326" s="33">
        <v>2.858369823553403</v>
      </c>
      <c r="D326" s="52">
        <v>4.5399999999999636</v>
      </c>
    </row>
    <row r="327" spans="1:4" x14ac:dyDescent="0.25">
      <c r="A327" s="33">
        <v>7.5777292541752104</v>
      </c>
      <c r="B327" s="33">
        <v>11.063000000001011</v>
      </c>
      <c r="C327" s="33">
        <v>10.331093143377984</v>
      </c>
      <c r="D327" s="52">
        <v>10.619999999999891</v>
      </c>
    </row>
    <row r="328" spans="1:4" x14ac:dyDescent="0.25">
      <c r="A328" s="33">
        <v>16.393937252391879</v>
      </c>
      <c r="B328" s="33">
        <v>13.357999999998356</v>
      </c>
      <c r="C328" s="33">
        <v>13.99554682300095</v>
      </c>
      <c r="D328" s="52">
        <v>13.4399999999996</v>
      </c>
    </row>
    <row r="329" spans="1:4" x14ac:dyDescent="0.25">
      <c r="A329" s="33">
        <v>9.1073807416732961</v>
      </c>
      <c r="B329" s="33">
        <v>6.9970000000012078</v>
      </c>
      <c r="C329" s="33">
        <v>7.4401799557526829</v>
      </c>
      <c r="D329" s="52">
        <v>6.5500000000001819</v>
      </c>
    </row>
    <row r="330" spans="1:4" x14ac:dyDescent="0.25">
      <c r="A330" s="33">
        <v>4.5403832929778218</v>
      </c>
      <c r="B330" s="33">
        <v>5.1489999999976135</v>
      </c>
      <c r="C330" s="33">
        <v>5.0211904915231571</v>
      </c>
      <c r="D330" s="52">
        <v>2.819999999999709</v>
      </c>
    </row>
    <row r="331" spans="1:4" x14ac:dyDescent="0.25">
      <c r="A331" s="33">
        <v>22.756723378652168</v>
      </c>
      <c r="B331" s="33">
        <v>22.378000000001521</v>
      </c>
      <c r="C331" s="33">
        <v>22.457531909518366</v>
      </c>
      <c r="D331" s="52">
        <v>23.840000000000146</v>
      </c>
    </row>
    <row r="332" spans="1:4" x14ac:dyDescent="0.25">
      <c r="A332" s="33">
        <v>0.45964769252987026</v>
      </c>
      <c r="B332" s="33">
        <v>2.9590000000007421</v>
      </c>
      <c r="C332" s="33">
        <v>2.4341360154321592</v>
      </c>
      <c r="D332" s="52">
        <v>1.4200000000000728</v>
      </c>
    </row>
    <row r="333" spans="1:4" x14ac:dyDescent="0.25">
      <c r="A333" s="33">
        <v>0.58553065088290168</v>
      </c>
      <c r="B333" s="33">
        <v>2.2700000000013461</v>
      </c>
      <c r="C333" s="33">
        <v>1.9162614366869093</v>
      </c>
      <c r="D333" s="52">
        <v>1.3000000000001819</v>
      </c>
    </row>
    <row r="334" spans="1:4" x14ac:dyDescent="0.25">
      <c r="A334" s="33">
        <v>14.753170395257257</v>
      </c>
      <c r="B334" s="33">
        <v>15.055000000000291</v>
      </c>
      <c r="C334" s="33">
        <v>14.991615783003908</v>
      </c>
      <c r="D334" s="52">
        <v>14.480000000000473</v>
      </c>
    </row>
    <row r="335" spans="1:4" x14ac:dyDescent="0.25">
      <c r="A335" s="33">
        <v>6.548802985189468</v>
      </c>
      <c r="B335" s="33">
        <v>7.5430000000014843</v>
      </c>
      <c r="C335" s="33">
        <v>7.3342186268910154</v>
      </c>
      <c r="D335" s="52">
        <v>6.660000000000764</v>
      </c>
    </row>
    <row r="336" spans="1:4" x14ac:dyDescent="0.25">
      <c r="A336" s="33">
        <v>0.36333022068720311</v>
      </c>
      <c r="B336" s="33">
        <v>2.0950000000002547</v>
      </c>
      <c r="C336" s="33">
        <v>1.7313493463443592</v>
      </c>
      <c r="D336" s="52">
        <v>1.0599999999994907</v>
      </c>
    </row>
    <row r="337" spans="1:4" x14ac:dyDescent="0.25">
      <c r="A337" s="33">
        <v>5.4350155307010937</v>
      </c>
      <c r="B337" s="33">
        <v>5.8349999999973079</v>
      </c>
      <c r="C337" s="33">
        <v>5.7510032614454758</v>
      </c>
      <c r="D337" s="52">
        <v>4.3999999999996362</v>
      </c>
    </row>
    <row r="338" spans="1:4" x14ac:dyDescent="0.25">
      <c r="A338" s="33">
        <v>16.44023447854579</v>
      </c>
      <c r="B338" s="33">
        <v>21.38799999999992</v>
      </c>
      <c r="C338" s="33">
        <v>20.348969240494625</v>
      </c>
      <c r="D338" s="52">
        <v>17.809999999999491</v>
      </c>
    </row>
    <row r="339" spans="1:4" x14ac:dyDescent="0.25">
      <c r="A339" s="33">
        <v>28.72189260869618</v>
      </c>
      <c r="B339" s="33">
        <v>26.734999999999673</v>
      </c>
      <c r="C339" s="33">
        <v>27.152247447826085</v>
      </c>
      <c r="D339" s="52">
        <v>26.890000000000327</v>
      </c>
    </row>
    <row r="340" spans="1:4" x14ac:dyDescent="0.25">
      <c r="A340" s="33">
        <v>10.949614979385842</v>
      </c>
      <c r="B340" s="33">
        <v>17.414000000005217</v>
      </c>
      <c r="C340" s="33">
        <v>16.056479145675439</v>
      </c>
      <c r="D340" s="52">
        <v>12.75</v>
      </c>
    </row>
    <row r="341" spans="1:4" x14ac:dyDescent="0.25">
      <c r="A341" s="33">
        <v>38.622310403842675</v>
      </c>
      <c r="B341" s="33">
        <v>34.797999999999774</v>
      </c>
      <c r="C341" s="33">
        <v>35.601105184806329</v>
      </c>
      <c r="D341" s="52">
        <v>37.149999999999636</v>
      </c>
    </row>
    <row r="342" spans="1:4" x14ac:dyDescent="0.25">
      <c r="A342" s="33">
        <v>18.359812415553279</v>
      </c>
      <c r="B342" s="33">
        <v>23.979000000006636</v>
      </c>
      <c r="C342" s="33">
        <v>22.798970607271258</v>
      </c>
      <c r="D342" s="52">
        <v>17.230000000000473</v>
      </c>
    </row>
    <row r="343" spans="1:4" x14ac:dyDescent="0.25">
      <c r="A343" s="33">
        <v>37.535186753702874</v>
      </c>
      <c r="B343" s="33">
        <v>37.712000000000444</v>
      </c>
      <c r="C343" s="33">
        <v>37.674869218277308</v>
      </c>
      <c r="D343" s="52">
        <v>38.109999999999673</v>
      </c>
    </row>
    <row r="344" spans="1:4" x14ac:dyDescent="0.25">
      <c r="A344" s="33">
        <v>6.1294977075103816</v>
      </c>
      <c r="B344" s="33">
        <v>10.664000000005217</v>
      </c>
      <c r="C344" s="33">
        <v>9.7117545185810741</v>
      </c>
      <c r="D344" s="52">
        <v>6.6300000000001091</v>
      </c>
    </row>
    <row r="345" spans="1:4" x14ac:dyDescent="0.25">
      <c r="A345" s="33">
        <v>44.911271262788432</v>
      </c>
      <c r="B345" s="33">
        <v>38.811000000003332</v>
      </c>
      <c r="C345" s="33">
        <v>40.092056965188021</v>
      </c>
      <c r="D345" s="52">
        <v>44.270000000000437</v>
      </c>
    </row>
    <row r="346" spans="1:4" x14ac:dyDescent="0.25">
      <c r="A346" s="33">
        <v>37.70712546164259</v>
      </c>
      <c r="B346" s="33">
        <v>43.065999999998894</v>
      </c>
      <c r="C346" s="33">
        <v>41.940636346944302</v>
      </c>
      <c r="D346" s="52">
        <v>37.510000000000218</v>
      </c>
    </row>
    <row r="347" spans="1:4" x14ac:dyDescent="0.25">
      <c r="A347" s="33">
        <v>68.513650713106472</v>
      </c>
      <c r="B347" s="33">
        <v>65.530999999999949</v>
      </c>
      <c r="C347" s="33">
        <v>66.157356649751819</v>
      </c>
      <c r="D347" s="52">
        <v>67.510000000000218</v>
      </c>
    </row>
    <row r="348" spans="1:4" x14ac:dyDescent="0.25">
      <c r="A348" s="33">
        <v>0.30511091006246716</v>
      </c>
      <c r="B348" s="33">
        <v>9.55500000000211</v>
      </c>
      <c r="C348" s="33">
        <v>7.6125232911144849</v>
      </c>
      <c r="D348" s="52">
        <v>1.7600000000002183</v>
      </c>
    </row>
    <row r="349" spans="1:4" x14ac:dyDescent="0.25">
      <c r="A349" s="33">
        <v>41.584601225295955</v>
      </c>
      <c r="B349" s="33">
        <v>41.655000000000655</v>
      </c>
      <c r="C349" s="33">
        <v>41.640216257313114</v>
      </c>
      <c r="D349" s="52">
        <v>39.859999999999673</v>
      </c>
    </row>
    <row r="350" spans="1:4" x14ac:dyDescent="0.25">
      <c r="A350" s="33">
        <v>20.716109932814106</v>
      </c>
      <c r="B350" s="33">
        <v>18.140000000001237</v>
      </c>
      <c r="C350" s="33">
        <v>18.680983085891967</v>
      </c>
      <c r="D350" s="52">
        <v>22.260000000000218</v>
      </c>
    </row>
    <row r="351" spans="1:4" x14ac:dyDescent="0.25">
      <c r="A351" s="33">
        <v>30.71427231646885</v>
      </c>
      <c r="B351" s="33">
        <v>33.272000000000844</v>
      </c>
      <c r="C351" s="33">
        <v>32.734877186459016</v>
      </c>
      <c r="D351" s="52">
        <v>32.479999999999563</v>
      </c>
    </row>
    <row r="352" spans="1:4" x14ac:dyDescent="0.25">
      <c r="A352" s="33">
        <v>11.771989265876073</v>
      </c>
      <c r="B352" s="33">
        <v>9.2719999999999345</v>
      </c>
      <c r="C352" s="33">
        <v>9.7969977458342328</v>
      </c>
      <c r="D352" s="52">
        <v>9.4700000000002547</v>
      </c>
    </row>
    <row r="353" spans="1:4" x14ac:dyDescent="0.25">
      <c r="A353" s="33">
        <v>17.247286593373246</v>
      </c>
      <c r="B353" s="33">
        <v>13.08600000000115</v>
      </c>
      <c r="C353" s="33">
        <v>13.959870184608917</v>
      </c>
      <c r="D353" s="52">
        <v>14.380000000000109</v>
      </c>
    </row>
    <row r="354" spans="1:4" x14ac:dyDescent="0.25">
      <c r="A354" s="33">
        <v>2.4702924505927513</v>
      </c>
      <c r="B354" s="33">
        <v>1.2920000000003711</v>
      </c>
      <c r="C354" s="33">
        <v>0.50191858537618828</v>
      </c>
      <c r="D354" s="52">
        <v>0.68000000000029104</v>
      </c>
    </row>
    <row r="355" spans="1:4" x14ac:dyDescent="0.25">
      <c r="A355" s="33">
        <v>20.671815067777061</v>
      </c>
      <c r="B355" s="33">
        <v>16.126000000000204</v>
      </c>
      <c r="C355" s="33">
        <v>17.080621164233889</v>
      </c>
      <c r="D355" s="52">
        <v>16.930000000000291</v>
      </c>
    </row>
    <row r="356" spans="1:4" x14ac:dyDescent="0.25">
      <c r="A356" s="33">
        <v>1.0073143928466379</v>
      </c>
      <c r="B356" s="33">
        <v>3.2299999999986539</v>
      </c>
      <c r="C356" s="33">
        <v>2.7632360224970398</v>
      </c>
      <c r="D356" s="52">
        <v>5.3299999999999272</v>
      </c>
    </row>
    <row r="357" spans="1:4" x14ac:dyDescent="0.25">
      <c r="A357" s="33">
        <v>7.0004994639875804</v>
      </c>
      <c r="B357" s="33">
        <v>1.6489999999994325</v>
      </c>
      <c r="C357" s="33">
        <v>2.7728148874366525</v>
      </c>
      <c r="D357" s="52">
        <v>1.9600000000000364</v>
      </c>
    </row>
    <row r="358" spans="1:4" x14ac:dyDescent="0.25">
      <c r="A358" s="33">
        <v>7.0430559535680004</v>
      </c>
      <c r="B358" s="33">
        <v>1.8519999999998618</v>
      </c>
      <c r="C358" s="33">
        <v>2.9421217502485888</v>
      </c>
      <c r="D358" s="52">
        <v>1.5299999999997453</v>
      </c>
    </row>
    <row r="359" spans="1:4" x14ac:dyDescent="0.25">
      <c r="A359" s="33">
        <v>3.1561279472925889</v>
      </c>
      <c r="B359" s="33">
        <v>2.034999999998945</v>
      </c>
      <c r="C359" s="33">
        <v>2.2704368689310286</v>
      </c>
      <c r="D359" s="52">
        <v>2.5900000000001455</v>
      </c>
    </row>
    <row r="360" spans="1:4" x14ac:dyDescent="0.25">
      <c r="A360" s="33">
        <v>35.135715146207076</v>
      </c>
      <c r="B360" s="33">
        <v>44.558000000002721</v>
      </c>
      <c r="C360" s="33">
        <v>42.579320180705508</v>
      </c>
      <c r="D360" s="52">
        <v>41.390000000000327</v>
      </c>
    </row>
    <row r="361" spans="1:4" x14ac:dyDescent="0.25">
      <c r="A361" s="33">
        <v>42.53105731767846</v>
      </c>
      <c r="B361" s="33">
        <v>39.684000000004744</v>
      </c>
      <c r="C361" s="33">
        <v>40.281882036716524</v>
      </c>
      <c r="D361" s="52">
        <v>35.480000000000473</v>
      </c>
    </row>
    <row r="362" spans="1:4" x14ac:dyDescent="0.25">
      <c r="A362" s="33">
        <v>37.677571808088942</v>
      </c>
      <c r="B362" s="33">
        <v>48.075999999999112</v>
      </c>
      <c r="C362" s="33">
        <v>45.892330079697786</v>
      </c>
      <c r="D362" s="52">
        <v>45</v>
      </c>
    </row>
    <row r="363" spans="1:4" x14ac:dyDescent="0.25">
      <c r="A363" s="33">
        <v>31.823931144403105</v>
      </c>
      <c r="B363" s="33">
        <v>22.177999999998974</v>
      </c>
      <c r="C363" s="33">
        <v>24.203645540324032</v>
      </c>
      <c r="D363" s="52">
        <v>24.240000000000691</v>
      </c>
    </row>
    <row r="364" spans="1:4" x14ac:dyDescent="0.25">
      <c r="A364" s="33">
        <v>24.130748272166784</v>
      </c>
      <c r="B364" s="33">
        <v>17.105999999999767</v>
      </c>
      <c r="C364" s="33">
        <v>18.581197137154959</v>
      </c>
      <c r="D364" s="52">
        <v>16.539999999999964</v>
      </c>
    </row>
    <row r="365" spans="1:4" x14ac:dyDescent="0.25">
      <c r="A365" s="33">
        <v>4.1542885264152574</v>
      </c>
      <c r="B365" s="33">
        <v>7.8919999999989159</v>
      </c>
      <c r="C365" s="33">
        <v>7.1070805905465022</v>
      </c>
      <c r="D365" s="52">
        <v>11.329999999999927</v>
      </c>
    </row>
    <row r="366" spans="1:4" x14ac:dyDescent="0.25">
      <c r="A366" s="33">
        <v>24.275952927369872</v>
      </c>
      <c r="B366" s="33">
        <v>30.841999999999643</v>
      </c>
      <c r="C366" s="33">
        <v>29.463130114747401</v>
      </c>
      <c r="D366" s="52">
        <v>30.659999999999854</v>
      </c>
    </row>
    <row r="367" spans="1:4" x14ac:dyDescent="0.25">
      <c r="A367" s="33">
        <v>22.846918264629494</v>
      </c>
      <c r="B367" s="33">
        <v>18.06800000000112</v>
      </c>
      <c r="C367" s="33">
        <v>19.071572835572624</v>
      </c>
      <c r="D367" s="52">
        <v>16.920000000000073</v>
      </c>
    </row>
    <row r="368" spans="1:4" x14ac:dyDescent="0.25">
      <c r="A368" s="33">
        <v>6.253387755102267</v>
      </c>
      <c r="B368" s="33">
        <v>10.950999999999112</v>
      </c>
      <c r="C368" s="33">
        <v>9.9645014285706566</v>
      </c>
      <c r="D368" s="52">
        <v>11.489999999999782</v>
      </c>
    </row>
    <row r="369" spans="1:4" x14ac:dyDescent="0.25">
      <c r="A369" s="33">
        <v>1.2821598644140977</v>
      </c>
      <c r="B369" s="33">
        <v>0.42000000000007276</v>
      </c>
      <c r="C369" s="33">
        <v>6.2546428473069682E-2</v>
      </c>
      <c r="D369" s="52">
        <v>3.2799999999997453</v>
      </c>
    </row>
    <row r="370" spans="1:4" x14ac:dyDescent="0.25">
      <c r="A370" s="33">
        <v>28.916054570259803</v>
      </c>
      <c r="B370" s="33">
        <v>32.074000000000524</v>
      </c>
      <c r="C370" s="33">
        <v>31.410831459755173</v>
      </c>
      <c r="D370" s="52">
        <v>32.690000000000509</v>
      </c>
    </row>
    <row r="371" spans="1:4" x14ac:dyDescent="0.25">
      <c r="A371" s="33">
        <v>3.8352170171033322</v>
      </c>
      <c r="B371" s="33">
        <v>5.6539999999986321</v>
      </c>
      <c r="C371" s="33">
        <v>5.2720555735909329</v>
      </c>
      <c r="D371" s="52">
        <v>7.2200000000002547</v>
      </c>
    </row>
    <row r="372" spans="1:4" x14ac:dyDescent="0.25">
      <c r="A372" s="33">
        <v>2.5142861932381493</v>
      </c>
      <c r="B372" s="33">
        <v>5.7879999999995562</v>
      </c>
      <c r="C372" s="33">
        <v>5.1005201005796152</v>
      </c>
      <c r="D372" s="52">
        <v>5.6599999999998545</v>
      </c>
    </row>
    <row r="373" spans="1:4" x14ac:dyDescent="0.25">
      <c r="A373" s="33">
        <v>4.7864216046864385</v>
      </c>
      <c r="B373" s="33">
        <v>5.7430000000008476</v>
      </c>
      <c r="C373" s="33">
        <v>5.5421185369846171</v>
      </c>
      <c r="D373" s="52">
        <v>1.6300000000001091</v>
      </c>
    </row>
    <row r="374" spans="1:4" x14ac:dyDescent="0.25">
      <c r="A374" s="33">
        <v>40.702813757825425</v>
      </c>
      <c r="B374" s="33">
        <v>39.304000000000087</v>
      </c>
      <c r="C374" s="33">
        <v>39.597750889143299</v>
      </c>
      <c r="D374" s="52">
        <v>43.4699999999998</v>
      </c>
    </row>
    <row r="375" spans="1:4" x14ac:dyDescent="0.25">
      <c r="A375" s="33">
        <v>23.873917444827839</v>
      </c>
      <c r="B375" s="33">
        <v>24.536999999997533</v>
      </c>
      <c r="C375" s="33">
        <v>24.397752663411666</v>
      </c>
      <c r="D375" s="52">
        <v>27.089999999999691</v>
      </c>
    </row>
    <row r="376" spans="1:4" x14ac:dyDescent="0.25">
      <c r="A376" s="33">
        <v>2.1648782990541804</v>
      </c>
      <c r="B376" s="33">
        <v>5.2489999999997963</v>
      </c>
      <c r="C376" s="33">
        <v>4.6013344428010896</v>
      </c>
      <c r="D376" s="52">
        <v>5.6399999999998727</v>
      </c>
    </row>
    <row r="377" spans="1:4" x14ac:dyDescent="0.25">
      <c r="A377" s="33">
        <v>8.2023273247823454</v>
      </c>
      <c r="B377" s="33">
        <v>4.1929999999993015</v>
      </c>
      <c r="C377" s="33">
        <v>5.0349587382038408</v>
      </c>
      <c r="D377" s="52">
        <v>4.7899999999999636</v>
      </c>
    </row>
    <row r="378" spans="1:4" x14ac:dyDescent="0.25">
      <c r="A378" s="33">
        <v>1.2071524110669998</v>
      </c>
      <c r="B378" s="33">
        <v>3.4390000000021246</v>
      </c>
      <c r="C378" s="33">
        <v>2.9703120063259121</v>
      </c>
      <c r="D378" s="52">
        <v>1.7800000000002001</v>
      </c>
    </row>
    <row r="379" spans="1:4" x14ac:dyDescent="0.25">
      <c r="A379" s="33">
        <v>54.38784628950998</v>
      </c>
      <c r="B379" s="33">
        <v>53.642000000002554</v>
      </c>
      <c r="C379" s="33">
        <v>53.798627720799232</v>
      </c>
      <c r="D379" s="52">
        <v>57.420000000000073</v>
      </c>
    </row>
    <row r="380" spans="1:4" x14ac:dyDescent="0.25">
      <c r="A380" s="33">
        <v>26.848155254466292</v>
      </c>
      <c r="B380" s="33">
        <v>34.23900000000458</v>
      </c>
      <c r="C380" s="33">
        <v>32.686922603441872</v>
      </c>
      <c r="D380" s="52">
        <v>30.179999999999836</v>
      </c>
    </row>
    <row r="381" spans="1:4" x14ac:dyDescent="0.25">
      <c r="A381" s="33">
        <v>33.874154301156068</v>
      </c>
      <c r="B381" s="33">
        <v>29.023000000000593</v>
      </c>
      <c r="C381" s="33">
        <v>30.041742403243461</v>
      </c>
      <c r="D381" s="52">
        <v>30.789999999999964</v>
      </c>
    </row>
    <row r="382" spans="1:4" x14ac:dyDescent="0.25">
      <c r="A382" s="33">
        <v>30.13347864559455</v>
      </c>
      <c r="B382" s="33">
        <v>29.191999999999553</v>
      </c>
      <c r="C382" s="33">
        <v>29.389710515574734</v>
      </c>
      <c r="D382" s="52">
        <v>27.079999999999927</v>
      </c>
    </row>
    <row r="383" spans="1:4" x14ac:dyDescent="0.25">
      <c r="A383" s="33">
        <v>21.291636758893219</v>
      </c>
      <c r="B383" s="33">
        <v>23.77599999999984</v>
      </c>
      <c r="C383" s="33">
        <v>23.254283719367777</v>
      </c>
      <c r="D383" s="52">
        <v>24.110000000000127</v>
      </c>
    </row>
    <row r="384" spans="1:4" x14ac:dyDescent="0.25">
      <c r="A384" s="33">
        <v>2.4136295235912257</v>
      </c>
      <c r="B384" s="33">
        <v>3.9960000000005493</v>
      </c>
      <c r="C384" s="33">
        <v>2.6499778000461447</v>
      </c>
      <c r="D384" s="52">
        <v>3.999999999996362E-2</v>
      </c>
    </row>
    <row r="385" spans="1:4" x14ac:dyDescent="0.25">
      <c r="A385" s="33">
        <v>39.954115658309547</v>
      </c>
      <c r="B385" s="33">
        <v>38.432999999999993</v>
      </c>
      <c r="C385" s="33">
        <v>38.75243428824524</v>
      </c>
      <c r="D385" s="52">
        <v>38.039999999999964</v>
      </c>
    </row>
    <row r="386" spans="1:4" x14ac:dyDescent="0.25">
      <c r="A386" s="33">
        <v>23.639535587749378</v>
      </c>
      <c r="B386" s="33">
        <v>26.952000000002045</v>
      </c>
      <c r="C386" s="33">
        <v>26.256382473428857</v>
      </c>
      <c r="D386" s="52">
        <v>24.549999999999727</v>
      </c>
    </row>
    <row r="387" spans="1:4" x14ac:dyDescent="0.25">
      <c r="A387" s="33">
        <v>10.828050961978988</v>
      </c>
      <c r="B387" s="33">
        <v>13.94300000000203</v>
      </c>
      <c r="C387" s="33">
        <v>13.288860702017246</v>
      </c>
      <c r="D387" s="52">
        <v>10.880000000000109</v>
      </c>
    </row>
    <row r="388" spans="1:4" x14ac:dyDescent="0.25">
      <c r="A388" s="33">
        <v>27.159192829335097</v>
      </c>
      <c r="B388" s="33">
        <v>24.135999999999967</v>
      </c>
      <c r="C388" s="33">
        <v>24.77087049416059</v>
      </c>
      <c r="D388" s="52">
        <v>25.980000000000018</v>
      </c>
    </row>
    <row r="389" spans="1:4" x14ac:dyDescent="0.25">
      <c r="A389" s="33">
        <v>20.648208318008528</v>
      </c>
      <c r="B389" s="33">
        <v>17.92200000000048</v>
      </c>
      <c r="C389" s="33">
        <v>18.494503746782357</v>
      </c>
      <c r="D389" s="52">
        <v>18.820000000000164</v>
      </c>
    </row>
    <row r="390" spans="1:4" x14ac:dyDescent="0.25">
      <c r="A390" s="33">
        <v>26.214124119894223</v>
      </c>
      <c r="B390" s="33">
        <v>21.444999999999709</v>
      </c>
      <c r="C390" s="33">
        <v>22.446516065178002</v>
      </c>
      <c r="D390" s="52">
        <v>23.800000000000182</v>
      </c>
    </row>
    <row r="391" spans="1:4" x14ac:dyDescent="0.25">
      <c r="A391" s="33">
        <v>9.5839825375173859</v>
      </c>
      <c r="B391" s="33">
        <v>2.8140000000007603</v>
      </c>
      <c r="C391" s="33">
        <v>4.2356963328793427</v>
      </c>
      <c r="D391" s="52">
        <v>6.8200000000001637</v>
      </c>
    </row>
    <row r="392" spans="1:4" x14ac:dyDescent="0.25">
      <c r="A392" s="33">
        <v>26.514390202691175</v>
      </c>
      <c r="B392" s="33">
        <v>22.756000000000768</v>
      </c>
      <c r="C392" s="33">
        <v>23.545261942565958</v>
      </c>
      <c r="D392" s="52">
        <v>23.510000000000218</v>
      </c>
    </row>
    <row r="393" spans="1:4" x14ac:dyDescent="0.25">
      <c r="A393" s="33">
        <v>20.489105238095362</v>
      </c>
      <c r="B393" s="33">
        <v>28.121000000005097</v>
      </c>
      <c r="C393" s="33">
        <v>26.518302100003893</v>
      </c>
      <c r="D393" s="52">
        <v>23.039999999999964</v>
      </c>
    </row>
    <row r="394" spans="1:4" x14ac:dyDescent="0.25">
      <c r="A394" s="33">
        <v>50.463119168949561</v>
      </c>
      <c r="B394" s="33">
        <v>50.855000000000928</v>
      </c>
      <c r="C394" s="33">
        <v>50.772705025480263</v>
      </c>
      <c r="D394" s="52">
        <v>48.360000000000127</v>
      </c>
    </row>
    <row r="395" spans="1:4" x14ac:dyDescent="0.25">
      <c r="A395" s="33">
        <v>49.154517622897856</v>
      </c>
      <c r="B395" s="33">
        <v>45.51399999999694</v>
      </c>
      <c r="C395" s="33">
        <v>46.278508700806469</v>
      </c>
      <c r="D395" s="52">
        <v>50.0600000000004</v>
      </c>
    </row>
    <row r="396" spans="1:4" x14ac:dyDescent="0.25">
      <c r="A396" s="33">
        <v>44.250712724771347</v>
      </c>
      <c r="B396" s="33">
        <v>40.305000000001655</v>
      </c>
      <c r="C396" s="33">
        <v>41.133599672203218</v>
      </c>
      <c r="D396" s="52">
        <v>44.269999999999982</v>
      </c>
    </row>
    <row r="397" spans="1:4" x14ac:dyDescent="0.25">
      <c r="A397" s="33">
        <v>34.195901379587212</v>
      </c>
      <c r="B397" s="33">
        <v>39.46299999999701</v>
      </c>
      <c r="C397" s="33">
        <v>38.356909289710984</v>
      </c>
      <c r="D397" s="52">
        <v>33.349999999999909</v>
      </c>
    </row>
    <row r="398" spans="1:4" x14ac:dyDescent="0.25">
      <c r="A398" s="33">
        <v>57.40900129320471</v>
      </c>
      <c r="B398" s="33">
        <v>59.024999999999636</v>
      </c>
      <c r="C398" s="33">
        <v>58.685640271572538</v>
      </c>
      <c r="D398" s="52">
        <v>59.309999999999945</v>
      </c>
    </row>
    <row r="399" spans="1:4" x14ac:dyDescent="0.25">
      <c r="A399" s="33">
        <v>31.406831905894705</v>
      </c>
      <c r="B399" s="33">
        <v>20.895999999987453</v>
      </c>
      <c r="C399" s="33">
        <v>23.103274700227757</v>
      </c>
      <c r="D399" s="52">
        <v>28.509999999999764</v>
      </c>
    </row>
    <row r="400" spans="1:4" x14ac:dyDescent="0.25">
      <c r="A400" s="33">
        <v>90.472321895154437</v>
      </c>
      <c r="B400" s="33">
        <v>90.669000000001688</v>
      </c>
      <c r="C400" s="33">
        <v>90.62769759798357</v>
      </c>
      <c r="D400" s="52">
        <v>86.460000000000036</v>
      </c>
    </row>
    <row r="401" spans="1:4" x14ac:dyDescent="0.25">
      <c r="A401" s="33">
        <v>47.92184442797452</v>
      </c>
      <c r="B401" s="33">
        <v>50.05600000000004</v>
      </c>
      <c r="C401" s="33">
        <v>49.607827329874908</v>
      </c>
      <c r="D401" s="52">
        <v>51.7199999999998</v>
      </c>
    </row>
    <row r="402" spans="1:4" x14ac:dyDescent="0.25">
      <c r="A402" s="33">
        <v>20.413806029149328</v>
      </c>
      <c r="B402" s="33">
        <v>27.147999999998319</v>
      </c>
      <c r="C402" s="33">
        <v>25.733819266120008</v>
      </c>
      <c r="D402" s="52">
        <v>24.299999999999727</v>
      </c>
    </row>
    <row r="403" spans="1:4" x14ac:dyDescent="0.25">
      <c r="A403" s="33">
        <v>13.078454650335061</v>
      </c>
      <c r="B403" s="33">
        <v>5.489000000001397</v>
      </c>
      <c r="C403" s="33">
        <v>7.0827854765716438</v>
      </c>
      <c r="D403" s="52">
        <v>9.0500000000001819</v>
      </c>
    </row>
    <row r="404" spans="1:4" x14ac:dyDescent="0.25">
      <c r="A404" s="33">
        <v>18.201733151112876</v>
      </c>
      <c r="B404" s="33">
        <v>14.980000000000473</v>
      </c>
      <c r="C404" s="33">
        <v>15.656563961733809</v>
      </c>
      <c r="D404" s="52">
        <v>14.449999999999818</v>
      </c>
    </row>
    <row r="405" spans="1:4" x14ac:dyDescent="0.25">
      <c r="A405" s="33">
        <v>5.3303565041824186</v>
      </c>
      <c r="B405" s="33">
        <v>1.6260000000006585</v>
      </c>
      <c r="C405" s="33">
        <v>2.4039148658785052</v>
      </c>
      <c r="D405" s="52">
        <v>1.8900000000003274</v>
      </c>
    </row>
    <row r="406" spans="1:4" x14ac:dyDescent="0.25">
      <c r="A406" s="33">
        <v>9.4969404085290989</v>
      </c>
      <c r="B406" s="33">
        <v>14.941000000000713</v>
      </c>
      <c r="C406" s="33">
        <v>13.79774748579166</v>
      </c>
      <c r="D406" s="52">
        <v>12.829999999999927</v>
      </c>
    </row>
    <row r="407" spans="1:4" x14ac:dyDescent="0.25">
      <c r="A407" s="33">
        <v>10.276191991398264</v>
      </c>
      <c r="B407" s="33">
        <v>9.816000000002532</v>
      </c>
      <c r="C407" s="33">
        <v>9.9126403181953719</v>
      </c>
      <c r="D407" s="52">
        <v>7.0199999999999818</v>
      </c>
    </row>
    <row r="408" spans="1:4" x14ac:dyDescent="0.25">
      <c r="A408" s="33">
        <v>20.37812897863887</v>
      </c>
      <c r="B408" s="33">
        <v>23.6550000000002</v>
      </c>
      <c r="C408" s="33">
        <v>22.966857085514221</v>
      </c>
      <c r="D408" s="52">
        <v>23.179999999999836</v>
      </c>
    </row>
    <row r="409" spans="1:4" x14ac:dyDescent="0.25">
      <c r="A409" s="33">
        <v>2.3514067621044887</v>
      </c>
      <c r="B409" s="33">
        <v>0.4180000000005748</v>
      </c>
      <c r="C409" s="33">
        <v>0.16357542004152492</v>
      </c>
      <c r="D409" s="52">
        <v>1.999999999998181E-2</v>
      </c>
    </row>
    <row r="410" spans="1:4" x14ac:dyDescent="0.25">
      <c r="A410" s="33">
        <v>12.827034924966028</v>
      </c>
      <c r="B410" s="33">
        <v>11.929000000000997</v>
      </c>
      <c r="C410" s="33">
        <v>12.117587334243581</v>
      </c>
      <c r="D410" s="52">
        <v>10.900000000000091</v>
      </c>
    </row>
    <row r="411" spans="1:4" x14ac:dyDescent="0.25">
      <c r="A411" s="33">
        <v>0.71663491517256261</v>
      </c>
      <c r="B411" s="33">
        <v>1.0500000000024556</v>
      </c>
      <c r="C411" s="33">
        <v>0.97999333218831453</v>
      </c>
      <c r="D411" s="52">
        <v>0.74000000000023647</v>
      </c>
    </row>
    <row r="412" spans="1:4" x14ac:dyDescent="0.25">
      <c r="A412" s="33">
        <v>22.346650272108946</v>
      </c>
      <c r="B412" s="33">
        <v>21.570999999999913</v>
      </c>
      <c r="C412" s="33">
        <v>21.733886557142796</v>
      </c>
      <c r="D412" s="52">
        <v>23</v>
      </c>
    </row>
    <row r="413" spans="1:4" x14ac:dyDescent="0.25">
      <c r="A413" s="33">
        <v>8.312366101191401</v>
      </c>
      <c r="B413" s="33">
        <v>4.3660000000036234</v>
      </c>
      <c r="C413" s="33">
        <v>5.194736881252993</v>
      </c>
      <c r="D413" s="52">
        <v>8.5299999999997453</v>
      </c>
    </row>
    <row r="414" spans="1:4" x14ac:dyDescent="0.25">
      <c r="A414" s="33">
        <v>34.881986471508753</v>
      </c>
      <c r="B414" s="33">
        <v>35.440999999999349</v>
      </c>
      <c r="C414" s="33">
        <v>35.323607159016319</v>
      </c>
      <c r="D414" s="52">
        <v>35.079999999999927</v>
      </c>
    </row>
    <row r="415" spans="1:4" x14ac:dyDescent="0.25">
      <c r="A415" s="33">
        <v>10.60458300743494</v>
      </c>
      <c r="B415" s="33">
        <v>14.942999999997483</v>
      </c>
      <c r="C415" s="33">
        <v>14.031932431559653</v>
      </c>
      <c r="D415" s="52">
        <v>10.099999999999909</v>
      </c>
    </row>
    <row r="416" spans="1:4" x14ac:dyDescent="0.25">
      <c r="A416" s="33">
        <v>33.54152046611307</v>
      </c>
      <c r="B416" s="33">
        <v>28.403000000000702</v>
      </c>
      <c r="C416" s="33">
        <v>29.482089297884613</v>
      </c>
      <c r="D416" s="52">
        <v>34.4699999999998</v>
      </c>
    </row>
    <row r="417" spans="1:4" x14ac:dyDescent="0.25">
      <c r="A417" s="33">
        <v>41.364796312878752</v>
      </c>
      <c r="B417" s="33">
        <v>47.378000000003794</v>
      </c>
      <c r="C417" s="33">
        <v>46.115227225707713</v>
      </c>
      <c r="D417" s="52">
        <v>42.690000000000055</v>
      </c>
    </row>
    <row r="418" spans="1:4" x14ac:dyDescent="0.25">
      <c r="A418" s="33">
        <v>66.023840877819111</v>
      </c>
      <c r="B418" s="33">
        <v>66.040000000000873</v>
      </c>
      <c r="C418" s="33">
        <v>66.036606584342735</v>
      </c>
      <c r="D418" s="52">
        <v>63.8100000000004</v>
      </c>
    </row>
    <row r="419" spans="1:4" x14ac:dyDescent="0.25">
      <c r="A419" s="33">
        <v>28.980233404576211</v>
      </c>
      <c r="B419" s="33">
        <v>39.73800000000756</v>
      </c>
      <c r="C419" s="33">
        <v>37.478869014967131</v>
      </c>
      <c r="D419" s="52">
        <v>31.630000000000109</v>
      </c>
    </row>
    <row r="420" spans="1:4" x14ac:dyDescent="0.25">
      <c r="A420" s="33">
        <v>89.34709442407393</v>
      </c>
      <c r="B420" s="33">
        <v>83.447000000000571</v>
      </c>
      <c r="C420" s="33">
        <v>84.686019829056022</v>
      </c>
      <c r="D420" s="52">
        <v>86.059999999999945</v>
      </c>
    </row>
    <row r="421" spans="1:4" x14ac:dyDescent="0.25">
      <c r="A421" s="33">
        <v>16.702119899568515</v>
      </c>
      <c r="B421" s="33">
        <v>14.467999999999847</v>
      </c>
      <c r="C421" s="33">
        <v>14.937165178909254</v>
      </c>
      <c r="D421" s="52">
        <v>13.340000000000146</v>
      </c>
    </row>
    <row r="422" spans="1:4" x14ac:dyDescent="0.25">
      <c r="A422" s="33">
        <v>0.2570247623693831</v>
      </c>
      <c r="B422" s="33">
        <v>2.9360000000001492</v>
      </c>
      <c r="C422" s="33">
        <v>2.3734152000974973</v>
      </c>
      <c r="D422" s="52">
        <v>3.680000000000291</v>
      </c>
    </row>
    <row r="423" spans="1:4" x14ac:dyDescent="0.25">
      <c r="A423" s="33">
        <v>6.2284900672143522</v>
      </c>
      <c r="B423" s="33">
        <v>1.4479999999998654</v>
      </c>
      <c r="C423" s="33">
        <v>2.4519029141147257</v>
      </c>
      <c r="D423" s="52">
        <v>2.7699999999999818</v>
      </c>
    </row>
    <row r="424" spans="1:4" x14ac:dyDescent="0.25">
      <c r="A424" s="33">
        <v>7.6882820296614227</v>
      </c>
      <c r="B424" s="33">
        <v>8.5140000000060354</v>
      </c>
      <c r="C424" s="33">
        <v>8.340599226233735</v>
      </c>
      <c r="D424" s="52">
        <v>4.3899999999998727</v>
      </c>
    </row>
    <row r="425" spans="1:4" x14ac:dyDescent="0.25">
      <c r="A425" s="33">
        <v>32.722500524470433</v>
      </c>
      <c r="B425" s="33">
        <v>32.195999999997639</v>
      </c>
      <c r="C425" s="33">
        <v>32.306565110136944</v>
      </c>
      <c r="D425" s="52">
        <v>35.630000000000109</v>
      </c>
    </row>
    <row r="426" spans="1:4" x14ac:dyDescent="0.25">
      <c r="A426" s="33">
        <v>14.267073147485917</v>
      </c>
      <c r="B426" s="33">
        <v>17.715000000000146</v>
      </c>
      <c r="C426" s="33">
        <v>16.990935360972344</v>
      </c>
      <c r="D426" s="52">
        <v>17.029999999999745</v>
      </c>
    </row>
    <row r="427" spans="1:4" x14ac:dyDescent="0.25">
      <c r="A427" s="33">
        <v>23.327461241122364</v>
      </c>
      <c r="B427" s="33">
        <v>17.854999999999563</v>
      </c>
      <c r="C427" s="33">
        <v>19.004216860635097</v>
      </c>
      <c r="D427" s="52">
        <v>20.480000000000018</v>
      </c>
    </row>
    <row r="428" spans="1:4" x14ac:dyDescent="0.25">
      <c r="A428" s="33">
        <v>22.227691568218688</v>
      </c>
      <c r="B428" s="33">
        <v>20.714999999999236</v>
      </c>
      <c r="C428" s="33">
        <v>21.032665229325175</v>
      </c>
      <c r="D428" s="52">
        <v>19.440000000000055</v>
      </c>
    </row>
    <row r="429" spans="1:4" x14ac:dyDescent="0.25">
      <c r="A429" s="33">
        <v>4.7406372669715893</v>
      </c>
      <c r="B429" s="33">
        <v>7.5489999999995234</v>
      </c>
      <c r="C429" s="33">
        <v>6.9592438260638119</v>
      </c>
      <c r="D429" s="52">
        <v>7.6100000000001273</v>
      </c>
    </row>
    <row r="430" spans="1:4" x14ac:dyDescent="0.25">
      <c r="A430" s="33">
        <v>3.2216883191213128</v>
      </c>
      <c r="B430" s="33">
        <v>0.27800000000024738</v>
      </c>
      <c r="C430" s="33">
        <v>0.89617454701601673</v>
      </c>
      <c r="D430" s="52">
        <v>0.42999999999983629</v>
      </c>
    </row>
    <row r="431" spans="1:4" x14ac:dyDescent="0.25">
      <c r="A431" s="33">
        <v>6.1613199202474789</v>
      </c>
      <c r="B431" s="33">
        <v>2.3390000000003965</v>
      </c>
      <c r="C431" s="33">
        <v>3.1416871832520883</v>
      </c>
      <c r="D431" s="52">
        <v>3.5299999999997453</v>
      </c>
    </row>
    <row r="432" spans="1:4" x14ac:dyDescent="0.25">
      <c r="A432" s="33">
        <v>7.4507715835911767</v>
      </c>
      <c r="B432" s="33">
        <v>4.5959999999972752</v>
      </c>
      <c r="C432" s="33">
        <v>5.195502032551758</v>
      </c>
      <c r="D432" s="52">
        <v>9.6299999999996544</v>
      </c>
    </row>
    <row r="433" spans="1:4" x14ac:dyDescent="0.25">
      <c r="A433" s="33">
        <v>37.481220514535835</v>
      </c>
      <c r="B433" s="33">
        <v>33.828999999996995</v>
      </c>
      <c r="C433" s="33">
        <v>34.595966308050265</v>
      </c>
      <c r="D433" s="52">
        <v>39.079999999999927</v>
      </c>
    </row>
    <row r="434" spans="1:4" x14ac:dyDescent="0.25">
      <c r="A434" s="33">
        <v>34.536971388818529</v>
      </c>
      <c r="B434" s="33">
        <v>34.522000000000389</v>
      </c>
      <c r="C434" s="33">
        <v>34.525143991652385</v>
      </c>
      <c r="D434" s="52">
        <v>35.940000000000055</v>
      </c>
    </row>
    <row r="435" spans="1:4" x14ac:dyDescent="0.25">
      <c r="A435" s="33">
        <v>27.591316722841839</v>
      </c>
      <c r="B435" s="33">
        <v>35.498999999995704</v>
      </c>
      <c r="C435" s="33">
        <v>33.838386511793487</v>
      </c>
      <c r="D435" s="52">
        <v>28.840000000000146</v>
      </c>
    </row>
    <row r="436" spans="1:4" x14ac:dyDescent="0.25">
      <c r="A436" s="33">
        <v>65.493532196453089</v>
      </c>
      <c r="B436" s="33">
        <v>67.094000000002325</v>
      </c>
      <c r="C436" s="33">
        <v>66.757901761257017</v>
      </c>
      <c r="D436" s="52">
        <v>63.960000000000036</v>
      </c>
    </row>
    <row r="437" spans="1:4" x14ac:dyDescent="0.25">
      <c r="A437" s="33">
        <v>21.495360645583332</v>
      </c>
      <c r="B437" s="33">
        <v>23.091999999999643</v>
      </c>
      <c r="C437" s="33">
        <v>22.756705735572268</v>
      </c>
      <c r="D437" s="52">
        <v>22.800000000000182</v>
      </c>
    </row>
    <row r="438" spans="1:4" x14ac:dyDescent="0.25">
      <c r="A438" s="33">
        <v>5.3933431814966752</v>
      </c>
      <c r="B438" s="33">
        <v>2.7679999999991196</v>
      </c>
      <c r="C438" s="33">
        <v>3.3193220681132516</v>
      </c>
      <c r="D438" s="52">
        <v>4.1500000000000909</v>
      </c>
    </row>
    <row r="439" spans="1:4" x14ac:dyDescent="0.25">
      <c r="A439" s="33">
        <v>24.416658892885152</v>
      </c>
      <c r="B439" s="33">
        <v>25.668000000002394</v>
      </c>
      <c r="C439" s="33">
        <v>25.405218367507587</v>
      </c>
      <c r="D439" s="52">
        <v>22.970000000000255</v>
      </c>
    </row>
    <row r="440" spans="1:4" x14ac:dyDescent="0.25">
      <c r="A440" s="33">
        <v>10.942561452130121</v>
      </c>
      <c r="B440" s="33">
        <v>9.4299999999998363</v>
      </c>
      <c r="C440" s="33">
        <v>9.7476379049471689</v>
      </c>
      <c r="D440" s="52">
        <v>12.329999999999927</v>
      </c>
    </row>
    <row r="441" spans="1:4" x14ac:dyDescent="0.25">
      <c r="A441" s="33">
        <v>7.4773108081290047</v>
      </c>
      <c r="B441" s="33">
        <v>8.9689999999991414</v>
      </c>
      <c r="C441" s="33">
        <v>8.6557452697065855</v>
      </c>
      <c r="D441" s="52">
        <v>9.0299999999997453</v>
      </c>
    </row>
    <row r="442" spans="1:4" x14ac:dyDescent="0.25">
      <c r="A442" s="33">
        <v>5.1337817932426333</v>
      </c>
      <c r="B442" s="33">
        <v>2.94399999999996</v>
      </c>
      <c r="C442" s="33">
        <v>3.4038541765808077</v>
      </c>
      <c r="D442" s="52">
        <v>3.4099999999998545</v>
      </c>
    </row>
    <row r="443" spans="1:4" x14ac:dyDescent="0.25">
      <c r="A443" s="33">
        <v>13.120734796747456</v>
      </c>
      <c r="B443" s="33">
        <v>12.200000000000728</v>
      </c>
      <c r="C443" s="33">
        <v>12.393354307317168</v>
      </c>
      <c r="D443" s="52">
        <v>10.819999999999709</v>
      </c>
    </row>
    <row r="444" spans="1:4" x14ac:dyDescent="0.25">
      <c r="A444" s="33">
        <v>7.7506617322387683</v>
      </c>
      <c r="B444" s="33">
        <v>14.45100000000275</v>
      </c>
      <c r="C444" s="33">
        <v>13.043928963772032</v>
      </c>
      <c r="D444" s="52">
        <v>10.639999999999873</v>
      </c>
    </row>
    <row r="445" spans="1:4" x14ac:dyDescent="0.25">
      <c r="A445" s="33">
        <v>15.996618387480794</v>
      </c>
      <c r="B445" s="33">
        <v>13.853999999999814</v>
      </c>
      <c r="C445" s="33">
        <v>14.303949861370711</v>
      </c>
      <c r="D445" s="52">
        <v>12.980000000000018</v>
      </c>
    </row>
    <row r="446" spans="1:4" x14ac:dyDescent="0.25">
      <c r="A446" s="33">
        <v>5.7513250899878585</v>
      </c>
      <c r="B446" s="33">
        <v>7.0900000000006003</v>
      </c>
      <c r="C446" s="33">
        <v>6.8088782688978426</v>
      </c>
      <c r="D446" s="52">
        <v>8.8299999999999272</v>
      </c>
    </row>
    <row r="447" spans="1:4" x14ac:dyDescent="0.25">
      <c r="A447" s="33">
        <v>1.9864482802167913</v>
      </c>
      <c r="B447" s="33">
        <v>1.9359999999996944</v>
      </c>
      <c r="C447" s="33">
        <v>1.9465941388452848</v>
      </c>
      <c r="D447" s="52">
        <v>4.9200000000000728</v>
      </c>
    </row>
    <row r="448" spans="1:4" x14ac:dyDescent="0.25">
      <c r="A448" s="33">
        <v>25.51759745076879</v>
      </c>
      <c r="B448" s="33">
        <v>29.095999999998639</v>
      </c>
      <c r="C448" s="33">
        <v>28.344535464660112</v>
      </c>
      <c r="D448" s="52">
        <v>28.210000000000036</v>
      </c>
    </row>
    <row r="449" spans="1:4" x14ac:dyDescent="0.25">
      <c r="A449" s="33">
        <v>30.781127915870002</v>
      </c>
      <c r="B449" s="33">
        <v>29.699000000000524</v>
      </c>
      <c r="C449" s="33">
        <v>29.926246862332846</v>
      </c>
      <c r="D449" s="52">
        <v>27.7800000000002</v>
      </c>
    </row>
    <row r="450" spans="1:4" x14ac:dyDescent="0.25">
      <c r="A450" s="33">
        <v>3.968760636625575</v>
      </c>
      <c r="B450" s="33">
        <v>7.6850000000004002</v>
      </c>
      <c r="C450" s="33">
        <v>6.9045897336918642</v>
      </c>
      <c r="D450" s="52">
        <v>7.3800000000001091</v>
      </c>
    </row>
    <row r="451" spans="1:4" x14ac:dyDescent="0.25">
      <c r="A451" s="33">
        <v>5.4760853573634449</v>
      </c>
      <c r="B451" s="33">
        <v>13.6550000000002</v>
      </c>
      <c r="C451" s="33">
        <v>11.93742792504645</v>
      </c>
      <c r="D451" s="52">
        <v>8.9699999999997999</v>
      </c>
    </row>
    <row r="452" spans="1:4" x14ac:dyDescent="0.25">
      <c r="A452" s="33">
        <v>36.849028829717099</v>
      </c>
      <c r="B452" s="33">
        <v>35.453000000000884</v>
      </c>
      <c r="C452" s="33">
        <v>35.746166054241712</v>
      </c>
      <c r="D452" s="52">
        <v>33.159999999999854</v>
      </c>
    </row>
    <row r="453" spans="1:4" x14ac:dyDescent="0.25">
      <c r="A453" s="33">
        <v>15.615693694850961</v>
      </c>
      <c r="B453" s="33">
        <v>20.367999999998574</v>
      </c>
      <c r="C453" s="33">
        <v>19.37001567591733</v>
      </c>
      <c r="D453" s="52">
        <v>19.199999999999818</v>
      </c>
    </row>
    <row r="454" spans="1:4" x14ac:dyDescent="0.25">
      <c r="A454" s="33">
        <v>6.4595186348124116</v>
      </c>
      <c r="B454" s="33">
        <v>5.149000000000342</v>
      </c>
      <c r="C454" s="33">
        <v>5.4242089133108493</v>
      </c>
      <c r="D454" s="52">
        <v>2.7699999999999818</v>
      </c>
    </row>
    <row r="455" spans="1:4" x14ac:dyDescent="0.25">
      <c r="A455" s="33">
        <v>24.606958739322636</v>
      </c>
      <c r="B455" s="33">
        <v>27.91399999999976</v>
      </c>
      <c r="C455" s="33">
        <v>27.219521335257468</v>
      </c>
      <c r="D455" s="52">
        <v>28.179999999999836</v>
      </c>
    </row>
    <row r="456" spans="1:4" x14ac:dyDescent="0.25">
      <c r="A456" s="33">
        <v>5.5881754419369827</v>
      </c>
      <c r="B456" s="33">
        <v>3.0100000000015825</v>
      </c>
      <c r="C456" s="33">
        <v>3.5514168428080666</v>
      </c>
      <c r="D456" s="52">
        <v>1.5600000000004002</v>
      </c>
    </row>
    <row r="457" spans="1:4" x14ac:dyDescent="0.25">
      <c r="A457" s="33">
        <v>10.40317248614565</v>
      </c>
      <c r="B457" s="33">
        <v>14.439000000000306</v>
      </c>
      <c r="C457" s="33">
        <v>13.591476222090932</v>
      </c>
      <c r="D457" s="52">
        <v>15.230000000000018</v>
      </c>
    </row>
    <row r="458" spans="1:4" x14ac:dyDescent="0.25">
      <c r="A458" s="33">
        <v>10.657602936889816</v>
      </c>
      <c r="B458" s="33">
        <v>15.410999999999149</v>
      </c>
      <c r="C458" s="33">
        <v>14.412786616745962</v>
      </c>
      <c r="D458" s="52">
        <v>16.579999999999927</v>
      </c>
    </row>
    <row r="459" spans="1:4" x14ac:dyDescent="0.25">
      <c r="A459" s="33">
        <v>20.077600561146028</v>
      </c>
      <c r="B459" s="33">
        <v>12.11299999999892</v>
      </c>
      <c r="C459" s="33">
        <v>13.785566117840062</v>
      </c>
      <c r="D459" s="52">
        <v>12.549999999999727</v>
      </c>
    </row>
    <row r="460" spans="1:4" x14ac:dyDescent="0.25">
      <c r="A460" s="33">
        <v>8.4959689385982529</v>
      </c>
      <c r="B460" s="33">
        <v>0.50500000000056389</v>
      </c>
      <c r="C460" s="33">
        <v>2.183103477106215</v>
      </c>
      <c r="D460" s="52">
        <v>0.20000000000027285</v>
      </c>
    </row>
    <row r="461" spans="1:4" x14ac:dyDescent="0.25">
      <c r="A461" s="33">
        <v>14.977035610268558</v>
      </c>
      <c r="B461" s="33">
        <v>9.9480000000016844</v>
      </c>
      <c r="C461" s="33">
        <v>11.004097478157291</v>
      </c>
      <c r="D461" s="52">
        <v>5.8499999999999091</v>
      </c>
    </row>
    <row r="462" spans="1:4" x14ac:dyDescent="0.25">
      <c r="A462" s="33">
        <v>31.995328912811146</v>
      </c>
      <c r="B462" s="33">
        <v>38.119999999995343</v>
      </c>
      <c r="C462" s="33">
        <v>36.833819071686776</v>
      </c>
      <c r="D462" s="52">
        <v>40.889999999999873</v>
      </c>
    </row>
    <row r="463" spans="1:4" x14ac:dyDescent="0.25">
      <c r="A463" s="33">
        <v>1.7789613043478312</v>
      </c>
      <c r="B463" s="33">
        <v>12.018999999998414</v>
      </c>
      <c r="C463" s="33">
        <v>9.8685918739120098</v>
      </c>
      <c r="D463" s="52">
        <v>10.769999999999982</v>
      </c>
    </row>
    <row r="464" spans="1:4" x14ac:dyDescent="0.25">
      <c r="A464" s="33">
        <v>29.920200473354726</v>
      </c>
      <c r="B464" s="33">
        <v>23.760000000001128</v>
      </c>
      <c r="C464" s="33">
        <v>25.053642099404897</v>
      </c>
      <c r="D464" s="52">
        <v>21.769999999999982</v>
      </c>
    </row>
    <row r="465" spans="1:4" x14ac:dyDescent="0.25">
      <c r="A465" s="33">
        <v>15.158121663414022</v>
      </c>
      <c r="B465" s="33">
        <v>27.728000000000065</v>
      </c>
      <c r="C465" s="33">
        <v>25.088325549317233</v>
      </c>
      <c r="D465" s="52">
        <v>22.460000000000036</v>
      </c>
    </row>
    <row r="466" spans="1:4" x14ac:dyDescent="0.25">
      <c r="A466" s="33">
        <v>51.004840391833113</v>
      </c>
      <c r="B466" s="33">
        <v>44.478000000000065</v>
      </c>
      <c r="C466" s="33">
        <v>45.848636482285201</v>
      </c>
      <c r="D466" s="52">
        <v>44.300000000000182</v>
      </c>
    </row>
    <row r="467" spans="1:4" x14ac:dyDescent="0.25">
      <c r="A467" s="33">
        <v>6.4687218659332757</v>
      </c>
      <c r="B467" s="33">
        <v>1.794999999999618</v>
      </c>
      <c r="C467" s="33">
        <v>2.7764815918458225</v>
      </c>
      <c r="D467" s="52">
        <v>0.77999999999974534</v>
      </c>
    </row>
    <row r="468" spans="1:4" x14ac:dyDescent="0.25">
      <c r="A468" s="33">
        <v>22.236305494071075</v>
      </c>
      <c r="B468" s="33">
        <v>21.991000000005442</v>
      </c>
      <c r="C468" s="33">
        <v>22.042514153759384</v>
      </c>
      <c r="D468" s="52">
        <v>26.75</v>
      </c>
    </row>
    <row r="469" spans="1:4" x14ac:dyDescent="0.25">
      <c r="A469" s="33">
        <v>29.648589532752794</v>
      </c>
      <c r="B469" s="33">
        <v>33.59000000000151</v>
      </c>
      <c r="C469" s="33">
        <v>32.76230380187917</v>
      </c>
      <c r="D469" s="52">
        <v>32.579999999999927</v>
      </c>
    </row>
    <row r="470" spans="1:4" x14ac:dyDescent="0.25">
      <c r="A470" s="33">
        <v>27.41133155682337</v>
      </c>
      <c r="B470" s="33">
        <v>25.604999999999563</v>
      </c>
      <c r="C470" s="33">
        <v>25.984329626932777</v>
      </c>
      <c r="D470" s="52">
        <v>25.659999999999854</v>
      </c>
    </row>
    <row r="471" spans="1:4" x14ac:dyDescent="0.25">
      <c r="A471" s="33">
        <v>9.188021415703588</v>
      </c>
      <c r="B471" s="33">
        <v>7.4439999999995052</v>
      </c>
      <c r="C471" s="33">
        <v>7.8102444972973899</v>
      </c>
      <c r="D471" s="52">
        <v>9.4400000000000546</v>
      </c>
    </row>
    <row r="472" spans="1:4" x14ac:dyDescent="0.25">
      <c r="A472" s="33">
        <v>3.5612421667428862</v>
      </c>
      <c r="B472" s="33">
        <v>6.2480000000009568</v>
      </c>
      <c r="C472" s="33">
        <v>5.683780855016721</v>
      </c>
      <c r="D472" s="52">
        <v>2.2699999999999818</v>
      </c>
    </row>
    <row r="473" spans="1:4" x14ac:dyDescent="0.25">
      <c r="A473" s="33">
        <v>29.367127865612474</v>
      </c>
      <c r="B473" s="33">
        <v>40.010000000002037</v>
      </c>
      <c r="C473" s="33">
        <v>37.774996851780088</v>
      </c>
      <c r="D473" s="52">
        <v>32.539999999999964</v>
      </c>
    </row>
    <row r="474" spans="1:4" x14ac:dyDescent="0.25">
      <c r="A474" s="33">
        <v>5.1900417850051781</v>
      </c>
      <c r="B474" s="33">
        <v>1.1600000000021282</v>
      </c>
      <c r="C474" s="33">
        <v>0.17350877484932425</v>
      </c>
      <c r="D474" s="52">
        <v>1.0999999999999091</v>
      </c>
    </row>
    <row r="475" spans="1:4" x14ac:dyDescent="0.25">
      <c r="A475" s="33">
        <v>29.557094107491594</v>
      </c>
      <c r="B475" s="33">
        <v>16.782000000001972</v>
      </c>
      <c r="C475" s="33">
        <v>19.464769762574633</v>
      </c>
      <c r="D475" s="52">
        <v>24.710000000000036</v>
      </c>
    </row>
    <row r="476" spans="1:4" x14ac:dyDescent="0.25">
      <c r="A476" s="33">
        <v>41.994817617474837</v>
      </c>
      <c r="B476" s="33">
        <v>29.958999999993011</v>
      </c>
      <c r="C476" s="33">
        <v>32.486521699664081</v>
      </c>
      <c r="D476" s="52">
        <v>36.980000000000018</v>
      </c>
    </row>
    <row r="477" spans="1:4" x14ac:dyDescent="0.25">
      <c r="A477" s="33">
        <v>37.187729943502745</v>
      </c>
      <c r="B477" s="33">
        <v>28.905000000002474</v>
      </c>
      <c r="C477" s="33">
        <v>30.644373288137558</v>
      </c>
      <c r="D477" s="52">
        <v>32.909999999999854</v>
      </c>
    </row>
    <row r="478" spans="1:4" x14ac:dyDescent="0.25">
      <c r="A478" s="33">
        <v>17.447090750988082</v>
      </c>
      <c r="B478" s="33">
        <v>13.778999999999996</v>
      </c>
      <c r="C478" s="33">
        <v>14.549299057707685</v>
      </c>
      <c r="D478" s="52">
        <v>14.039999999999964</v>
      </c>
    </row>
    <row r="479" spans="1:4" x14ac:dyDescent="0.25">
      <c r="A479" s="33">
        <v>22.079419193770264</v>
      </c>
      <c r="B479" s="33">
        <v>25.271999999999935</v>
      </c>
      <c r="C479" s="33">
        <v>24.601558030691649</v>
      </c>
      <c r="D479" s="52">
        <v>23.630000000000109</v>
      </c>
    </row>
    <row r="480" spans="1:4" x14ac:dyDescent="0.25">
      <c r="A480" s="33">
        <v>33.220936053145124</v>
      </c>
      <c r="B480" s="33">
        <v>39.471000000004551</v>
      </c>
      <c r="C480" s="33">
        <v>38.158486571164303</v>
      </c>
      <c r="D480" s="52">
        <v>32.940000000000055</v>
      </c>
    </row>
    <row r="481" spans="1:4" x14ac:dyDescent="0.25">
      <c r="A481" s="33">
        <v>72.912790797177422</v>
      </c>
      <c r="B481" s="33">
        <v>65.383000000000266</v>
      </c>
      <c r="C481" s="33">
        <v>66.964256067407405</v>
      </c>
      <c r="D481" s="52">
        <v>71.449999999999818</v>
      </c>
    </row>
    <row r="482" spans="1:4" x14ac:dyDescent="0.25">
      <c r="A482" s="33">
        <v>15.034238883799389</v>
      </c>
      <c r="B482" s="33">
        <v>8.6430000000004839</v>
      </c>
      <c r="C482" s="33">
        <v>9.9851601655982449</v>
      </c>
      <c r="D482" s="52">
        <v>12.470000000000255</v>
      </c>
    </row>
    <row r="483" spans="1:4" x14ac:dyDescent="0.25">
      <c r="A483" s="33">
        <v>43.961143636363886</v>
      </c>
      <c r="B483" s="33">
        <v>38.101999999996679</v>
      </c>
      <c r="C483" s="33">
        <v>39.332420163633742</v>
      </c>
      <c r="D483" s="52">
        <v>40.450000000000273</v>
      </c>
    </row>
    <row r="484" spans="1:4" x14ac:dyDescent="0.25">
      <c r="A484" s="33">
        <v>3.6539818369219574</v>
      </c>
      <c r="B484" s="33">
        <v>2.1500000000010004</v>
      </c>
      <c r="C484" s="33">
        <v>2.465836185754597</v>
      </c>
      <c r="D484" s="52">
        <v>0.48999999999978172</v>
      </c>
    </row>
    <row r="485" spans="1:4" x14ac:dyDescent="0.25">
      <c r="A485" s="33">
        <v>9.8661433943848351</v>
      </c>
      <c r="B485" s="33">
        <v>15.130999999999858</v>
      </c>
      <c r="C485" s="33">
        <v>14.02538011282104</v>
      </c>
      <c r="D485" s="52">
        <v>14.989999999999782</v>
      </c>
    </row>
    <row r="486" spans="1:4" x14ac:dyDescent="0.25">
      <c r="A486" s="33">
        <v>10.533941712955766</v>
      </c>
      <c r="B486" s="33">
        <v>4.4029999999997926</v>
      </c>
      <c r="C486" s="33">
        <v>5.6904977597205288</v>
      </c>
      <c r="D486" s="52">
        <v>4.3499999999999091</v>
      </c>
    </row>
    <row r="487" spans="1:4" x14ac:dyDescent="0.25">
      <c r="A487" s="33">
        <v>2.8222419453354632</v>
      </c>
      <c r="B487" s="33">
        <v>9.1680000000096697</v>
      </c>
      <c r="C487" s="33">
        <v>6.6500491914875965</v>
      </c>
      <c r="D487" s="52">
        <v>3.7399999999997817</v>
      </c>
    </row>
    <row r="488" spans="1:4" x14ac:dyDescent="0.25">
      <c r="A488" s="33">
        <v>74.07102782608672</v>
      </c>
      <c r="B488" s="33">
        <v>66.755999999999858</v>
      </c>
      <c r="C488" s="33">
        <v>68.292155843478213</v>
      </c>
      <c r="D488" s="52">
        <v>66.739999999999782</v>
      </c>
    </row>
    <row r="489" spans="1:4" x14ac:dyDescent="0.25">
      <c r="A489" s="33">
        <v>16.581905710795581</v>
      </c>
      <c r="B489" s="33">
        <v>13.667999999999211</v>
      </c>
      <c r="C489" s="33">
        <v>14.279920199266144</v>
      </c>
      <c r="D489" s="52">
        <v>9.6900000000000546</v>
      </c>
    </row>
    <row r="490" spans="1:4" x14ac:dyDescent="0.25">
      <c r="A490" s="33">
        <v>23.457351891608141</v>
      </c>
      <c r="B490" s="33">
        <v>35.795000000001892</v>
      </c>
      <c r="C490" s="33">
        <v>33.20409389723909</v>
      </c>
      <c r="D490" s="52">
        <v>29.620000000000346</v>
      </c>
    </row>
    <row r="491" spans="1:4" x14ac:dyDescent="0.25">
      <c r="A491" s="33">
        <v>31.984451231046023</v>
      </c>
      <c r="B491" s="33">
        <v>24.945999999999913</v>
      </c>
      <c r="C491" s="33">
        <v>26.424074758519509</v>
      </c>
      <c r="D491" s="52">
        <v>26.799999999999727</v>
      </c>
    </row>
    <row r="492" spans="1:4" x14ac:dyDescent="0.25">
      <c r="A492" s="33">
        <v>25.95727107955463</v>
      </c>
      <c r="B492" s="33">
        <v>25.478999999999814</v>
      </c>
      <c r="C492" s="33">
        <v>25.579436926706421</v>
      </c>
      <c r="D492" s="52">
        <v>22.080000000000382</v>
      </c>
    </row>
    <row r="493" spans="1:4" x14ac:dyDescent="0.25">
      <c r="A493" s="33">
        <v>31.812575889327945</v>
      </c>
      <c r="B493" s="33">
        <v>30.164999999995871</v>
      </c>
      <c r="C493" s="33">
        <v>30.510990936755661</v>
      </c>
      <c r="D493" s="52">
        <v>34.199999999999818</v>
      </c>
    </row>
    <row r="494" spans="1:4" x14ac:dyDescent="0.25">
      <c r="A494" s="33">
        <v>15.963952748511019</v>
      </c>
      <c r="B494" s="33">
        <v>14.930999999999131</v>
      </c>
      <c r="C494" s="33">
        <v>15.147920077186427</v>
      </c>
      <c r="D494" s="52">
        <v>17.4699999999998</v>
      </c>
    </row>
    <row r="495" spans="1:4" x14ac:dyDescent="0.25">
      <c r="A495" s="33">
        <v>11.742181271580648</v>
      </c>
      <c r="B495" s="33">
        <v>7.5780000000067957</v>
      </c>
      <c r="C495" s="33">
        <v>8.4524780670371911</v>
      </c>
      <c r="D495" s="52">
        <v>12.549999999999727</v>
      </c>
    </row>
    <row r="496" spans="1:4" x14ac:dyDescent="0.25">
      <c r="A496" s="33">
        <v>35.05742911724974</v>
      </c>
      <c r="B496" s="33">
        <v>37.297999999996591</v>
      </c>
      <c r="C496" s="33">
        <v>36.827480114619448</v>
      </c>
      <c r="D496" s="52">
        <v>34.880000000000109</v>
      </c>
    </row>
    <row r="497" spans="1:4" x14ac:dyDescent="0.25">
      <c r="A497" s="33">
        <v>47.515394151778764</v>
      </c>
      <c r="B497" s="33">
        <v>51.917000000002645</v>
      </c>
      <c r="C497" s="33">
        <v>50.99266277187553</v>
      </c>
      <c r="D497" s="52">
        <v>47.769999999999982</v>
      </c>
    </row>
    <row r="498" spans="1:4" x14ac:dyDescent="0.25">
      <c r="A498" s="33">
        <v>42.825589425679482</v>
      </c>
      <c r="B498" s="33">
        <v>38.497000000000753</v>
      </c>
      <c r="C498" s="33">
        <v>39.406003779392904</v>
      </c>
      <c r="D498" s="52">
        <v>41.329999999999927</v>
      </c>
    </row>
    <row r="499" spans="1:4" x14ac:dyDescent="0.25">
      <c r="A499" s="33">
        <v>11.796179898146875</v>
      </c>
      <c r="B499" s="33">
        <v>14.173000000004322</v>
      </c>
      <c r="C499" s="33">
        <v>13.673867778614294</v>
      </c>
      <c r="D499" s="52">
        <v>9.4800000000000182</v>
      </c>
    </row>
    <row r="500" spans="1:4" x14ac:dyDescent="0.25">
      <c r="A500" s="33">
        <v>0.93122213427841416</v>
      </c>
      <c r="B500" s="33">
        <v>9.5360000000027867</v>
      </c>
      <c r="C500" s="33">
        <v>7.7289966482003365</v>
      </c>
      <c r="D500" s="52">
        <v>5.069999999999709</v>
      </c>
    </row>
    <row r="501" spans="1:4" x14ac:dyDescent="0.25">
      <c r="A501" s="33">
        <v>27.079349863574407</v>
      </c>
      <c r="B501" s="33">
        <v>22.760999999999513</v>
      </c>
      <c r="C501" s="33">
        <v>23.667853471350099</v>
      </c>
      <c r="D501" s="52">
        <v>21.789999999999964</v>
      </c>
    </row>
    <row r="502" spans="1:4" x14ac:dyDescent="0.25">
      <c r="A502" s="33">
        <v>9.4492578237382077</v>
      </c>
      <c r="B502" s="33">
        <v>17.151999999999589</v>
      </c>
      <c r="C502" s="33">
        <v>15.53442414298479</v>
      </c>
      <c r="D502" s="52">
        <v>15.450000000000273</v>
      </c>
    </row>
    <row r="503" spans="1:4" x14ac:dyDescent="0.25">
      <c r="A503" s="33">
        <v>24.430655102040419</v>
      </c>
      <c r="B503" s="33">
        <v>7.9760000000037508</v>
      </c>
      <c r="C503" s="33">
        <v>11.431477571431515</v>
      </c>
      <c r="D503" s="52">
        <v>17.699999999999818</v>
      </c>
    </row>
    <row r="504" spans="1:4" x14ac:dyDescent="0.25">
      <c r="A504" s="33">
        <v>68.468504699825189</v>
      </c>
      <c r="B504" s="33">
        <v>60.748000000000502</v>
      </c>
      <c r="C504" s="33">
        <v>62.369305986963809</v>
      </c>
      <c r="D504" s="52">
        <v>61.800000000000182</v>
      </c>
    </row>
    <row r="505" spans="1:4" x14ac:dyDescent="0.25">
      <c r="A505" s="33">
        <v>26.612998585213518</v>
      </c>
      <c r="B505" s="33">
        <v>29.846999999997934</v>
      </c>
      <c r="C505" s="33">
        <v>29.167859702893111</v>
      </c>
      <c r="D505" s="52">
        <v>20.450000000000273</v>
      </c>
    </row>
    <row r="506" spans="1:4" x14ac:dyDescent="0.25">
      <c r="A506" s="33">
        <v>77.92037283744412</v>
      </c>
      <c r="B506" s="33">
        <v>85.626000000002023</v>
      </c>
      <c r="C506" s="33">
        <v>84.007818295864581</v>
      </c>
      <c r="D506" s="52">
        <v>83.190000000000055</v>
      </c>
    </row>
    <row r="507" spans="1:4" x14ac:dyDescent="0.25">
      <c r="A507" s="33">
        <v>24.590759697294743</v>
      </c>
      <c r="B507" s="33">
        <v>18.802000000000135</v>
      </c>
      <c r="C507" s="33">
        <v>20.017639536432398</v>
      </c>
      <c r="D507" s="52">
        <v>19.820000000000164</v>
      </c>
    </row>
    <row r="508" spans="1:4" x14ac:dyDescent="0.25">
      <c r="A508" s="33">
        <v>0.94878824359284408</v>
      </c>
      <c r="B508" s="33">
        <v>2.6709999999970933</v>
      </c>
      <c r="C508" s="33">
        <v>1.9108444688431518</v>
      </c>
      <c r="D508" s="52">
        <v>4.5100000000002183</v>
      </c>
    </row>
    <row r="509" spans="1:4" x14ac:dyDescent="0.25">
      <c r="A509" s="33">
        <v>35.396502405498723</v>
      </c>
      <c r="B509" s="33">
        <v>38.962000000000899</v>
      </c>
      <c r="C509" s="33">
        <v>38.213245505155555</v>
      </c>
      <c r="D509" s="52">
        <v>37.910000000000309</v>
      </c>
    </row>
    <row r="510" spans="1:4" x14ac:dyDescent="0.25">
      <c r="A510" s="33">
        <v>11.816357201918436</v>
      </c>
      <c r="B510" s="33">
        <v>16.587000000004991</v>
      </c>
      <c r="C510" s="33">
        <v>15.585165012406833</v>
      </c>
      <c r="D510" s="52">
        <v>10.150000000000091</v>
      </c>
    </row>
    <row r="511" spans="1:4" x14ac:dyDescent="0.25">
      <c r="A511" s="33">
        <v>24.615359904325942</v>
      </c>
      <c r="B511" s="33">
        <v>26.090000000000146</v>
      </c>
      <c r="C511" s="33">
        <v>25.780325579908549</v>
      </c>
      <c r="D511" s="52">
        <v>25.740000000000236</v>
      </c>
    </row>
    <row r="512" spans="1:4" x14ac:dyDescent="0.25">
      <c r="A512" s="33">
        <v>5.8851112509178165</v>
      </c>
      <c r="B512" s="33">
        <v>10.947000000001026</v>
      </c>
      <c r="C512" s="33">
        <v>9.8840033626934201</v>
      </c>
      <c r="D512" s="52">
        <v>6.5300000000002001</v>
      </c>
    </row>
    <row r="513" spans="1:4" x14ac:dyDescent="0.25">
      <c r="A513" s="33">
        <v>19.862969327731207</v>
      </c>
      <c r="B513" s="33">
        <v>18.893999999999323</v>
      </c>
      <c r="C513" s="33">
        <v>19.097483558823114</v>
      </c>
      <c r="D513" s="52">
        <v>19.980000000000018</v>
      </c>
    </row>
    <row r="514" spans="1:4" x14ac:dyDescent="0.25">
      <c r="A514" s="33">
        <v>12.884290231088926</v>
      </c>
      <c r="B514" s="33">
        <v>5.7439999999928659</v>
      </c>
      <c r="C514" s="33">
        <v>7.2434609485230794</v>
      </c>
      <c r="D514" s="52">
        <v>11.730000000000018</v>
      </c>
    </row>
    <row r="515" spans="1:4" x14ac:dyDescent="0.25">
      <c r="A515" s="33">
        <v>75.594605912892803</v>
      </c>
      <c r="B515" s="33">
        <v>77.643999999998869</v>
      </c>
      <c r="C515" s="33">
        <v>77.213627241706945</v>
      </c>
      <c r="D515" s="52">
        <v>73.369999999999891</v>
      </c>
    </row>
    <row r="516" spans="1:4" x14ac:dyDescent="0.25">
      <c r="A516" s="33">
        <v>25.892886493147671</v>
      </c>
      <c r="B516" s="33">
        <v>29.346000000000004</v>
      </c>
      <c r="C516" s="33">
        <v>28.620846163561055</v>
      </c>
      <c r="D516" s="52">
        <v>29.139999999999873</v>
      </c>
    </row>
    <row r="517" spans="1:4" x14ac:dyDescent="0.25">
      <c r="A517" s="33">
        <v>44.839170632410969</v>
      </c>
      <c r="B517" s="33">
        <v>31.867999999998574</v>
      </c>
      <c r="C517" s="33">
        <v>34.591945832804868</v>
      </c>
      <c r="D517" s="52">
        <v>40.039999999999964</v>
      </c>
    </row>
    <row r="518" spans="1:4" x14ac:dyDescent="0.25">
      <c r="A518" s="33">
        <v>31.889039540387785</v>
      </c>
      <c r="B518" s="33">
        <v>15.526000000004387</v>
      </c>
      <c r="C518" s="33">
        <v>18.96223830348481</v>
      </c>
      <c r="D518" s="52">
        <v>26.639999999999873</v>
      </c>
    </row>
    <row r="519" spans="1:4" x14ac:dyDescent="0.25">
      <c r="A519" s="33">
        <v>115.17319623930325</v>
      </c>
      <c r="B519" s="33">
        <v>111.77799999999979</v>
      </c>
      <c r="C519" s="33">
        <v>112.49099121025347</v>
      </c>
      <c r="D519" s="52">
        <v>109.67999999999984</v>
      </c>
    </row>
    <row r="520" spans="1:4" x14ac:dyDescent="0.25">
      <c r="A520" s="33">
        <v>32.189773472451634</v>
      </c>
      <c r="B520" s="33">
        <v>33.447999999996682</v>
      </c>
      <c r="C520" s="33">
        <v>33.18377242921224</v>
      </c>
      <c r="D520" s="52">
        <v>37.079999999999927</v>
      </c>
    </row>
    <row r="521" spans="1:4" x14ac:dyDescent="0.25">
      <c r="A521" s="33">
        <v>14.504127805771986</v>
      </c>
      <c r="B521" s="33">
        <v>19.438999999999851</v>
      </c>
      <c r="C521" s="33">
        <v>18.402676839211836</v>
      </c>
      <c r="D521" s="52">
        <v>19.210000000000036</v>
      </c>
    </row>
    <row r="522" spans="1:4" x14ac:dyDescent="0.25">
      <c r="A522" s="33">
        <v>14.105287193675849</v>
      </c>
      <c r="B522" s="33">
        <v>10.923999999999523</v>
      </c>
      <c r="C522" s="33">
        <v>11.592070310671716</v>
      </c>
      <c r="D522" s="52">
        <v>9.4200000000000728</v>
      </c>
    </row>
    <row r="523" spans="1:4" x14ac:dyDescent="0.25">
      <c r="A523" s="33">
        <v>8.8319852725608143</v>
      </c>
      <c r="B523" s="33">
        <v>12.365000000000691</v>
      </c>
      <c r="C523" s="33">
        <v>11.623066907238353</v>
      </c>
      <c r="D523" s="52">
        <v>13.320000000000164</v>
      </c>
    </row>
    <row r="524" spans="1:4" x14ac:dyDescent="0.25">
      <c r="A524" s="33">
        <v>5.0995040834704923</v>
      </c>
      <c r="B524" s="33">
        <v>4.1070000000026994</v>
      </c>
      <c r="C524" s="33">
        <v>4.3154258575304993</v>
      </c>
      <c r="D524" s="52">
        <v>0.58999999999969077</v>
      </c>
    </row>
    <row r="525" spans="1:4" x14ac:dyDescent="0.25">
      <c r="A525" s="33">
        <v>24.423199872391706</v>
      </c>
      <c r="B525" s="33">
        <v>27.35799999999972</v>
      </c>
      <c r="C525" s="33">
        <v>26.741691973202251</v>
      </c>
      <c r="D525" s="52">
        <v>28.760000000000218</v>
      </c>
    </row>
    <row r="526" spans="1:4" x14ac:dyDescent="0.25">
      <c r="A526" s="33">
        <v>3.0825419071616125</v>
      </c>
      <c r="B526" s="33">
        <v>5.8839999999991051</v>
      </c>
      <c r="C526" s="33">
        <v>5.2956938005031589</v>
      </c>
      <c r="D526" s="52">
        <v>7.6700000000000728</v>
      </c>
    </row>
    <row r="527" spans="1:4" x14ac:dyDescent="0.25">
      <c r="A527" s="33">
        <v>8.5245984189723458</v>
      </c>
      <c r="B527" s="33">
        <v>9.9819999999976972</v>
      </c>
      <c r="C527" s="33">
        <v>9.6759456679824325</v>
      </c>
      <c r="D527" s="52">
        <v>13.190000000000055</v>
      </c>
    </row>
    <row r="528" spans="1:4" x14ac:dyDescent="0.25">
      <c r="A528" s="33">
        <v>6.2661621697966439</v>
      </c>
      <c r="B528" s="33">
        <v>8.5970000000015716</v>
      </c>
      <c r="C528" s="33">
        <v>8.1075240556583594</v>
      </c>
      <c r="D528" s="52">
        <v>11.149999999999636</v>
      </c>
    </row>
    <row r="529" spans="1:4" x14ac:dyDescent="0.25">
      <c r="A529" s="33">
        <v>20.088231586848906</v>
      </c>
      <c r="B529" s="33">
        <v>28.233000000001994</v>
      </c>
      <c r="C529" s="33">
        <v>26.522598633239795</v>
      </c>
      <c r="D529" s="52">
        <v>25.0300000000002</v>
      </c>
    </row>
    <row r="530" spans="1:4" x14ac:dyDescent="0.25">
      <c r="A530" s="33">
        <v>22.395495878997281</v>
      </c>
      <c r="B530" s="33">
        <v>18.207000000000335</v>
      </c>
      <c r="C530" s="33">
        <v>19.086584134589884</v>
      </c>
      <c r="D530" s="52">
        <v>17.660000000000309</v>
      </c>
    </row>
    <row r="531" spans="1:4" x14ac:dyDescent="0.25">
      <c r="A531" s="33">
        <v>1.778948350893188</v>
      </c>
      <c r="B531" s="33">
        <v>2.1219999999998436</v>
      </c>
      <c r="C531" s="33">
        <v>1.3028008463120386</v>
      </c>
      <c r="D531" s="52">
        <v>2.7400000000002365</v>
      </c>
    </row>
    <row r="532" spans="1:4" x14ac:dyDescent="0.25">
      <c r="A532" s="33">
        <v>3.2131513833996905</v>
      </c>
      <c r="B532" s="33">
        <v>9.0000000001964509E-2</v>
      </c>
      <c r="C532" s="33">
        <v>0.74586179051584622</v>
      </c>
      <c r="D532" s="52">
        <v>1.1299999999996544</v>
      </c>
    </row>
    <row r="533" spans="1:4" x14ac:dyDescent="0.25">
      <c r="A533" s="33">
        <v>2.9565872652256076E-2</v>
      </c>
      <c r="B533" s="33">
        <v>4.6190000000001419</v>
      </c>
      <c r="C533" s="33">
        <v>3.655218833257095</v>
      </c>
      <c r="D533" s="52">
        <v>4.1900000000000546</v>
      </c>
    </row>
    <row r="534" spans="1:4" x14ac:dyDescent="0.25">
      <c r="A534" s="33">
        <v>3.4972556372918007</v>
      </c>
      <c r="B534" s="33">
        <v>1.2690000000006876</v>
      </c>
      <c r="C534" s="33">
        <v>1.7369336838314666</v>
      </c>
      <c r="D534" s="52">
        <v>0.48000000000001819</v>
      </c>
    </row>
    <row r="535" spans="1:4" x14ac:dyDescent="0.25">
      <c r="A535" s="33">
        <v>21.309519884401652</v>
      </c>
      <c r="B535" s="33">
        <v>26.378000000001975</v>
      </c>
      <c r="C535" s="33">
        <v>25.313619175726217</v>
      </c>
      <c r="D535" s="52">
        <v>24.889999999999873</v>
      </c>
    </row>
    <row r="536" spans="1:4" x14ac:dyDescent="0.25">
      <c r="A536" s="33">
        <v>40.323085096961677</v>
      </c>
      <c r="B536" s="33">
        <v>38.080000000002201</v>
      </c>
      <c r="C536" s="33">
        <v>38.551047870363618</v>
      </c>
      <c r="D536" s="52">
        <v>36.650000000000091</v>
      </c>
    </row>
    <row r="537" spans="1:4" x14ac:dyDescent="0.25">
      <c r="A537" s="33">
        <v>0.66812533596839785</v>
      </c>
      <c r="B537" s="33">
        <v>2.8310000000005857</v>
      </c>
      <c r="C537" s="33">
        <v>2.3767963205536944</v>
      </c>
      <c r="D537" s="52">
        <v>4.4299999999998363</v>
      </c>
    </row>
    <row r="538" spans="1:4" x14ac:dyDescent="0.25">
      <c r="A538" s="33">
        <v>7.7730984654144777</v>
      </c>
      <c r="B538" s="33">
        <v>9.5419999999990068</v>
      </c>
      <c r="C538" s="33">
        <v>9.1705306777362239</v>
      </c>
      <c r="D538" s="52">
        <v>11.230000000000018</v>
      </c>
    </row>
    <row r="539" spans="1:4" x14ac:dyDescent="0.25">
      <c r="A539" s="33">
        <v>22.667007071010175</v>
      </c>
      <c r="B539" s="33">
        <v>25.410000000000309</v>
      </c>
      <c r="C539" s="33">
        <v>24.833971484912581</v>
      </c>
      <c r="D539" s="52">
        <v>25.989999999999782</v>
      </c>
    </row>
    <row r="540" spans="1:4" x14ac:dyDescent="0.25">
      <c r="A540" s="33">
        <v>7.3011122128809802</v>
      </c>
      <c r="B540" s="33">
        <v>7.6549999999983811</v>
      </c>
      <c r="C540" s="33">
        <v>7.5806835647035768</v>
      </c>
      <c r="D540" s="52">
        <v>10.400000000000091</v>
      </c>
    </row>
    <row r="541" spans="1:4" x14ac:dyDescent="0.25">
      <c r="A541" s="33">
        <v>13.473874072377839</v>
      </c>
      <c r="B541" s="33">
        <v>16.423999999999978</v>
      </c>
      <c r="C541" s="33">
        <v>15.804473555199365</v>
      </c>
      <c r="D541" s="52">
        <v>16.590000000000146</v>
      </c>
    </row>
    <row r="542" spans="1:4" x14ac:dyDescent="0.25">
      <c r="A542" s="33">
        <v>3.4612064426878533</v>
      </c>
      <c r="B542" s="33">
        <v>4.5690000000008695</v>
      </c>
      <c r="C542" s="33">
        <v>4.3363633529652361</v>
      </c>
      <c r="D542" s="52">
        <v>6.3499999999999091</v>
      </c>
    </row>
    <row r="543" spans="1:4" x14ac:dyDescent="0.25">
      <c r="A543" s="33">
        <v>2.3391008476792194</v>
      </c>
      <c r="B543" s="33">
        <v>3.1990000000032524</v>
      </c>
      <c r="C543" s="33">
        <v>3.01842117801516</v>
      </c>
      <c r="D543" s="52">
        <v>0.67000000000007276</v>
      </c>
    </row>
    <row r="544" spans="1:4" x14ac:dyDescent="0.25">
      <c r="A544" s="33">
        <v>11.132449942312633</v>
      </c>
      <c r="B544" s="33">
        <v>14.005999999999858</v>
      </c>
      <c r="C544" s="33">
        <v>13.402554487885482</v>
      </c>
      <c r="D544" s="52">
        <v>14.459999999999582</v>
      </c>
    </row>
    <row r="545" spans="1:4" x14ac:dyDescent="0.25">
      <c r="A545" s="33">
        <v>27.633344180185759</v>
      </c>
      <c r="B545" s="33">
        <v>31.925000000000637</v>
      </c>
      <c r="C545" s="33">
        <v>31.023752277839321</v>
      </c>
      <c r="D545" s="52">
        <v>31.220000000000255</v>
      </c>
    </row>
    <row r="546" spans="1:4" x14ac:dyDescent="0.25">
      <c r="A546" s="33">
        <v>20.222645413758528</v>
      </c>
      <c r="B546" s="33">
        <v>17.272999999999683</v>
      </c>
      <c r="C546" s="33">
        <v>17.892425536888823</v>
      </c>
      <c r="D546" s="52">
        <v>15.829999999999927</v>
      </c>
    </row>
    <row r="547" spans="1:4" x14ac:dyDescent="0.25">
      <c r="A547" s="33">
        <v>14.342575306699928</v>
      </c>
      <c r="B547" s="33">
        <v>19.443999999999505</v>
      </c>
      <c r="C547" s="33">
        <v>18.372700814406926</v>
      </c>
      <c r="D547" s="52">
        <v>19.569999999999709</v>
      </c>
    </row>
    <row r="548" spans="1:4" x14ac:dyDescent="0.25">
      <c r="A548" s="33">
        <v>8.349755221668147</v>
      </c>
      <c r="B548" s="33">
        <v>2.3560000000024957</v>
      </c>
      <c r="C548" s="33">
        <v>0.1077914034517562</v>
      </c>
      <c r="D548" s="52">
        <v>2.9499999999998181</v>
      </c>
    </row>
    <row r="549" spans="1:4" x14ac:dyDescent="0.25">
      <c r="A549" s="33">
        <v>41.603358508351448</v>
      </c>
      <c r="B549" s="33">
        <v>37.657999999999447</v>
      </c>
      <c r="C549" s="33">
        <v>38.486525286753476</v>
      </c>
      <c r="D549" s="52">
        <v>35.980000000000018</v>
      </c>
    </row>
    <row r="550" spans="1:4" x14ac:dyDescent="0.25">
      <c r="A550" s="33">
        <v>16.197611432725353</v>
      </c>
      <c r="B550" s="33">
        <v>22.525999999999385</v>
      </c>
      <c r="C550" s="33">
        <v>21.197038400871861</v>
      </c>
      <c r="D550" s="52">
        <v>21.159999999999854</v>
      </c>
    </row>
    <row r="551" spans="1:4" x14ac:dyDescent="0.25">
      <c r="A551" s="33">
        <v>15.692220147122953</v>
      </c>
      <c r="B551" s="33">
        <v>15.64299999999912</v>
      </c>
      <c r="C551" s="33">
        <v>15.653336230895093</v>
      </c>
      <c r="D551" s="52">
        <v>11.2199999999998</v>
      </c>
    </row>
    <row r="552" spans="1:4" x14ac:dyDescent="0.25">
      <c r="A552" s="33">
        <v>23.585644722743382</v>
      </c>
      <c r="B552" s="33">
        <v>27.542000000000371</v>
      </c>
      <c r="C552" s="33">
        <v>26.711165391776376</v>
      </c>
      <c r="D552" s="52">
        <v>27.550000000000182</v>
      </c>
    </row>
    <row r="553" spans="1:4" x14ac:dyDescent="0.25">
      <c r="A553" s="33">
        <v>2.9052838524776234</v>
      </c>
      <c r="B553" s="33">
        <v>1.0650000000000546</v>
      </c>
      <c r="C553" s="33">
        <v>1.4514596090202758</v>
      </c>
      <c r="D553" s="52">
        <v>0.51999999999998181</v>
      </c>
    </row>
    <row r="554" spans="1:4" x14ac:dyDescent="0.25">
      <c r="A554" s="33">
        <v>4.2715114552092928</v>
      </c>
      <c r="B554" s="33">
        <v>8.9720000000002074</v>
      </c>
      <c r="C554" s="33">
        <v>7.9848974055939834</v>
      </c>
      <c r="D554" s="52">
        <v>7.2100000000000364</v>
      </c>
    </row>
    <row r="555" spans="1:4" x14ac:dyDescent="0.25">
      <c r="A555" s="33">
        <v>1.6766866926300281</v>
      </c>
      <c r="B555" s="33">
        <v>7.9069999999969696</v>
      </c>
      <c r="C555" s="33">
        <v>6.5986342054497982</v>
      </c>
      <c r="D555" s="52">
        <v>0.57999999999992724</v>
      </c>
    </row>
    <row r="556" spans="1:4" x14ac:dyDescent="0.25">
      <c r="A556" s="33">
        <v>54.328540816326495</v>
      </c>
      <c r="B556" s="33">
        <v>62.807000000003882</v>
      </c>
      <c r="C556" s="33">
        <v>61.026523571431881</v>
      </c>
      <c r="D556" s="52">
        <v>56.409999999999854</v>
      </c>
    </row>
    <row r="557" spans="1:4" x14ac:dyDescent="0.25">
      <c r="A557" s="33">
        <v>52.158584868715479</v>
      </c>
      <c r="B557" s="33">
        <v>55.121000000000549</v>
      </c>
      <c r="C557" s="33">
        <v>54.498892822430662</v>
      </c>
      <c r="D557" s="52">
        <v>49.860000000000127</v>
      </c>
    </row>
    <row r="558" spans="1:4" x14ac:dyDescent="0.25">
      <c r="A558" s="33">
        <v>30.117376193724795</v>
      </c>
      <c r="B558" s="33">
        <v>34.940000000001419</v>
      </c>
      <c r="C558" s="33">
        <v>33.927249000683332</v>
      </c>
      <c r="D558" s="52">
        <v>32.570000000000164</v>
      </c>
    </row>
    <row r="559" spans="1:4" x14ac:dyDescent="0.25">
      <c r="A559" s="33">
        <v>25.604857042568256</v>
      </c>
      <c r="B559" s="33">
        <v>26.430000000001201</v>
      </c>
      <c r="C559" s="33">
        <v>26.256719978940055</v>
      </c>
      <c r="D559" s="52">
        <v>24.119999999999891</v>
      </c>
    </row>
    <row r="560" spans="1:4" x14ac:dyDescent="0.25">
      <c r="A560" s="33">
        <v>16.579836087140848</v>
      </c>
      <c r="B560" s="33">
        <v>18.20699999999988</v>
      </c>
      <c r="C560" s="33">
        <v>17.865295578299538</v>
      </c>
      <c r="D560" s="52">
        <v>16.869999999999891</v>
      </c>
    </row>
    <row r="561" spans="1:4" x14ac:dyDescent="0.25">
      <c r="A561" s="33">
        <v>20.209880875755516</v>
      </c>
      <c r="B561" s="33">
        <v>22.235000000000127</v>
      </c>
      <c r="C561" s="33">
        <v>21.809724983908836</v>
      </c>
      <c r="D561" s="52">
        <v>21.119999999999891</v>
      </c>
    </row>
    <row r="562" spans="1:4" x14ac:dyDescent="0.25">
      <c r="A562" s="33">
        <v>26.678801679645403</v>
      </c>
      <c r="B562" s="33">
        <v>23.264999999998963</v>
      </c>
      <c r="C562" s="33">
        <v>23.981898352724784</v>
      </c>
      <c r="D562" s="52">
        <v>24.429999999999836</v>
      </c>
    </row>
    <row r="563" spans="1:4" x14ac:dyDescent="0.25">
      <c r="A563" s="33">
        <v>11.231921438222344</v>
      </c>
      <c r="B563" s="33">
        <v>17.402000000000044</v>
      </c>
      <c r="C563" s="33">
        <v>16.106283502027054</v>
      </c>
      <c r="D563" s="52">
        <v>13.629999999999654</v>
      </c>
    </row>
    <row r="564" spans="1:4" x14ac:dyDescent="0.25">
      <c r="A564" s="33">
        <v>12.505820725116337</v>
      </c>
      <c r="B564" s="33">
        <v>4.3680000000017571</v>
      </c>
      <c r="C564" s="33">
        <v>6.0769423522760917</v>
      </c>
      <c r="D564" s="52">
        <v>9.9400000000000546</v>
      </c>
    </row>
    <row r="565" spans="1:4" x14ac:dyDescent="0.25">
      <c r="A565" s="33">
        <v>52.441986394869673</v>
      </c>
      <c r="B565" s="33">
        <v>46.928999999999178</v>
      </c>
      <c r="C565" s="33">
        <v>48.086727142921973</v>
      </c>
      <c r="D565" s="52">
        <v>50.090000000000146</v>
      </c>
    </row>
    <row r="566" spans="1:4" x14ac:dyDescent="0.25">
      <c r="A566" s="33">
        <v>36.252767470355138</v>
      </c>
      <c r="B566" s="33">
        <v>40.111000000006243</v>
      </c>
      <c r="C566" s="33">
        <v>39.300771168779647</v>
      </c>
      <c r="D566" s="52">
        <v>34.649999999999636</v>
      </c>
    </row>
    <row r="567" spans="1:4" x14ac:dyDescent="0.25">
      <c r="A567" s="33">
        <v>63.826067514124134</v>
      </c>
      <c r="B567" s="33">
        <v>66.810000000002219</v>
      </c>
      <c r="C567" s="33">
        <v>66.18337417796738</v>
      </c>
      <c r="D567" s="52">
        <v>64.149999999999636</v>
      </c>
    </row>
    <row r="568" spans="1:4" x14ac:dyDescent="0.25">
      <c r="A568" s="33">
        <v>36.704153565531215</v>
      </c>
      <c r="B568" s="33">
        <v>43.940000000000509</v>
      </c>
      <c r="C568" s="33">
        <v>42.420472248762053</v>
      </c>
      <c r="D568" s="52">
        <v>37.160000000000309</v>
      </c>
    </row>
    <row r="569" spans="1:4" x14ac:dyDescent="0.25">
      <c r="A569" s="33">
        <v>65.464886188260152</v>
      </c>
      <c r="B569" s="33">
        <v>61.640000000001237</v>
      </c>
      <c r="C569" s="33">
        <v>62.443226099535877</v>
      </c>
      <c r="D569" s="52">
        <v>64.070000000000164</v>
      </c>
    </row>
    <row r="570" spans="1:4" x14ac:dyDescent="0.25">
      <c r="A570" s="33">
        <v>9.4175046724690219</v>
      </c>
      <c r="B570" s="33">
        <v>11.838000000004286</v>
      </c>
      <c r="C570" s="33">
        <v>11.329695981221448</v>
      </c>
      <c r="D570" s="52">
        <v>7.4099999999998545</v>
      </c>
    </row>
    <row r="571" spans="1:4" x14ac:dyDescent="0.25">
      <c r="A571" s="33">
        <v>20.488298791294255</v>
      </c>
      <c r="B571" s="33">
        <v>28.027000000001408</v>
      </c>
      <c r="C571" s="33">
        <v>26.443872746172929</v>
      </c>
      <c r="D571" s="52">
        <v>23.440000000000055</v>
      </c>
    </row>
    <row r="572" spans="1:4" x14ac:dyDescent="0.25">
      <c r="A572" s="33">
        <v>46.379665072853641</v>
      </c>
      <c r="B572" s="33">
        <v>46.414999999999054</v>
      </c>
      <c r="C572" s="33">
        <v>46.407579665298726</v>
      </c>
      <c r="D572" s="52">
        <v>42.550000000000182</v>
      </c>
    </row>
    <row r="573" spans="1:4" x14ac:dyDescent="0.25">
      <c r="A573" s="33">
        <v>9.4134644860459957</v>
      </c>
      <c r="B573" s="33">
        <v>17.149000000004889</v>
      </c>
      <c r="C573" s="33">
        <v>15.524537542073631</v>
      </c>
      <c r="D573" s="52">
        <v>13.700000000000273</v>
      </c>
    </row>
    <row r="574" spans="1:4" x14ac:dyDescent="0.25">
      <c r="A574" s="33">
        <v>27.654634106412232</v>
      </c>
      <c r="B574" s="33">
        <v>23.153000000000247</v>
      </c>
      <c r="C574" s="33">
        <v>24.098343162346737</v>
      </c>
      <c r="D574" s="52">
        <v>22.640000000000327</v>
      </c>
    </row>
    <row r="575" spans="1:4" x14ac:dyDescent="0.25">
      <c r="A575" s="33">
        <v>11.625896772084616</v>
      </c>
      <c r="B575" s="33">
        <v>19.984000000016749</v>
      </c>
      <c r="C575" s="33">
        <v>18.228798322150851</v>
      </c>
      <c r="D575" s="52">
        <v>6.2600000000002183</v>
      </c>
    </row>
    <row r="576" spans="1:4" x14ac:dyDescent="0.25">
      <c r="A576" s="33">
        <v>66.185211428571165</v>
      </c>
      <c r="B576" s="33">
        <v>80.558000000000902</v>
      </c>
      <c r="C576" s="33">
        <v>77.539714400000776</v>
      </c>
      <c r="D576" s="52">
        <v>72.829999999999927</v>
      </c>
    </row>
    <row r="577" spans="1:4" x14ac:dyDescent="0.25">
      <c r="A577" s="33">
        <v>37.553938720750011</v>
      </c>
      <c r="B577" s="33">
        <v>24.480999999997493</v>
      </c>
      <c r="C577" s="33">
        <v>27.2263171313557</v>
      </c>
      <c r="D577" s="52">
        <v>29.730000000000018</v>
      </c>
    </row>
    <row r="578" spans="1:4" x14ac:dyDescent="0.25">
      <c r="A578" s="33">
        <v>130.83368244230041</v>
      </c>
      <c r="B578" s="33">
        <v>112.44099999999753</v>
      </c>
      <c r="C578" s="33">
        <v>116.30346331288092</v>
      </c>
      <c r="D578" s="52">
        <v>121.43000000000029</v>
      </c>
    </row>
    <row r="579" spans="1:4" x14ac:dyDescent="0.25">
      <c r="A579" s="33">
        <v>32.590612475844409</v>
      </c>
      <c r="B579" s="33">
        <v>23.290000000000418</v>
      </c>
      <c r="C579" s="33">
        <v>25.243128619927575</v>
      </c>
      <c r="D579" s="52">
        <v>23.2800000000002</v>
      </c>
    </row>
    <row r="580" spans="1:4" x14ac:dyDescent="0.25">
      <c r="A580" s="33">
        <v>14.723595687115449</v>
      </c>
      <c r="B580" s="33">
        <v>7.4800000000009277</v>
      </c>
      <c r="C580" s="33">
        <v>9.0011550942949725</v>
      </c>
      <c r="D580" s="52">
        <v>6.1400000000003274</v>
      </c>
    </row>
    <row r="581" spans="1:4" x14ac:dyDescent="0.25">
      <c r="A581" s="33">
        <v>25.189517957071985</v>
      </c>
      <c r="B581" s="33">
        <v>28.861999999997806</v>
      </c>
      <c r="C581" s="33">
        <v>28.090778770983434</v>
      </c>
      <c r="D581" s="52">
        <v>32.4699999999998</v>
      </c>
    </row>
    <row r="582" spans="1:4" x14ac:dyDescent="0.25">
      <c r="A582" s="33">
        <v>23.696591699708733</v>
      </c>
      <c r="B582" s="33">
        <v>24.861999999996897</v>
      </c>
      <c r="C582" s="33">
        <v>24.617264256936323</v>
      </c>
      <c r="D582" s="52">
        <v>30.089999999999691</v>
      </c>
    </row>
    <row r="583" spans="1:4" x14ac:dyDescent="0.25">
      <c r="A583" s="33">
        <v>5.3571722507026607</v>
      </c>
      <c r="B583" s="33">
        <v>0.47599999999920328</v>
      </c>
      <c r="C583" s="33">
        <v>1.5010461726469657</v>
      </c>
      <c r="D583" s="52">
        <v>0.78999999999996362</v>
      </c>
    </row>
    <row r="584" spans="1:4" x14ac:dyDescent="0.25">
      <c r="A584" s="33">
        <v>18.412047574450753</v>
      </c>
      <c r="B584" s="33">
        <v>20.557999999998174</v>
      </c>
      <c r="C584" s="33">
        <v>20.107349990633338</v>
      </c>
      <c r="D584" s="52">
        <v>23.9699999999998</v>
      </c>
    </row>
    <row r="585" spans="1:4" x14ac:dyDescent="0.25">
      <c r="A585" s="33">
        <v>10.742280566914815</v>
      </c>
      <c r="B585" s="33">
        <v>13.439999999997326</v>
      </c>
      <c r="C585" s="33">
        <v>12.87347891904983</v>
      </c>
      <c r="D585" s="52">
        <v>16.039999999999964</v>
      </c>
    </row>
    <row r="586" spans="1:4" x14ac:dyDescent="0.25">
      <c r="A586" s="33">
        <v>11.883142793049046</v>
      </c>
      <c r="B586" s="33">
        <v>15.589000000000397</v>
      </c>
      <c r="C586" s="33">
        <v>14.810769986540436</v>
      </c>
      <c r="D586" s="52">
        <v>16.949999999999818</v>
      </c>
    </row>
    <row r="587" spans="1:4" x14ac:dyDescent="0.25">
      <c r="A587" s="33">
        <v>14.990968027404051</v>
      </c>
      <c r="B587" s="33">
        <v>21.283999999998287</v>
      </c>
      <c r="C587" s="33">
        <v>19.962463285753529</v>
      </c>
      <c r="D587" s="52">
        <v>19.139999999999873</v>
      </c>
    </row>
    <row r="588" spans="1:4" x14ac:dyDescent="0.25">
      <c r="A588" s="33">
        <v>19.980158580905936</v>
      </c>
      <c r="B588" s="33">
        <v>19.976000000001932</v>
      </c>
      <c r="C588" s="33">
        <v>19.976873301991873</v>
      </c>
      <c r="D588" s="52">
        <v>16.880000000000109</v>
      </c>
    </row>
    <row r="589" spans="1:4" x14ac:dyDescent="0.25">
      <c r="A589" s="33">
        <v>18.045459341275091</v>
      </c>
      <c r="B589" s="33">
        <v>19.32300000000032</v>
      </c>
      <c r="C589" s="33">
        <v>19.054716461668249</v>
      </c>
      <c r="D589" s="52">
        <v>20.480000000000018</v>
      </c>
    </row>
    <row r="590" spans="1:4" x14ac:dyDescent="0.25">
      <c r="A590" s="33">
        <v>14.185797549407198</v>
      </c>
      <c r="B590" s="33">
        <v>17.912999999997282</v>
      </c>
      <c r="C590" s="33">
        <v>17.130287485373174</v>
      </c>
      <c r="D590" s="52">
        <v>12.309999999999945</v>
      </c>
    </row>
    <row r="591" spans="1:4" x14ac:dyDescent="0.25">
      <c r="A591" s="33">
        <v>5.6106585203842769</v>
      </c>
      <c r="B591" s="33">
        <v>9.590000000001055</v>
      </c>
      <c r="C591" s="33">
        <v>8.7543382892813497</v>
      </c>
      <c r="D591" s="52">
        <v>7.3999999999996362</v>
      </c>
    </row>
    <row r="592" spans="1:4" x14ac:dyDescent="0.25">
      <c r="A592" s="33">
        <v>23.400662708301752</v>
      </c>
      <c r="B592" s="33">
        <v>23.071999999999207</v>
      </c>
      <c r="C592" s="33">
        <v>23.141019168742787</v>
      </c>
      <c r="D592" s="52">
        <v>21.4399999999996</v>
      </c>
    </row>
    <row r="593" spans="1:4" x14ac:dyDescent="0.25">
      <c r="A593" s="33">
        <v>16.154186128208949</v>
      </c>
      <c r="B593" s="33">
        <v>17.476000000000113</v>
      </c>
      <c r="C593" s="33">
        <v>17.198419086923877</v>
      </c>
      <c r="D593" s="52">
        <v>17.980000000000018</v>
      </c>
    </row>
    <row r="594" spans="1:4" x14ac:dyDescent="0.25">
      <c r="A594" s="33">
        <v>28.038931546800995</v>
      </c>
      <c r="B594" s="33">
        <v>29.122999999998228</v>
      </c>
      <c r="C594" s="33">
        <v>28.895345624826859</v>
      </c>
      <c r="D594" s="52">
        <v>25.650000000000091</v>
      </c>
    </row>
    <row r="595" spans="1:4" x14ac:dyDescent="0.25">
      <c r="A595" s="33">
        <v>38.091025810276278</v>
      </c>
      <c r="B595" s="33">
        <v>31.659000000003289</v>
      </c>
      <c r="C595" s="33">
        <v>33.009725420160976</v>
      </c>
      <c r="D595" s="52">
        <v>40.049999999999727</v>
      </c>
    </row>
    <row r="596" spans="1:4" x14ac:dyDescent="0.25">
      <c r="A596" s="33">
        <v>32.053965681783666</v>
      </c>
      <c r="B596" s="33">
        <v>30.209000000001652</v>
      </c>
      <c r="C596" s="33">
        <v>30.596442793175811</v>
      </c>
      <c r="D596" s="52">
        <v>33.75</v>
      </c>
    </row>
    <row r="597" spans="1:4" x14ac:dyDescent="0.25">
      <c r="A597" s="33">
        <v>55.84166634139001</v>
      </c>
      <c r="B597" s="33">
        <v>65.092000000004191</v>
      </c>
      <c r="C597" s="33">
        <v>63.149429931695522</v>
      </c>
      <c r="D597" s="52">
        <v>57.960000000000036</v>
      </c>
    </row>
    <row r="598" spans="1:4" x14ac:dyDescent="0.25">
      <c r="A598" s="33">
        <v>48.747732337486923</v>
      </c>
      <c r="B598" s="33">
        <v>38.495999999999185</v>
      </c>
      <c r="C598" s="33">
        <v>40.648863790871474</v>
      </c>
      <c r="D598" s="52">
        <v>45.860000000000127</v>
      </c>
    </row>
    <row r="599" spans="1:4" x14ac:dyDescent="0.25">
      <c r="A599" s="33">
        <v>72.215240647426981</v>
      </c>
      <c r="B599" s="33">
        <v>71.78400000000056</v>
      </c>
      <c r="C599" s="33">
        <v>71.874560535959972</v>
      </c>
      <c r="D599" s="52">
        <v>69.380000000000109</v>
      </c>
    </row>
    <row r="600" spans="1:4" x14ac:dyDescent="0.25">
      <c r="A600" s="33">
        <v>11.854382134387379</v>
      </c>
      <c r="B600" s="33">
        <v>14.067000000000007</v>
      </c>
      <c r="C600" s="33">
        <v>13.602350248221228</v>
      </c>
      <c r="D600" s="52">
        <v>14.730000000000018</v>
      </c>
    </row>
    <row r="601" spans="1:4" x14ac:dyDescent="0.25">
      <c r="A601" s="33">
        <v>18.475613226782571</v>
      </c>
      <c r="B601" s="33">
        <v>17.912999999997737</v>
      </c>
      <c r="C601" s="33">
        <v>18.031148777622548</v>
      </c>
      <c r="D601" s="52">
        <v>20.970000000000255</v>
      </c>
    </row>
    <row r="602" spans="1:4" x14ac:dyDescent="0.25">
      <c r="A602" s="33">
        <v>0.21641563311186474</v>
      </c>
      <c r="B602" s="33">
        <v>3.4180000000005748</v>
      </c>
      <c r="C602" s="33">
        <v>2.7456672829534909</v>
      </c>
      <c r="D602" s="52">
        <v>2.9299999999998363</v>
      </c>
    </row>
    <row r="603" spans="1:4" x14ac:dyDescent="0.25">
      <c r="A603" s="33">
        <v>38.457856760498089</v>
      </c>
      <c r="B603" s="33">
        <v>36.145999999998821</v>
      </c>
      <c r="C603" s="33">
        <v>36.631489919704109</v>
      </c>
      <c r="D603" s="52">
        <v>34.7199999999998</v>
      </c>
    </row>
    <row r="604" spans="1:4" x14ac:dyDescent="0.25">
      <c r="A604" s="33">
        <v>4.8928781085314768</v>
      </c>
      <c r="B604" s="33">
        <v>5.8269999999997708</v>
      </c>
      <c r="C604" s="33">
        <v>5.6308344027911517</v>
      </c>
      <c r="D604" s="52">
        <v>0.44000000000005457</v>
      </c>
    </row>
    <row r="605" spans="1:4" x14ac:dyDescent="0.25">
      <c r="A605" s="33">
        <v>21.208972727272339</v>
      </c>
      <c r="B605" s="33">
        <v>33.137999999993554</v>
      </c>
      <c r="C605" s="33">
        <v>30.632904272722044</v>
      </c>
      <c r="D605" s="52">
        <v>27.729999999999563</v>
      </c>
    </row>
    <row r="606" spans="1:4" x14ac:dyDescent="0.25">
      <c r="A606" s="33">
        <v>46.261092804204509</v>
      </c>
      <c r="B606" s="33">
        <v>32.198000000003049</v>
      </c>
      <c r="C606" s="33">
        <v>35.151249488885242</v>
      </c>
      <c r="D606" s="52">
        <v>38.380000000000109</v>
      </c>
    </row>
    <row r="607" spans="1:4" x14ac:dyDescent="0.25">
      <c r="A607" s="33">
        <v>27.324421977840302</v>
      </c>
      <c r="B607" s="33">
        <v>19.724999999999909</v>
      </c>
      <c r="C607" s="33">
        <v>21.320878615346373</v>
      </c>
      <c r="D607" s="52">
        <v>18.480000000000018</v>
      </c>
    </row>
    <row r="608" spans="1:4" x14ac:dyDescent="0.25">
      <c r="A608" s="33">
        <v>12.434002669838719</v>
      </c>
      <c r="B608" s="33">
        <v>20.199999999999818</v>
      </c>
      <c r="C608" s="33">
        <v>18.569140560665801</v>
      </c>
      <c r="D608" s="52">
        <v>21.050000000000182</v>
      </c>
    </row>
    <row r="609" spans="1:4" x14ac:dyDescent="0.25">
      <c r="A609" s="33">
        <v>55.083824853044916</v>
      </c>
      <c r="B609" s="33">
        <v>52.101000000001932</v>
      </c>
      <c r="C609" s="33">
        <v>52.727393219141049</v>
      </c>
      <c r="D609" s="52">
        <v>46.570000000000164</v>
      </c>
    </row>
    <row r="610" spans="1:4" x14ac:dyDescent="0.25">
      <c r="A610" s="33">
        <v>15.235312108223752</v>
      </c>
      <c r="B610" s="33">
        <v>19.628999999997632</v>
      </c>
      <c r="C610" s="33">
        <v>18.706325542725153</v>
      </c>
      <c r="D610" s="52">
        <v>23.829999999999927</v>
      </c>
    </row>
    <row r="611" spans="1:4" x14ac:dyDescent="0.25">
      <c r="A611" s="33">
        <v>16.049900189970685</v>
      </c>
      <c r="B611" s="33">
        <v>23.878000000000156</v>
      </c>
      <c r="C611" s="33">
        <v>22.234099039894318</v>
      </c>
      <c r="D611" s="52">
        <v>24.099999999999909</v>
      </c>
    </row>
    <row r="612" spans="1:4" x14ac:dyDescent="0.25">
      <c r="A612" s="33">
        <v>21.361497502933616</v>
      </c>
      <c r="B612" s="33">
        <v>14.873000000000502</v>
      </c>
      <c r="C612" s="33">
        <v>16.235584475616633</v>
      </c>
      <c r="D612" s="52">
        <v>12.619999999999891</v>
      </c>
    </row>
    <row r="613" spans="1:4" x14ac:dyDescent="0.25">
      <c r="A613" s="33">
        <v>1.9512074028848474</v>
      </c>
      <c r="B613" s="33">
        <v>11.11200000000008</v>
      </c>
      <c r="C613" s="33">
        <v>9.1882335546060858</v>
      </c>
      <c r="D613" s="52">
        <v>11.420000000000073</v>
      </c>
    </row>
    <row r="614" spans="1:4" x14ac:dyDescent="0.25">
      <c r="A614" s="33">
        <v>60.12582224489779</v>
      </c>
      <c r="B614" s="33">
        <v>42.168999999999414</v>
      </c>
      <c r="C614" s="33">
        <v>45.939932671427869</v>
      </c>
      <c r="D614" s="52">
        <v>48.25</v>
      </c>
    </row>
    <row r="615" spans="1:4" x14ac:dyDescent="0.25">
      <c r="A615" s="33">
        <v>35.345056984067014</v>
      </c>
      <c r="B615" s="33">
        <v>22.778999999999996</v>
      </c>
      <c r="C615" s="33">
        <v>25.417871966654275</v>
      </c>
      <c r="D615" s="52">
        <v>22.460000000000036</v>
      </c>
    </row>
    <row r="616" spans="1:4" x14ac:dyDescent="0.25">
      <c r="A616" s="33">
        <v>19.877773124147552</v>
      </c>
      <c r="B616" s="33">
        <v>27.82099999999491</v>
      </c>
      <c r="C616" s="33">
        <v>26.152922356066938</v>
      </c>
      <c r="D616" s="52">
        <v>32.130000000000109</v>
      </c>
    </row>
    <row r="617" spans="1:4" x14ac:dyDescent="0.25">
      <c r="A617" s="33">
        <v>11.838665793729888</v>
      </c>
      <c r="B617" s="33">
        <v>0.15999999999985448</v>
      </c>
      <c r="C617" s="33">
        <v>2.6125198166828341</v>
      </c>
      <c r="D617" s="52">
        <v>0.21000000000003638</v>
      </c>
    </row>
    <row r="618" spans="1:4" x14ac:dyDescent="0.25">
      <c r="A618" s="33">
        <v>23.223837954448754</v>
      </c>
      <c r="B618" s="33">
        <v>11.333999999998468</v>
      </c>
      <c r="C618" s="33">
        <v>13.830865970433024</v>
      </c>
      <c r="D618" s="52">
        <v>12.279999999999745</v>
      </c>
    </row>
    <row r="619" spans="1:4" x14ac:dyDescent="0.25">
      <c r="A619" s="33">
        <v>30.835902009565871</v>
      </c>
      <c r="B619" s="33">
        <v>38.696000000000367</v>
      </c>
      <c r="C619" s="33">
        <v>37.045379422008864</v>
      </c>
      <c r="D619" s="52">
        <v>40.960000000000036</v>
      </c>
    </row>
    <row r="620" spans="1:4" x14ac:dyDescent="0.25">
      <c r="A620" s="33">
        <v>27.816471552908752</v>
      </c>
      <c r="B620" s="33">
        <v>21.376999999999953</v>
      </c>
      <c r="C620" s="33">
        <v>22.729289026110564</v>
      </c>
      <c r="D620" s="52">
        <v>20.829999999999927</v>
      </c>
    </row>
    <row r="621" spans="1:4" x14ac:dyDescent="0.25">
      <c r="A621" s="33">
        <v>7.5577975228948162</v>
      </c>
      <c r="B621" s="33">
        <v>3.6309999999944012</v>
      </c>
      <c r="C621" s="33">
        <v>4.4556274798032973</v>
      </c>
      <c r="D621" s="52">
        <v>12.830000000000382</v>
      </c>
    </row>
    <row r="622" spans="1:4" x14ac:dyDescent="0.25">
      <c r="A622" s="33">
        <v>63.137269133763766</v>
      </c>
      <c r="B622" s="33">
        <v>70.345000000005257</v>
      </c>
      <c r="C622" s="33">
        <v>68.831376518094658</v>
      </c>
      <c r="D622" s="52">
        <v>64.980000000000018</v>
      </c>
    </row>
    <row r="623" spans="1:4" x14ac:dyDescent="0.25">
      <c r="A623" s="33">
        <v>77.37414948847163</v>
      </c>
      <c r="B623" s="33">
        <v>95.276999999990949</v>
      </c>
      <c r="C623" s="33">
        <v>91.517401392571628</v>
      </c>
      <c r="D623" s="52">
        <v>79.240000000000236</v>
      </c>
    </row>
    <row r="624" spans="1:4" x14ac:dyDescent="0.25">
      <c r="A624" s="33">
        <v>90.064683162055189</v>
      </c>
      <c r="B624" s="33">
        <v>79.063999999998032</v>
      </c>
      <c r="C624" s="33">
        <v>81.374143464030112</v>
      </c>
      <c r="D624" s="52">
        <v>85.399999999999636</v>
      </c>
    </row>
    <row r="625" spans="1:4" x14ac:dyDescent="0.25">
      <c r="A625" s="33">
        <v>18.709502824858646</v>
      </c>
      <c r="B625" s="33">
        <v>31.908000000004449</v>
      </c>
      <c r="C625" s="33">
        <v>29.136315593223571</v>
      </c>
      <c r="D625" s="52">
        <v>26.269999999999982</v>
      </c>
    </row>
    <row r="626" spans="1:4" x14ac:dyDescent="0.25">
      <c r="A626" s="33">
        <v>79.001370424861307</v>
      </c>
      <c r="B626" s="33">
        <v>72.31400000000076</v>
      </c>
      <c r="C626" s="33">
        <v>73.718347789221752</v>
      </c>
      <c r="D626" s="52">
        <v>68.360000000000127</v>
      </c>
    </row>
    <row r="627" spans="1:4" x14ac:dyDescent="0.25">
      <c r="A627" s="33">
        <v>13.896677691037439</v>
      </c>
      <c r="B627" s="33">
        <v>15.918999999994412</v>
      </c>
      <c r="C627" s="33">
        <v>15.494312315113348</v>
      </c>
      <c r="D627" s="52">
        <v>27.579999999999927</v>
      </c>
    </row>
    <row r="628" spans="1:4" x14ac:dyDescent="0.25">
      <c r="A628" s="33">
        <v>13.684767475950594</v>
      </c>
      <c r="B628" s="33">
        <v>35.671000000005733</v>
      </c>
      <c r="C628" s="33">
        <v>31.053891169954113</v>
      </c>
      <c r="D628" s="52">
        <v>30.099999999999909</v>
      </c>
    </row>
    <row r="629" spans="1:4" x14ac:dyDescent="0.25">
      <c r="A629" s="33">
        <v>87.805156600790724</v>
      </c>
      <c r="B629" s="33">
        <v>67.358999999999924</v>
      </c>
      <c r="C629" s="33">
        <v>71.652692886166278</v>
      </c>
      <c r="D629" s="52">
        <v>67.670000000000073</v>
      </c>
    </row>
    <row r="630" spans="1:4" x14ac:dyDescent="0.25">
      <c r="A630" s="33">
        <v>6.4465914414413419</v>
      </c>
      <c r="B630" s="33">
        <v>19.858000000001539</v>
      </c>
      <c r="C630" s="33">
        <v>14.334035797298384</v>
      </c>
      <c r="D630" s="52">
        <v>14.400000000000091</v>
      </c>
    </row>
    <row r="631" spans="1:4" x14ac:dyDescent="0.25">
      <c r="A631" s="33">
        <v>151.11112124305691</v>
      </c>
      <c r="B631" s="33">
        <v>124.42800000000034</v>
      </c>
      <c r="C631" s="33">
        <v>130.03145546104224</v>
      </c>
      <c r="D631" s="52">
        <v>128.7800000000002</v>
      </c>
    </row>
    <row r="632" spans="1:4" x14ac:dyDescent="0.25">
      <c r="A632" s="33">
        <v>41.386732750337615</v>
      </c>
      <c r="B632" s="33">
        <v>6.4569999999971515</v>
      </c>
      <c r="C632" s="33">
        <v>13.792243877568581</v>
      </c>
      <c r="D632" s="52">
        <v>17.789999999999964</v>
      </c>
    </row>
    <row r="633" spans="1:4" x14ac:dyDescent="0.25">
      <c r="A633" s="33">
        <v>127.4038493128719</v>
      </c>
      <c r="B633" s="33">
        <v>97.517000000001644</v>
      </c>
      <c r="C633" s="33">
        <v>103.79323835570449</v>
      </c>
      <c r="D633" s="52">
        <v>102.88999999999987</v>
      </c>
    </row>
    <row r="634" spans="1:4" x14ac:dyDescent="0.25">
      <c r="A634" s="33">
        <v>29.225116205533595</v>
      </c>
      <c r="B634" s="33">
        <v>39.186999999984891</v>
      </c>
      <c r="C634" s="33">
        <v>37.095004403150142</v>
      </c>
      <c r="D634" s="52">
        <v>53.309999999999945</v>
      </c>
    </row>
    <row r="635" spans="1:4" x14ac:dyDescent="0.25">
      <c r="A635" s="33">
        <v>103.54079165521443</v>
      </c>
      <c r="B635" s="33">
        <v>130.86599999999999</v>
      </c>
      <c r="C635" s="33">
        <v>125.12770624759514</v>
      </c>
      <c r="D635" s="52">
        <v>127.01999999999998</v>
      </c>
    </row>
    <row r="636" spans="1:4" x14ac:dyDescent="0.25">
      <c r="A636" s="33">
        <v>39.27330679327406</v>
      </c>
      <c r="B636" s="33">
        <v>20.211999999999989</v>
      </c>
      <c r="C636" s="33">
        <v>24.214874426587357</v>
      </c>
      <c r="D636" s="52">
        <v>15.909999999999854</v>
      </c>
    </row>
    <row r="637" spans="1:4" x14ac:dyDescent="0.25">
      <c r="A637" s="33">
        <v>15.679305029274929</v>
      </c>
      <c r="B637" s="33">
        <v>39.483999999999924</v>
      </c>
      <c r="C637" s="33">
        <v>34.485014056147975</v>
      </c>
      <c r="D637" s="52">
        <v>38.400000000000091</v>
      </c>
    </row>
    <row r="638" spans="1:4" x14ac:dyDescent="0.25">
      <c r="A638" s="33">
        <v>125.98369416704872</v>
      </c>
      <c r="B638" s="33">
        <v>111.82300000000896</v>
      </c>
      <c r="C638" s="33">
        <v>114.7967457750874</v>
      </c>
      <c r="D638" s="52">
        <v>103.5300000000002</v>
      </c>
    </row>
    <row r="639" spans="1:4" x14ac:dyDescent="0.25">
      <c r="A639" s="33">
        <v>102.66895151458993</v>
      </c>
      <c r="B639" s="33">
        <v>116.32000000000426</v>
      </c>
      <c r="C639" s="33">
        <v>113.45327981806713</v>
      </c>
      <c r="D639" s="52">
        <v>122.46000000000004</v>
      </c>
    </row>
    <row r="640" spans="1:4" x14ac:dyDescent="0.25">
      <c r="A640" s="33">
        <v>159.90733064789947</v>
      </c>
      <c r="B640" s="33">
        <v>147.11700000000155</v>
      </c>
      <c r="C640" s="33">
        <v>149.80296943606027</v>
      </c>
      <c r="D640" s="52">
        <v>141.0300000000002</v>
      </c>
    </row>
    <row r="641" spans="1:4" x14ac:dyDescent="0.25">
      <c r="A641" s="33">
        <v>134.06622190715461</v>
      </c>
      <c r="B641" s="33">
        <v>130.74599999999873</v>
      </c>
      <c r="C641" s="33">
        <v>131.44324660050142</v>
      </c>
      <c r="D641" s="52">
        <v>150.22000000000025</v>
      </c>
    </row>
    <row r="642" spans="1:4" x14ac:dyDescent="0.25">
      <c r="A642" s="33">
        <v>69.485223738062359</v>
      </c>
      <c r="B642" s="33">
        <v>85.432000000000698</v>
      </c>
      <c r="C642" s="33">
        <v>82.08317698499377</v>
      </c>
      <c r="D642" s="52">
        <v>84.2199999999998</v>
      </c>
    </row>
    <row r="643" spans="1:4" x14ac:dyDescent="0.25">
      <c r="A643" s="33">
        <v>82.784103744106687</v>
      </c>
      <c r="B643" s="33">
        <v>73.79100000000517</v>
      </c>
      <c r="C643" s="33">
        <v>75.679551786266529</v>
      </c>
      <c r="D643" s="52">
        <v>68.75</v>
      </c>
    </row>
    <row r="644" spans="1:4" x14ac:dyDescent="0.25">
      <c r="A644" s="33">
        <v>105.79864850340118</v>
      </c>
      <c r="B644" s="33">
        <v>108.29899999999679</v>
      </c>
      <c r="C644" s="33">
        <v>107.77392618571184</v>
      </c>
      <c r="D644" s="52">
        <v>117.32999999999993</v>
      </c>
    </row>
    <row r="645" spans="1:4" x14ac:dyDescent="0.25">
      <c r="A645" s="33">
        <v>28.633676962936079</v>
      </c>
      <c r="B645" s="33">
        <v>30.320000000011532</v>
      </c>
      <c r="C645" s="33">
        <v>29.965872162225423</v>
      </c>
      <c r="D645" s="52">
        <v>18.170000000000073</v>
      </c>
    </row>
    <row r="646" spans="1:4" x14ac:dyDescent="0.25">
      <c r="A646" s="33">
        <v>42.186642926065815</v>
      </c>
      <c r="B646" s="33">
        <v>54.755000000001473</v>
      </c>
      <c r="C646" s="33">
        <v>52.115645014474921</v>
      </c>
      <c r="D646" s="52">
        <v>51.759999999999764</v>
      </c>
    </row>
    <row r="647" spans="1:4" x14ac:dyDescent="0.25">
      <c r="A647" s="33">
        <v>93.471391421833232</v>
      </c>
      <c r="B647" s="33">
        <v>89.440999999996166</v>
      </c>
      <c r="C647" s="33">
        <v>90.287382198581781</v>
      </c>
      <c r="D647" s="52">
        <v>84.369999999999891</v>
      </c>
    </row>
    <row r="648" spans="1:4" x14ac:dyDescent="0.25">
      <c r="A648" s="33">
        <v>85.723331569783113</v>
      </c>
      <c r="B648" s="33">
        <v>105.30799999999999</v>
      </c>
      <c r="C648" s="33">
        <v>101.19521962965428</v>
      </c>
      <c r="D648" s="52">
        <v>93.090000000000146</v>
      </c>
    </row>
    <row r="649" spans="1:4" x14ac:dyDescent="0.25">
      <c r="A649" s="33">
        <v>121.65709142118158</v>
      </c>
      <c r="B649" s="33">
        <v>110.21199999999999</v>
      </c>
      <c r="C649" s="33">
        <v>112.61546919844795</v>
      </c>
      <c r="D649" s="52">
        <v>115.94999999999982</v>
      </c>
    </row>
    <row r="650" spans="1:4" x14ac:dyDescent="0.25">
      <c r="A650" s="33">
        <v>40.768002484800036</v>
      </c>
      <c r="B650" s="33">
        <v>51.883999999989555</v>
      </c>
      <c r="C650" s="33">
        <v>49.549640521799574</v>
      </c>
      <c r="D650" s="52">
        <v>37.319999999999709</v>
      </c>
    </row>
    <row r="651" spans="1:4" x14ac:dyDescent="0.25">
      <c r="A651" s="33">
        <v>82.681357483049396</v>
      </c>
      <c r="B651" s="33">
        <v>76.043999999996231</v>
      </c>
      <c r="C651" s="33">
        <v>77.43784507143755</v>
      </c>
      <c r="D651" s="52">
        <v>83.779999999999745</v>
      </c>
    </row>
    <row r="652" spans="1:4" x14ac:dyDescent="0.25">
      <c r="A652" s="33">
        <v>24.003371068589331</v>
      </c>
      <c r="B652" s="33">
        <v>13.605999999999312</v>
      </c>
      <c r="C652" s="33">
        <v>15.789447924403248</v>
      </c>
      <c r="D652" s="52">
        <v>23.510000000000218</v>
      </c>
    </row>
    <row r="653" spans="1:4" x14ac:dyDescent="0.25">
      <c r="A653" s="33">
        <v>113.17872004473793</v>
      </c>
      <c r="B653" s="33">
        <v>108.86300000000028</v>
      </c>
      <c r="C653" s="33">
        <v>109.76930120939505</v>
      </c>
      <c r="D653" s="52">
        <v>110.73000000000002</v>
      </c>
    </row>
    <row r="654" spans="1:4" x14ac:dyDescent="0.25">
      <c r="A654" s="33">
        <v>35.181866358068874</v>
      </c>
      <c r="B654" s="33">
        <v>21.430999999996402</v>
      </c>
      <c r="C654" s="33">
        <v>24.318681935191762</v>
      </c>
      <c r="D654" s="52">
        <v>31.720000000000255</v>
      </c>
    </row>
    <row r="655" spans="1:4" x14ac:dyDescent="0.25">
      <c r="A655" s="33">
        <v>26.07330280430233</v>
      </c>
      <c r="B655" s="33">
        <v>20.7549999999992</v>
      </c>
      <c r="C655" s="33">
        <v>21.871843588902721</v>
      </c>
      <c r="D655" s="52">
        <v>22.75</v>
      </c>
    </row>
    <row r="656" spans="1:4" x14ac:dyDescent="0.25">
      <c r="A656" s="33">
        <v>10.196300749927559</v>
      </c>
      <c r="B656" s="33">
        <v>7.2260000000001128</v>
      </c>
      <c r="C656" s="33">
        <v>7.8497631574850857</v>
      </c>
      <c r="D656" s="52">
        <v>7.2199999999997999</v>
      </c>
    </row>
    <row r="657" spans="1:4" x14ac:dyDescent="0.25">
      <c r="A657" s="33">
        <v>3.245955461369249</v>
      </c>
      <c r="B657" s="33">
        <v>4.6249999999995453</v>
      </c>
      <c r="C657" s="33">
        <v>4.3354006468871376</v>
      </c>
      <c r="D657" s="52">
        <v>5.7600000000002183</v>
      </c>
    </row>
    <row r="658" spans="1:4" x14ac:dyDescent="0.25">
      <c r="A658" s="33">
        <v>0.67227017908135167</v>
      </c>
      <c r="B658" s="33">
        <v>2.1540000000004511</v>
      </c>
      <c r="C658" s="33">
        <v>1.5604832623935181</v>
      </c>
      <c r="D658" s="52">
        <v>1.25</v>
      </c>
    </row>
    <row r="659" spans="1:4" x14ac:dyDescent="0.25">
      <c r="A659" s="33">
        <v>0.72597054038760689</v>
      </c>
      <c r="B659" s="33">
        <v>0.86200000000008004</v>
      </c>
      <c r="C659" s="33">
        <v>0.8334338134814061</v>
      </c>
      <c r="D659" s="52">
        <v>2.0799999999999272</v>
      </c>
    </row>
    <row r="660" spans="1:4" x14ac:dyDescent="0.25">
      <c r="A660" s="33">
        <v>7.0093284352524279</v>
      </c>
      <c r="B660" s="33">
        <v>8.5</v>
      </c>
      <c r="C660" s="33">
        <v>8.1869589714033282</v>
      </c>
      <c r="D660" s="52">
        <v>8.0399999999999636</v>
      </c>
    </row>
    <row r="661" spans="1:4" x14ac:dyDescent="0.25">
      <c r="A661" s="33">
        <v>8.2891139836287948</v>
      </c>
      <c r="B661" s="33">
        <v>8.4869999999996253</v>
      </c>
      <c r="C661" s="33">
        <v>8.4454439365617873</v>
      </c>
      <c r="D661" s="52">
        <v>8.9499999999998181</v>
      </c>
    </row>
    <row r="662" spans="1:4" x14ac:dyDescent="0.25">
      <c r="A662" s="33">
        <v>8.4644185347051462</v>
      </c>
      <c r="B662" s="33">
        <v>12.879000000000815</v>
      </c>
      <c r="C662" s="33">
        <v>11.951937892288697</v>
      </c>
      <c r="D662" s="52">
        <v>8.1199999999998909</v>
      </c>
    </row>
    <row r="663" spans="1:4" x14ac:dyDescent="0.25">
      <c r="A663" s="33">
        <v>33.636223877550947</v>
      </c>
      <c r="B663" s="33">
        <v>35.536000000000058</v>
      </c>
      <c r="C663" s="33">
        <v>35.137047014285599</v>
      </c>
      <c r="D663" s="52">
        <v>33.809999999999945</v>
      </c>
    </row>
    <row r="664" spans="1:4" x14ac:dyDescent="0.25">
      <c r="A664" s="33">
        <v>7.9107990263705688</v>
      </c>
      <c r="B664" s="33">
        <v>6.8919999999998254</v>
      </c>
      <c r="C664" s="33">
        <v>7.1059477955377588</v>
      </c>
      <c r="D664" s="52">
        <v>7.8299999999999272</v>
      </c>
    </row>
    <row r="665" spans="1:4" x14ac:dyDescent="0.25">
      <c r="A665" s="33">
        <v>0.89688407875883058</v>
      </c>
      <c r="B665" s="33">
        <v>1.1410000000018954</v>
      </c>
      <c r="C665" s="33">
        <v>0.71304434346211565</v>
      </c>
      <c r="D665" s="52">
        <v>0.86000000000012733</v>
      </c>
    </row>
    <row r="666" spans="1:4" x14ac:dyDescent="0.25">
      <c r="A666" s="33">
        <v>9.836320713373425</v>
      </c>
      <c r="B666" s="33">
        <v>5.3499999999999091</v>
      </c>
      <c r="C666" s="33">
        <v>6.2921273498081973</v>
      </c>
      <c r="D666" s="52">
        <v>9.7800000000002001</v>
      </c>
    </row>
    <row r="667" spans="1:4" x14ac:dyDescent="0.25">
      <c r="A667" s="33">
        <v>16.923757272970761</v>
      </c>
      <c r="B667" s="33">
        <v>12.484999999996944</v>
      </c>
      <c r="C667" s="33">
        <v>13.417139027321355</v>
      </c>
      <c r="D667" s="52">
        <v>16.980000000000018</v>
      </c>
    </row>
    <row r="668" spans="1:4" x14ac:dyDescent="0.25">
      <c r="A668" s="33">
        <v>12.646833640119894</v>
      </c>
      <c r="B668" s="33">
        <v>17.927000000001499</v>
      </c>
      <c r="C668" s="33">
        <v>16.818165064426466</v>
      </c>
      <c r="D668" s="52">
        <v>13.260000000000218</v>
      </c>
    </row>
    <row r="669" spans="1:4" x14ac:dyDescent="0.25">
      <c r="A669" s="33">
        <v>57.928471464446375</v>
      </c>
      <c r="B669" s="33">
        <v>59.397999999999683</v>
      </c>
      <c r="C669" s="33">
        <v>59.089399007533302</v>
      </c>
      <c r="D669" s="52">
        <v>56.809999999999945</v>
      </c>
    </row>
    <row r="670" spans="1:4" x14ac:dyDescent="0.25">
      <c r="A670" s="33">
        <v>25.791840228541787</v>
      </c>
      <c r="B670" s="33">
        <v>30.511000000002241</v>
      </c>
      <c r="C670" s="33">
        <v>29.519976447995759</v>
      </c>
      <c r="D670" s="52">
        <v>27.210000000000036</v>
      </c>
    </row>
    <row r="671" spans="1:4" x14ac:dyDescent="0.25">
      <c r="A671" s="33">
        <v>17.889113713245024</v>
      </c>
      <c r="B671" s="33">
        <v>19.470999999999094</v>
      </c>
      <c r="C671" s="33">
        <v>19.13880387978088</v>
      </c>
      <c r="D671" s="52">
        <v>16.059999999999945</v>
      </c>
    </row>
    <row r="672" spans="1:4" x14ac:dyDescent="0.25">
      <c r="A672" s="33">
        <v>18.843633529562339</v>
      </c>
      <c r="B672" s="33">
        <v>20.070999999999913</v>
      </c>
      <c r="C672" s="33">
        <v>19.8132530412081</v>
      </c>
      <c r="D672" s="52">
        <v>20.889999999999873</v>
      </c>
    </row>
    <row r="673" spans="1:4" x14ac:dyDescent="0.25">
      <c r="A673" s="33">
        <v>6.060714838709373</v>
      </c>
      <c r="B673" s="33">
        <v>5.064000000008491</v>
      </c>
      <c r="C673" s="33">
        <v>2.7278098838778533</v>
      </c>
      <c r="D673" s="52">
        <v>3.5299999999997453</v>
      </c>
    </row>
    <row r="674" spans="1:4" x14ac:dyDescent="0.25">
      <c r="A674" s="33">
        <v>40.2832690429168</v>
      </c>
      <c r="B674" s="33">
        <v>39.36299999999892</v>
      </c>
      <c r="C674" s="33">
        <v>39.556256499011852</v>
      </c>
      <c r="D674" s="52">
        <v>37.630000000000109</v>
      </c>
    </row>
    <row r="675" spans="1:4" x14ac:dyDescent="0.25">
      <c r="A675" s="33">
        <v>7.2272339083324368</v>
      </c>
      <c r="B675" s="33">
        <v>11.195000000000618</v>
      </c>
      <c r="C675" s="33">
        <v>10.361769120750068</v>
      </c>
      <c r="D675" s="52">
        <v>9.7699999999999818</v>
      </c>
    </row>
    <row r="676" spans="1:4" x14ac:dyDescent="0.25">
      <c r="A676" s="33">
        <v>10.649477262357323</v>
      </c>
      <c r="B676" s="33">
        <v>9.1690000000003238</v>
      </c>
      <c r="C676" s="33">
        <v>9.4799002250956619</v>
      </c>
      <c r="D676" s="52">
        <v>8.2699999999999818</v>
      </c>
    </row>
    <row r="677" spans="1:4" x14ac:dyDescent="0.25">
      <c r="A677" s="33">
        <v>2.5359523187698869</v>
      </c>
      <c r="B677" s="33">
        <v>2.2999999999228748E-2</v>
      </c>
      <c r="C677" s="33">
        <v>0.51437998694245834</v>
      </c>
      <c r="D677" s="52">
        <v>0.24000000000023647</v>
      </c>
    </row>
    <row r="678" spans="1:4" x14ac:dyDescent="0.25">
      <c r="A678" s="33">
        <v>3.8065319327729412</v>
      </c>
      <c r="B678" s="33">
        <v>3.8910000000005311</v>
      </c>
      <c r="C678" s="33">
        <v>3.873261705882669</v>
      </c>
      <c r="D678" s="52">
        <v>5.9600000000000364</v>
      </c>
    </row>
    <row r="679" spans="1:4" x14ac:dyDescent="0.25">
      <c r="A679" s="33">
        <v>11.826689338321557</v>
      </c>
      <c r="B679" s="33">
        <v>11.769999999999072</v>
      </c>
      <c r="C679" s="33">
        <v>11.781904761046462</v>
      </c>
      <c r="D679" s="52">
        <v>13.840000000000146</v>
      </c>
    </row>
    <row r="680" spans="1:4" x14ac:dyDescent="0.25">
      <c r="A680" s="33">
        <v>5.0252258373484437</v>
      </c>
      <c r="B680" s="33">
        <v>7.3279999999995198</v>
      </c>
      <c r="C680" s="33">
        <v>6.8444174258429484</v>
      </c>
      <c r="D680" s="52">
        <v>7.0199999999999818</v>
      </c>
    </row>
    <row r="681" spans="1:4" x14ac:dyDescent="0.25">
      <c r="A681" s="33">
        <v>4.2823545031956201</v>
      </c>
      <c r="B681" s="33">
        <v>3.6219999999989341</v>
      </c>
      <c r="C681" s="33">
        <v>3.7606744456702472</v>
      </c>
      <c r="D681" s="52">
        <v>2.1999999999998181</v>
      </c>
    </row>
    <row r="682" spans="1:4" x14ac:dyDescent="0.25">
      <c r="A682" s="33">
        <v>14.922133141379618</v>
      </c>
      <c r="B682" s="33">
        <v>18.067999999999302</v>
      </c>
      <c r="C682" s="33">
        <v>17.407367959689509</v>
      </c>
      <c r="D682" s="52">
        <v>17</v>
      </c>
    </row>
    <row r="683" spans="1:4" x14ac:dyDescent="0.25">
      <c r="A683" s="33">
        <v>18.75629056581738</v>
      </c>
      <c r="B683" s="33">
        <v>18.037999999999101</v>
      </c>
      <c r="C683" s="33">
        <v>18.188841018820767</v>
      </c>
      <c r="D683" s="52">
        <v>16.460000000000036</v>
      </c>
    </row>
    <row r="684" spans="1:4" x14ac:dyDescent="0.25">
      <c r="A684" s="33">
        <v>6.2269781512600275</v>
      </c>
      <c r="B684" s="33">
        <v>5.9259999999985666</v>
      </c>
      <c r="C684" s="33">
        <v>5.989205411763578</v>
      </c>
      <c r="D684" s="52">
        <v>8.669999999999618</v>
      </c>
    </row>
    <row r="685" spans="1:4" x14ac:dyDescent="0.25">
      <c r="A685" s="33">
        <v>11.806542665364759</v>
      </c>
      <c r="B685" s="33">
        <v>14.787000000000262</v>
      </c>
      <c r="C685" s="33">
        <v>14.161103959726915</v>
      </c>
      <c r="D685" s="52">
        <v>14.460000000000036</v>
      </c>
    </row>
    <row r="686" spans="1:4" x14ac:dyDescent="0.25">
      <c r="A686" s="33">
        <v>7.5201901314162569</v>
      </c>
      <c r="B686" s="33">
        <v>7.1109999999994216</v>
      </c>
      <c r="C686" s="33">
        <v>7.1969299275965568</v>
      </c>
      <c r="D686" s="52">
        <v>4.680000000000291</v>
      </c>
    </row>
    <row r="687" spans="1:4" x14ac:dyDescent="0.25">
      <c r="A687" s="33">
        <v>25.602792809191669</v>
      </c>
      <c r="B687" s="33">
        <v>29.610999999999422</v>
      </c>
      <c r="C687" s="33">
        <v>28.76927648992978</v>
      </c>
      <c r="D687" s="52">
        <v>28.730000000000018</v>
      </c>
    </row>
    <row r="688" spans="1:4" x14ac:dyDescent="0.25">
      <c r="A688" s="33">
        <v>5.0821095765727478</v>
      </c>
      <c r="B688" s="33">
        <v>10.320999999999458</v>
      </c>
      <c r="C688" s="33">
        <v>9.220833011079776</v>
      </c>
      <c r="D688" s="52">
        <v>8.4899999999997817</v>
      </c>
    </row>
    <row r="689" spans="1:4" x14ac:dyDescent="0.25">
      <c r="A689" s="33">
        <v>9.5844714698596363</v>
      </c>
      <c r="B689" s="33">
        <v>10.231000000001131</v>
      </c>
      <c r="C689" s="33">
        <v>10.095229008671595</v>
      </c>
      <c r="D689" s="52">
        <v>13.179999999999836</v>
      </c>
    </row>
    <row r="690" spans="1:4" x14ac:dyDescent="0.25">
      <c r="A690" s="33">
        <v>11.843517991031604</v>
      </c>
      <c r="B690" s="33">
        <v>18.091000000001713</v>
      </c>
      <c r="C690" s="33">
        <v>16.779028778118118</v>
      </c>
      <c r="D690" s="52">
        <v>15.600000000000364</v>
      </c>
    </row>
    <row r="691" spans="1:4" x14ac:dyDescent="0.25">
      <c r="A691" s="33">
        <v>22.4772596238613</v>
      </c>
      <c r="B691" s="33">
        <v>18.08600000000024</v>
      </c>
      <c r="C691" s="33">
        <v>19.008164521011167</v>
      </c>
      <c r="D691" s="52">
        <v>18.800000000000182</v>
      </c>
    </row>
    <row r="692" spans="1:4" x14ac:dyDescent="0.25">
      <c r="A692" s="33">
        <v>10.391389194640396</v>
      </c>
      <c r="B692" s="33">
        <v>9.2130000000001928</v>
      </c>
      <c r="C692" s="33">
        <v>9.4604617308746128</v>
      </c>
      <c r="D692" s="52">
        <v>7.2100000000000364</v>
      </c>
    </row>
    <row r="693" spans="1:4" x14ac:dyDescent="0.25">
      <c r="A693" s="33">
        <v>9.9392388391570421</v>
      </c>
      <c r="B693" s="33">
        <v>12.534999999999854</v>
      </c>
      <c r="C693" s="33">
        <v>11.989890156222827</v>
      </c>
      <c r="D693" s="52">
        <v>12.710000000000036</v>
      </c>
    </row>
    <row r="694" spans="1:4" x14ac:dyDescent="0.25">
      <c r="A694" s="33">
        <v>4.5447675338750742</v>
      </c>
      <c r="B694" s="33">
        <v>2.0099999999997635</v>
      </c>
      <c r="C694" s="33">
        <v>2.542301182113988</v>
      </c>
      <c r="D694" s="52">
        <v>2.069999999999709</v>
      </c>
    </row>
    <row r="695" spans="1:4" x14ac:dyDescent="0.25">
      <c r="A695" s="33">
        <v>4.2763934899517153</v>
      </c>
      <c r="B695" s="33">
        <v>2.3119999999998981</v>
      </c>
      <c r="C695" s="33">
        <v>2.7245226328896024</v>
      </c>
      <c r="D695" s="52">
        <v>2.0399999999999636</v>
      </c>
    </row>
    <row r="696" spans="1:4" x14ac:dyDescent="0.25">
      <c r="A696" s="33">
        <v>4.1091167715599113</v>
      </c>
      <c r="B696" s="33">
        <v>5.2110000000043328</v>
      </c>
      <c r="C696" s="33">
        <v>4.9796045220309679</v>
      </c>
      <c r="D696" s="52">
        <v>2.1100000000001273</v>
      </c>
    </row>
    <row r="697" spans="1:4" x14ac:dyDescent="0.25">
      <c r="A697" s="33">
        <v>11.268466977735898</v>
      </c>
      <c r="B697" s="33">
        <v>13.338999999999032</v>
      </c>
      <c r="C697" s="33">
        <v>12.904188065323524</v>
      </c>
      <c r="D697" s="52">
        <v>13.049999999999727</v>
      </c>
    </row>
    <row r="698" spans="1:4" x14ac:dyDescent="0.25">
      <c r="A698" s="33">
        <v>5.6081307301187735</v>
      </c>
      <c r="B698" s="33">
        <v>4.0510000000008404</v>
      </c>
      <c r="C698" s="33">
        <v>4.3779974533254062</v>
      </c>
      <c r="D698" s="52">
        <v>4.0700000000001637</v>
      </c>
    </row>
    <row r="699" spans="1:4" x14ac:dyDescent="0.25">
      <c r="A699" s="33">
        <v>4.1122110331807562</v>
      </c>
      <c r="B699" s="33">
        <v>4.0570000000011532</v>
      </c>
      <c r="C699" s="33">
        <v>4.0685943169687562</v>
      </c>
      <c r="D699" s="52">
        <v>2.8800000000001091</v>
      </c>
    </row>
    <row r="700" spans="1:4" x14ac:dyDescent="0.25">
      <c r="A700" s="33">
        <v>6.958555721042103</v>
      </c>
      <c r="B700" s="33">
        <v>6.1219999999993888</v>
      </c>
      <c r="C700" s="33">
        <v>6.2976767014188226</v>
      </c>
      <c r="D700" s="52">
        <v>7.819999999999709</v>
      </c>
    </row>
    <row r="701" spans="1:4" x14ac:dyDescent="0.25">
      <c r="A701" s="33">
        <v>1.3595107021219519</v>
      </c>
      <c r="B701" s="33">
        <v>0.39200000000073487</v>
      </c>
      <c r="C701" s="33">
        <v>2.418275255467961E-2</v>
      </c>
      <c r="D701" s="52">
        <v>2.1500000000000909</v>
      </c>
    </row>
    <row r="702" spans="1:4" x14ac:dyDescent="0.25">
      <c r="A702" s="33">
        <v>26.649954559354683</v>
      </c>
      <c r="B702" s="33">
        <v>26.791999999999916</v>
      </c>
      <c r="C702" s="33">
        <v>26.762170457464435</v>
      </c>
      <c r="D702" s="52">
        <v>27.340000000000146</v>
      </c>
    </row>
    <row r="703" spans="1:4" x14ac:dyDescent="0.25">
      <c r="A703" s="33">
        <v>5.1362574950690032</v>
      </c>
      <c r="B703" s="33">
        <v>5.8410000000003492</v>
      </c>
      <c r="C703" s="33">
        <v>5.6930040739644028</v>
      </c>
      <c r="D703" s="52">
        <v>5.8800000000001091</v>
      </c>
    </row>
    <row r="704" spans="1:4" x14ac:dyDescent="0.25">
      <c r="A704" s="33">
        <v>3.7072715169547337</v>
      </c>
      <c r="B704" s="33">
        <v>2.1900000000005093</v>
      </c>
      <c r="C704" s="33">
        <v>2.5086270185606736</v>
      </c>
      <c r="D704" s="52">
        <v>2.8400000000001455</v>
      </c>
    </row>
    <row r="705" spans="1:4" x14ac:dyDescent="0.25">
      <c r="A705" s="33">
        <v>6.7937954948806691</v>
      </c>
      <c r="B705" s="33">
        <v>6.6239999999997963</v>
      </c>
      <c r="C705" s="33">
        <v>6.6596570539250024</v>
      </c>
      <c r="D705" s="52">
        <v>5.9000000000000909</v>
      </c>
    </row>
    <row r="706" spans="1:4" x14ac:dyDescent="0.25">
      <c r="A706" s="33">
        <v>10.426857513758023</v>
      </c>
      <c r="B706" s="33">
        <v>9.7489999999988868</v>
      </c>
      <c r="C706" s="33">
        <v>9.8913500778885464</v>
      </c>
      <c r="D706" s="52">
        <v>11.289999999999964</v>
      </c>
    </row>
    <row r="707" spans="1:4" x14ac:dyDescent="0.25">
      <c r="A707" s="33">
        <v>2.839095240685765</v>
      </c>
      <c r="B707" s="33">
        <v>3.3509999999992033</v>
      </c>
      <c r="C707" s="33">
        <v>3.2435000005430084</v>
      </c>
      <c r="D707" s="52">
        <v>1.7800000000002001</v>
      </c>
    </row>
    <row r="708" spans="1:4" x14ac:dyDescent="0.25">
      <c r="A708" s="33">
        <v>7.9668784427176433</v>
      </c>
      <c r="B708" s="33">
        <v>7.6509999999998399</v>
      </c>
      <c r="C708" s="33">
        <v>7.7173344729703786</v>
      </c>
      <c r="D708" s="52">
        <v>9.2600000000002183</v>
      </c>
    </row>
    <row r="709" spans="1:4" x14ac:dyDescent="0.25">
      <c r="A709" s="33">
        <v>4.1179531045036128</v>
      </c>
      <c r="B709" s="33">
        <v>11.434000000000196</v>
      </c>
      <c r="C709" s="33">
        <v>9.8976301519460321</v>
      </c>
      <c r="D709" s="52">
        <v>5.7899999999999636</v>
      </c>
    </row>
    <row r="710" spans="1:4" x14ac:dyDescent="0.25">
      <c r="A710" s="33">
        <v>31.94065632785896</v>
      </c>
      <c r="B710" s="33">
        <v>29.647000000000389</v>
      </c>
      <c r="C710" s="33">
        <v>30.128667828850666</v>
      </c>
      <c r="D710" s="52">
        <v>29.980000000000018</v>
      </c>
    </row>
    <row r="711" spans="1:4" x14ac:dyDescent="0.25">
      <c r="A711" s="33">
        <v>8.3646051718960734</v>
      </c>
      <c r="B711" s="33">
        <v>6.3690000000001419</v>
      </c>
      <c r="C711" s="33">
        <v>6.788077086098383</v>
      </c>
      <c r="D711" s="52">
        <v>6.1999999999998181</v>
      </c>
    </row>
    <row r="712" spans="1:4" x14ac:dyDescent="0.25">
      <c r="A712" s="33">
        <v>6.0222222113798125</v>
      </c>
      <c r="B712" s="33">
        <v>7.0760000000000218</v>
      </c>
      <c r="C712" s="33">
        <v>6.854706664389596</v>
      </c>
      <c r="D712" s="52">
        <v>8.1400000000003274</v>
      </c>
    </row>
    <row r="713" spans="1:4" x14ac:dyDescent="0.25">
      <c r="A713" s="33">
        <v>3.4915023056955761</v>
      </c>
      <c r="B713" s="33">
        <v>3.9289999999996326</v>
      </c>
      <c r="C713" s="33">
        <v>3.8371254841958944</v>
      </c>
      <c r="D713" s="52">
        <v>5.6700000000000728</v>
      </c>
    </row>
    <row r="714" spans="1:4" x14ac:dyDescent="0.25">
      <c r="A714" s="33">
        <v>13.981572727272578</v>
      </c>
      <c r="B714" s="33">
        <v>15.596999999999753</v>
      </c>
      <c r="C714" s="33">
        <v>15.257760272726955</v>
      </c>
      <c r="D714" s="52">
        <v>16.199999999999818</v>
      </c>
    </row>
    <row r="715" spans="1:4" x14ac:dyDescent="0.25">
      <c r="A715" s="33">
        <v>3.541690853565342</v>
      </c>
      <c r="B715" s="33">
        <v>1.4120000000002619</v>
      </c>
      <c r="C715" s="33">
        <v>1.8592350792491743</v>
      </c>
      <c r="D715" s="52">
        <v>1.1199999999998909</v>
      </c>
    </row>
    <row r="716" spans="1:4" x14ac:dyDescent="0.25">
      <c r="A716" s="33">
        <v>7.6622090602008939</v>
      </c>
      <c r="B716" s="33">
        <v>4.3329999999996289</v>
      </c>
      <c r="C716" s="33">
        <v>5.032133902642272</v>
      </c>
      <c r="D716" s="52">
        <v>4.9499999999998181</v>
      </c>
    </row>
    <row r="717" spans="1:4" x14ac:dyDescent="0.25">
      <c r="A717" s="33">
        <v>9.1563441750486163</v>
      </c>
      <c r="B717" s="33">
        <v>4.920999999999367</v>
      </c>
      <c r="C717" s="33">
        <v>5.8104222767597093</v>
      </c>
      <c r="D717" s="52">
        <v>6.1999999999998181</v>
      </c>
    </row>
    <row r="718" spans="1:4" x14ac:dyDescent="0.25">
      <c r="A718" s="33">
        <v>10.387513620400114</v>
      </c>
      <c r="B718" s="33">
        <v>8.2240000000001601</v>
      </c>
      <c r="C718" s="33">
        <v>8.6783378602840457</v>
      </c>
      <c r="D718" s="52">
        <v>7.2699999999999818</v>
      </c>
    </row>
    <row r="719" spans="1:4" x14ac:dyDescent="0.25">
      <c r="A719" s="33">
        <v>0.99439197628498732</v>
      </c>
      <c r="B719" s="33">
        <v>3.1210000000005493</v>
      </c>
      <c r="C719" s="33">
        <v>2.6744123150201631</v>
      </c>
      <c r="D719" s="52">
        <v>4.1200000000003456</v>
      </c>
    </row>
    <row r="720" spans="1:4" x14ac:dyDescent="0.25">
      <c r="A720" s="33">
        <v>9.4389440907007156</v>
      </c>
      <c r="B720" s="33">
        <v>10.822999999998501</v>
      </c>
      <c r="C720" s="33">
        <v>10.532348259046103</v>
      </c>
      <c r="D720" s="52">
        <v>12.539999999999964</v>
      </c>
    </row>
    <row r="721" spans="1:4" x14ac:dyDescent="0.25">
      <c r="A721" s="33">
        <v>2.7830916003604216</v>
      </c>
      <c r="B721" s="33">
        <v>5.2229999999999563</v>
      </c>
      <c r="C721" s="33">
        <v>4.710619236076127</v>
      </c>
      <c r="D721" s="52">
        <v>5.8800000000001091</v>
      </c>
    </row>
    <row r="722" spans="1:4" x14ac:dyDescent="0.25">
      <c r="A722" s="33">
        <v>6.730922023720268</v>
      </c>
      <c r="B722" s="33">
        <v>10.369999999999891</v>
      </c>
      <c r="C722" s="33">
        <v>9.6057936249808336</v>
      </c>
      <c r="D722" s="52">
        <v>9.8600000000001273</v>
      </c>
    </row>
    <row r="723" spans="1:4" x14ac:dyDescent="0.25">
      <c r="A723" s="33">
        <v>0.52961557489697952</v>
      </c>
      <c r="B723" s="33">
        <v>1.6649999999990541</v>
      </c>
      <c r="C723" s="33">
        <v>1.2041307292711281</v>
      </c>
      <c r="D723" s="52">
        <v>2.5599999999999454</v>
      </c>
    </row>
    <row r="724" spans="1:4" x14ac:dyDescent="0.25">
      <c r="A724" s="33">
        <v>3.4251860079052676</v>
      </c>
      <c r="B724" s="33">
        <v>6.7720000000003893</v>
      </c>
      <c r="C724" s="33">
        <v>6.0691690616604319</v>
      </c>
      <c r="D724" s="52">
        <v>6.680000000000291</v>
      </c>
    </row>
    <row r="725" spans="1:4" x14ac:dyDescent="0.25">
      <c r="A725" s="33">
        <v>8.6967637120169456</v>
      </c>
      <c r="B725" s="33">
        <v>12.407000000000153</v>
      </c>
      <c r="C725" s="33">
        <v>11.627850379523352</v>
      </c>
      <c r="D725" s="52">
        <v>11.829999999999927</v>
      </c>
    </row>
    <row r="726" spans="1:4" x14ac:dyDescent="0.25">
      <c r="A726" s="33">
        <v>5.0875374418255888</v>
      </c>
      <c r="B726" s="33">
        <v>3.0320000000001528</v>
      </c>
      <c r="C726" s="33">
        <v>3.4636628627836217</v>
      </c>
      <c r="D726" s="52">
        <v>1.8400000000001455</v>
      </c>
    </row>
    <row r="727" spans="1:4" x14ac:dyDescent="0.25">
      <c r="A727" s="33">
        <v>1.7920268428160853</v>
      </c>
      <c r="B727" s="33">
        <v>2.2500000000009095</v>
      </c>
      <c r="C727" s="33">
        <v>1.4011743630089768</v>
      </c>
      <c r="D727" s="52">
        <v>1.680000000000291</v>
      </c>
    </row>
    <row r="728" spans="1:4" x14ac:dyDescent="0.25">
      <c r="A728" s="33">
        <v>9.9880414719805231</v>
      </c>
      <c r="B728" s="33">
        <v>6.3640000000004875</v>
      </c>
      <c r="C728" s="33">
        <v>7.1250487091160721</v>
      </c>
      <c r="D728" s="52">
        <v>6.180000000000291</v>
      </c>
    </row>
    <row r="729" spans="1:4" x14ac:dyDescent="0.25">
      <c r="A729" s="33">
        <v>4.3833245849800733</v>
      </c>
      <c r="B729" s="33">
        <v>3.5140000000014879</v>
      </c>
      <c r="C729" s="33">
        <v>3.6965581628469408</v>
      </c>
      <c r="D729" s="52">
        <v>0.69000000000005457</v>
      </c>
    </row>
    <row r="730" spans="1:4" x14ac:dyDescent="0.25">
      <c r="A730" s="33">
        <v>12.864369323560823</v>
      </c>
      <c r="B730" s="33">
        <v>15.807999999999993</v>
      </c>
      <c r="C730" s="33">
        <v>15.189837557948067</v>
      </c>
      <c r="D730" s="52">
        <v>16.190000000000055</v>
      </c>
    </row>
    <row r="731" spans="1:4" x14ac:dyDescent="0.25">
      <c r="A731" s="33">
        <v>12.787994392734163</v>
      </c>
      <c r="B731" s="33">
        <v>10.05600000000004</v>
      </c>
      <c r="C731" s="33">
        <v>10.629718822474388</v>
      </c>
      <c r="D731" s="52">
        <v>9.3400000000001455</v>
      </c>
    </row>
    <row r="732" spans="1:4" x14ac:dyDescent="0.25">
      <c r="A732" s="33">
        <v>3.4344724891161604</v>
      </c>
      <c r="B732" s="33">
        <v>6.5950000000007094</v>
      </c>
      <c r="C732" s="33">
        <v>5.931289222714895</v>
      </c>
      <c r="D732" s="52">
        <v>7.0300000000002001</v>
      </c>
    </row>
    <row r="733" spans="1:4" x14ac:dyDescent="0.25">
      <c r="A733" s="33">
        <v>1.8645538326463793</v>
      </c>
      <c r="B733" s="33">
        <v>1.1729999999997744</v>
      </c>
      <c r="C733" s="33">
        <v>0.53511369514399121</v>
      </c>
      <c r="D733" s="52">
        <v>1.5</v>
      </c>
    </row>
    <row r="734" spans="1:4" x14ac:dyDescent="0.25">
      <c r="A734" s="33">
        <v>4.494761936759005</v>
      </c>
      <c r="B734" s="33">
        <v>4.4199999999982538</v>
      </c>
      <c r="C734" s="33">
        <v>4.4357000067179797</v>
      </c>
      <c r="D734" s="52">
        <v>7.3000000000001819</v>
      </c>
    </row>
    <row r="735" spans="1:4" x14ac:dyDescent="0.25">
      <c r="A735" s="33">
        <v>16.92780521453642</v>
      </c>
      <c r="B735" s="33">
        <v>20.376000000001113</v>
      </c>
      <c r="C735" s="33">
        <v>19.651879095053573</v>
      </c>
      <c r="D735" s="52">
        <v>19.230000000000018</v>
      </c>
    </row>
    <row r="736" spans="1:4" x14ac:dyDescent="0.25">
      <c r="A736" s="33">
        <v>6.2728024320676923</v>
      </c>
      <c r="B736" s="33">
        <v>6.5670000000018263</v>
      </c>
      <c r="C736" s="33">
        <v>6.5052185107356308</v>
      </c>
      <c r="D736" s="52">
        <v>4.4900000000002365</v>
      </c>
    </row>
    <row r="737" spans="1:4" x14ac:dyDescent="0.25">
      <c r="A737" s="33">
        <v>9.2454064329676839</v>
      </c>
      <c r="B737" s="33">
        <v>12.181999999998425</v>
      </c>
      <c r="C737" s="33">
        <v>11.565315350921992</v>
      </c>
      <c r="D737" s="52">
        <v>10.509999999999764</v>
      </c>
    </row>
    <row r="738" spans="1:4" x14ac:dyDescent="0.25">
      <c r="A738" s="33">
        <v>15.677552343869593</v>
      </c>
      <c r="B738" s="33">
        <v>16.164999999999964</v>
      </c>
      <c r="C738" s="33">
        <v>16.062635992212563</v>
      </c>
      <c r="D738" s="52">
        <v>14.740000000000236</v>
      </c>
    </row>
    <row r="739" spans="1:4" x14ac:dyDescent="0.25">
      <c r="A739" s="33">
        <v>9.9299573122525544</v>
      </c>
      <c r="B739" s="33">
        <v>10.276000000000295</v>
      </c>
      <c r="C739" s="33">
        <v>10.203331035573228</v>
      </c>
      <c r="D739" s="52">
        <v>10.239999999999782</v>
      </c>
    </row>
    <row r="740" spans="1:4" x14ac:dyDescent="0.25">
      <c r="A740" s="33">
        <v>10.455339830508819</v>
      </c>
      <c r="B740" s="33">
        <v>10.247000000000753</v>
      </c>
      <c r="C740" s="33">
        <v>10.290751364407697</v>
      </c>
      <c r="D740" s="52">
        <v>10.640000000000327</v>
      </c>
    </row>
    <row r="741" spans="1:4" x14ac:dyDescent="0.25">
      <c r="A741" s="33">
        <v>1.9710905945053128</v>
      </c>
      <c r="B741" s="33">
        <v>3.9290000000005421</v>
      </c>
      <c r="C741" s="33">
        <v>3.5178390248465803</v>
      </c>
      <c r="D741" s="52">
        <v>2.8200000000001637</v>
      </c>
    </row>
    <row r="742" spans="1:4" x14ac:dyDescent="0.25">
      <c r="A742" s="33">
        <v>1.4526457063507223</v>
      </c>
      <c r="B742" s="33">
        <v>1.5970000000002074</v>
      </c>
      <c r="C742" s="33">
        <v>0.95657440166633023</v>
      </c>
      <c r="D742" s="52">
        <v>1.0000000000218279E-2</v>
      </c>
    </row>
    <row r="743" spans="1:4" x14ac:dyDescent="0.25">
      <c r="A743" s="33">
        <v>24.166408619636513</v>
      </c>
      <c r="B743" s="33">
        <v>21.289999999999509</v>
      </c>
      <c r="C743" s="33">
        <v>21.894045810123316</v>
      </c>
      <c r="D743" s="52">
        <v>22.069999999999709</v>
      </c>
    </row>
    <row r="744" spans="1:4" x14ac:dyDescent="0.25">
      <c r="A744" s="33">
        <v>2.8406985770752726</v>
      </c>
      <c r="B744" s="33">
        <v>6.6000000000258296E-2</v>
      </c>
      <c r="C744" s="33">
        <v>0.64868670118585214</v>
      </c>
      <c r="D744" s="52">
        <v>0.34000000000014552</v>
      </c>
    </row>
    <row r="745" spans="1:4" x14ac:dyDescent="0.25">
      <c r="A745" s="33">
        <v>10.04048894487687</v>
      </c>
      <c r="B745" s="33">
        <v>2.7479999999954998</v>
      </c>
      <c r="C745" s="33">
        <v>4.2794226784203602</v>
      </c>
      <c r="D745" s="52">
        <v>7.1999999999998181</v>
      </c>
    </row>
    <row r="746" spans="1:4" x14ac:dyDescent="0.25">
      <c r="A746" s="33">
        <v>22.526261237051585</v>
      </c>
      <c r="B746" s="33">
        <v>18.835000000000036</v>
      </c>
      <c r="C746" s="33">
        <v>19.61016485978098</v>
      </c>
      <c r="D746" s="52">
        <v>19.579999999999927</v>
      </c>
    </row>
    <row r="747" spans="1:4" x14ac:dyDescent="0.25">
      <c r="A747" s="33">
        <v>11.123279665215705</v>
      </c>
      <c r="B747" s="33">
        <v>9.2300000000000182</v>
      </c>
      <c r="C747" s="33">
        <v>9.6275887296951623</v>
      </c>
      <c r="D747" s="52">
        <v>8.3000000000001819</v>
      </c>
    </row>
    <row r="748" spans="1:4" x14ac:dyDescent="0.25">
      <c r="A748" s="33">
        <v>25.039293189799992</v>
      </c>
      <c r="B748" s="33">
        <v>24.957000000001699</v>
      </c>
      <c r="C748" s="33">
        <v>24.974281569859613</v>
      </c>
      <c r="D748" s="52">
        <v>27.340000000000146</v>
      </c>
    </row>
    <row r="749" spans="1:4" x14ac:dyDescent="0.25">
      <c r="A749" s="33">
        <v>3.3450060869568006</v>
      </c>
      <c r="B749" s="33">
        <v>8.0070000000005166</v>
      </c>
      <c r="C749" s="33">
        <v>7.0279812782614499</v>
      </c>
      <c r="D749" s="52">
        <v>5.4400000000000546</v>
      </c>
    </row>
    <row r="750" spans="1:4" x14ac:dyDescent="0.25">
      <c r="A750" s="33">
        <v>35.302014780882928</v>
      </c>
      <c r="B750" s="33">
        <v>30.131999999995969</v>
      </c>
      <c r="C750" s="33">
        <v>31.217703103982331</v>
      </c>
      <c r="D750" s="52">
        <v>33.450000000000273</v>
      </c>
    </row>
    <row r="751" spans="1:4" x14ac:dyDescent="0.25">
      <c r="A751" s="33">
        <v>26.541665448130971</v>
      </c>
      <c r="B751" s="33">
        <v>29.190000000001419</v>
      </c>
      <c r="C751" s="33">
        <v>28.633849744108829</v>
      </c>
      <c r="D751" s="52">
        <v>25.25</v>
      </c>
    </row>
    <row r="752" spans="1:4" x14ac:dyDescent="0.25">
      <c r="A752" s="33">
        <v>36.921515988590272</v>
      </c>
      <c r="B752" s="33">
        <v>31.279000000002725</v>
      </c>
      <c r="C752" s="33">
        <v>32.46392835760571</v>
      </c>
      <c r="D752" s="52">
        <v>37.170000000000073</v>
      </c>
    </row>
    <row r="753" spans="1:4" x14ac:dyDescent="0.25">
      <c r="A753" s="33">
        <v>44.086709283860273</v>
      </c>
      <c r="B753" s="33">
        <v>45.101999999999862</v>
      </c>
      <c r="C753" s="33">
        <v>44.888788949610898</v>
      </c>
      <c r="D753" s="52">
        <v>43.440000000000055</v>
      </c>
    </row>
    <row r="754" spans="1:4" x14ac:dyDescent="0.25">
      <c r="A754" s="33">
        <v>8.5471328018979875</v>
      </c>
      <c r="B754" s="33">
        <v>11.509999999998399</v>
      </c>
      <c r="C754" s="33">
        <v>10.887797888397017</v>
      </c>
      <c r="D754" s="52">
        <v>9.669999999999618</v>
      </c>
    </row>
    <row r="755" spans="1:4" x14ac:dyDescent="0.25">
      <c r="A755" s="33">
        <v>25.289463736030484</v>
      </c>
      <c r="B755" s="33">
        <v>23.653999999999996</v>
      </c>
      <c r="C755" s="33">
        <v>23.997447384566385</v>
      </c>
      <c r="D755" s="52">
        <v>23.679999999999836</v>
      </c>
    </row>
    <row r="756" spans="1:4" x14ac:dyDescent="0.25">
      <c r="A756" s="33">
        <v>10.311629151037778</v>
      </c>
      <c r="B756" s="33">
        <v>9.8479999999999563</v>
      </c>
      <c r="C756" s="33">
        <v>9.9453621217180626</v>
      </c>
      <c r="D756" s="52">
        <v>8.1100000000001273</v>
      </c>
    </row>
    <row r="757" spans="1:4" x14ac:dyDescent="0.25">
      <c r="A757" s="33">
        <v>13.715950409276957</v>
      </c>
      <c r="B757" s="33">
        <v>19.928000000000793</v>
      </c>
      <c r="C757" s="33">
        <v>18.623469585948897</v>
      </c>
      <c r="D757" s="52">
        <v>16.519999999999982</v>
      </c>
    </row>
    <row r="758" spans="1:4" x14ac:dyDescent="0.25">
      <c r="A758" s="33">
        <v>39.256294979180439</v>
      </c>
      <c r="B758" s="33">
        <v>37.723000000000411</v>
      </c>
      <c r="C758" s="33">
        <v>38.044991945628226</v>
      </c>
      <c r="D758" s="52">
        <v>35.829999999999927</v>
      </c>
    </row>
    <row r="759" spans="1:4" x14ac:dyDescent="0.25">
      <c r="A759" s="33">
        <v>4.2747306122450937</v>
      </c>
      <c r="B759" s="33">
        <v>10.772000000000389</v>
      </c>
      <c r="C759" s="33">
        <v>9.40757342857205</v>
      </c>
      <c r="D759" s="52">
        <v>8.2800000000002001</v>
      </c>
    </row>
    <row r="760" spans="1:4" x14ac:dyDescent="0.25">
      <c r="A760" s="33">
        <v>20.215725393577031</v>
      </c>
      <c r="B760" s="33">
        <v>16.156000000000404</v>
      </c>
      <c r="C760" s="33">
        <v>17.008542332651359</v>
      </c>
      <c r="D760" s="52">
        <v>16.349999999999909</v>
      </c>
    </row>
    <row r="761" spans="1:4" x14ac:dyDescent="0.25">
      <c r="A761" s="33">
        <v>7.1957878015386996</v>
      </c>
      <c r="B761" s="33">
        <v>4.4560000000010405</v>
      </c>
      <c r="C761" s="33">
        <v>5.0313554383237715</v>
      </c>
      <c r="D761" s="52">
        <v>3.5700000000001637</v>
      </c>
    </row>
    <row r="762" spans="1:4" x14ac:dyDescent="0.25">
      <c r="A762" s="33">
        <v>1.700828387540696</v>
      </c>
      <c r="B762" s="33">
        <v>4.6469999999999345</v>
      </c>
      <c r="C762" s="33">
        <v>4.0283039613836991</v>
      </c>
      <c r="D762" s="52">
        <v>5.2300000000000182</v>
      </c>
    </row>
    <row r="763" spans="1:4" x14ac:dyDescent="0.25">
      <c r="A763" s="33">
        <v>6.7718455665681176</v>
      </c>
      <c r="B763" s="33">
        <v>10.103999999999814</v>
      </c>
      <c r="C763" s="33">
        <v>9.4042475689793719</v>
      </c>
      <c r="D763" s="52">
        <v>10.029999999999745</v>
      </c>
    </row>
    <row r="764" spans="1:4" x14ac:dyDescent="0.25">
      <c r="A764" s="33">
        <v>1.6083764871855237</v>
      </c>
      <c r="B764" s="33">
        <v>3.1300000000010186</v>
      </c>
      <c r="C764" s="33">
        <v>2.1349409376921358</v>
      </c>
      <c r="D764" s="52">
        <v>1.5500000000001819</v>
      </c>
    </row>
    <row r="765" spans="1:4" x14ac:dyDescent="0.25">
      <c r="A765" s="33">
        <v>7.9850009516258069</v>
      </c>
      <c r="B765" s="33">
        <v>5.1330000000002656</v>
      </c>
      <c r="C765" s="33">
        <v>5.7319201998416247</v>
      </c>
      <c r="D765" s="52">
        <v>4.8200000000001637</v>
      </c>
    </row>
    <row r="766" spans="1:4" x14ac:dyDescent="0.25">
      <c r="A766" s="33">
        <v>2.6231697701336998</v>
      </c>
      <c r="B766" s="33">
        <v>2.2769999999995889</v>
      </c>
      <c r="C766" s="33">
        <v>2.3496956517278704</v>
      </c>
      <c r="D766" s="52">
        <v>0.49000000000023647</v>
      </c>
    </row>
    <row r="767" spans="1:4" x14ac:dyDescent="0.25">
      <c r="A767" s="33">
        <v>17.03899679962251</v>
      </c>
      <c r="B767" s="33">
        <v>18.480000000000018</v>
      </c>
      <c r="C767" s="33">
        <v>18.177389327920991</v>
      </c>
      <c r="D767" s="52">
        <v>19.519999999999982</v>
      </c>
    </row>
    <row r="768" spans="1:4" x14ac:dyDescent="0.25">
      <c r="A768" s="33">
        <v>6.1412931459926767</v>
      </c>
      <c r="B768" s="33">
        <v>10.121999999998025</v>
      </c>
      <c r="C768" s="33">
        <v>9.2860515606571425</v>
      </c>
      <c r="D768" s="52">
        <v>8.3799999999996544</v>
      </c>
    </row>
    <row r="769" spans="1:4" x14ac:dyDescent="0.25">
      <c r="A769" s="33">
        <v>11.615478037316734</v>
      </c>
      <c r="B769" s="33">
        <v>10.810000000000855</v>
      </c>
      <c r="C769" s="33">
        <v>10.979150387837308</v>
      </c>
      <c r="D769" s="52">
        <v>10</v>
      </c>
    </row>
    <row r="770" spans="1:4" x14ac:dyDescent="0.25">
      <c r="A770" s="33">
        <v>2.4427839196337118</v>
      </c>
      <c r="B770" s="33">
        <v>3.5930000000016662</v>
      </c>
      <c r="C770" s="33">
        <v>3.3514546231244822</v>
      </c>
      <c r="D770" s="52">
        <v>1.6199999999998909</v>
      </c>
    </row>
    <row r="771" spans="1:4" x14ac:dyDescent="0.25">
      <c r="A771" s="33">
        <v>15.011023622728771</v>
      </c>
      <c r="B771" s="33">
        <v>11.80699999999888</v>
      </c>
      <c r="C771" s="33">
        <v>12.479844960772425</v>
      </c>
      <c r="D771" s="52">
        <v>15.400000000000091</v>
      </c>
    </row>
    <row r="772" spans="1:4" x14ac:dyDescent="0.25">
      <c r="A772" s="33">
        <v>12.922051633743195</v>
      </c>
      <c r="B772" s="33">
        <v>11.543999999999414</v>
      </c>
      <c r="C772" s="33">
        <v>11.833390843085454</v>
      </c>
      <c r="D772" s="52">
        <v>13.110000000000127</v>
      </c>
    </row>
    <row r="773" spans="1:4" x14ac:dyDescent="0.25">
      <c r="A773" s="33">
        <v>3.2033184980241458</v>
      </c>
      <c r="B773" s="33">
        <v>6.800000000248474E-2</v>
      </c>
      <c r="C773" s="33">
        <v>0.61897688458293487</v>
      </c>
      <c r="D773" s="52">
        <v>2.7400000000002365</v>
      </c>
    </row>
    <row r="774" spans="1:4" x14ac:dyDescent="0.25">
      <c r="A774" s="33">
        <v>10.525603763933759</v>
      </c>
      <c r="B774" s="33">
        <v>13.302000000000589</v>
      </c>
      <c r="C774" s="33">
        <v>12.718956790427001</v>
      </c>
      <c r="D774" s="52">
        <v>10.630000000000109</v>
      </c>
    </row>
    <row r="775" spans="1:4" x14ac:dyDescent="0.25">
      <c r="A775" s="33">
        <v>14.992592996547046</v>
      </c>
      <c r="B775" s="33">
        <v>9.3009999999976571</v>
      </c>
      <c r="C775" s="33">
        <v>10.496234529272897</v>
      </c>
      <c r="D775" s="52">
        <v>14.210000000000036</v>
      </c>
    </row>
    <row r="776" spans="1:4" x14ac:dyDescent="0.25">
      <c r="A776" s="33">
        <v>27.99779892658762</v>
      </c>
      <c r="B776" s="33">
        <v>29.845999999999094</v>
      </c>
      <c r="C776" s="33">
        <v>29.457877774582357</v>
      </c>
      <c r="D776" s="52">
        <v>26.659999999999854</v>
      </c>
    </row>
    <row r="777" spans="1:4" x14ac:dyDescent="0.25">
      <c r="A777" s="33">
        <v>22.069175774927317</v>
      </c>
      <c r="B777" s="33">
        <v>26.624000000001615</v>
      </c>
      <c r="C777" s="33">
        <v>25.667486912735967</v>
      </c>
      <c r="D777" s="52">
        <v>23.980000000000018</v>
      </c>
    </row>
    <row r="778" spans="1:4" x14ac:dyDescent="0.25">
      <c r="A778" s="33">
        <v>14.217489486166414</v>
      </c>
      <c r="B778" s="33">
        <v>16.117000000001099</v>
      </c>
      <c r="C778" s="33">
        <v>15.718102792095578</v>
      </c>
      <c r="D778" s="52">
        <v>11.680000000000291</v>
      </c>
    </row>
    <row r="779" spans="1:4" x14ac:dyDescent="0.25">
      <c r="A779" s="33">
        <v>61.152205855855755</v>
      </c>
      <c r="B779" s="33">
        <v>61.972999999998592</v>
      </c>
      <c r="C779" s="33">
        <v>61.800633229728646</v>
      </c>
      <c r="D779" s="52">
        <v>63.960000000000036</v>
      </c>
    </row>
    <row r="780" spans="1:4" x14ac:dyDescent="0.25">
      <c r="A780" s="33">
        <v>4.6338280813693018</v>
      </c>
      <c r="B780" s="33">
        <v>8.8800000000001091</v>
      </c>
      <c r="C780" s="33">
        <v>7.9883038970874622</v>
      </c>
      <c r="D780" s="52">
        <v>7.9900000000002365</v>
      </c>
    </row>
    <row r="781" spans="1:4" x14ac:dyDescent="0.25">
      <c r="A781" s="33">
        <v>6.3885524395736866</v>
      </c>
      <c r="B781" s="33">
        <v>2.0869999999999891</v>
      </c>
      <c r="C781" s="33">
        <v>2.9903260123105611</v>
      </c>
      <c r="D781" s="52">
        <v>2.3899999999998727</v>
      </c>
    </row>
    <row r="782" spans="1:4" x14ac:dyDescent="0.25">
      <c r="A782" s="33">
        <v>14.166836066574888</v>
      </c>
      <c r="B782" s="33">
        <v>19.052999999999884</v>
      </c>
      <c r="C782" s="33">
        <v>18.026905573980912</v>
      </c>
      <c r="D782" s="52">
        <v>18.5</v>
      </c>
    </row>
    <row r="783" spans="1:4" x14ac:dyDescent="0.25">
      <c r="A783" s="33">
        <v>14.884147430830126</v>
      </c>
      <c r="B783" s="33">
        <v>5.2959999999970933</v>
      </c>
      <c r="C783" s="33">
        <v>7.3095109604719255</v>
      </c>
      <c r="D783" s="52">
        <v>10.170000000000073</v>
      </c>
    </row>
    <row r="784" spans="1:4" x14ac:dyDescent="0.25">
      <c r="A784" s="33">
        <v>28.391457695831377</v>
      </c>
      <c r="B784" s="33">
        <v>22.086000000000695</v>
      </c>
      <c r="C784" s="33">
        <v>23.410146116125361</v>
      </c>
      <c r="D784" s="52">
        <v>23.940000000000055</v>
      </c>
    </row>
    <row r="785" spans="1:4" x14ac:dyDescent="0.25">
      <c r="A785" s="33">
        <v>5.4145111845068641</v>
      </c>
      <c r="B785" s="33">
        <v>6.1950000000047112</v>
      </c>
      <c r="C785" s="33">
        <v>6.0310973487503361</v>
      </c>
      <c r="D785" s="52">
        <v>1.4000000000000909</v>
      </c>
    </row>
    <row r="786" spans="1:4" x14ac:dyDescent="0.25">
      <c r="A786" s="33">
        <v>50.169710358805332</v>
      </c>
      <c r="B786" s="33">
        <v>54.893000000000939</v>
      </c>
      <c r="C786" s="33">
        <v>53.901109175349575</v>
      </c>
      <c r="D786" s="52">
        <v>53.550000000000182</v>
      </c>
    </row>
    <row r="787" spans="1:4" x14ac:dyDescent="0.25">
      <c r="A787" s="33">
        <v>49.091535852802281</v>
      </c>
      <c r="B787" s="33">
        <v>48.234999999999218</v>
      </c>
      <c r="C787" s="33">
        <v>48.414872529087916</v>
      </c>
      <c r="D787" s="52">
        <v>45.600000000000364</v>
      </c>
    </row>
    <row r="788" spans="1:4" x14ac:dyDescent="0.25">
      <c r="A788" s="33">
        <v>21.08549509881459</v>
      </c>
      <c r="B788" s="33">
        <v>22.026000000000749</v>
      </c>
      <c r="C788" s="33">
        <v>21.828493970751879</v>
      </c>
      <c r="D788" s="52">
        <v>24.370000000000346</v>
      </c>
    </row>
    <row r="789" spans="1:4" x14ac:dyDescent="0.25">
      <c r="A789" s="33">
        <v>8.7261202779050109</v>
      </c>
      <c r="B789" s="33">
        <v>15.290000000000418</v>
      </c>
      <c r="C789" s="33">
        <v>13.911585258360446</v>
      </c>
      <c r="D789" s="52">
        <v>11.860000000000127</v>
      </c>
    </row>
    <row r="790" spans="1:4" x14ac:dyDescent="0.25">
      <c r="A790" s="33">
        <v>44.879254886653598</v>
      </c>
      <c r="B790" s="33">
        <v>38.123999999999796</v>
      </c>
      <c r="C790" s="33">
        <v>39.542603526197126</v>
      </c>
      <c r="D790" s="52">
        <v>41.880000000000109</v>
      </c>
    </row>
    <row r="791" spans="1:4" x14ac:dyDescent="0.25">
      <c r="A791" s="33">
        <v>27.715615455637362</v>
      </c>
      <c r="B791" s="33">
        <v>25.583000000000084</v>
      </c>
      <c r="C791" s="33">
        <v>26.030849245683839</v>
      </c>
      <c r="D791" s="52">
        <v>25.329999999999927</v>
      </c>
    </row>
    <row r="792" spans="1:4" x14ac:dyDescent="0.25">
      <c r="A792" s="33">
        <v>22.173767804245017</v>
      </c>
      <c r="B792" s="33">
        <v>24.278999999998177</v>
      </c>
      <c r="C792" s="33">
        <v>23.836901238889823</v>
      </c>
      <c r="D792" s="52">
        <v>20.590000000000146</v>
      </c>
    </row>
    <row r="793" spans="1:4" x14ac:dyDescent="0.25">
      <c r="A793" s="33">
        <v>53.009461660079523</v>
      </c>
      <c r="B793" s="33">
        <v>48.74699999999757</v>
      </c>
      <c r="C793" s="33">
        <v>49.642116948614785</v>
      </c>
      <c r="D793" s="52">
        <v>53.330000000000382</v>
      </c>
    </row>
    <row r="794" spans="1:4" x14ac:dyDescent="0.25">
      <c r="A794" s="33">
        <v>12.032015422201766</v>
      </c>
      <c r="B794" s="33">
        <v>8.2079999999978099</v>
      </c>
      <c r="C794" s="33">
        <v>9.0110432386609318</v>
      </c>
      <c r="D794" s="52">
        <v>11.849999999999909</v>
      </c>
    </row>
    <row r="795" spans="1:4" x14ac:dyDescent="0.25">
      <c r="A795" s="33">
        <v>27.265689287420628</v>
      </c>
      <c r="B795" s="33">
        <v>23.169999999999618</v>
      </c>
      <c r="C795" s="33">
        <v>24.030094750357875</v>
      </c>
      <c r="D795" s="52">
        <v>26.760000000000218</v>
      </c>
    </row>
    <row r="796" spans="1:4" x14ac:dyDescent="0.25">
      <c r="A796" s="33">
        <v>36.664994166907036</v>
      </c>
      <c r="B796" s="33">
        <v>36.695999999999913</v>
      </c>
      <c r="C796" s="33">
        <v>36.689488775050449</v>
      </c>
      <c r="D796" s="52">
        <v>35.839999999999691</v>
      </c>
    </row>
    <row r="797" spans="1:4" x14ac:dyDescent="0.25">
      <c r="A797" s="33">
        <v>4.568092032520326</v>
      </c>
      <c r="B797" s="33">
        <v>7.2009999999995671</v>
      </c>
      <c r="C797" s="33">
        <v>6.6480893268285399</v>
      </c>
      <c r="D797" s="52">
        <v>5.5199999999999818</v>
      </c>
    </row>
    <row r="798" spans="1:4" x14ac:dyDescent="0.25">
      <c r="A798" s="33">
        <v>4.6487982875742091</v>
      </c>
      <c r="B798" s="33">
        <v>4.6219999999998436</v>
      </c>
      <c r="C798" s="33">
        <v>4.6276276403905285</v>
      </c>
      <c r="D798" s="52">
        <v>3.5</v>
      </c>
    </row>
    <row r="799" spans="1:4" x14ac:dyDescent="0.25">
      <c r="A799" s="33">
        <v>11.25930802857647</v>
      </c>
      <c r="B799" s="33">
        <v>12.911000000000513</v>
      </c>
      <c r="C799" s="33">
        <v>12.564144686001782</v>
      </c>
      <c r="D799" s="52">
        <v>12.610000000000127</v>
      </c>
    </row>
    <row r="800" spans="1:4" x14ac:dyDescent="0.25">
      <c r="A800" s="33">
        <v>14.293380015998082</v>
      </c>
      <c r="B800" s="33">
        <v>14.339000000000851</v>
      </c>
      <c r="C800" s="33">
        <v>14.329419803359997</v>
      </c>
      <c r="D800" s="52">
        <v>12.590000000000146</v>
      </c>
    </row>
    <row r="801" spans="1:4" x14ac:dyDescent="0.25">
      <c r="A801" s="33">
        <v>18.930268598584462</v>
      </c>
      <c r="B801" s="33">
        <v>20.386999999999716</v>
      </c>
      <c r="C801" s="33">
        <v>20.081086405702536</v>
      </c>
      <c r="D801" s="52">
        <v>20.789999999999964</v>
      </c>
    </row>
    <row r="802" spans="1:4" x14ac:dyDescent="0.25">
      <c r="A802" s="33">
        <v>8.8465224575129469</v>
      </c>
      <c r="B802" s="33">
        <v>9.4489999999991596</v>
      </c>
      <c r="C802" s="33">
        <v>9.3224797160769413</v>
      </c>
      <c r="D802" s="52">
        <v>10.730000000000018</v>
      </c>
    </row>
    <row r="803" spans="1:4" x14ac:dyDescent="0.25">
      <c r="A803" s="33">
        <v>1.1383057965185799</v>
      </c>
      <c r="B803" s="33">
        <v>5.3330000000000837</v>
      </c>
      <c r="C803" s="33">
        <v>4.4521142172693544</v>
      </c>
      <c r="D803" s="52">
        <v>3.1000000000003638</v>
      </c>
    </row>
    <row r="804" spans="1:4" x14ac:dyDescent="0.25">
      <c r="A804" s="33">
        <v>29.662609117107877</v>
      </c>
      <c r="B804" s="33">
        <v>30.18900000000076</v>
      </c>
      <c r="C804" s="33">
        <v>30.0784579145934</v>
      </c>
      <c r="D804" s="52">
        <v>27.650000000000091</v>
      </c>
    </row>
    <row r="805" spans="1:4" x14ac:dyDescent="0.25">
      <c r="A805" s="33">
        <v>14.113507384755849</v>
      </c>
      <c r="B805" s="33">
        <v>18.863000000000739</v>
      </c>
      <c r="C805" s="33">
        <v>17.865606550799384</v>
      </c>
      <c r="D805" s="52">
        <v>16.240000000000236</v>
      </c>
    </row>
    <row r="806" spans="1:4" x14ac:dyDescent="0.25">
      <c r="A806" s="33">
        <v>23.028648257724853</v>
      </c>
      <c r="B806" s="33">
        <v>19.976999999999862</v>
      </c>
      <c r="C806" s="33">
        <v>20.617846134121919</v>
      </c>
      <c r="D806" s="52">
        <v>20.679999999999836</v>
      </c>
    </row>
    <row r="807" spans="1:4" x14ac:dyDescent="0.25">
      <c r="A807" s="33">
        <v>10.675838530714373</v>
      </c>
      <c r="B807" s="33">
        <v>7.5230000000001382</v>
      </c>
      <c r="C807" s="33">
        <v>8.1850960914498501</v>
      </c>
      <c r="D807" s="52">
        <v>8.0900000000001455</v>
      </c>
    </row>
    <row r="808" spans="1:4" x14ac:dyDescent="0.25">
      <c r="A808" s="33">
        <v>6.1757912969283097</v>
      </c>
      <c r="B808" s="33">
        <v>4.9439999999995052</v>
      </c>
      <c r="C808" s="33">
        <v>5.202676172354586</v>
      </c>
      <c r="D808" s="52">
        <v>3.5</v>
      </c>
    </row>
    <row r="809" spans="1:4" x14ac:dyDescent="0.25">
      <c r="A809" s="33">
        <v>7.7890349640433669</v>
      </c>
      <c r="B809" s="33">
        <v>10.036000000000058</v>
      </c>
      <c r="C809" s="33">
        <v>9.5641373424491576</v>
      </c>
      <c r="D809" s="52">
        <v>10.409999999999854</v>
      </c>
    </row>
    <row r="810" spans="1:4" x14ac:dyDescent="0.25">
      <c r="A810" s="33">
        <v>2.3913535218930519</v>
      </c>
      <c r="B810" s="33">
        <v>0.74200000000018917</v>
      </c>
      <c r="C810" s="33">
        <v>1.0883642395974675</v>
      </c>
      <c r="D810" s="52">
        <v>0.28999999999996362</v>
      </c>
    </row>
    <row r="811" spans="1:4" x14ac:dyDescent="0.25">
      <c r="A811" s="33">
        <v>1.075041831933504</v>
      </c>
      <c r="B811" s="33">
        <v>1.3920000000002801</v>
      </c>
      <c r="C811" s="33">
        <v>1.3254387847064208</v>
      </c>
      <c r="D811" s="52">
        <v>3.7699999999999818</v>
      </c>
    </row>
    <row r="812" spans="1:4" x14ac:dyDescent="0.25">
      <c r="A812" s="33">
        <v>11.348020317738246</v>
      </c>
      <c r="B812" s="33">
        <v>15.534999999999854</v>
      </c>
      <c r="C812" s="33">
        <v>14.655734266724721</v>
      </c>
      <c r="D812" s="52">
        <v>14.110000000000127</v>
      </c>
    </row>
    <row r="813" spans="1:4" x14ac:dyDescent="0.25">
      <c r="A813" s="33">
        <v>6.6802450001873694</v>
      </c>
      <c r="B813" s="33">
        <v>3.3720000000002983</v>
      </c>
      <c r="C813" s="33">
        <v>4.0667314500396969</v>
      </c>
      <c r="D813" s="52">
        <v>3.8200000000001637</v>
      </c>
    </row>
    <row r="814" spans="1:4" x14ac:dyDescent="0.25">
      <c r="A814" s="33">
        <v>3.2212741855573768</v>
      </c>
      <c r="B814" s="33">
        <v>5.5429999999996653</v>
      </c>
      <c r="C814" s="33">
        <v>5.0554375789665755</v>
      </c>
      <c r="D814" s="52">
        <v>6.1599999999998545</v>
      </c>
    </row>
    <row r="815" spans="1:4" x14ac:dyDescent="0.25">
      <c r="A815" s="33">
        <v>14.757942441075102</v>
      </c>
      <c r="B815" s="33">
        <v>16.397999999999683</v>
      </c>
      <c r="C815" s="33">
        <v>16.053587912625517</v>
      </c>
      <c r="D815" s="52">
        <v>17.740000000000236</v>
      </c>
    </row>
    <row r="816" spans="1:4" x14ac:dyDescent="0.25">
      <c r="A816" s="33">
        <v>5.0917244617503457</v>
      </c>
      <c r="B816" s="33">
        <v>9.0250000000005457</v>
      </c>
      <c r="C816" s="33">
        <v>8.1990121369681219</v>
      </c>
      <c r="D816" s="52">
        <v>8.3500000000003638</v>
      </c>
    </row>
    <row r="817" spans="1:4" x14ac:dyDescent="0.25">
      <c r="A817" s="33">
        <v>11.003561027667729</v>
      </c>
      <c r="B817" s="33">
        <v>10.927000000001499</v>
      </c>
      <c r="C817" s="33">
        <v>10.943077815811193</v>
      </c>
      <c r="D817" s="52">
        <v>7.0799999999999272</v>
      </c>
    </row>
    <row r="818" spans="1:4" x14ac:dyDescent="0.25">
      <c r="A818" s="33">
        <v>4.3638214383877312</v>
      </c>
      <c r="B818" s="33">
        <v>7.4920000000001892</v>
      </c>
      <c r="C818" s="33">
        <v>6.8350825020615957</v>
      </c>
      <c r="D818" s="52">
        <v>8.8200000000001637</v>
      </c>
    </row>
    <row r="819" spans="1:4" x14ac:dyDescent="0.25">
      <c r="A819" s="33">
        <v>0.54547742080785611</v>
      </c>
      <c r="B819" s="33">
        <v>5.9010000000002947</v>
      </c>
      <c r="C819" s="33">
        <v>4.7763402583700554</v>
      </c>
      <c r="D819" s="52">
        <v>5.2600000000002183</v>
      </c>
    </row>
    <row r="820" spans="1:4" x14ac:dyDescent="0.25">
      <c r="A820" s="33">
        <v>17.335940474403287</v>
      </c>
      <c r="B820" s="33">
        <v>10.31899999999996</v>
      </c>
      <c r="C820" s="33">
        <v>11.792557499624763</v>
      </c>
      <c r="D820" s="52">
        <v>12.289999999999964</v>
      </c>
    </row>
    <row r="821" spans="1:4" x14ac:dyDescent="0.25">
      <c r="A821" s="33">
        <v>33.57682097266752</v>
      </c>
      <c r="B821" s="33">
        <v>27.83600000000024</v>
      </c>
      <c r="C821" s="33">
        <v>29.041572404260478</v>
      </c>
      <c r="D821" s="52">
        <v>28.400000000000091</v>
      </c>
    </row>
    <row r="822" spans="1:4" x14ac:dyDescent="0.25">
      <c r="A822" s="33">
        <v>10.695068095361876</v>
      </c>
      <c r="B822" s="33">
        <v>5.9410000000002583</v>
      </c>
      <c r="C822" s="33">
        <v>6.9393543000260252</v>
      </c>
      <c r="D822" s="52">
        <v>6.0700000000001637</v>
      </c>
    </row>
    <row r="823" spans="1:4" x14ac:dyDescent="0.25">
      <c r="A823" s="33">
        <v>6.239915758947518</v>
      </c>
      <c r="B823" s="33">
        <v>2.5609999999996944</v>
      </c>
      <c r="C823" s="33">
        <v>3.3335723093787237</v>
      </c>
      <c r="D823" s="52">
        <v>2.25</v>
      </c>
    </row>
    <row r="824" spans="1:4" x14ac:dyDescent="0.25">
      <c r="A824" s="33">
        <v>1.4937126570080181</v>
      </c>
      <c r="B824" s="33">
        <v>1.6749999999988177</v>
      </c>
      <c r="C824" s="33">
        <v>1.6369296579705406</v>
      </c>
      <c r="D824" s="52">
        <v>4.5799999999999272</v>
      </c>
    </row>
    <row r="825" spans="1:4" x14ac:dyDescent="0.25">
      <c r="A825" s="33">
        <v>3.5837910641198505</v>
      </c>
      <c r="B825" s="33">
        <v>4.5259999999998399</v>
      </c>
      <c r="C825" s="33">
        <v>4.3281361234649012</v>
      </c>
      <c r="D825" s="52">
        <v>5.9099999999998545</v>
      </c>
    </row>
    <row r="826" spans="1:4" x14ac:dyDescent="0.25">
      <c r="A826" s="33">
        <v>9.2642076361885302</v>
      </c>
      <c r="B826" s="33">
        <v>9.3439999999991414</v>
      </c>
      <c r="C826" s="33">
        <v>9.3272436035990722</v>
      </c>
      <c r="D826" s="52">
        <v>11.039999999999964</v>
      </c>
    </row>
    <row r="827" spans="1:4" x14ac:dyDescent="0.25">
      <c r="A827" s="33">
        <v>1.2700082993196702</v>
      </c>
      <c r="B827" s="33">
        <v>0.37299999999959255</v>
      </c>
      <c r="C827" s="33">
        <v>0.56137174285686342</v>
      </c>
      <c r="D827" s="52">
        <v>7.999999999992724E-2</v>
      </c>
    </row>
    <row r="828" spans="1:4" x14ac:dyDescent="0.25">
      <c r="A828" s="33">
        <v>0.37222067725042507</v>
      </c>
      <c r="B828" s="33">
        <v>0.10199999999986176</v>
      </c>
      <c r="C828" s="33">
        <v>2.4136577771969314E-3</v>
      </c>
      <c r="D828" s="52">
        <v>0.15999999999985448</v>
      </c>
    </row>
    <row r="829" spans="1:4" x14ac:dyDescent="0.25">
      <c r="A829" s="33">
        <v>5.3651429717042447</v>
      </c>
      <c r="B829" s="33">
        <v>5.0490000000004329</v>
      </c>
      <c r="C829" s="33">
        <v>5.1153900240583425</v>
      </c>
      <c r="D829" s="52">
        <v>5.4000000000000909</v>
      </c>
    </row>
    <row r="830" spans="1:4" x14ac:dyDescent="0.25">
      <c r="A830" s="33">
        <v>2.585233703448921</v>
      </c>
      <c r="B830" s="33">
        <v>0.83599999999933061</v>
      </c>
      <c r="C830" s="33">
        <v>1.20333907772374</v>
      </c>
      <c r="D830" s="52">
        <v>2.8899999999998727</v>
      </c>
    </row>
    <row r="831" spans="1:4" x14ac:dyDescent="0.25">
      <c r="A831" s="33">
        <v>16.947302625234443</v>
      </c>
      <c r="B831" s="33">
        <v>19.294000000001233</v>
      </c>
      <c r="C831" s="33">
        <v>18.801193551300003</v>
      </c>
      <c r="D831" s="52">
        <v>17.550000000000182</v>
      </c>
    </row>
    <row r="832" spans="1:4" x14ac:dyDescent="0.25">
      <c r="A832" s="33">
        <v>2.3460723657249218</v>
      </c>
      <c r="B832" s="33">
        <v>2.3960000000020045</v>
      </c>
      <c r="C832" s="33">
        <v>1.4001648031994591</v>
      </c>
      <c r="D832" s="52">
        <v>0.90000000000009095</v>
      </c>
    </row>
    <row r="833" spans="1:4" x14ac:dyDescent="0.25">
      <c r="A833" s="33">
        <v>22.505141897964677</v>
      </c>
      <c r="B833" s="33">
        <v>18.033999999999651</v>
      </c>
      <c r="C833" s="33">
        <v>18.972939798572042</v>
      </c>
      <c r="D833" s="52">
        <v>20.470000000000255</v>
      </c>
    </row>
    <row r="834" spans="1:4" x14ac:dyDescent="0.25">
      <c r="A834" s="33">
        <v>17.475035339837632</v>
      </c>
      <c r="B834" s="33">
        <v>13.937999999999192</v>
      </c>
      <c r="C834" s="33">
        <v>14.680777421364837</v>
      </c>
      <c r="D834" s="52">
        <v>14.979999999999563</v>
      </c>
    </row>
    <row r="835" spans="1:4" x14ac:dyDescent="0.25">
      <c r="A835" s="33">
        <v>10.934360039078456</v>
      </c>
      <c r="B835" s="33">
        <v>2.5149999999980537</v>
      </c>
      <c r="C835" s="33">
        <v>4.2830656082051064</v>
      </c>
      <c r="D835" s="52">
        <v>8.0599999999999454</v>
      </c>
    </row>
    <row r="836" spans="1:4" x14ac:dyDescent="0.25">
      <c r="A836" s="33">
        <v>44.028469060850966</v>
      </c>
      <c r="B836" s="33">
        <v>39.519000000000688</v>
      </c>
      <c r="C836" s="33">
        <v>40.46598850277951</v>
      </c>
      <c r="D836" s="52">
        <v>40.630000000000109</v>
      </c>
    </row>
    <row r="837" spans="1:4" x14ac:dyDescent="0.25">
      <c r="A837" s="33">
        <v>3.6302585529128919</v>
      </c>
      <c r="B837" s="33">
        <v>5.6180000000003929</v>
      </c>
      <c r="C837" s="33">
        <v>5.2005742961118813</v>
      </c>
      <c r="D837" s="52">
        <v>7.080000000000382</v>
      </c>
    </row>
    <row r="838" spans="1:4" x14ac:dyDescent="0.25">
      <c r="A838" s="33">
        <v>10.899892449682284</v>
      </c>
      <c r="B838" s="33">
        <v>12.010999999999967</v>
      </c>
      <c r="C838" s="33">
        <v>11.777667414432926</v>
      </c>
      <c r="D838" s="52">
        <v>14.090000000000146</v>
      </c>
    </row>
    <row r="839" spans="1:4" x14ac:dyDescent="0.25">
      <c r="A839" s="33">
        <v>5.0828196134989412</v>
      </c>
      <c r="B839" s="33">
        <v>2.250999999999749</v>
      </c>
      <c r="C839" s="33">
        <v>2.8456821188347021</v>
      </c>
      <c r="D839" s="52">
        <v>1.9200000000000728</v>
      </c>
    </row>
    <row r="840" spans="1:4" x14ac:dyDescent="0.25">
      <c r="A840" s="33">
        <v>4.068059979834743</v>
      </c>
      <c r="B840" s="33">
        <v>3.2519999999972242</v>
      </c>
      <c r="C840" s="33">
        <v>3.4233725957628849</v>
      </c>
      <c r="D840" s="52">
        <v>7.2300000000000182</v>
      </c>
    </row>
    <row r="841" spans="1:4" x14ac:dyDescent="0.25">
      <c r="A841" s="33">
        <v>24.427668142292987</v>
      </c>
      <c r="B841" s="33">
        <v>27.402000000000498</v>
      </c>
      <c r="C841" s="33">
        <v>26.777390309881866</v>
      </c>
      <c r="D841" s="52">
        <v>27.640000000000327</v>
      </c>
    </row>
    <row r="842" spans="1:4" x14ac:dyDescent="0.25">
      <c r="A842" s="33">
        <v>3.170536738433384</v>
      </c>
      <c r="B842" s="33">
        <v>5.9209999999998217</v>
      </c>
      <c r="C842" s="33">
        <v>5.343402715071079</v>
      </c>
      <c r="D842" s="52">
        <v>6.3499999999999091</v>
      </c>
    </row>
    <row r="843" spans="1:4" x14ac:dyDescent="0.25">
      <c r="A843" s="33">
        <v>11.496692260921918</v>
      </c>
      <c r="B843" s="33">
        <v>12.524000000000342</v>
      </c>
      <c r="C843" s="33">
        <v>12.308265374793791</v>
      </c>
      <c r="D843" s="52">
        <v>14.460000000000036</v>
      </c>
    </row>
    <row r="844" spans="1:4" x14ac:dyDescent="0.25">
      <c r="A844" s="33">
        <v>3.1851712730822328</v>
      </c>
      <c r="B844" s="33">
        <v>5.9999999998581188E-3</v>
      </c>
      <c r="C844" s="33">
        <v>0.67362596734710678</v>
      </c>
      <c r="D844" s="52">
        <v>0.21000000000003638</v>
      </c>
    </row>
    <row r="845" spans="1:4" x14ac:dyDescent="0.25">
      <c r="A845" s="33">
        <v>13.42004320506976</v>
      </c>
      <c r="B845" s="33">
        <v>9.1319999999996071</v>
      </c>
      <c r="C845" s="33">
        <v>10.032489073063971</v>
      </c>
      <c r="D845" s="52">
        <v>10.340000000000146</v>
      </c>
    </row>
    <row r="846" spans="1:4" x14ac:dyDescent="0.25">
      <c r="A846" s="33">
        <v>1.0746957707510774</v>
      </c>
      <c r="B846" s="33">
        <v>4.400000000032378E-2</v>
      </c>
      <c r="C846" s="33">
        <v>0.19092611185760688</v>
      </c>
      <c r="D846" s="52">
        <v>1.7100000000000364</v>
      </c>
    </row>
    <row r="847" spans="1:4" x14ac:dyDescent="0.25">
      <c r="A847" s="33">
        <v>3.3079405691028114</v>
      </c>
      <c r="B847" s="33">
        <v>0.6500000000005457</v>
      </c>
      <c r="C847" s="33">
        <v>1.2081675195117896</v>
      </c>
      <c r="D847" s="52">
        <v>0.93000000000029104</v>
      </c>
    </row>
    <row r="848" spans="1:4" x14ac:dyDescent="0.25">
      <c r="A848" s="33">
        <v>22.616951312373658</v>
      </c>
      <c r="B848" s="33">
        <v>16.977999999997792</v>
      </c>
      <c r="C848" s="33">
        <v>18.162179775596542</v>
      </c>
      <c r="D848" s="52">
        <v>20.519999999999982</v>
      </c>
    </row>
    <row r="849" spans="1:4" x14ac:dyDescent="0.25">
      <c r="A849" s="33">
        <v>32.282909708565512</v>
      </c>
      <c r="B849" s="33">
        <v>30.554000000000087</v>
      </c>
      <c r="C849" s="33">
        <v>30.917071038798895</v>
      </c>
      <c r="D849" s="52">
        <v>30.579999999999927</v>
      </c>
    </row>
    <row r="850" spans="1:4" x14ac:dyDescent="0.25">
      <c r="A850" s="33">
        <v>15.443224148981699</v>
      </c>
      <c r="B850" s="33">
        <v>16.297000000002299</v>
      </c>
      <c r="C850" s="33">
        <v>16.117707071287896</v>
      </c>
      <c r="D850" s="52">
        <v>14.289999999999964</v>
      </c>
    </row>
    <row r="851" spans="1:4" x14ac:dyDescent="0.25">
      <c r="A851" s="33">
        <v>27.97078278634126</v>
      </c>
      <c r="B851" s="33">
        <v>26.028999999999542</v>
      </c>
      <c r="C851" s="33">
        <v>26.436774385131685</v>
      </c>
      <c r="D851" s="52">
        <v>28.320000000000164</v>
      </c>
    </row>
    <row r="852" spans="1:4" x14ac:dyDescent="0.25">
      <c r="A852" s="33">
        <v>18.230027065085778</v>
      </c>
      <c r="B852" s="33">
        <v>17.973999999999705</v>
      </c>
      <c r="C852" s="33">
        <v>18.027765683667894</v>
      </c>
      <c r="D852" s="52">
        <v>18.300000000000182</v>
      </c>
    </row>
    <row r="853" spans="1:4" x14ac:dyDescent="0.25">
      <c r="A853" s="33">
        <v>10.331248784520994</v>
      </c>
      <c r="B853" s="33">
        <v>12.857000000001335</v>
      </c>
      <c r="C853" s="33">
        <v>12.326592244750373</v>
      </c>
      <c r="D853" s="52">
        <v>10.879999999999654</v>
      </c>
    </row>
    <row r="854" spans="1:4" x14ac:dyDescent="0.25">
      <c r="A854" s="33">
        <v>1.2361783372984974</v>
      </c>
      <c r="B854" s="33">
        <v>3.1520000000018626</v>
      </c>
      <c r="C854" s="33">
        <v>2.2304825491687552</v>
      </c>
      <c r="D854" s="52">
        <v>0.19000000000005457</v>
      </c>
    </row>
    <row r="855" spans="1:4" x14ac:dyDescent="0.25">
      <c r="A855" s="33">
        <v>30.402155923549799</v>
      </c>
      <c r="B855" s="33">
        <v>29.394000000000233</v>
      </c>
      <c r="C855" s="33">
        <v>29.605712743945332</v>
      </c>
      <c r="D855" s="52">
        <v>28.980000000000018</v>
      </c>
    </row>
    <row r="856" spans="1:4" x14ac:dyDescent="0.25">
      <c r="A856" s="33">
        <v>22.126043436913733</v>
      </c>
      <c r="B856" s="33">
        <v>25.612000000000535</v>
      </c>
      <c r="C856" s="33">
        <v>24.879949121751906</v>
      </c>
      <c r="D856" s="52">
        <v>23.579999999999927</v>
      </c>
    </row>
    <row r="857" spans="1:4" x14ac:dyDescent="0.25">
      <c r="A857" s="33">
        <v>14.992757308964428</v>
      </c>
      <c r="B857" s="33">
        <v>15.724999999999454</v>
      </c>
      <c r="C857" s="33">
        <v>15.571229034881981</v>
      </c>
      <c r="D857" s="52">
        <v>16.429999999999836</v>
      </c>
    </row>
    <row r="858" spans="1:4" x14ac:dyDescent="0.25">
      <c r="A858" s="33">
        <v>6.2622560307731874</v>
      </c>
      <c r="B858" s="33">
        <v>1.6229999999982283</v>
      </c>
      <c r="C858" s="33">
        <v>2.597243766460906</v>
      </c>
      <c r="D858" s="52">
        <v>4.6399999999998727</v>
      </c>
    </row>
    <row r="859" spans="1:4" x14ac:dyDescent="0.25">
      <c r="A859" s="33">
        <v>30.390920693752378</v>
      </c>
      <c r="B859" s="33">
        <v>30.119000000000142</v>
      </c>
      <c r="C859" s="33">
        <v>30.176103345688261</v>
      </c>
      <c r="D859" s="52">
        <v>28.599999999999909</v>
      </c>
    </row>
    <row r="860" spans="1:4" x14ac:dyDescent="0.25">
      <c r="A860" s="33">
        <v>6.913608979592027</v>
      </c>
      <c r="B860" s="33">
        <v>9.0340000000001055</v>
      </c>
      <c r="C860" s="33">
        <v>8.5887178857146864</v>
      </c>
      <c r="D860" s="52">
        <v>8.6900000000000546</v>
      </c>
    </row>
    <row r="861" spans="1:4" x14ac:dyDescent="0.25">
      <c r="A861" s="33">
        <v>0.51182045493669648</v>
      </c>
      <c r="B861" s="33">
        <v>0.9729999999995016</v>
      </c>
      <c r="C861" s="33">
        <v>0.87615229553648533</v>
      </c>
      <c r="D861" s="52">
        <v>2.4500000000002728</v>
      </c>
    </row>
    <row r="862" spans="1:4" x14ac:dyDescent="0.25">
      <c r="A862" s="33">
        <v>11.917871828103671</v>
      </c>
      <c r="B862" s="33">
        <v>14.38799999999992</v>
      </c>
      <c r="C862" s="33">
        <v>13.869273083901589</v>
      </c>
      <c r="D862" s="52">
        <v>14.070000000000164</v>
      </c>
    </row>
    <row r="863" spans="1:4" x14ac:dyDescent="0.25">
      <c r="A863" s="33">
        <v>5.2793843903777997</v>
      </c>
      <c r="B863" s="33">
        <v>2.3189999999995052</v>
      </c>
      <c r="C863" s="33">
        <v>2.9406807219788789</v>
      </c>
      <c r="D863" s="52">
        <v>2.819999999999709</v>
      </c>
    </row>
    <row r="864" spans="1:4" x14ac:dyDescent="0.25">
      <c r="A864" s="33">
        <v>9.363385054462924</v>
      </c>
      <c r="B864" s="33">
        <v>9.1509999999989304</v>
      </c>
      <c r="C864" s="33">
        <v>9.1956008614365601</v>
      </c>
      <c r="D864" s="52">
        <v>6.75</v>
      </c>
    </row>
    <row r="865" spans="1:4" x14ac:dyDescent="0.25">
      <c r="A865" s="33">
        <v>20.890420588780671</v>
      </c>
      <c r="B865" s="33">
        <v>22.56899999999996</v>
      </c>
      <c r="C865" s="33">
        <v>22.216498323643918</v>
      </c>
      <c r="D865" s="52">
        <v>23.690000000000055</v>
      </c>
    </row>
    <row r="866" spans="1:4" x14ac:dyDescent="0.25">
      <c r="A866" s="33">
        <v>6.0956039318975854</v>
      </c>
      <c r="B866" s="33">
        <v>9.7930000000001201</v>
      </c>
      <c r="C866" s="33">
        <v>9.0165468256986969</v>
      </c>
      <c r="D866" s="52">
        <v>9.1899999999995998</v>
      </c>
    </row>
    <row r="867" spans="1:4" x14ac:dyDescent="0.25">
      <c r="A867" s="33">
        <v>2.6126154030921498</v>
      </c>
      <c r="B867" s="33">
        <v>1.343000000000302</v>
      </c>
      <c r="C867" s="33">
        <v>0.51232076535097804</v>
      </c>
      <c r="D867" s="52">
        <v>0.22000000000025466</v>
      </c>
    </row>
    <row r="868" spans="1:4" x14ac:dyDescent="0.25">
      <c r="A868" s="33">
        <v>18.417892373517589</v>
      </c>
      <c r="B868" s="33">
        <v>15.968000000000302</v>
      </c>
      <c r="C868" s="33">
        <v>16.482477398438732</v>
      </c>
      <c r="D868" s="52">
        <v>15.590000000000146</v>
      </c>
    </row>
    <row r="869" spans="1:4" x14ac:dyDescent="0.25">
      <c r="A869" s="33">
        <v>7.8846580928388903</v>
      </c>
      <c r="B869" s="33">
        <v>5.5940000000000509</v>
      </c>
      <c r="C869" s="33">
        <v>6.0750381994962481</v>
      </c>
      <c r="D869" s="52">
        <v>5.2000000000002728</v>
      </c>
    </row>
    <row r="870" spans="1:4" x14ac:dyDescent="0.25">
      <c r="A870" s="33">
        <v>5.2563775098815313</v>
      </c>
      <c r="B870" s="33">
        <v>3.4860000000003311</v>
      </c>
      <c r="C870" s="33">
        <v>3.8577792770756787</v>
      </c>
      <c r="D870" s="52">
        <v>2.7400000000002365</v>
      </c>
    </row>
    <row r="871" spans="1:4" x14ac:dyDescent="0.25">
      <c r="A871" s="33">
        <v>4.3000079401431321</v>
      </c>
      <c r="B871" s="33">
        <v>5.6559999999990396</v>
      </c>
      <c r="C871" s="33">
        <v>5.3712416674293308</v>
      </c>
      <c r="D871" s="52">
        <v>6.5499999999997272</v>
      </c>
    </row>
    <row r="872" spans="1:4" x14ac:dyDescent="0.25">
      <c r="A872" s="33">
        <v>5.8011108542259535</v>
      </c>
      <c r="B872" s="33">
        <v>4.6550000000002001</v>
      </c>
      <c r="C872" s="33">
        <v>4.8956832793874128</v>
      </c>
      <c r="D872" s="52">
        <v>3.5999999999999091</v>
      </c>
    </row>
    <row r="873" spans="1:4" x14ac:dyDescent="0.25">
      <c r="A873" s="33">
        <v>4.7429636766250951</v>
      </c>
      <c r="B873" s="33">
        <v>7.3610000000003311</v>
      </c>
      <c r="C873" s="33">
        <v>6.8112123720916316</v>
      </c>
      <c r="D873" s="52">
        <v>6.8400000000001455</v>
      </c>
    </row>
    <row r="874" spans="1:4" x14ac:dyDescent="0.25">
      <c r="A874" s="33">
        <v>10.549223461597194</v>
      </c>
      <c r="B874" s="33">
        <v>8.1920000000000073</v>
      </c>
      <c r="C874" s="33">
        <v>8.6870169269354847</v>
      </c>
      <c r="D874" s="52">
        <v>8.3800000000001091</v>
      </c>
    </row>
    <row r="875" spans="1:4" x14ac:dyDescent="0.25">
      <c r="A875" s="33">
        <v>5.209095968379188</v>
      </c>
      <c r="B875" s="33">
        <v>6.8799999999996544</v>
      </c>
      <c r="C875" s="33">
        <v>6.5291101533593974</v>
      </c>
      <c r="D875" s="52">
        <v>7.3099999999999454</v>
      </c>
    </row>
    <row r="876" spans="1:4" x14ac:dyDescent="0.25">
      <c r="A876" s="33">
        <v>6.3486252481293377</v>
      </c>
      <c r="B876" s="33">
        <v>7.5629999999996471</v>
      </c>
      <c r="C876" s="33">
        <v>7.3079813021067821</v>
      </c>
      <c r="D876" s="52">
        <v>8.5799999999999272</v>
      </c>
    </row>
    <row r="877" spans="1:4" x14ac:dyDescent="0.25">
      <c r="A877" s="33">
        <v>3.0918407371268586</v>
      </c>
      <c r="B877" s="33">
        <v>5.6100000000001273</v>
      </c>
      <c r="C877" s="33">
        <v>5.081186554796659</v>
      </c>
      <c r="D877" s="52">
        <v>5.4000000000000909</v>
      </c>
    </row>
    <row r="878" spans="1:4" x14ac:dyDescent="0.25">
      <c r="A878" s="33">
        <v>4.8746106290345779</v>
      </c>
      <c r="B878" s="33">
        <v>3.4750000000003638</v>
      </c>
      <c r="C878" s="33">
        <v>3.7689182320973487</v>
      </c>
      <c r="D878" s="52">
        <v>2.6900000000000546</v>
      </c>
    </row>
    <row r="879" spans="1:4" x14ac:dyDescent="0.25">
      <c r="A879" s="33">
        <v>2.9199895022138662</v>
      </c>
      <c r="B879" s="33">
        <v>2.9610000000002401</v>
      </c>
      <c r="C879" s="33">
        <v>2.9523877954652562</v>
      </c>
      <c r="D879" s="52">
        <v>1</v>
      </c>
    </row>
    <row r="880" spans="1:4" x14ac:dyDescent="0.25">
      <c r="A880" s="33">
        <v>16.984813083003701</v>
      </c>
      <c r="B880" s="33">
        <v>16.523999999999887</v>
      </c>
      <c r="C880" s="33">
        <v>16.62077074743047</v>
      </c>
      <c r="D880" s="52">
        <v>18.559999999999945</v>
      </c>
    </row>
    <row r="881" spans="1:4" x14ac:dyDescent="0.25">
      <c r="A881" s="33">
        <v>4.8353997251488181</v>
      </c>
      <c r="B881" s="33">
        <v>4.2429999999999382</v>
      </c>
      <c r="C881" s="33">
        <v>4.3674039422812712</v>
      </c>
      <c r="D881" s="52">
        <v>6.1300000000001091</v>
      </c>
    </row>
    <row r="882" spans="1:4" x14ac:dyDescent="0.25">
      <c r="A882" s="33">
        <v>4.7348391157484002</v>
      </c>
      <c r="B882" s="33">
        <v>7.0720000000005712</v>
      </c>
      <c r="C882" s="33">
        <v>6.5811962143075107</v>
      </c>
      <c r="D882" s="52">
        <v>6.0399999999999636</v>
      </c>
    </row>
    <row r="883" spans="1:4" x14ac:dyDescent="0.25">
      <c r="A883" s="33">
        <v>15.680764479807749</v>
      </c>
      <c r="B883" s="33">
        <v>15.055999999999585</v>
      </c>
      <c r="C883" s="33">
        <v>15.187200540759022</v>
      </c>
      <c r="D883" s="52">
        <v>14.349999999999909</v>
      </c>
    </row>
    <row r="884" spans="1:4" x14ac:dyDescent="0.25">
      <c r="A884" s="33">
        <v>4.5508835242021632</v>
      </c>
      <c r="B884" s="33">
        <v>4.1350000000002183</v>
      </c>
      <c r="C884" s="33">
        <v>4.222335540082895</v>
      </c>
      <c r="D884" s="52">
        <v>5.8000000000001819</v>
      </c>
    </row>
    <row r="885" spans="1:4" x14ac:dyDescent="0.25">
      <c r="A885" s="33">
        <v>1.0302054150197364</v>
      </c>
      <c r="B885" s="33">
        <v>7.2010000000004766</v>
      </c>
      <c r="C885" s="33">
        <v>5.9051331371542801</v>
      </c>
      <c r="D885" s="52">
        <v>2.3499999999999091</v>
      </c>
    </row>
    <row r="886" spans="1:4" x14ac:dyDescent="0.25">
      <c r="A886" s="33">
        <v>45.119018728049923</v>
      </c>
      <c r="B886" s="33">
        <v>46.290000000000873</v>
      </c>
      <c r="C886" s="33">
        <v>46.044093932891428</v>
      </c>
      <c r="D886" s="52">
        <v>43.809999999999945</v>
      </c>
    </row>
    <row r="887" spans="1:4" x14ac:dyDescent="0.25">
      <c r="A887" s="33">
        <v>34.129865252965374</v>
      </c>
      <c r="B887" s="33">
        <v>36.322000000001026</v>
      </c>
      <c r="C887" s="33">
        <v>35.861651703123698</v>
      </c>
      <c r="D887" s="52">
        <v>35.160000000000309</v>
      </c>
    </row>
    <row r="888" spans="1:4" x14ac:dyDescent="0.25">
      <c r="A888" s="33">
        <v>7.9770335385078397</v>
      </c>
      <c r="B888" s="33">
        <v>6.1680000000001201</v>
      </c>
      <c r="C888" s="33">
        <v>6.5478970430872323</v>
      </c>
      <c r="D888" s="52">
        <v>7.1100000000001273</v>
      </c>
    </row>
    <row r="889" spans="1:4" x14ac:dyDescent="0.25">
      <c r="A889" s="33">
        <v>8.8336796686517118</v>
      </c>
      <c r="B889" s="33">
        <v>10.005000000000564</v>
      </c>
      <c r="C889" s="33">
        <v>9.7590227304172004</v>
      </c>
      <c r="D889" s="52">
        <v>8.1900000000000546</v>
      </c>
    </row>
    <row r="890" spans="1:4" x14ac:dyDescent="0.25">
      <c r="A890" s="33">
        <v>9.9437745838122282</v>
      </c>
      <c r="B890" s="33">
        <v>9.1479999999996835</v>
      </c>
      <c r="C890" s="33">
        <v>9.3151126626003133</v>
      </c>
      <c r="D890" s="52">
        <v>10.329999999999927</v>
      </c>
    </row>
    <row r="891" spans="1:4" x14ac:dyDescent="0.25">
      <c r="A891" s="33">
        <v>11.263445579289964</v>
      </c>
      <c r="B891" s="33">
        <v>11.648999999999887</v>
      </c>
      <c r="C891" s="33">
        <v>11.568033571650631</v>
      </c>
      <c r="D891" s="52">
        <v>11.690000000000055</v>
      </c>
    </row>
    <row r="892" spans="1:4" x14ac:dyDescent="0.25">
      <c r="A892" s="33">
        <v>2.3483828727762557</v>
      </c>
      <c r="B892" s="33">
        <v>2.9600000000000364</v>
      </c>
      <c r="C892" s="33">
        <v>2.831560403282765</v>
      </c>
      <c r="D892" s="52">
        <v>1.9000000000000909</v>
      </c>
    </row>
    <row r="893" spans="1:4" x14ac:dyDescent="0.25">
      <c r="A893" s="33">
        <v>10.675056548430803</v>
      </c>
      <c r="B893" s="33">
        <v>9.8959999999988213</v>
      </c>
      <c r="C893" s="33">
        <v>10.059601875169392</v>
      </c>
      <c r="D893" s="52">
        <v>11.139999999999873</v>
      </c>
    </row>
    <row r="894" spans="1:4" x14ac:dyDescent="0.25">
      <c r="A894" s="33">
        <v>3.3738481296668397</v>
      </c>
      <c r="B894" s="33">
        <v>0.20699999999806096</v>
      </c>
      <c r="C894" s="33">
        <v>0.87203810722849084</v>
      </c>
      <c r="D894" s="52">
        <v>4.1799999999998363</v>
      </c>
    </row>
    <row r="895" spans="1:4" x14ac:dyDescent="0.25">
      <c r="A895" s="33">
        <v>34.500498843537571</v>
      </c>
      <c r="B895" s="33">
        <v>34.007999999999811</v>
      </c>
      <c r="C895" s="33">
        <v>34.111424757142686</v>
      </c>
      <c r="D895" s="52">
        <v>35.690000000000055</v>
      </c>
    </row>
    <row r="896" spans="1:4" x14ac:dyDescent="0.25">
      <c r="A896" s="33">
        <v>10.517357219710448</v>
      </c>
      <c r="B896" s="33">
        <v>15.854000000001633</v>
      </c>
      <c r="C896" s="33">
        <v>14.733305016140548</v>
      </c>
      <c r="D896" s="52">
        <v>12.2800000000002</v>
      </c>
    </row>
    <row r="897" spans="1:4" x14ac:dyDescent="0.25">
      <c r="A897" s="33">
        <v>19.702132337984494</v>
      </c>
      <c r="B897" s="33">
        <v>15.226000000001022</v>
      </c>
      <c r="C897" s="33">
        <v>16.165987790977397</v>
      </c>
      <c r="D897" s="52">
        <v>17.600000000000364</v>
      </c>
    </row>
    <row r="898" spans="1:4" x14ac:dyDescent="0.25">
      <c r="A898" s="33">
        <v>21.080237362025855</v>
      </c>
      <c r="B898" s="33">
        <v>18.405999999999949</v>
      </c>
      <c r="C898" s="33">
        <v>18.967589846025476</v>
      </c>
      <c r="D898" s="52">
        <v>18.820000000000164</v>
      </c>
    </row>
    <row r="899" spans="1:4" x14ac:dyDescent="0.25">
      <c r="A899" s="33">
        <v>7.1354530672379042</v>
      </c>
      <c r="B899" s="33">
        <v>2.7639999999996689</v>
      </c>
      <c r="C899" s="33">
        <v>3.6820051441195574</v>
      </c>
      <c r="D899" s="52">
        <v>4.7599999999997635</v>
      </c>
    </row>
    <row r="900" spans="1:4" x14ac:dyDescent="0.25">
      <c r="A900" s="33">
        <v>24.084580991569055</v>
      </c>
      <c r="B900" s="33">
        <v>23.175000000000637</v>
      </c>
      <c r="C900" s="33">
        <v>23.366012008229973</v>
      </c>
      <c r="D900" s="52">
        <v>21.559999999999945</v>
      </c>
    </row>
    <row r="901" spans="1:4" x14ac:dyDescent="0.25">
      <c r="A901" s="33">
        <v>2.9541563838224647</v>
      </c>
      <c r="B901" s="33">
        <v>4.4589999999998327</v>
      </c>
      <c r="C901" s="33">
        <v>4.142982840602599</v>
      </c>
      <c r="D901" s="52">
        <v>5.4700000000002547</v>
      </c>
    </row>
    <row r="902" spans="1:4" x14ac:dyDescent="0.25">
      <c r="A902" s="33">
        <v>6.3681731767824203</v>
      </c>
      <c r="B902" s="33">
        <v>3.6810000000004948</v>
      </c>
      <c r="C902" s="33">
        <v>4.2453063671246127</v>
      </c>
      <c r="D902" s="52">
        <v>3.6200000000003456</v>
      </c>
    </row>
    <row r="903" spans="1:4" x14ac:dyDescent="0.25">
      <c r="A903" s="33">
        <v>1.7387307640478866</v>
      </c>
      <c r="B903" s="33">
        <v>5.3659999999999854</v>
      </c>
      <c r="C903" s="33">
        <v>4.6042734604498037</v>
      </c>
      <c r="D903" s="52">
        <v>4.8800000000001091</v>
      </c>
    </row>
    <row r="904" spans="1:4" x14ac:dyDescent="0.25">
      <c r="A904" s="33">
        <v>1.8935588584809011</v>
      </c>
      <c r="B904" s="33">
        <v>2.7390000000000327</v>
      </c>
      <c r="C904" s="33">
        <v>1.7661626397189139</v>
      </c>
      <c r="D904" s="52">
        <v>1.5399999999999636</v>
      </c>
    </row>
    <row r="905" spans="1:4" x14ac:dyDescent="0.25">
      <c r="A905" s="33">
        <v>11.683333143426808</v>
      </c>
      <c r="B905" s="33">
        <v>10.608000000000629</v>
      </c>
      <c r="C905" s="33">
        <v>10.833819960119854</v>
      </c>
      <c r="D905" s="52">
        <v>8.2399999999997817</v>
      </c>
    </row>
    <row r="906" spans="1:4" x14ac:dyDescent="0.25">
      <c r="A906" s="33">
        <v>8.5001271946325687</v>
      </c>
      <c r="B906" s="33">
        <v>11.95699999999988</v>
      </c>
      <c r="C906" s="33">
        <v>11.231056710872508</v>
      </c>
      <c r="D906" s="52">
        <v>12</v>
      </c>
    </row>
    <row r="907" spans="1:4" x14ac:dyDescent="0.25">
      <c r="A907" s="33">
        <v>9.003735563887858</v>
      </c>
      <c r="B907" s="33">
        <v>5.4789999999998145</v>
      </c>
      <c r="C907" s="33">
        <v>6.21919446841639</v>
      </c>
      <c r="D907" s="52">
        <v>5.3599999999996726</v>
      </c>
    </row>
    <row r="908" spans="1:4" x14ac:dyDescent="0.25">
      <c r="A908" s="33">
        <v>1.9648462675972951</v>
      </c>
      <c r="B908" s="33">
        <v>4.6729999999997744</v>
      </c>
      <c r="C908" s="33">
        <v>4.1042877161953584</v>
      </c>
      <c r="D908" s="52">
        <v>5.6499999999996362</v>
      </c>
    </row>
    <row r="909" spans="1:4" x14ac:dyDescent="0.25">
      <c r="A909" s="33">
        <v>7.2237587816543964</v>
      </c>
      <c r="B909" s="33">
        <v>9.5759999999991123</v>
      </c>
      <c r="C909" s="33">
        <v>9.0820293441465765</v>
      </c>
      <c r="D909" s="52">
        <v>10.480000000000018</v>
      </c>
    </row>
    <row r="910" spans="1:4" x14ac:dyDescent="0.25">
      <c r="A910" s="33">
        <v>12.337890373461505</v>
      </c>
      <c r="B910" s="33">
        <v>13.686000000000149</v>
      </c>
      <c r="C910" s="33">
        <v>13.402896978426725</v>
      </c>
      <c r="D910" s="52">
        <v>15.360000000000127</v>
      </c>
    </row>
    <row r="911" spans="1:4" x14ac:dyDescent="0.25">
      <c r="A911" s="33">
        <v>0.85204991912996775</v>
      </c>
      <c r="B911" s="33">
        <v>2.9100000000003092</v>
      </c>
      <c r="C911" s="33">
        <v>2.1199695169830193</v>
      </c>
      <c r="D911" s="52">
        <v>2.2300000000000182</v>
      </c>
    </row>
    <row r="912" spans="1:4" x14ac:dyDescent="0.25">
      <c r="A912" s="33">
        <v>0.33173697135043767</v>
      </c>
      <c r="B912" s="33">
        <v>3.8999999999305146E-2</v>
      </c>
      <c r="C912" s="33">
        <v>0.10047476398312938</v>
      </c>
      <c r="D912" s="52">
        <v>2.7300000000000182</v>
      </c>
    </row>
    <row r="913" spans="1:4" x14ac:dyDescent="0.25">
      <c r="A913" s="33">
        <v>18.910086310609131</v>
      </c>
      <c r="B913" s="33">
        <v>21.098999999999705</v>
      </c>
      <c r="C913" s="33">
        <v>20.639328125227621</v>
      </c>
      <c r="D913" s="52">
        <v>22.119999999999891</v>
      </c>
    </row>
    <row r="914" spans="1:4" x14ac:dyDescent="0.25">
      <c r="A914" s="33">
        <v>5.9902258503402663</v>
      </c>
      <c r="B914" s="33">
        <v>4.6040000000002692</v>
      </c>
      <c r="C914" s="33">
        <v>4.895107428571464</v>
      </c>
      <c r="D914" s="52">
        <v>2.5999999999999091</v>
      </c>
    </row>
    <row r="915" spans="1:4" x14ac:dyDescent="0.25">
      <c r="A915" s="33">
        <v>12.072091762104264</v>
      </c>
      <c r="B915" s="33">
        <v>18.036999999999352</v>
      </c>
      <c r="C915" s="33">
        <v>16.784369270041225</v>
      </c>
      <c r="D915" s="52">
        <v>15.519999999999982</v>
      </c>
    </row>
    <row r="916" spans="1:4" x14ac:dyDescent="0.25">
      <c r="A916" s="33">
        <v>15.0328820315558</v>
      </c>
      <c r="B916" s="33">
        <v>9.7280000000000655</v>
      </c>
      <c r="C916" s="33">
        <v>10.842025226626902</v>
      </c>
      <c r="D916" s="52">
        <v>11.480000000000018</v>
      </c>
    </row>
    <row r="917" spans="1:4" x14ac:dyDescent="0.25">
      <c r="A917" s="33">
        <v>6.9352943500048241</v>
      </c>
      <c r="B917" s="33">
        <v>4.1110000000003311</v>
      </c>
      <c r="C917" s="33">
        <v>4.7041018135014383</v>
      </c>
      <c r="D917" s="52">
        <v>3.4400000000000546</v>
      </c>
    </row>
    <row r="918" spans="1:4" x14ac:dyDescent="0.25">
      <c r="A918" s="33">
        <v>5.8953816367529726</v>
      </c>
      <c r="B918" s="33">
        <v>7.1749999999992724</v>
      </c>
      <c r="C918" s="33">
        <v>6.9062801437175949</v>
      </c>
      <c r="D918" s="52">
        <v>9.3599999999996726</v>
      </c>
    </row>
    <row r="919" spans="1:4" x14ac:dyDescent="0.25">
      <c r="A919" s="33">
        <v>14.887680494441156</v>
      </c>
      <c r="B919" s="33">
        <v>17.963000000000193</v>
      </c>
      <c r="C919" s="33">
        <v>17.317182903832872</v>
      </c>
      <c r="D919" s="52">
        <v>18.380000000000109</v>
      </c>
    </row>
    <row r="920" spans="1:4" x14ac:dyDescent="0.25">
      <c r="A920" s="33">
        <v>0.15811652127922571</v>
      </c>
      <c r="B920" s="33">
        <v>2.5269999999995889</v>
      </c>
      <c r="C920" s="33">
        <v>2.0295344694682171</v>
      </c>
      <c r="D920" s="52">
        <v>4.2100000000000364</v>
      </c>
    </row>
    <row r="921" spans="1:4" x14ac:dyDescent="0.25">
      <c r="A921" s="33">
        <v>14.55186097238311</v>
      </c>
      <c r="B921" s="33">
        <v>15.423000000000229</v>
      </c>
      <c r="C921" s="33">
        <v>15.240060804200311</v>
      </c>
      <c r="D921" s="52">
        <v>18.610000000000127</v>
      </c>
    </row>
    <row r="922" spans="1:4" x14ac:dyDescent="0.25">
      <c r="A922" s="33">
        <v>23.311987084504835</v>
      </c>
      <c r="B922" s="33">
        <v>26.556999999999789</v>
      </c>
      <c r="C922" s="33">
        <v>25.875547287746031</v>
      </c>
      <c r="D922" s="52">
        <v>27.430000000000291</v>
      </c>
    </row>
    <row r="923" spans="1:4" x14ac:dyDescent="0.25">
      <c r="A923" s="33">
        <v>9.3629564473726532</v>
      </c>
      <c r="B923" s="33">
        <v>4.8820000000000618</v>
      </c>
      <c r="C923" s="33">
        <v>5.8230008539480878</v>
      </c>
      <c r="D923" s="52">
        <v>4.8899999999998727</v>
      </c>
    </row>
    <row r="924" spans="1:4" x14ac:dyDescent="0.25">
      <c r="A924" s="33">
        <v>5.8464214670630099</v>
      </c>
      <c r="B924" s="33">
        <v>0.12699999999995271</v>
      </c>
      <c r="C924" s="33">
        <v>1.1274185080833377</v>
      </c>
      <c r="D924" s="52">
        <v>1.1199999999998909</v>
      </c>
    </row>
    <row r="925" spans="1:4" x14ac:dyDescent="0.25">
      <c r="A925" s="33">
        <v>2.5220659640403937</v>
      </c>
      <c r="B925" s="33">
        <v>5.4599999999991269</v>
      </c>
      <c r="C925" s="33">
        <v>4.843033852447661</v>
      </c>
      <c r="D925" s="52">
        <v>7.3200000000001637</v>
      </c>
    </row>
    <row r="926" spans="1:4" x14ac:dyDescent="0.25">
      <c r="A926" s="33">
        <v>2.1989951468713116</v>
      </c>
      <c r="B926" s="33">
        <v>3.954000000000633</v>
      </c>
      <c r="C926" s="33">
        <v>2.661871019157843</v>
      </c>
      <c r="D926" s="52">
        <v>3.4899999999997817</v>
      </c>
    </row>
    <row r="927" spans="1:4" x14ac:dyDescent="0.25">
      <c r="A927" s="33">
        <v>10.679639539288019</v>
      </c>
      <c r="B927" s="33">
        <v>3.3400000000001455</v>
      </c>
      <c r="C927" s="33">
        <v>4.8813243032504943</v>
      </c>
      <c r="D927" s="52">
        <v>4.7800000000002001</v>
      </c>
    </row>
    <row r="928" spans="1:4" x14ac:dyDescent="0.25">
      <c r="A928" s="33">
        <v>30.709239349956533</v>
      </c>
      <c r="B928" s="33">
        <v>25.640999999999622</v>
      </c>
      <c r="C928" s="33">
        <v>26.70533026349085</v>
      </c>
      <c r="D928" s="52">
        <v>24.980000000000018</v>
      </c>
    </row>
    <row r="929" spans="1:4" x14ac:dyDescent="0.25">
      <c r="A929" s="33">
        <v>14.58469741193403</v>
      </c>
      <c r="B929" s="33">
        <v>15.241000000000895</v>
      </c>
      <c r="C929" s="33">
        <v>15.103176456506844</v>
      </c>
      <c r="D929" s="52">
        <v>19.440000000000055</v>
      </c>
    </row>
    <row r="930" spans="1:4" x14ac:dyDescent="0.25">
      <c r="A930" s="33">
        <v>22.725220887866726</v>
      </c>
      <c r="B930" s="33">
        <v>27.226999999999862</v>
      </c>
      <c r="C930" s="33">
        <v>26.281626386451535</v>
      </c>
      <c r="D930" s="52">
        <v>26.679999999999836</v>
      </c>
    </row>
    <row r="931" spans="1:4" x14ac:dyDescent="0.25">
      <c r="A931" s="33">
        <v>1.8446687337586809</v>
      </c>
      <c r="B931" s="33">
        <v>1.615000000001146</v>
      </c>
      <c r="C931" s="33">
        <v>1.6632304340901101</v>
      </c>
      <c r="D931" s="52">
        <v>1.3499999999999091</v>
      </c>
    </row>
    <row r="932" spans="1:4" x14ac:dyDescent="0.25">
      <c r="A932" s="33">
        <v>23.200966662788232</v>
      </c>
      <c r="B932" s="33">
        <v>24.721000000000458</v>
      </c>
      <c r="C932" s="33">
        <v>24.401792999186</v>
      </c>
      <c r="D932" s="52">
        <v>25.200000000000273</v>
      </c>
    </row>
    <row r="933" spans="1:4" x14ac:dyDescent="0.25">
      <c r="A933" s="33">
        <v>1.5720211019929593</v>
      </c>
      <c r="B933" s="33">
        <v>3.0800000000008367</v>
      </c>
      <c r="C933" s="33">
        <v>2.763324431419278</v>
      </c>
      <c r="D933" s="52">
        <v>2.3000000000001819</v>
      </c>
    </row>
    <row r="934" spans="1:4" x14ac:dyDescent="0.25">
      <c r="A934" s="33">
        <v>8.684212085996478</v>
      </c>
      <c r="B934" s="33">
        <v>6.6899999999995998</v>
      </c>
      <c r="C934" s="33">
        <v>7.1087845380588988</v>
      </c>
      <c r="D934" s="52">
        <v>8.1500000000000909</v>
      </c>
    </row>
    <row r="935" spans="1:4" x14ac:dyDescent="0.25">
      <c r="A935" s="33">
        <v>24.809445486517689</v>
      </c>
      <c r="B935" s="33">
        <v>23.778999999999996</v>
      </c>
      <c r="C935" s="33">
        <v>23.995393552168935</v>
      </c>
      <c r="D935" s="52">
        <v>23.129999999999654</v>
      </c>
    </row>
    <row r="936" spans="1:4" x14ac:dyDescent="0.25">
      <c r="A936" s="33">
        <v>7.7451107164361019</v>
      </c>
      <c r="B936" s="33">
        <v>3.770999999999276</v>
      </c>
      <c r="C936" s="33">
        <v>4.6055632504512687</v>
      </c>
      <c r="D936" s="52">
        <v>4.9600000000000364</v>
      </c>
    </row>
    <row r="937" spans="1:4" x14ac:dyDescent="0.25">
      <c r="A937" s="33">
        <v>10.128736624436442</v>
      </c>
      <c r="B937" s="33">
        <v>3.0499999999992724</v>
      </c>
      <c r="C937" s="33">
        <v>4.5365346911312372</v>
      </c>
      <c r="D937" s="52">
        <v>6.2999999999997272</v>
      </c>
    </row>
    <row r="938" spans="1:4" x14ac:dyDescent="0.25">
      <c r="A938" s="33">
        <v>19.244746250473327</v>
      </c>
      <c r="B938" s="33">
        <v>7.9519999999952233</v>
      </c>
      <c r="C938" s="33">
        <v>10.323476712595493</v>
      </c>
      <c r="D938" s="52">
        <v>14.079999999999927</v>
      </c>
    </row>
    <row r="939" spans="1:4" x14ac:dyDescent="0.25">
      <c r="A939" s="33">
        <v>63.78319311051564</v>
      </c>
      <c r="B939" s="33">
        <v>59.369000000000142</v>
      </c>
      <c r="C939" s="33">
        <v>60.29598055320821</v>
      </c>
      <c r="D939" s="52">
        <v>57.610000000000127</v>
      </c>
    </row>
    <row r="940" spans="1:4" x14ac:dyDescent="0.25">
      <c r="A940" s="33">
        <v>36.913349832603672</v>
      </c>
      <c r="B940" s="33">
        <v>45.526000000000749</v>
      </c>
      <c r="C940" s="33">
        <v>43.717343464847545</v>
      </c>
      <c r="D940" s="52">
        <v>44.0300000000002</v>
      </c>
    </row>
    <row r="941" spans="1:4" x14ac:dyDescent="0.25">
      <c r="A941" s="33">
        <v>41.186989808732051</v>
      </c>
      <c r="B941" s="33">
        <v>35.268000000000484</v>
      </c>
      <c r="C941" s="33">
        <v>36.510987859834131</v>
      </c>
      <c r="D941" s="52">
        <v>33.070000000000164</v>
      </c>
    </row>
    <row r="942" spans="1:4" x14ac:dyDescent="0.25">
      <c r="A942" s="33">
        <v>16.673582079204607</v>
      </c>
      <c r="B942" s="33">
        <v>7.8930000000000291</v>
      </c>
      <c r="C942" s="33">
        <v>9.7369222366328358</v>
      </c>
      <c r="D942" s="52">
        <v>7.9099999999998545</v>
      </c>
    </row>
    <row r="943" spans="1:4" x14ac:dyDescent="0.25">
      <c r="A943" s="33">
        <v>4.0369779064862996</v>
      </c>
      <c r="B943" s="33">
        <v>18.657000000002881</v>
      </c>
      <c r="C943" s="33">
        <v>15.586795360364704</v>
      </c>
      <c r="D943" s="52">
        <v>13.0300000000002</v>
      </c>
    </row>
    <row r="944" spans="1:4" x14ac:dyDescent="0.25">
      <c r="A944" s="33">
        <v>55.112285547785632</v>
      </c>
      <c r="B944" s="33">
        <v>38.391999999998006</v>
      </c>
      <c r="C944" s="33">
        <v>41.903259965033612</v>
      </c>
      <c r="D944" s="52">
        <v>46.329999999999927</v>
      </c>
    </row>
    <row r="945" spans="1:4" x14ac:dyDescent="0.25">
      <c r="A945" s="33">
        <v>112.90981704464548</v>
      </c>
      <c r="B945" s="33">
        <v>108.32400000000143</v>
      </c>
      <c r="C945" s="33">
        <v>109.28702157937641</v>
      </c>
      <c r="D945" s="52">
        <v>104.57999999999993</v>
      </c>
    </row>
    <row r="946" spans="1:4" x14ac:dyDescent="0.25">
      <c r="A946" s="33">
        <v>43.190437178624506</v>
      </c>
      <c r="B946" s="33">
        <v>42.977999999997792</v>
      </c>
      <c r="C946" s="33">
        <v>43.022611807509293</v>
      </c>
      <c r="D946" s="52">
        <v>49.460000000000036</v>
      </c>
    </row>
    <row r="947" spans="1:4" x14ac:dyDescent="0.25">
      <c r="A947" s="33">
        <v>44.125501942372011</v>
      </c>
      <c r="B947" s="33">
        <v>45.621000000000095</v>
      </c>
      <c r="C947" s="33">
        <v>45.306945407898183</v>
      </c>
      <c r="D947" s="52">
        <v>48.760000000000218</v>
      </c>
    </row>
    <row r="948" spans="1:4" x14ac:dyDescent="0.25">
      <c r="A948" s="33">
        <v>26.072054109674809</v>
      </c>
      <c r="B948" s="33">
        <v>24.322000000000116</v>
      </c>
      <c r="C948" s="33">
        <v>24.68951136303167</v>
      </c>
      <c r="D948" s="52">
        <v>29.349999999999909</v>
      </c>
    </row>
    <row r="949" spans="1:4" x14ac:dyDescent="0.25">
      <c r="A949" s="33">
        <v>37.636418430247431</v>
      </c>
      <c r="B949" s="33">
        <v>38.804999999999836</v>
      </c>
      <c r="C949" s="33">
        <v>38.559597870351809</v>
      </c>
      <c r="D949" s="52">
        <v>40.090000000000146</v>
      </c>
    </row>
    <row r="950" spans="1:4" x14ac:dyDescent="0.25">
      <c r="A950" s="33">
        <v>11.689619327321907</v>
      </c>
      <c r="B950" s="33">
        <v>10.654999999997017</v>
      </c>
      <c r="C950" s="33">
        <v>10.872270058735012</v>
      </c>
      <c r="D950" s="52">
        <v>13.740000000000236</v>
      </c>
    </row>
    <row r="951" spans="1:4" x14ac:dyDescent="0.25">
      <c r="A951" s="33">
        <v>43.327861589081294</v>
      </c>
      <c r="B951" s="33">
        <v>40.916999999999916</v>
      </c>
      <c r="C951" s="33">
        <v>41.423280933706792</v>
      </c>
      <c r="D951" s="52">
        <v>44.809999999999945</v>
      </c>
    </row>
    <row r="952" spans="1:4" x14ac:dyDescent="0.25">
      <c r="A952" s="33">
        <v>28.705655395036501</v>
      </c>
      <c r="B952" s="33">
        <v>26.827999999996791</v>
      </c>
      <c r="C952" s="33">
        <v>27.222307632955108</v>
      </c>
      <c r="D952" s="52">
        <v>29.730000000000018</v>
      </c>
    </row>
    <row r="953" spans="1:4" x14ac:dyDescent="0.25">
      <c r="A953" s="33">
        <v>7.1895273840978007</v>
      </c>
      <c r="B953" s="33">
        <v>8.2069999999998799</v>
      </c>
      <c r="C953" s="33">
        <v>7.9933307506603342</v>
      </c>
      <c r="D953" s="52">
        <v>8.1599999999998545</v>
      </c>
    </row>
    <row r="954" spans="1:4" x14ac:dyDescent="0.25">
      <c r="A954" s="33">
        <v>6.2612423109912925</v>
      </c>
      <c r="B954" s="33">
        <v>6.5390000000002146</v>
      </c>
      <c r="C954" s="33">
        <v>6.4806708853084274</v>
      </c>
      <c r="D954" s="52">
        <v>7.1599999999998545</v>
      </c>
    </row>
    <row r="955" spans="1:4" x14ac:dyDescent="0.25">
      <c r="A955" s="33">
        <v>26.63621519867138</v>
      </c>
      <c r="B955" s="33">
        <v>31.018000000000484</v>
      </c>
      <c r="C955" s="33">
        <v>30.097825191721313</v>
      </c>
      <c r="D955" s="52">
        <v>27.659999999999854</v>
      </c>
    </row>
    <row r="956" spans="1:4" x14ac:dyDescent="0.25">
      <c r="A956" s="33">
        <v>8.0707498418719297</v>
      </c>
      <c r="B956" s="33">
        <v>12.900000000000091</v>
      </c>
      <c r="C956" s="33">
        <v>11.885857466793368</v>
      </c>
      <c r="D956" s="52">
        <v>6.8599999999996726</v>
      </c>
    </row>
    <row r="957" spans="1:4" x14ac:dyDescent="0.25">
      <c r="A957" s="33">
        <v>56.880858684547093</v>
      </c>
      <c r="B957" s="33">
        <v>60.955000000001746</v>
      </c>
      <c r="C957" s="33">
        <v>60.099430323756678</v>
      </c>
      <c r="D957" s="52">
        <v>58.180000000000291</v>
      </c>
    </row>
    <row r="958" spans="1:4" x14ac:dyDescent="0.25">
      <c r="A958" s="33">
        <v>33.803799835633981</v>
      </c>
      <c r="B958" s="33">
        <v>44.332000000004882</v>
      </c>
      <c r="C958" s="33">
        <v>42.121077965487075</v>
      </c>
      <c r="D958" s="52">
        <v>32.4399999999996</v>
      </c>
    </row>
    <row r="959" spans="1:4" x14ac:dyDescent="0.25">
      <c r="A959" s="33">
        <v>81.058683119780653</v>
      </c>
      <c r="B959" s="33">
        <v>81.563000000000102</v>
      </c>
      <c r="C959" s="33">
        <v>81.457093455154336</v>
      </c>
      <c r="D959" s="52">
        <v>82.369999999999891</v>
      </c>
    </row>
    <row r="960" spans="1:4" x14ac:dyDescent="0.25">
      <c r="A960" s="33">
        <v>1.6917897269622699</v>
      </c>
      <c r="B960" s="33">
        <v>5.4040000000031796</v>
      </c>
      <c r="C960" s="33">
        <v>3.9138841573403624</v>
      </c>
      <c r="D960" s="52">
        <v>0.13000000000010914</v>
      </c>
    </row>
    <row r="961" spans="1:4" x14ac:dyDescent="0.25">
      <c r="A961" s="33">
        <v>24.604278263951983</v>
      </c>
      <c r="B961" s="33">
        <v>22.330999999999676</v>
      </c>
      <c r="C961" s="33">
        <v>22.808388435430061</v>
      </c>
      <c r="D961" s="52">
        <v>22.409999999999854</v>
      </c>
    </row>
    <row r="962" spans="1:4" x14ac:dyDescent="0.25">
      <c r="A962" s="33">
        <v>3.0981371906450477</v>
      </c>
      <c r="B962" s="33">
        <v>3.7220000000006621</v>
      </c>
      <c r="C962" s="33">
        <v>2.2897711899649948</v>
      </c>
      <c r="D962" s="52">
        <v>0.83000000000038199</v>
      </c>
    </row>
    <row r="963" spans="1:4" x14ac:dyDescent="0.25">
      <c r="A963" s="33">
        <v>54.607689418284735</v>
      </c>
      <c r="B963" s="33">
        <v>49.569999999998799</v>
      </c>
      <c r="C963" s="33">
        <v>50.627914777838669</v>
      </c>
      <c r="D963" s="52">
        <v>52.340000000000146</v>
      </c>
    </row>
    <row r="964" spans="1:4" x14ac:dyDescent="0.25">
      <c r="A964" s="33">
        <v>19.998854868094895</v>
      </c>
      <c r="B964" s="33">
        <v>17.042000000000371</v>
      </c>
      <c r="C964" s="33">
        <v>17.662939522300348</v>
      </c>
      <c r="D964" s="52">
        <v>18.420000000000073</v>
      </c>
    </row>
    <row r="965" spans="1:4" x14ac:dyDescent="0.25">
      <c r="A965" s="33">
        <v>24.306155426284022</v>
      </c>
      <c r="B965" s="33">
        <v>21.818999999999505</v>
      </c>
      <c r="C965" s="33">
        <v>22.341302639519199</v>
      </c>
      <c r="D965" s="52">
        <v>23.480000000000018</v>
      </c>
    </row>
    <row r="966" spans="1:4" x14ac:dyDescent="0.25">
      <c r="A966" s="33">
        <v>0.70047635490163884</v>
      </c>
      <c r="B966" s="33">
        <v>1.6380000000003747</v>
      </c>
      <c r="C966" s="33">
        <v>1.1469199654707154</v>
      </c>
      <c r="D966" s="52">
        <v>0.8000000000001819</v>
      </c>
    </row>
    <row r="967" spans="1:4" x14ac:dyDescent="0.25">
      <c r="A967" s="33">
        <v>8.6808873217232758</v>
      </c>
      <c r="B967" s="33">
        <v>8.124000000000251</v>
      </c>
      <c r="C967" s="33">
        <v>8.2409463375620362</v>
      </c>
      <c r="D967" s="52">
        <v>7.8099999999999454</v>
      </c>
    </row>
    <row r="968" spans="1:4" x14ac:dyDescent="0.25">
      <c r="A968" s="33">
        <v>14.063107245381161</v>
      </c>
      <c r="B968" s="33">
        <v>5.0959999999972752</v>
      </c>
      <c r="C968" s="33">
        <v>6.9790925215279458</v>
      </c>
      <c r="D968" s="52">
        <v>12.710000000000036</v>
      </c>
    </row>
    <row r="969" spans="1:4" x14ac:dyDescent="0.25">
      <c r="A969" s="33">
        <v>41.463260553359305</v>
      </c>
      <c r="B969" s="33">
        <v>41.230000000000018</v>
      </c>
      <c r="C969" s="33">
        <v>41.278984716205287</v>
      </c>
      <c r="D969" s="52">
        <v>40.009999999999764</v>
      </c>
    </row>
    <row r="970" spans="1:4" x14ac:dyDescent="0.25">
      <c r="A970" s="33">
        <v>16.717148518857812</v>
      </c>
      <c r="B970" s="33">
        <v>15.227999999999611</v>
      </c>
      <c r="C970" s="33">
        <v>15.540721188959651</v>
      </c>
      <c r="D970" s="52">
        <v>17.730000000000018</v>
      </c>
    </row>
    <row r="971" spans="1:4" x14ac:dyDescent="0.25">
      <c r="A971" s="33">
        <v>35.999124283140645</v>
      </c>
      <c r="B971" s="33">
        <v>41.118000000001302</v>
      </c>
      <c r="C971" s="33">
        <v>40.043036099460551</v>
      </c>
      <c r="D971" s="52">
        <v>36.679999999999836</v>
      </c>
    </row>
    <row r="972" spans="1:4" x14ac:dyDescent="0.25">
      <c r="A972" s="33">
        <v>36.660582555171914</v>
      </c>
      <c r="B972" s="33">
        <v>37.105000000000473</v>
      </c>
      <c r="C972" s="33">
        <v>37.011672336586344</v>
      </c>
      <c r="D972" s="52">
        <v>36.320000000000164</v>
      </c>
    </row>
    <row r="973" spans="1:4" x14ac:dyDescent="0.25">
      <c r="A973" s="33">
        <v>7.8017309360211584</v>
      </c>
      <c r="B973" s="33">
        <v>3.4819999999986067</v>
      </c>
      <c r="C973" s="33">
        <v>4.3891434965630651</v>
      </c>
      <c r="D973" s="52">
        <v>7.8700000000003456</v>
      </c>
    </row>
    <row r="974" spans="1:4" x14ac:dyDescent="0.25">
      <c r="A974" s="33">
        <v>47.678291343873752</v>
      </c>
      <c r="B974" s="33">
        <v>45.692999999999756</v>
      </c>
      <c r="C974" s="33">
        <v>46.109911182213182</v>
      </c>
      <c r="D974" s="52">
        <v>47.710000000000036</v>
      </c>
    </row>
    <row r="975" spans="1:4" x14ac:dyDescent="0.25">
      <c r="A975" s="33">
        <v>12.556639738891135</v>
      </c>
      <c r="B975" s="33">
        <v>11.861999999998716</v>
      </c>
      <c r="C975" s="33">
        <v>12.007874345165874</v>
      </c>
      <c r="D975" s="52">
        <v>13.089999999999691</v>
      </c>
    </row>
    <row r="976" spans="1:4" x14ac:dyDescent="0.25">
      <c r="A976" s="33">
        <v>1.3957661537306194</v>
      </c>
      <c r="B976" s="33">
        <v>2.7750000000005457</v>
      </c>
      <c r="C976" s="33">
        <v>1.8991391077170192</v>
      </c>
      <c r="D976" s="52">
        <v>0.4499999999998181</v>
      </c>
    </row>
    <row r="977" spans="1:4" x14ac:dyDescent="0.25">
      <c r="A977" s="33">
        <v>41.663947980783632</v>
      </c>
      <c r="B977" s="33">
        <v>36.186999999997624</v>
      </c>
      <c r="C977" s="33">
        <v>37.337159075962973</v>
      </c>
      <c r="D977" s="52">
        <v>39.759999999999764</v>
      </c>
    </row>
    <row r="978" spans="1:4" x14ac:dyDescent="0.25">
      <c r="A978" s="33">
        <v>20.172184615971673</v>
      </c>
      <c r="B978" s="33">
        <v>15.846999999999298</v>
      </c>
      <c r="C978" s="33">
        <v>16.755288769353228</v>
      </c>
      <c r="D978" s="52">
        <v>17.049999999999727</v>
      </c>
    </row>
    <row r="979" spans="1:4" x14ac:dyDescent="0.25">
      <c r="A979" s="33">
        <v>16.153833162055435</v>
      </c>
      <c r="B979" s="33">
        <v>13.848000000000411</v>
      </c>
      <c r="C979" s="33">
        <v>14.332224964031866</v>
      </c>
      <c r="D979" s="52">
        <v>11.940000000000055</v>
      </c>
    </row>
    <row r="980" spans="1:4" x14ac:dyDescent="0.25">
      <c r="A980" s="33">
        <v>17.463125805466461</v>
      </c>
      <c r="B980" s="33">
        <v>25.177000000000135</v>
      </c>
      <c r="C980" s="33">
        <v>23.557086419148163</v>
      </c>
      <c r="D980" s="52">
        <v>22.389999999999873</v>
      </c>
    </row>
    <row r="981" spans="1:4" x14ac:dyDescent="0.25">
      <c r="A981" s="33">
        <v>28.569929755291923</v>
      </c>
      <c r="B981" s="33">
        <v>21.591999999999643</v>
      </c>
      <c r="C981" s="33">
        <v>23.057365248610949</v>
      </c>
      <c r="D981" s="52">
        <v>22.789999999999964</v>
      </c>
    </row>
    <row r="982" spans="1:4" x14ac:dyDescent="0.25">
      <c r="A982" s="33">
        <v>12.64625783666088</v>
      </c>
      <c r="B982" s="33">
        <v>0.35200000000077125</v>
      </c>
      <c r="C982" s="33">
        <v>2.3776341456978116</v>
      </c>
      <c r="D982" s="52">
        <v>6.1399999999998727</v>
      </c>
    </row>
    <row r="983" spans="1:4" x14ac:dyDescent="0.25">
      <c r="A983" s="33">
        <v>48.844880035120241</v>
      </c>
      <c r="B983" s="33">
        <v>46.146999999999935</v>
      </c>
      <c r="C983" s="33">
        <v>46.713554807375203</v>
      </c>
      <c r="D983" s="52">
        <v>41.950000000000273</v>
      </c>
    </row>
    <row r="984" spans="1:4" x14ac:dyDescent="0.25">
      <c r="A984" s="33">
        <v>34.568887944664311</v>
      </c>
      <c r="B984" s="33">
        <v>42.87900000000036</v>
      </c>
      <c r="C984" s="33">
        <v>41.13387646837964</v>
      </c>
      <c r="D984" s="52">
        <v>41.400000000000091</v>
      </c>
    </row>
    <row r="985" spans="1:4" x14ac:dyDescent="0.25">
      <c r="A985" s="33">
        <v>2.7889245991755161</v>
      </c>
      <c r="B985" s="33">
        <v>8.4679999999993925</v>
      </c>
      <c r="C985" s="33">
        <v>7.275394165826583</v>
      </c>
      <c r="D985" s="52">
        <v>9.1700000000000728</v>
      </c>
    </row>
    <row r="986" spans="1:4" x14ac:dyDescent="0.25">
      <c r="A986" s="33">
        <v>36.863558722413927</v>
      </c>
      <c r="B986" s="33">
        <v>36.989000000001852</v>
      </c>
      <c r="C986" s="33">
        <v>36.962657331708215</v>
      </c>
      <c r="D986" s="52">
        <v>30.690000000000055</v>
      </c>
    </row>
    <row r="987" spans="1:4" x14ac:dyDescent="0.25">
      <c r="A987" s="33">
        <v>76.341101876595076</v>
      </c>
      <c r="B987" s="33">
        <v>83.454000000000178</v>
      </c>
      <c r="C987" s="33">
        <v>81.960291394084834</v>
      </c>
      <c r="D987" s="52">
        <v>81.769999999999982</v>
      </c>
    </row>
    <row r="988" spans="1:4" x14ac:dyDescent="0.25">
      <c r="A988" s="33">
        <v>24.93999051000128</v>
      </c>
      <c r="B988" s="33">
        <v>24.951000000002296</v>
      </c>
      <c r="C988" s="33">
        <v>24.948688007102191</v>
      </c>
      <c r="D988" s="52">
        <v>19.659999999999854</v>
      </c>
    </row>
    <row r="989" spans="1:4" x14ac:dyDescent="0.25">
      <c r="A989" s="33">
        <v>12.8611218181818</v>
      </c>
      <c r="B989" s="33">
        <v>17.888000000000375</v>
      </c>
      <c r="C989" s="33">
        <v>16.832355581818319</v>
      </c>
      <c r="D989" s="52">
        <v>18.059999999999945</v>
      </c>
    </row>
    <row r="990" spans="1:4" x14ac:dyDescent="0.25">
      <c r="A990" s="33">
        <v>2.9317634677045135</v>
      </c>
      <c r="B990" s="33">
        <v>5.2459999999987303</v>
      </c>
      <c r="C990" s="33">
        <v>4.7600103282170494</v>
      </c>
      <c r="D990" s="52">
        <v>7.8799999999996544</v>
      </c>
    </row>
    <row r="991" spans="1:4" x14ac:dyDescent="0.25">
      <c r="A991" s="33">
        <v>28.566357709052681</v>
      </c>
      <c r="B991" s="33">
        <v>32.252999999999702</v>
      </c>
      <c r="C991" s="33">
        <v>31.478805118900709</v>
      </c>
      <c r="D991" s="52">
        <v>33.2199999999998</v>
      </c>
    </row>
    <row r="992" spans="1:4" x14ac:dyDescent="0.25">
      <c r="A992" s="33">
        <v>1.9820013211228797</v>
      </c>
      <c r="B992" s="33">
        <v>6.9220000000013897</v>
      </c>
      <c r="C992" s="33">
        <v>5.0521597225651931</v>
      </c>
      <c r="D992" s="52">
        <v>2.4600000000000364</v>
      </c>
    </row>
    <row r="993" spans="1:4" x14ac:dyDescent="0.25">
      <c r="A993" s="33">
        <v>47.056722774469108</v>
      </c>
      <c r="B993" s="33">
        <v>42.547999999999774</v>
      </c>
      <c r="C993" s="33">
        <v>43.494831782638357</v>
      </c>
      <c r="D993" s="52">
        <v>42.869999999999891</v>
      </c>
    </row>
    <row r="994" spans="1:4" x14ac:dyDescent="0.25">
      <c r="A994" s="33">
        <v>9.7665632411067236</v>
      </c>
      <c r="B994" s="33">
        <v>12.368999999999687</v>
      </c>
      <c r="C994" s="33">
        <v>11.82248828063257</v>
      </c>
      <c r="D994" s="52">
        <v>13.039999999999964</v>
      </c>
    </row>
    <row r="995" spans="1:4" x14ac:dyDescent="0.25">
      <c r="A995" s="33">
        <v>1.0120305619175269</v>
      </c>
      <c r="B995" s="33">
        <v>2.7770000000000437</v>
      </c>
      <c r="C995" s="33">
        <v>2.4063564180028152</v>
      </c>
      <c r="D995" s="52">
        <v>3.4099999999998545</v>
      </c>
    </row>
    <row r="996" spans="1:4" x14ac:dyDescent="0.25">
      <c r="A996" s="33">
        <v>47.326498228494074</v>
      </c>
      <c r="B996" s="33">
        <v>38.796999999997752</v>
      </c>
      <c r="C996" s="33">
        <v>40.58819462798192</v>
      </c>
      <c r="D996" s="52">
        <v>48.5</v>
      </c>
    </row>
    <row r="997" spans="1:4" x14ac:dyDescent="0.25">
      <c r="A997" s="33">
        <v>88.058480063054049</v>
      </c>
      <c r="B997" s="33">
        <v>87.358999999999469</v>
      </c>
      <c r="C997" s="33">
        <v>87.505890813240967</v>
      </c>
      <c r="D997" s="52">
        <v>88.220000000000255</v>
      </c>
    </row>
    <row r="998" spans="1:4" x14ac:dyDescent="0.25">
      <c r="A998" s="33">
        <v>2.3681294625134797</v>
      </c>
      <c r="B998" s="33">
        <v>2.6680000000005748</v>
      </c>
      <c r="C998" s="33">
        <v>2.6050271871281439</v>
      </c>
      <c r="D998" s="52">
        <v>2.1700000000000728</v>
      </c>
    </row>
    <row r="999" spans="1:4" x14ac:dyDescent="0.25">
      <c r="A999" s="33">
        <v>6.2720709486161468</v>
      </c>
      <c r="B999" s="33">
        <v>9.4009999999993852</v>
      </c>
      <c r="C999" s="33">
        <v>8.7439248992086505</v>
      </c>
      <c r="D999" s="52">
        <v>6.8999999999996362</v>
      </c>
    </row>
    <row r="1000" spans="1:4" x14ac:dyDescent="0.25">
      <c r="A1000" s="33">
        <v>18.018630645899975</v>
      </c>
      <c r="B1000" s="33">
        <v>15.288999999999305</v>
      </c>
      <c r="C1000" s="33">
        <v>15.862222435638159</v>
      </c>
      <c r="D1000" s="52">
        <v>16.9699999999998</v>
      </c>
    </row>
    <row r="1001" spans="1:4" x14ac:dyDescent="0.25">
      <c r="A1001" s="33">
        <v>19.023663158684485</v>
      </c>
      <c r="B1001" s="33">
        <v>16.505999999999858</v>
      </c>
      <c r="C1001" s="33">
        <v>17.034709263323293</v>
      </c>
      <c r="D1001" s="52">
        <v>17.739999999999782</v>
      </c>
    </row>
    <row r="1002" spans="1:4" x14ac:dyDescent="0.25">
      <c r="A1002" s="33">
        <v>7.4317024996244072</v>
      </c>
      <c r="B1002" s="33">
        <v>6.9690000000000509</v>
      </c>
      <c r="C1002" s="33">
        <v>7.0661675249211839</v>
      </c>
      <c r="D1002" s="52">
        <v>6.1799999999998363</v>
      </c>
    </row>
    <row r="1003" spans="1:4" x14ac:dyDescent="0.25">
      <c r="A1003" s="33">
        <v>1.5348325698582812</v>
      </c>
      <c r="B1003" s="33">
        <v>0.12100000000054933</v>
      </c>
      <c r="C1003" s="33">
        <v>0.41790483967042746</v>
      </c>
      <c r="D1003" s="52">
        <v>0.37000000000034561</v>
      </c>
    </row>
    <row r="1004" spans="1:4" x14ac:dyDescent="0.25">
      <c r="A1004" s="33">
        <v>2.6597988543248903</v>
      </c>
      <c r="B1004" s="33">
        <v>3.3259999999991123</v>
      </c>
      <c r="C1004" s="33">
        <v>3.1860977594078577</v>
      </c>
      <c r="D1004" s="52">
        <v>1.6999999999998181</v>
      </c>
    </row>
    <row r="1005" spans="1:4" x14ac:dyDescent="0.25">
      <c r="A1005" s="33">
        <v>3.120077394256441</v>
      </c>
      <c r="B1005" s="33">
        <v>4.1119999999996253</v>
      </c>
      <c r="C1005" s="33">
        <v>3.903696252793452</v>
      </c>
      <c r="D1005" s="52">
        <v>3.9499999999998181</v>
      </c>
    </row>
    <row r="1006" spans="1:4" x14ac:dyDescent="0.25">
      <c r="A1006" s="33">
        <v>1.7289455865652599</v>
      </c>
      <c r="B1006" s="33">
        <v>2.8830000000002656</v>
      </c>
      <c r="C1006" s="33">
        <v>2.6406485731790781</v>
      </c>
      <c r="D1006" s="52">
        <v>2.3499999999999091</v>
      </c>
    </row>
    <row r="1007" spans="1:4" x14ac:dyDescent="0.25">
      <c r="A1007" s="33">
        <v>11.611063915416253</v>
      </c>
      <c r="B1007" s="33">
        <v>10.532999999999902</v>
      </c>
      <c r="C1007" s="33">
        <v>10.759393422237281</v>
      </c>
      <c r="D1007" s="52">
        <v>11.010000000000218</v>
      </c>
    </row>
    <row r="1008" spans="1:4" x14ac:dyDescent="0.25">
      <c r="A1008" s="33">
        <v>6.7067871055437536</v>
      </c>
      <c r="B1008" s="33">
        <v>6.1820000000002437</v>
      </c>
      <c r="C1008" s="33">
        <v>6.2922052921644536</v>
      </c>
      <c r="D1008" s="52">
        <v>6.1900000000000546</v>
      </c>
    </row>
    <row r="1009" spans="1:4" x14ac:dyDescent="0.25">
      <c r="A1009" s="33">
        <v>2.9969483673471586</v>
      </c>
      <c r="B1009" s="33">
        <v>0.96700000000009823</v>
      </c>
      <c r="C1009" s="33">
        <v>1.3932891571430446</v>
      </c>
      <c r="D1009" s="52">
        <v>2.4600000000000364</v>
      </c>
    </row>
    <row r="1010" spans="1:4" x14ac:dyDescent="0.25">
      <c r="A1010" s="33">
        <v>7.6662489257073503</v>
      </c>
      <c r="B1010" s="33">
        <v>8.7929999999996653</v>
      </c>
      <c r="C1010" s="33">
        <v>8.5563822743984019</v>
      </c>
      <c r="D1010" s="52">
        <v>7.0900000000001455</v>
      </c>
    </row>
    <row r="1011" spans="1:4" x14ac:dyDescent="0.25">
      <c r="A1011" s="33">
        <v>10.499250782370382</v>
      </c>
      <c r="B1011" s="33">
        <v>9.7069999999998799</v>
      </c>
      <c r="C1011" s="33">
        <v>9.8733726642976762</v>
      </c>
      <c r="D1011" s="52">
        <v>11.019999999999982</v>
      </c>
    </row>
    <row r="1012" spans="1:4" x14ac:dyDescent="0.25">
      <c r="A1012" s="33">
        <v>0.78079957420322899</v>
      </c>
      <c r="B1012" s="33">
        <v>0.23599999999987631</v>
      </c>
      <c r="C1012" s="33">
        <v>2.2472089417078678E-2</v>
      </c>
      <c r="D1012" s="52">
        <v>1.3499999999999091</v>
      </c>
    </row>
    <row r="1013" spans="1:4" x14ac:dyDescent="0.25">
      <c r="A1013" s="33">
        <v>12.917286900616091</v>
      </c>
      <c r="B1013" s="33">
        <v>14.878999999999905</v>
      </c>
      <c r="C1013" s="33">
        <v>14.467040249129695</v>
      </c>
      <c r="D1013" s="52">
        <v>13.570000000000164</v>
      </c>
    </row>
    <row r="1014" spans="1:4" x14ac:dyDescent="0.25">
      <c r="A1014" s="33">
        <v>15.907205942023666</v>
      </c>
      <c r="B1014" s="33">
        <v>14.774999999999636</v>
      </c>
      <c r="C1014" s="33">
        <v>15.012763247824751</v>
      </c>
      <c r="D1014" s="52">
        <v>15.029999999999745</v>
      </c>
    </row>
    <row r="1015" spans="1:4" x14ac:dyDescent="0.25">
      <c r="A1015" s="33">
        <v>2.4008419376159509</v>
      </c>
      <c r="B1015" s="33">
        <v>2.3530000000000655</v>
      </c>
      <c r="C1015" s="33">
        <v>2.3630468068995469</v>
      </c>
      <c r="D1015" s="52">
        <v>1.4000000000000909</v>
      </c>
    </row>
    <row r="1016" spans="1:4" x14ac:dyDescent="0.25">
      <c r="A1016" s="33">
        <v>6.0976421862078496</v>
      </c>
      <c r="B1016" s="33">
        <v>6.4740000000001601</v>
      </c>
      <c r="C1016" s="33">
        <v>6.3949648591037658</v>
      </c>
      <c r="D1016" s="52">
        <v>7.3299999999999272</v>
      </c>
    </row>
    <row r="1017" spans="1:4" x14ac:dyDescent="0.25">
      <c r="A1017" s="33">
        <v>0.75932151327288011</v>
      </c>
      <c r="B1017" s="33">
        <v>1.0419999999999163</v>
      </c>
      <c r="C1017" s="33">
        <v>0.98263751778722508</v>
      </c>
      <c r="D1017" s="52">
        <v>0.63000000000010914</v>
      </c>
    </row>
    <row r="1018" spans="1:4" x14ac:dyDescent="0.25">
      <c r="A1018" s="33">
        <v>14.662382150221674</v>
      </c>
      <c r="B1018" s="33">
        <v>17.302000000000135</v>
      </c>
      <c r="C1018" s="33">
        <v>16.747680251547081</v>
      </c>
      <c r="D1018" s="52">
        <v>16.319999999999709</v>
      </c>
    </row>
    <row r="1019" spans="1:4" x14ac:dyDescent="0.25">
      <c r="A1019" s="33">
        <v>6.1600625409482745</v>
      </c>
      <c r="B1019" s="33">
        <v>5.5729999999994106</v>
      </c>
      <c r="C1019" s="33">
        <v>5.6962831335986266</v>
      </c>
      <c r="D1019" s="52">
        <v>4.2599999999997635</v>
      </c>
    </row>
    <row r="1020" spans="1:4" x14ac:dyDescent="0.25">
      <c r="A1020" s="33">
        <v>1.4504164992363258</v>
      </c>
      <c r="B1020" s="33">
        <v>5.4580000000000837</v>
      </c>
      <c r="C1020" s="33">
        <v>4.6164074648395399</v>
      </c>
      <c r="D1020" s="52">
        <v>3.419999999999618</v>
      </c>
    </row>
    <row r="1021" spans="1:4" x14ac:dyDescent="0.25">
      <c r="A1021" s="33">
        <v>12.570297923276485</v>
      </c>
      <c r="B1021" s="33">
        <v>10.294999999999163</v>
      </c>
      <c r="C1021" s="33">
        <v>10.772812563887328</v>
      </c>
      <c r="D1021" s="52">
        <v>10.589999999999691</v>
      </c>
    </row>
    <row r="1022" spans="1:4" x14ac:dyDescent="0.25">
      <c r="A1022" s="33">
        <v>4.9047293999033172</v>
      </c>
      <c r="B1022" s="33">
        <v>2.4529999999999745</v>
      </c>
      <c r="C1022" s="33">
        <v>2.9678631739793673</v>
      </c>
      <c r="D1022" s="52">
        <v>2.9900000000002365</v>
      </c>
    </row>
    <row r="1023" spans="1:4" x14ac:dyDescent="0.25">
      <c r="A1023" s="33">
        <v>2.0714800790515255</v>
      </c>
      <c r="B1023" s="33">
        <v>9.9000000000160071E-2</v>
      </c>
      <c r="C1023" s="33">
        <v>0.51322081660100594</v>
      </c>
      <c r="D1023" s="52">
        <v>0.24000000000023647</v>
      </c>
    </row>
    <row r="1024" spans="1:4" x14ac:dyDescent="0.25">
      <c r="A1024" s="33">
        <v>1.5066774087649719</v>
      </c>
      <c r="B1024" s="33">
        <v>4.2070000000003347</v>
      </c>
      <c r="C1024" s="33">
        <v>3.639932255840904</v>
      </c>
      <c r="D1024" s="52">
        <v>3.1500000000000909</v>
      </c>
    </row>
    <row r="1025" spans="1:4" x14ac:dyDescent="0.25">
      <c r="A1025" s="33">
        <v>9.3424466896863123</v>
      </c>
      <c r="B1025" s="33">
        <v>8.6419999999998254</v>
      </c>
      <c r="C1025" s="33">
        <v>8.7890938048340104</v>
      </c>
      <c r="D1025" s="52">
        <v>7.8099999999999454</v>
      </c>
    </row>
    <row r="1026" spans="1:4" x14ac:dyDescent="0.25">
      <c r="A1026" s="33">
        <v>12.044599639693843</v>
      </c>
      <c r="B1026" s="33">
        <v>13.503000000000156</v>
      </c>
      <c r="C1026" s="33">
        <v>13.196735924335826</v>
      </c>
      <c r="D1026" s="52">
        <v>13.420000000000073</v>
      </c>
    </row>
    <row r="1027" spans="1:4" x14ac:dyDescent="0.25">
      <c r="A1027" s="33">
        <v>5.1856857917236994</v>
      </c>
      <c r="B1027" s="33">
        <v>5.6059999999997672</v>
      </c>
      <c r="C1027" s="33">
        <v>5.5177340162617838</v>
      </c>
      <c r="D1027" s="52">
        <v>3.9299999999998363</v>
      </c>
    </row>
    <row r="1028" spans="1:4" x14ac:dyDescent="0.25">
      <c r="A1028" s="33">
        <v>10.877385889327797</v>
      </c>
      <c r="B1028" s="33">
        <v>9.8160000000002583</v>
      </c>
      <c r="C1028" s="33">
        <v>10.038891036759196</v>
      </c>
      <c r="D1028" s="52">
        <v>12.049999999999727</v>
      </c>
    </row>
    <row r="1029" spans="1:4" x14ac:dyDescent="0.25">
      <c r="A1029" s="33">
        <v>11.278297938616561</v>
      </c>
      <c r="B1029" s="33">
        <v>12.134000000000469</v>
      </c>
      <c r="C1029" s="33">
        <v>11.954302567110062</v>
      </c>
      <c r="D1029" s="52">
        <v>12.340000000000146</v>
      </c>
    </row>
    <row r="1030" spans="1:4" x14ac:dyDescent="0.25">
      <c r="A1030" s="33">
        <v>4.2296583846268732</v>
      </c>
      <c r="B1030" s="33">
        <v>3.2399999999997817</v>
      </c>
      <c r="C1030" s="33">
        <v>3.44782826077153</v>
      </c>
      <c r="D1030" s="52">
        <v>3.3099999999999454</v>
      </c>
    </row>
    <row r="1031" spans="1:4" x14ac:dyDescent="0.25">
      <c r="A1031" s="33">
        <v>0.15236890106643841</v>
      </c>
      <c r="B1031" s="33">
        <v>0.88200000000051659</v>
      </c>
      <c r="C1031" s="33">
        <v>0.72877746922404185</v>
      </c>
      <c r="D1031" s="52">
        <v>0.83000000000038199</v>
      </c>
    </row>
    <row r="1032" spans="1:4" x14ac:dyDescent="0.25">
      <c r="A1032" s="33">
        <v>0.85214346465090784</v>
      </c>
      <c r="B1032" s="33">
        <v>0.69199999999955253</v>
      </c>
      <c r="C1032" s="33">
        <v>0.72563012757655088</v>
      </c>
      <c r="D1032" s="52">
        <v>1.4499999999998181</v>
      </c>
    </row>
    <row r="1033" spans="1:4" x14ac:dyDescent="0.25">
      <c r="A1033" s="33">
        <v>2.4929998418974719</v>
      </c>
      <c r="B1033" s="33">
        <v>1.5590000000006512</v>
      </c>
      <c r="C1033" s="33">
        <v>1.7551399667991063</v>
      </c>
      <c r="D1033" s="52">
        <v>3.1200000000003456</v>
      </c>
    </row>
    <row r="1034" spans="1:4" x14ac:dyDescent="0.25">
      <c r="A1034" s="33">
        <v>11.09981678118811</v>
      </c>
      <c r="B1034" s="33">
        <v>11.122000000000298</v>
      </c>
      <c r="C1034" s="33">
        <v>11.117341524050062</v>
      </c>
      <c r="D1034" s="52">
        <v>11.809999999999945</v>
      </c>
    </row>
    <row r="1035" spans="1:4" x14ac:dyDescent="0.25">
      <c r="A1035" s="33">
        <v>8.4427009007654306</v>
      </c>
      <c r="B1035" s="33">
        <v>8.9010000000002947</v>
      </c>
      <c r="C1035" s="33">
        <v>8.8047571891611369</v>
      </c>
      <c r="D1035" s="52">
        <v>9.25</v>
      </c>
    </row>
    <row r="1036" spans="1:4" x14ac:dyDescent="0.25">
      <c r="A1036" s="33">
        <v>10.557600502927471</v>
      </c>
      <c r="B1036" s="33">
        <v>9.5869999999999891</v>
      </c>
      <c r="C1036" s="33">
        <v>9.790826105614542</v>
      </c>
      <c r="D1036" s="52">
        <v>9.5799999999999272</v>
      </c>
    </row>
    <row r="1037" spans="1:4" x14ac:dyDescent="0.25">
      <c r="A1037" s="33">
        <v>11.04942345396239</v>
      </c>
      <c r="B1037" s="33">
        <v>12.837999999999738</v>
      </c>
      <c r="C1037" s="33">
        <v>12.462398925331854</v>
      </c>
      <c r="D1037" s="52">
        <v>12.079999999999927</v>
      </c>
    </row>
    <row r="1038" spans="1:4" x14ac:dyDescent="0.25">
      <c r="A1038" s="33">
        <v>14.838762924901403</v>
      </c>
      <c r="B1038" s="33">
        <v>13.186000000000604</v>
      </c>
      <c r="C1038" s="33">
        <v>13.533080214229813</v>
      </c>
      <c r="D1038" s="52">
        <v>13.5300000000002</v>
      </c>
    </row>
    <row r="1039" spans="1:4" x14ac:dyDescent="0.25">
      <c r="A1039" s="33">
        <v>7.0124364101388892</v>
      </c>
      <c r="B1039" s="33">
        <v>3.7909999999997126</v>
      </c>
      <c r="C1039" s="33">
        <v>4.4675016461292216</v>
      </c>
      <c r="D1039" s="52">
        <v>5.6199999999998909</v>
      </c>
    </row>
    <row r="1040" spans="1:4" x14ac:dyDescent="0.25">
      <c r="A1040" s="33">
        <v>4.9419721513286277</v>
      </c>
      <c r="B1040" s="33">
        <v>3.6500000000000909</v>
      </c>
      <c r="C1040" s="33">
        <v>3.9213141517793701</v>
      </c>
      <c r="D1040" s="52">
        <v>3.6100000000001273</v>
      </c>
    </row>
    <row r="1041" spans="1:4" x14ac:dyDescent="0.25">
      <c r="A1041" s="33">
        <v>0.47163484461816552</v>
      </c>
      <c r="B1041" s="33">
        <v>0.82299999999986539</v>
      </c>
      <c r="C1041" s="33">
        <v>0.55112668262972875</v>
      </c>
      <c r="D1041" s="52">
        <v>0.90999999999985448</v>
      </c>
    </row>
    <row r="1042" spans="1:4" x14ac:dyDescent="0.25">
      <c r="A1042" s="33">
        <v>1.300606649870133</v>
      </c>
      <c r="B1042" s="33">
        <v>0.96699999999964348</v>
      </c>
      <c r="C1042" s="33">
        <v>1.0370573964723917</v>
      </c>
      <c r="D1042" s="52">
        <v>2.5299999999997453</v>
      </c>
    </row>
    <row r="1043" spans="1:4" x14ac:dyDescent="0.25">
      <c r="A1043" s="33">
        <v>8.9465653754941741</v>
      </c>
      <c r="B1043" s="33">
        <v>9.0430000000001201</v>
      </c>
      <c r="C1043" s="33">
        <v>9.0227487288539123</v>
      </c>
      <c r="D1043" s="52">
        <v>10.110000000000127</v>
      </c>
    </row>
    <row r="1044" spans="1:4" x14ac:dyDescent="0.25">
      <c r="A1044" s="33">
        <v>9.4430965414567254</v>
      </c>
      <c r="B1044" s="33">
        <v>7.8159999999993488</v>
      </c>
      <c r="C1044" s="33">
        <v>8.1576902737056116</v>
      </c>
      <c r="D1044" s="52">
        <v>10.730000000000018</v>
      </c>
    </row>
    <row r="1045" spans="1:4" x14ac:dyDescent="0.25">
      <c r="A1045" s="33">
        <v>25.12193760696573</v>
      </c>
      <c r="B1045" s="33">
        <v>28.808999999999742</v>
      </c>
      <c r="C1045" s="33">
        <v>28.034716897462658</v>
      </c>
      <c r="D1045" s="52">
        <v>26.739999999999782</v>
      </c>
    </row>
    <row r="1046" spans="1:4" x14ac:dyDescent="0.25">
      <c r="A1046" s="33">
        <v>9.9683268983267226</v>
      </c>
      <c r="B1046" s="33">
        <v>8.9539999999992688</v>
      </c>
      <c r="C1046" s="33">
        <v>9.1670086486478795</v>
      </c>
      <c r="D1046" s="52">
        <v>7.8099999999999454</v>
      </c>
    </row>
    <row r="1047" spans="1:4" x14ac:dyDescent="0.25">
      <c r="A1047" s="33">
        <v>4.0511086982073721</v>
      </c>
      <c r="B1047" s="33">
        <v>7.48700000000008</v>
      </c>
      <c r="C1047" s="33">
        <v>6.7654628266236614</v>
      </c>
      <c r="D1047" s="52">
        <v>6.5599999999999454</v>
      </c>
    </row>
    <row r="1048" spans="1:4" x14ac:dyDescent="0.25">
      <c r="A1048" s="33">
        <v>19.345323246636781</v>
      </c>
      <c r="B1048" s="33">
        <v>14.065000000000964</v>
      </c>
      <c r="C1048" s="33">
        <v>15.173867881794195</v>
      </c>
      <c r="D1048" s="52">
        <v>16.400000000000091</v>
      </c>
    </row>
    <row r="1049" spans="1:4" x14ac:dyDescent="0.25">
      <c r="A1049" s="33">
        <v>26.66363766859331</v>
      </c>
      <c r="B1049" s="33">
        <v>24.215999999999894</v>
      </c>
      <c r="C1049" s="33">
        <v>24.730003910404776</v>
      </c>
      <c r="D1049" s="52">
        <v>23.529999999999745</v>
      </c>
    </row>
    <row r="1050" spans="1:4" x14ac:dyDescent="0.25">
      <c r="A1050" s="33">
        <v>1.3062258282598123</v>
      </c>
      <c r="B1050" s="33">
        <v>0.17400000000088767</v>
      </c>
      <c r="C1050" s="33">
        <v>0.1368474239338866</v>
      </c>
      <c r="D1050" s="52">
        <v>1.9500000000002728</v>
      </c>
    </row>
    <row r="1051" spans="1:4" x14ac:dyDescent="0.25">
      <c r="A1051" s="33">
        <v>25.248806962110393</v>
      </c>
      <c r="B1051" s="33">
        <v>28.635000000000218</v>
      </c>
      <c r="C1051" s="33">
        <v>27.923899462043209</v>
      </c>
      <c r="D1051" s="52">
        <v>28.340000000000146</v>
      </c>
    </row>
    <row r="1052" spans="1:4" x14ac:dyDescent="0.25">
      <c r="A1052" s="33">
        <v>3.377987365673107</v>
      </c>
      <c r="B1052" s="33">
        <v>2.43100000000004</v>
      </c>
      <c r="C1052" s="33">
        <v>2.6298673467913432</v>
      </c>
      <c r="D1052" s="52">
        <v>0.27999999999974534</v>
      </c>
    </row>
    <row r="1053" spans="1:4" x14ac:dyDescent="0.25">
      <c r="A1053" s="33">
        <v>4.9860497846275393</v>
      </c>
      <c r="B1053" s="33">
        <v>8.3479999999999563</v>
      </c>
      <c r="C1053" s="33">
        <v>7.6419904547719852</v>
      </c>
      <c r="D1053" s="52">
        <v>7.8099999999999454</v>
      </c>
    </row>
    <row r="1054" spans="1:4" x14ac:dyDescent="0.25">
      <c r="A1054" s="33">
        <v>5.2888586379885965</v>
      </c>
      <c r="B1054" s="33">
        <v>2.2380000000002838</v>
      </c>
      <c r="C1054" s="33">
        <v>2.8786803139778385</v>
      </c>
      <c r="D1054" s="52">
        <v>2.7200000000002547</v>
      </c>
    </row>
    <row r="1055" spans="1:4" x14ac:dyDescent="0.25">
      <c r="A1055" s="33">
        <v>7.0684388166450844</v>
      </c>
      <c r="B1055" s="33">
        <v>4.6820000000002437</v>
      </c>
      <c r="C1055" s="33">
        <v>5.1831521514955057</v>
      </c>
      <c r="D1055" s="52">
        <v>4.8800000000001091</v>
      </c>
    </row>
    <row r="1056" spans="1:4" x14ac:dyDescent="0.25">
      <c r="A1056" s="33">
        <v>2.5076281714154902</v>
      </c>
      <c r="B1056" s="33">
        <v>2.0690000000004147</v>
      </c>
      <c r="C1056" s="33">
        <v>2.1611119159974805</v>
      </c>
      <c r="D1056" s="52">
        <v>4.2699999999999818</v>
      </c>
    </row>
    <row r="1057" spans="1:4" x14ac:dyDescent="0.25">
      <c r="A1057" s="33">
        <v>18.929594467626885</v>
      </c>
      <c r="B1057" s="33">
        <v>21.011999999999716</v>
      </c>
      <c r="C1057" s="33">
        <v>20.57469483820114</v>
      </c>
      <c r="D1057" s="52">
        <v>20.210000000000036</v>
      </c>
    </row>
    <row r="1058" spans="1:4" x14ac:dyDescent="0.25">
      <c r="A1058" s="33">
        <v>0.31980758330746539</v>
      </c>
      <c r="B1058" s="33">
        <v>1.0269999999995889</v>
      </c>
      <c r="C1058" s="33">
        <v>0.87848959249458858</v>
      </c>
      <c r="D1058" s="52">
        <v>1.069999999999709</v>
      </c>
    </row>
    <row r="1059" spans="1:4" x14ac:dyDescent="0.25">
      <c r="A1059" s="33">
        <v>4.1856587695810958</v>
      </c>
      <c r="B1059" s="33">
        <v>3.0010000000002037</v>
      </c>
      <c r="C1059" s="33">
        <v>3.2497783416124548</v>
      </c>
      <c r="D1059" s="52">
        <v>4.3800000000001091</v>
      </c>
    </row>
    <row r="1060" spans="1:4" x14ac:dyDescent="0.25">
      <c r="A1060" s="33">
        <v>15.453974615721108</v>
      </c>
      <c r="B1060" s="33">
        <v>14.818000000000211</v>
      </c>
      <c r="C1060" s="33">
        <v>14.951554669301458</v>
      </c>
      <c r="D1060" s="52">
        <v>15.150000000000091</v>
      </c>
    </row>
    <row r="1061" spans="1:4" x14ac:dyDescent="0.25">
      <c r="A1061" s="33">
        <v>5.0722851775394702</v>
      </c>
      <c r="B1061" s="33">
        <v>4.9259999999999309</v>
      </c>
      <c r="C1061" s="33">
        <v>4.9567198872832705</v>
      </c>
      <c r="D1061" s="52">
        <v>5.8000000000001819</v>
      </c>
    </row>
    <row r="1062" spans="1:4" x14ac:dyDescent="0.25">
      <c r="A1062" s="33">
        <v>6.5934477847536073</v>
      </c>
      <c r="B1062" s="33">
        <v>3.9860000000003311</v>
      </c>
      <c r="C1062" s="33">
        <v>4.5335640347984736</v>
      </c>
      <c r="D1062" s="52">
        <v>5.2800000000002001</v>
      </c>
    </row>
    <row r="1063" spans="1:4" x14ac:dyDescent="0.25">
      <c r="A1063" s="33">
        <v>10.401295268880403</v>
      </c>
      <c r="B1063" s="33">
        <v>4.7560000000003129</v>
      </c>
      <c r="C1063" s="33">
        <v>5.9415120064650182</v>
      </c>
      <c r="D1063" s="52">
        <v>8.5500000000001819</v>
      </c>
    </row>
    <row r="1064" spans="1:4" x14ac:dyDescent="0.25">
      <c r="A1064" s="33">
        <v>24.214109854753133</v>
      </c>
      <c r="B1064" s="33">
        <v>20.791000000000622</v>
      </c>
      <c r="C1064" s="33">
        <v>21.509853069498604</v>
      </c>
      <c r="D1064" s="52">
        <v>22.140000000000327</v>
      </c>
    </row>
    <row r="1065" spans="1:4" x14ac:dyDescent="0.25">
      <c r="A1065" s="33">
        <v>14.571555284491751</v>
      </c>
      <c r="B1065" s="33">
        <v>13.32799999999952</v>
      </c>
      <c r="C1065" s="33">
        <v>13.589146609742784</v>
      </c>
      <c r="D1065" s="52">
        <v>12.420000000000073</v>
      </c>
    </row>
    <row r="1066" spans="1:4" x14ac:dyDescent="0.25">
      <c r="A1066" s="33">
        <v>18.209834272407988</v>
      </c>
      <c r="B1066" s="33">
        <v>22.882000000000062</v>
      </c>
      <c r="C1066" s="33">
        <v>21.900845197205399</v>
      </c>
      <c r="D1066" s="52">
        <v>20.050000000000182</v>
      </c>
    </row>
    <row r="1067" spans="1:4" x14ac:dyDescent="0.25">
      <c r="A1067" s="33">
        <v>23.372690632411377</v>
      </c>
      <c r="B1067" s="33">
        <v>23.978000000000065</v>
      </c>
      <c r="C1067" s="33">
        <v>23.850885032806218</v>
      </c>
      <c r="D1067" s="52">
        <v>21.760000000000218</v>
      </c>
    </row>
    <row r="1068" spans="1:4" x14ac:dyDescent="0.25">
      <c r="A1068" s="33">
        <v>7.6393871278060033</v>
      </c>
      <c r="B1068" s="33">
        <v>11.60399999999936</v>
      </c>
      <c r="C1068" s="33">
        <v>10.771431296838728</v>
      </c>
      <c r="D1068" s="52">
        <v>8.7600000000002183</v>
      </c>
    </row>
    <row r="1069" spans="1:4" x14ac:dyDescent="0.25">
      <c r="A1069" s="33">
        <v>18.046612895961516</v>
      </c>
      <c r="B1069" s="33">
        <v>20.596000000000004</v>
      </c>
      <c r="C1069" s="33">
        <v>20.060628708152308</v>
      </c>
      <c r="D1069" s="52">
        <v>17.619999999999891</v>
      </c>
    </row>
    <row r="1070" spans="1:4" x14ac:dyDescent="0.25">
      <c r="A1070" s="33">
        <v>29.05579759795819</v>
      </c>
      <c r="B1070" s="33">
        <v>29.45299999999952</v>
      </c>
      <c r="C1070" s="33">
        <v>29.369587495570613</v>
      </c>
      <c r="D1070" s="52">
        <v>28.819999999999709</v>
      </c>
    </row>
    <row r="1071" spans="1:4" x14ac:dyDescent="0.25">
      <c r="A1071" s="33">
        <v>4.4377217895998911E-2</v>
      </c>
      <c r="B1071" s="33">
        <v>3.0219999999999345</v>
      </c>
      <c r="C1071" s="33">
        <v>2.3780607842413701</v>
      </c>
      <c r="D1071" s="52">
        <v>0.94000000000005457</v>
      </c>
    </row>
    <row r="1072" spans="1:4" x14ac:dyDescent="0.25">
      <c r="A1072" s="33">
        <v>27.413323243483774</v>
      </c>
      <c r="B1072" s="33">
        <v>24.085000000000036</v>
      </c>
      <c r="C1072" s="33">
        <v>24.783947881131553</v>
      </c>
      <c r="D1072" s="52">
        <v>25.869999999999891</v>
      </c>
    </row>
    <row r="1073" spans="1:4" x14ac:dyDescent="0.25">
      <c r="A1073" s="33">
        <v>7.5921907766301047</v>
      </c>
      <c r="B1073" s="33">
        <v>5.0609999999996944</v>
      </c>
      <c r="C1073" s="33">
        <v>5.5925500630919487</v>
      </c>
      <c r="D1073" s="52">
        <v>5.9099999999998545</v>
      </c>
    </row>
    <row r="1074" spans="1:4" x14ac:dyDescent="0.25">
      <c r="A1074" s="33">
        <v>21.33347350218537</v>
      </c>
      <c r="B1074" s="33">
        <v>19.474999999999909</v>
      </c>
      <c r="C1074" s="33">
        <v>19.865279435458888</v>
      </c>
      <c r="D1074" s="52">
        <v>19.519999999999982</v>
      </c>
    </row>
    <row r="1075" spans="1:4" x14ac:dyDescent="0.25">
      <c r="A1075" s="33">
        <v>4.29965095497937</v>
      </c>
      <c r="B1075" s="33">
        <v>4.1819999999993342</v>
      </c>
      <c r="C1075" s="33">
        <v>4.2067067005450554</v>
      </c>
      <c r="D1075" s="52">
        <v>2.4099999999998545</v>
      </c>
    </row>
    <row r="1076" spans="1:4" x14ac:dyDescent="0.25">
      <c r="A1076" s="33">
        <v>8.6410735365980145</v>
      </c>
      <c r="B1076" s="33">
        <v>11.957999999999629</v>
      </c>
      <c r="C1076" s="33">
        <v>11.261445442685272</v>
      </c>
      <c r="D1076" s="52">
        <v>10.579999999999927</v>
      </c>
    </row>
    <row r="1077" spans="1:4" x14ac:dyDescent="0.25">
      <c r="A1077" s="33">
        <v>5.9652670748300807</v>
      </c>
      <c r="B1077" s="33">
        <v>9.1590000000001055</v>
      </c>
      <c r="C1077" s="33">
        <v>8.4883160857143594</v>
      </c>
      <c r="D1077" s="52">
        <v>7.9600000000000364</v>
      </c>
    </row>
    <row r="1078" spans="1:4" x14ac:dyDescent="0.25">
      <c r="A1078" s="33">
        <v>1.121466715085262E-2</v>
      </c>
      <c r="B1078" s="33">
        <v>2.4229999999997744</v>
      </c>
      <c r="C1078" s="33">
        <v>1.9118149198980063</v>
      </c>
      <c r="D1078" s="52">
        <v>1.8799999999996544</v>
      </c>
    </row>
    <row r="1079" spans="1:4" x14ac:dyDescent="0.25">
      <c r="A1079" s="33">
        <v>2.457099850045779</v>
      </c>
      <c r="B1079" s="33">
        <v>0.24700000000029831</v>
      </c>
      <c r="C1079" s="33">
        <v>0.71112096850993112</v>
      </c>
      <c r="D1079" s="52">
        <v>0.72000000000025466</v>
      </c>
    </row>
    <row r="1080" spans="1:4" x14ac:dyDescent="0.25">
      <c r="A1080" s="33">
        <v>13.989681959320023</v>
      </c>
      <c r="B1080" s="33">
        <v>12.543999999999869</v>
      </c>
      <c r="C1080" s="33">
        <v>12.847593211457024</v>
      </c>
      <c r="D1080" s="52">
        <v>12.309999999999945</v>
      </c>
    </row>
    <row r="1081" spans="1:4" x14ac:dyDescent="0.25">
      <c r="A1081" s="33">
        <v>0.14054346370221538</v>
      </c>
      <c r="B1081" s="33">
        <v>0.70800000000008367</v>
      </c>
      <c r="C1081" s="33">
        <v>0.5298058726225463</v>
      </c>
      <c r="D1081" s="52">
        <v>1.25</v>
      </c>
    </row>
    <row r="1082" spans="1:4" x14ac:dyDescent="0.25">
      <c r="A1082" s="33">
        <v>0.74805549360144141</v>
      </c>
      <c r="B1082" s="33">
        <v>0.38600000000042201</v>
      </c>
      <c r="C1082" s="33">
        <v>0.46203165365659515</v>
      </c>
      <c r="D1082" s="52">
        <v>1.8200000000001637</v>
      </c>
    </row>
    <row r="1083" spans="1:4" x14ac:dyDescent="0.25">
      <c r="A1083" s="33">
        <v>12.405416217287893</v>
      </c>
      <c r="B1083" s="33">
        <v>14.089999999999691</v>
      </c>
      <c r="C1083" s="33">
        <v>13.736237405630163</v>
      </c>
      <c r="D1083" s="52">
        <v>13.190000000000055</v>
      </c>
    </row>
    <row r="1084" spans="1:4" x14ac:dyDescent="0.25">
      <c r="A1084" s="33">
        <v>5.1605199106998043</v>
      </c>
      <c r="B1084" s="33">
        <v>6.6290000000003602</v>
      </c>
      <c r="C1084" s="33">
        <v>6.3206191812473662</v>
      </c>
      <c r="D1084" s="52">
        <v>4.4700000000002547</v>
      </c>
    </row>
    <row r="1085" spans="1:4" x14ac:dyDescent="0.25">
      <c r="A1085" s="33">
        <v>18.409484099177917</v>
      </c>
      <c r="B1085" s="33">
        <v>18.621000000000095</v>
      </c>
      <c r="C1085" s="33">
        <v>18.576581660827742</v>
      </c>
      <c r="D1085" s="52">
        <v>19.099999999999909</v>
      </c>
    </row>
    <row r="1086" spans="1:4" x14ac:dyDescent="0.25">
      <c r="A1086" s="33">
        <v>0.45264076404146181</v>
      </c>
      <c r="B1086" s="33">
        <v>0.33899999999994179</v>
      </c>
      <c r="C1086" s="33">
        <v>0.36286456044899751</v>
      </c>
      <c r="D1086" s="52">
        <v>0.34000000000014552</v>
      </c>
    </row>
    <row r="1087" spans="1:4" x14ac:dyDescent="0.25">
      <c r="A1087" s="33">
        <v>4.2645636234151425</v>
      </c>
      <c r="B1087" s="33">
        <v>2.9029999999997926</v>
      </c>
      <c r="C1087" s="33">
        <v>3.1889283609170889</v>
      </c>
      <c r="D1087" s="52">
        <v>5.1999999999998181</v>
      </c>
    </row>
    <row r="1088" spans="1:4" x14ac:dyDescent="0.25">
      <c r="A1088" s="33">
        <v>14.580520013489149</v>
      </c>
      <c r="B1088" s="33">
        <v>16.147999999999683</v>
      </c>
      <c r="C1088" s="33">
        <v>15.818829202832603</v>
      </c>
      <c r="D1088" s="52">
        <v>15.920000000000073</v>
      </c>
    </row>
    <row r="1089" spans="1:4" x14ac:dyDescent="0.25">
      <c r="A1089" s="33">
        <v>17.575431309489431</v>
      </c>
      <c r="B1089" s="33">
        <v>17.565000000000055</v>
      </c>
      <c r="C1089" s="33">
        <v>17.567190574992765</v>
      </c>
      <c r="D1089" s="52">
        <v>15.710000000000036</v>
      </c>
    </row>
    <row r="1090" spans="1:4" x14ac:dyDescent="0.25">
      <c r="A1090" s="33">
        <v>19.485894252959952</v>
      </c>
      <c r="B1090" s="33">
        <v>21.848000000000411</v>
      </c>
      <c r="C1090" s="33">
        <v>21.351957793121983</v>
      </c>
      <c r="D1090" s="52">
        <v>21.580000000000382</v>
      </c>
    </row>
    <row r="1091" spans="1:4" x14ac:dyDescent="0.25">
      <c r="A1091" s="33">
        <v>17.927814110671989</v>
      </c>
      <c r="B1091" s="33">
        <v>13.401000000000749</v>
      </c>
      <c r="C1091" s="33">
        <v>14.35163096324186</v>
      </c>
      <c r="D1091" s="52">
        <v>15.25</v>
      </c>
    </row>
    <row r="1092" spans="1:4" x14ac:dyDescent="0.25">
      <c r="A1092" s="33">
        <v>4.8964769048711787</v>
      </c>
      <c r="B1092" s="33">
        <v>1.5360000000000582</v>
      </c>
      <c r="C1092" s="33">
        <v>2.2417001500230072</v>
      </c>
      <c r="D1092" s="52">
        <v>2.2699999999999818</v>
      </c>
    </row>
    <row r="1093" spans="1:4" x14ac:dyDescent="0.25">
      <c r="A1093" s="33">
        <v>5.7252444753039526</v>
      </c>
      <c r="B1093" s="33">
        <v>4.875999999999749</v>
      </c>
      <c r="C1093" s="33">
        <v>5.0543413398136181</v>
      </c>
      <c r="D1093" s="52">
        <v>3.1799999999998363</v>
      </c>
    </row>
    <row r="1094" spans="1:4" x14ac:dyDescent="0.25">
      <c r="A1094" s="33">
        <v>16.708284356703189</v>
      </c>
      <c r="B1094" s="33">
        <v>21.74599999999964</v>
      </c>
      <c r="C1094" s="33">
        <v>20.688079714906962</v>
      </c>
      <c r="D1094" s="52">
        <v>19.309999999999945</v>
      </c>
    </row>
    <row r="1095" spans="1:4" x14ac:dyDescent="0.25">
      <c r="A1095" s="33">
        <v>16.618319941976097</v>
      </c>
      <c r="B1095" s="33">
        <v>14.195000000000164</v>
      </c>
      <c r="C1095" s="33">
        <v>14.703897187815073</v>
      </c>
      <c r="D1095" s="52">
        <v>13.900000000000091</v>
      </c>
    </row>
    <row r="1096" spans="1:4" x14ac:dyDescent="0.25">
      <c r="A1096" s="33">
        <v>4.8532190513828937</v>
      </c>
      <c r="B1096" s="33">
        <v>4.1839999999997417</v>
      </c>
      <c r="C1096" s="33">
        <v>4.324536000790431</v>
      </c>
      <c r="D1096" s="52">
        <v>2.3799999999996544</v>
      </c>
    </row>
    <row r="1097" spans="1:4" x14ac:dyDescent="0.25">
      <c r="A1097" s="33">
        <v>6.5978740189343625</v>
      </c>
      <c r="B1097" s="33">
        <v>4.1439999999997781</v>
      </c>
      <c r="C1097" s="33">
        <v>4.6593135439761681</v>
      </c>
      <c r="D1097" s="52">
        <v>4.3800000000001091</v>
      </c>
    </row>
    <row r="1098" spans="1:4" x14ac:dyDescent="0.25">
      <c r="A1098" s="33">
        <v>1.3291853550517772</v>
      </c>
      <c r="B1098" s="33">
        <v>0.28899999999975989</v>
      </c>
      <c r="C1098" s="33">
        <v>0.50743892456102913</v>
      </c>
      <c r="D1098" s="52">
        <v>0.42000000000007276</v>
      </c>
    </row>
    <row r="1099" spans="1:4" x14ac:dyDescent="0.25">
      <c r="A1099" s="33">
        <v>8.6763061627384559</v>
      </c>
      <c r="B1099" s="33">
        <v>10.436999999999898</v>
      </c>
      <c r="C1099" s="33">
        <v>10.067254294174745</v>
      </c>
      <c r="D1099" s="52">
        <v>9.8400000000001455</v>
      </c>
    </row>
    <row r="1100" spans="1:4" x14ac:dyDescent="0.25">
      <c r="A1100" s="33">
        <v>7.8204589479314564</v>
      </c>
      <c r="B1100" s="33">
        <v>5.1520000000000437</v>
      </c>
      <c r="C1100" s="33">
        <v>5.7123763790659723</v>
      </c>
      <c r="D1100" s="52">
        <v>7.1400000000003274</v>
      </c>
    </row>
    <row r="1101" spans="1:4" x14ac:dyDescent="0.25">
      <c r="A1101" s="33">
        <v>8.5562833992094056</v>
      </c>
      <c r="B1101" s="33">
        <v>9.9169999999999163</v>
      </c>
      <c r="C1101" s="33">
        <v>9.6312495138336089</v>
      </c>
      <c r="D1101" s="52">
        <v>8.3399999999996908</v>
      </c>
    </row>
    <row r="1102" spans="1:4" x14ac:dyDescent="0.25">
      <c r="A1102" s="33">
        <v>5.0942263857077705</v>
      </c>
      <c r="B1102" s="33">
        <v>3.2520000000004075</v>
      </c>
      <c r="C1102" s="33">
        <v>3.6388675409989446</v>
      </c>
      <c r="D1102" s="52">
        <v>5.0199999999999818</v>
      </c>
    </row>
    <row r="1103" spans="1:4" x14ac:dyDescent="0.25">
      <c r="A1103" s="33">
        <v>18.490553880798871</v>
      </c>
      <c r="B1103" s="33">
        <v>15.360000000001037</v>
      </c>
      <c r="C1103" s="33">
        <v>16.017416314968614</v>
      </c>
      <c r="D1103" s="52">
        <v>18.050000000000182</v>
      </c>
    </row>
    <row r="1104" spans="1:4" x14ac:dyDescent="0.25">
      <c r="A1104" s="33">
        <v>20.18222753340342</v>
      </c>
      <c r="B1104" s="33">
        <v>18.884000000000015</v>
      </c>
      <c r="C1104" s="33">
        <v>19.156627782014766</v>
      </c>
      <c r="D1104" s="52">
        <v>19.670000000000073</v>
      </c>
    </row>
    <row r="1105" spans="1:4" x14ac:dyDescent="0.25">
      <c r="A1105" s="33">
        <v>2.1990378760115163</v>
      </c>
      <c r="B1105" s="33">
        <v>2.6679999999996653</v>
      </c>
      <c r="C1105" s="33">
        <v>2.5695179539620767</v>
      </c>
      <c r="D1105" s="52">
        <v>1.6599999999998545</v>
      </c>
    </row>
    <row r="1106" spans="1:4" x14ac:dyDescent="0.25">
      <c r="A1106" s="33">
        <v>7.4184622134389429</v>
      </c>
      <c r="B1106" s="33">
        <v>13.59900000000107</v>
      </c>
      <c r="C1106" s="33">
        <v>12.30108706482315</v>
      </c>
      <c r="D1106" s="52">
        <v>7.7100000000000364</v>
      </c>
    </row>
    <row r="1107" spans="1:4" x14ac:dyDescent="0.25">
      <c r="A1107" s="33">
        <v>41.851833081386758</v>
      </c>
      <c r="B1107" s="33">
        <v>42.633000000000266</v>
      </c>
      <c r="C1107" s="33">
        <v>42.468954947091333</v>
      </c>
      <c r="D1107" s="52">
        <v>41.970000000000255</v>
      </c>
    </row>
    <row r="1108" spans="1:4" x14ac:dyDescent="0.25">
      <c r="A1108" s="33">
        <v>1.3667866386431342</v>
      </c>
      <c r="B1108" s="33">
        <v>4.2660000000000764</v>
      </c>
      <c r="C1108" s="33">
        <v>3.6571651941153505</v>
      </c>
      <c r="D1108" s="52">
        <v>1.6500000000000909</v>
      </c>
    </row>
    <row r="1109" spans="1:4" x14ac:dyDescent="0.25">
      <c r="A1109" s="33">
        <v>19.134125431616667</v>
      </c>
      <c r="B1109" s="33">
        <v>19.697999999999411</v>
      </c>
      <c r="C1109" s="33">
        <v>19.579586340639253</v>
      </c>
      <c r="D1109" s="52">
        <v>18.569999999999709</v>
      </c>
    </row>
    <row r="1110" spans="1:4" x14ac:dyDescent="0.25">
      <c r="A1110" s="33">
        <v>10.916834669415493</v>
      </c>
      <c r="B1110" s="33">
        <v>15.795000000000073</v>
      </c>
      <c r="C1110" s="33">
        <v>14.770585280577507</v>
      </c>
      <c r="D1110" s="52">
        <v>11.840000000000146</v>
      </c>
    </row>
    <row r="1111" spans="1:4" x14ac:dyDescent="0.25">
      <c r="A1111" s="33">
        <v>36.024087905138458</v>
      </c>
      <c r="B1111" s="33">
        <v>35.16399999999976</v>
      </c>
      <c r="C1111" s="33">
        <v>35.344618460078891</v>
      </c>
      <c r="D1111" s="52">
        <v>34.460000000000036</v>
      </c>
    </row>
    <row r="1112" spans="1:4" x14ac:dyDescent="0.25">
      <c r="A1112" s="33">
        <v>7.0233216923707005</v>
      </c>
      <c r="B1112" s="33">
        <v>7.9420000000000073</v>
      </c>
      <c r="C1112" s="33">
        <v>7.7490775553978892</v>
      </c>
      <c r="D1112" s="52">
        <v>5.5599999999999454</v>
      </c>
    </row>
    <row r="1113" spans="1:4" x14ac:dyDescent="0.25">
      <c r="A1113" s="33">
        <v>13.629287063743959</v>
      </c>
      <c r="B1113" s="33">
        <v>13.617000000000644</v>
      </c>
      <c r="C1113" s="33">
        <v>13.619580283386767</v>
      </c>
      <c r="D1113" s="52">
        <v>15.289999999999964</v>
      </c>
    </row>
    <row r="1114" spans="1:4" x14ac:dyDescent="0.25">
      <c r="A1114" s="33">
        <v>2.5084012495117349</v>
      </c>
      <c r="B1114" s="33">
        <v>9.0679999999988468</v>
      </c>
      <c r="C1114" s="33">
        <v>7.6904842623966942</v>
      </c>
      <c r="D1114" s="52">
        <v>4.4800000000000182</v>
      </c>
    </row>
    <row r="1115" spans="1:4" x14ac:dyDescent="0.25">
      <c r="A1115" s="33">
        <v>48.248833307221503</v>
      </c>
      <c r="B1115" s="33">
        <v>46.7800000000002</v>
      </c>
      <c r="C1115" s="33">
        <v>47.088454994516724</v>
      </c>
      <c r="D1115" s="52">
        <v>46.240000000000236</v>
      </c>
    </row>
    <row r="1116" spans="1:4" x14ac:dyDescent="0.25">
      <c r="A1116" s="33">
        <v>7.3743806088568817</v>
      </c>
      <c r="B1116" s="33">
        <v>3.3939999999997781</v>
      </c>
      <c r="C1116" s="33">
        <v>4.2298799278596562</v>
      </c>
      <c r="D1116" s="52">
        <v>5.1100000000001273</v>
      </c>
    </row>
    <row r="1117" spans="1:4" x14ac:dyDescent="0.25">
      <c r="A1117" s="33">
        <v>24.441346846786018</v>
      </c>
      <c r="B1117" s="33">
        <v>21.559999999999945</v>
      </c>
      <c r="C1117" s="33">
        <v>22.165082837824684</v>
      </c>
      <c r="D1117" s="52">
        <v>22.420000000000073</v>
      </c>
    </row>
    <row r="1118" spans="1:4" x14ac:dyDescent="0.25">
      <c r="A1118" s="33">
        <v>9.2167003638164715</v>
      </c>
      <c r="B1118" s="33">
        <v>7.1350000000002183</v>
      </c>
      <c r="C1118" s="33">
        <v>7.5721570764017088</v>
      </c>
      <c r="D1118" s="52">
        <v>8.0299999999997453</v>
      </c>
    </row>
    <row r="1119" spans="1:4" x14ac:dyDescent="0.25">
      <c r="A1119" s="33">
        <v>1.7322223499868414</v>
      </c>
      <c r="B1119" s="33">
        <v>3.2070000000007894</v>
      </c>
      <c r="C1119" s="33">
        <v>2.8972966934979922</v>
      </c>
      <c r="D1119" s="52">
        <v>1.4700000000002547</v>
      </c>
    </row>
    <row r="1120" spans="1:4" x14ac:dyDescent="0.25">
      <c r="A1120" s="33">
        <v>14.272151362064051</v>
      </c>
      <c r="B1120" s="33">
        <v>11.385999999999967</v>
      </c>
      <c r="C1120" s="33">
        <v>11.992091786033598</v>
      </c>
      <c r="D1120" s="52">
        <v>13.650000000000091</v>
      </c>
    </row>
    <row r="1121" spans="1:4" x14ac:dyDescent="0.25">
      <c r="A1121" s="33">
        <v>9.3592602732387604</v>
      </c>
      <c r="B1121" s="33">
        <v>8.4200000000000728</v>
      </c>
      <c r="C1121" s="33">
        <v>8.6172446573800698</v>
      </c>
      <c r="D1121" s="52">
        <v>7.7400000000002365</v>
      </c>
    </row>
    <row r="1122" spans="1:4" x14ac:dyDescent="0.25">
      <c r="A1122" s="33">
        <v>18.312548878189318</v>
      </c>
      <c r="B1122" s="33">
        <v>22.906999999999698</v>
      </c>
      <c r="C1122" s="33">
        <v>21.9421652644196</v>
      </c>
      <c r="D1122" s="52">
        <v>20.599999999999909</v>
      </c>
    </row>
    <row r="1123" spans="1:4" x14ac:dyDescent="0.25">
      <c r="A1123" s="33">
        <v>13.124402757856387</v>
      </c>
      <c r="B1123" s="33">
        <v>9.1660000000001673</v>
      </c>
      <c r="C1123" s="33">
        <v>9.9972645791499417</v>
      </c>
      <c r="D1123" s="52">
        <v>10.159999999999854</v>
      </c>
    </row>
    <row r="1124" spans="1:4" x14ac:dyDescent="0.25">
      <c r="A1124" s="33">
        <v>1.8623968216775211</v>
      </c>
      <c r="B1124" s="33">
        <v>2.2479999999995925</v>
      </c>
      <c r="C1124" s="33">
        <v>1.3848166674474669</v>
      </c>
      <c r="D1124" s="52">
        <v>1.6999999999998181</v>
      </c>
    </row>
    <row r="1125" spans="1:4" x14ac:dyDescent="0.25">
      <c r="A1125" s="33">
        <v>22.821254693877563</v>
      </c>
      <c r="B1125" s="33">
        <v>16.336999999999989</v>
      </c>
      <c r="C1125" s="33">
        <v>17.698693485714102</v>
      </c>
      <c r="D1125" s="52">
        <v>18.460000000000036</v>
      </c>
    </row>
    <row r="1126" spans="1:4" x14ac:dyDescent="0.25">
      <c r="A1126" s="33">
        <v>0.74873201761920427</v>
      </c>
      <c r="B1126" s="33">
        <v>1.1559999999994943</v>
      </c>
      <c r="C1126" s="33">
        <v>0.75600627629955852</v>
      </c>
      <c r="D1126" s="52">
        <v>4.0199999999999818</v>
      </c>
    </row>
    <row r="1127" spans="1:4" x14ac:dyDescent="0.25">
      <c r="A1127" s="33">
        <v>36.760523192360324</v>
      </c>
      <c r="B1127" s="33">
        <v>40.195999999999913</v>
      </c>
      <c r="C1127" s="33">
        <v>39.474549870395549</v>
      </c>
      <c r="D1127" s="52">
        <v>41.350000000000364</v>
      </c>
    </row>
    <row r="1128" spans="1:4" x14ac:dyDescent="0.25">
      <c r="A1128" s="33">
        <v>10.207887776592543</v>
      </c>
      <c r="B1128" s="33">
        <v>1.8519999999980428</v>
      </c>
      <c r="C1128" s="33">
        <v>0.68057643308611659</v>
      </c>
      <c r="D1128" s="52">
        <v>5.4800000000000182</v>
      </c>
    </row>
    <row r="1129" spans="1:4" x14ac:dyDescent="0.25">
      <c r="A1129" s="33">
        <v>65.411420299901238</v>
      </c>
      <c r="B1129" s="33">
        <v>61.463000000000193</v>
      </c>
      <c r="C1129" s="33">
        <v>62.29216826297943</v>
      </c>
      <c r="D1129" s="52">
        <v>60.650000000000091</v>
      </c>
    </row>
    <row r="1130" spans="1:4" x14ac:dyDescent="0.25">
      <c r="A1130" s="33">
        <v>26.778114430313963</v>
      </c>
      <c r="B1130" s="33">
        <v>26.408000000000357</v>
      </c>
      <c r="C1130" s="33">
        <v>26.485724030366327</v>
      </c>
      <c r="D1130" s="52">
        <v>22.279999999999745</v>
      </c>
    </row>
    <row r="1131" spans="1:4" x14ac:dyDescent="0.25">
      <c r="A1131" s="33">
        <v>48.063588731103664</v>
      </c>
      <c r="B1131" s="33">
        <v>53.473999999999705</v>
      </c>
      <c r="C1131" s="33">
        <v>52.337813633531368</v>
      </c>
      <c r="D1131" s="52">
        <v>51.569999999999709</v>
      </c>
    </row>
    <row r="1132" spans="1:4" x14ac:dyDescent="0.25">
      <c r="A1132" s="33">
        <v>29.233645218435868</v>
      </c>
      <c r="B1132" s="33">
        <v>26.149000000000342</v>
      </c>
      <c r="C1132" s="33">
        <v>26.796775495871771</v>
      </c>
      <c r="D1132" s="52">
        <v>26.460000000000036</v>
      </c>
    </row>
    <row r="1133" spans="1:4" x14ac:dyDescent="0.25">
      <c r="A1133" s="33">
        <v>4.2601740504428562</v>
      </c>
      <c r="B1133" s="33">
        <v>0.67300000000068394</v>
      </c>
      <c r="C1133" s="33">
        <v>1.426306550593381</v>
      </c>
      <c r="D1133" s="52">
        <v>6.3000000000001819</v>
      </c>
    </row>
    <row r="1134" spans="1:4" x14ac:dyDescent="0.25">
      <c r="A1134" s="33">
        <v>53.452547770652473</v>
      </c>
      <c r="B1134" s="33">
        <v>59.771999999999935</v>
      </c>
      <c r="C1134" s="33">
        <v>58.444915031836899</v>
      </c>
      <c r="D1134" s="52">
        <v>54.950000000000273</v>
      </c>
    </row>
    <row r="1135" spans="1:4" x14ac:dyDescent="0.25">
      <c r="A1135" s="33">
        <v>40.667140632411247</v>
      </c>
      <c r="B1135" s="33">
        <v>41.936000000000604</v>
      </c>
      <c r="C1135" s="33">
        <v>41.669539532806994</v>
      </c>
      <c r="D1135" s="52">
        <v>39.200000000000273</v>
      </c>
    </row>
    <row r="1136" spans="1:4" x14ac:dyDescent="0.25">
      <c r="A1136" s="33">
        <v>57.876901313177314</v>
      </c>
      <c r="B1136" s="33">
        <v>53.984999999999673</v>
      </c>
      <c r="C1136" s="33">
        <v>54.802299275766927</v>
      </c>
      <c r="D1136" s="52">
        <v>58.449999999999818</v>
      </c>
    </row>
    <row r="1137" spans="1:4" x14ac:dyDescent="0.25">
      <c r="A1137" s="33">
        <v>47.98277892959004</v>
      </c>
      <c r="B1137" s="33">
        <v>45.307000000000698</v>
      </c>
      <c r="C1137" s="33">
        <v>45.868913575214265</v>
      </c>
      <c r="D1137" s="52">
        <v>47.670000000000073</v>
      </c>
    </row>
    <row r="1138" spans="1:4" x14ac:dyDescent="0.25">
      <c r="A1138" s="33">
        <v>3.7908603137666432</v>
      </c>
      <c r="B1138" s="33">
        <v>3.0540000000000873</v>
      </c>
      <c r="C1138" s="33">
        <v>3.2087406658911277</v>
      </c>
      <c r="D1138" s="52">
        <v>3.0599999999999454</v>
      </c>
    </row>
    <row r="1139" spans="1:4" x14ac:dyDescent="0.25">
      <c r="A1139" s="33">
        <v>0.87716044434273499</v>
      </c>
      <c r="B1139" s="33">
        <v>4.5229999999996835</v>
      </c>
      <c r="C1139" s="33">
        <v>3.7573736933118198</v>
      </c>
      <c r="D1139" s="52">
        <v>1.8899999999998727</v>
      </c>
    </row>
    <row r="1140" spans="1:4" x14ac:dyDescent="0.25">
      <c r="A1140" s="33">
        <v>29.637483574950693</v>
      </c>
      <c r="B1140" s="33">
        <v>27.541000000000622</v>
      </c>
      <c r="C1140" s="33">
        <v>27.981261550739873</v>
      </c>
      <c r="D1140" s="52">
        <v>28.460000000000036</v>
      </c>
    </row>
    <row r="1141" spans="1:4" x14ac:dyDescent="0.25">
      <c r="A1141" s="33">
        <v>0.40432102136082904</v>
      </c>
      <c r="B1141" s="33">
        <v>1.8099999999999454</v>
      </c>
      <c r="C1141" s="33">
        <v>1.5148074144854036</v>
      </c>
      <c r="D1141" s="52">
        <v>1.4400000000000546</v>
      </c>
    </row>
    <row r="1142" spans="1:4" x14ac:dyDescent="0.25">
      <c r="A1142" s="33">
        <v>8.1066033724491717</v>
      </c>
      <c r="B1142" s="33">
        <v>4.9609999999997854</v>
      </c>
      <c r="C1142" s="33">
        <v>5.6215767082144339</v>
      </c>
      <c r="D1142" s="52">
        <v>6.9400000000000546</v>
      </c>
    </row>
    <row r="1143" spans="1:4" x14ac:dyDescent="0.25">
      <c r="A1143" s="33">
        <v>26.075194133697096</v>
      </c>
      <c r="B1143" s="33">
        <v>22.754999999999654</v>
      </c>
      <c r="C1143" s="33">
        <v>23.452240768076535</v>
      </c>
      <c r="D1143" s="52">
        <v>24.579999999999927</v>
      </c>
    </row>
    <row r="1144" spans="1:4" x14ac:dyDescent="0.25">
      <c r="A1144" s="33">
        <v>28.696733855259936</v>
      </c>
      <c r="B1144" s="33">
        <v>27.177000000000135</v>
      </c>
      <c r="C1144" s="33">
        <v>27.496144109604302</v>
      </c>
      <c r="D1144" s="52">
        <v>27</v>
      </c>
    </row>
    <row r="1145" spans="1:4" x14ac:dyDescent="0.25">
      <c r="A1145" s="33">
        <v>9.4684042176868388</v>
      </c>
      <c r="B1145" s="33">
        <v>11.283000000000357</v>
      </c>
      <c r="C1145" s="33">
        <v>10.901934885714581</v>
      </c>
      <c r="D1145" s="52">
        <v>7.5199999999999818</v>
      </c>
    </row>
    <row r="1146" spans="1:4" x14ac:dyDescent="0.25">
      <c r="A1146" s="33">
        <v>31.355684560546706</v>
      </c>
      <c r="B1146" s="33">
        <v>31.644000000000233</v>
      </c>
      <c r="C1146" s="33">
        <v>31.583453757715233</v>
      </c>
      <c r="D1146" s="52">
        <v>33.660000000000309</v>
      </c>
    </row>
    <row r="1147" spans="1:4" x14ac:dyDescent="0.25">
      <c r="A1147" s="33">
        <v>4.0448595905590992</v>
      </c>
      <c r="B1147" s="33">
        <v>3.9629999999997381</v>
      </c>
      <c r="C1147" s="33">
        <v>3.9801905140170675</v>
      </c>
      <c r="D1147" s="52">
        <v>6.2199999999997999</v>
      </c>
    </row>
    <row r="1148" spans="1:4" x14ac:dyDescent="0.25">
      <c r="A1148" s="33">
        <v>14.5852024630708</v>
      </c>
      <c r="B1148" s="33">
        <v>18.619999999999891</v>
      </c>
      <c r="C1148" s="33">
        <v>17.77269251724465</v>
      </c>
      <c r="D1148" s="52">
        <v>16.620000000000346</v>
      </c>
    </row>
    <row r="1149" spans="1:4" x14ac:dyDescent="0.25">
      <c r="A1149" s="33">
        <v>4.2376582507367857</v>
      </c>
      <c r="B1149" s="33">
        <v>6.9719999999988431</v>
      </c>
      <c r="C1149" s="33">
        <v>6.3977882326535109</v>
      </c>
      <c r="D1149" s="52">
        <v>2.0599999999999454</v>
      </c>
    </row>
    <row r="1150" spans="1:4" x14ac:dyDescent="0.25">
      <c r="A1150" s="33">
        <v>38.36417993013356</v>
      </c>
      <c r="B1150" s="33">
        <v>37.663000000000011</v>
      </c>
      <c r="C1150" s="33">
        <v>37.810247785328102</v>
      </c>
      <c r="D1150" s="52">
        <v>39.880000000000109</v>
      </c>
    </row>
    <row r="1151" spans="1:4" x14ac:dyDescent="0.25">
      <c r="A1151" s="33">
        <v>31.65832086968021</v>
      </c>
      <c r="B1151" s="33">
        <v>37.993000000000393</v>
      </c>
      <c r="C1151" s="33">
        <v>36.662717382633218</v>
      </c>
      <c r="D1151" s="52">
        <v>32.360000000000127</v>
      </c>
    </row>
    <row r="1152" spans="1:4" x14ac:dyDescent="0.25">
      <c r="A1152" s="33">
        <v>37.664248123036032</v>
      </c>
      <c r="B1152" s="33">
        <v>33.694000000000415</v>
      </c>
      <c r="C1152" s="33">
        <v>34.527752105837862</v>
      </c>
      <c r="D1152" s="52">
        <v>37.549999999999727</v>
      </c>
    </row>
    <row r="1153" spans="1:4" x14ac:dyDescent="0.25">
      <c r="A1153" s="33">
        <v>39.337378399137833</v>
      </c>
      <c r="B1153" s="33">
        <v>37.282999999999902</v>
      </c>
      <c r="C1153" s="33">
        <v>37.714419463818558</v>
      </c>
      <c r="D1153" s="52">
        <v>39.950000000000273</v>
      </c>
    </row>
    <row r="1154" spans="1:4" x14ac:dyDescent="0.25">
      <c r="A1154" s="33">
        <v>34.438068270944314</v>
      </c>
      <c r="B1154" s="33">
        <v>38.477999999999611</v>
      </c>
      <c r="C1154" s="33">
        <v>37.629614336897703</v>
      </c>
      <c r="D1154" s="52">
        <v>36.169999999999618</v>
      </c>
    </row>
    <row r="1155" spans="1:4" x14ac:dyDescent="0.25">
      <c r="A1155" s="33">
        <v>25.571967269619563</v>
      </c>
      <c r="B1155" s="33">
        <v>18.072999999999865</v>
      </c>
      <c r="C1155" s="33">
        <v>19.647783126620197</v>
      </c>
      <c r="D1155" s="52">
        <v>22.230000000000018</v>
      </c>
    </row>
    <row r="1156" spans="1:4" x14ac:dyDescent="0.25">
      <c r="A1156" s="33">
        <v>35.775522917184389</v>
      </c>
      <c r="B1156" s="33">
        <v>30.961999999999989</v>
      </c>
      <c r="C1156" s="33">
        <v>31.972839812608981</v>
      </c>
      <c r="D1156" s="52">
        <v>31.5</v>
      </c>
    </row>
    <row r="1157" spans="1:4" x14ac:dyDescent="0.25">
      <c r="A1157" s="33">
        <v>1.6060615517740189</v>
      </c>
      <c r="B1157" s="33">
        <v>5.4490000000000691</v>
      </c>
      <c r="C1157" s="33">
        <v>4.6419829258729806</v>
      </c>
      <c r="D1157" s="52">
        <v>6.4600000000000364</v>
      </c>
    </row>
    <row r="1158" spans="1:4" x14ac:dyDescent="0.25">
      <c r="A1158" s="33">
        <v>13.789009638149764</v>
      </c>
      <c r="B1158" s="33">
        <v>18.954000000000178</v>
      </c>
      <c r="C1158" s="33">
        <v>17.869352024011732</v>
      </c>
      <c r="D1158" s="52">
        <v>19.200000000000273</v>
      </c>
    </row>
    <row r="1159" spans="1:4" x14ac:dyDescent="0.25">
      <c r="A1159" s="33">
        <v>0.64858339920920116</v>
      </c>
      <c r="B1159" s="33">
        <v>6.3149999999995998</v>
      </c>
      <c r="C1159" s="33">
        <v>5.1250525138334524</v>
      </c>
      <c r="D1159" s="52">
        <v>6.7299999999995634</v>
      </c>
    </row>
    <row r="1160" spans="1:4" x14ac:dyDescent="0.25">
      <c r="A1160" s="33">
        <v>11.270519163230801</v>
      </c>
      <c r="B1160" s="33">
        <v>3.7119999999999891</v>
      </c>
      <c r="C1160" s="33">
        <v>5.2992890242785506</v>
      </c>
      <c r="D1160" s="52">
        <v>5.0799999999999272</v>
      </c>
    </row>
    <row r="1161" spans="1:4" x14ac:dyDescent="0.25">
      <c r="A1161" s="33">
        <v>23.965941607866625</v>
      </c>
      <c r="B1161" s="33">
        <v>11.515000000000327</v>
      </c>
      <c r="C1161" s="33">
        <v>14.12969773765235</v>
      </c>
      <c r="D1161" s="52">
        <v>17.739999999999782</v>
      </c>
    </row>
    <row r="1162" spans="1:4" x14ac:dyDescent="0.25">
      <c r="A1162" s="33">
        <v>53.498285377570937</v>
      </c>
      <c r="B1162" s="33">
        <v>46.926000000000386</v>
      </c>
      <c r="C1162" s="33">
        <v>48.30617992929001</v>
      </c>
      <c r="D1162" s="52">
        <v>47.420000000000073</v>
      </c>
    </row>
    <row r="1163" spans="1:4" x14ac:dyDescent="0.25">
      <c r="A1163" s="33">
        <v>22.12572824858762</v>
      </c>
      <c r="B1163" s="33">
        <v>15.717999999999847</v>
      </c>
      <c r="C1163" s="33">
        <v>17.063622932203089</v>
      </c>
      <c r="D1163" s="52">
        <v>16.670000000000073</v>
      </c>
    </row>
    <row r="1164" spans="1:4" x14ac:dyDescent="0.25">
      <c r="A1164" s="33">
        <v>23.761098498387128</v>
      </c>
      <c r="B1164" s="33">
        <v>15.752999999999702</v>
      </c>
      <c r="C1164" s="33">
        <v>17.434700684661038</v>
      </c>
      <c r="D1164" s="52">
        <v>19.25</v>
      </c>
    </row>
    <row r="1165" spans="1:4" x14ac:dyDescent="0.25">
      <c r="A1165" s="33">
        <v>20.912511324091156</v>
      </c>
      <c r="B1165" s="33">
        <v>26.092999999999847</v>
      </c>
      <c r="C1165" s="33">
        <v>25.005097378058963</v>
      </c>
      <c r="D1165" s="52">
        <v>17.769999999999982</v>
      </c>
    </row>
    <row r="1166" spans="1:4" x14ac:dyDescent="0.25">
      <c r="A1166" s="33">
        <v>102.6292912763688</v>
      </c>
      <c r="B1166" s="33">
        <v>103.41600000000017</v>
      </c>
      <c r="C1166" s="33">
        <v>103.25079116803772</v>
      </c>
      <c r="D1166" s="52">
        <v>104.01000000000022</v>
      </c>
    </row>
    <row r="1167" spans="1:4" x14ac:dyDescent="0.25">
      <c r="A1167" s="33">
        <v>8.9856540927694368</v>
      </c>
      <c r="B1167" s="33">
        <v>16.906999999999243</v>
      </c>
      <c r="C1167" s="33">
        <v>15.243517359481302</v>
      </c>
      <c r="D1167" s="52">
        <v>9.2899999999999636</v>
      </c>
    </row>
    <row r="1168" spans="1:4" x14ac:dyDescent="0.25">
      <c r="A1168" s="33">
        <v>79.606868825492711</v>
      </c>
      <c r="B1168" s="33">
        <v>92.987999999999829</v>
      </c>
      <c r="C1168" s="33">
        <v>90.177962453353302</v>
      </c>
      <c r="D1168" s="52">
        <v>80.359999999999673</v>
      </c>
    </row>
    <row r="1169" spans="1:4" x14ac:dyDescent="0.25">
      <c r="A1169" s="33">
        <v>94.400911224489846</v>
      </c>
      <c r="B1169" s="33">
        <v>85.333999999998468</v>
      </c>
      <c r="C1169" s="33">
        <v>87.238051357141558</v>
      </c>
      <c r="D1169" s="52">
        <v>92.119999999999891</v>
      </c>
    </row>
    <row r="1170" spans="1:4" x14ac:dyDescent="0.25">
      <c r="A1170" s="33">
        <v>49.803243608700086</v>
      </c>
      <c r="B1170" s="33">
        <v>46.037000000000262</v>
      </c>
      <c r="C1170" s="33">
        <v>46.827911157826748</v>
      </c>
      <c r="D1170" s="52">
        <v>46.789999999999964</v>
      </c>
    </row>
    <row r="1171" spans="1:4" x14ac:dyDescent="0.25">
      <c r="A1171" s="33">
        <v>2.1386168144481417</v>
      </c>
      <c r="B1171" s="33">
        <v>7.1260000000002037</v>
      </c>
      <c r="C1171" s="33">
        <v>6.0786495310339888</v>
      </c>
      <c r="D1171" s="52">
        <v>5.5300000000002001</v>
      </c>
    </row>
    <row r="1172" spans="1:4" x14ac:dyDescent="0.25">
      <c r="A1172" s="33">
        <v>12.42483030035055</v>
      </c>
      <c r="B1172" s="33">
        <v>8.5670000000000073</v>
      </c>
      <c r="C1172" s="33">
        <v>9.3771443630735121</v>
      </c>
      <c r="D1172" s="52">
        <v>8.5999999999999091</v>
      </c>
    </row>
    <row r="1173" spans="1:4" x14ac:dyDescent="0.25">
      <c r="A1173" s="33">
        <v>14.582605031784624</v>
      </c>
      <c r="B1173" s="33">
        <v>6.8610000000003311</v>
      </c>
      <c r="C1173" s="33">
        <v>8.482537056675028</v>
      </c>
      <c r="D1173" s="52">
        <v>10.309999999999945</v>
      </c>
    </row>
    <row r="1174" spans="1:4" x14ac:dyDescent="0.25">
      <c r="A1174" s="33">
        <v>18.03329323397702</v>
      </c>
      <c r="B1174" s="33">
        <v>15.674999999999727</v>
      </c>
      <c r="C1174" s="33">
        <v>16.170241579134654</v>
      </c>
      <c r="D1174" s="52">
        <v>13.699999999999818</v>
      </c>
    </row>
    <row r="1175" spans="1:4" x14ac:dyDescent="0.25">
      <c r="A1175" s="33">
        <v>21.2418184477865</v>
      </c>
      <c r="B1175" s="33">
        <v>25.266000000000531</v>
      </c>
      <c r="C1175" s="33">
        <v>24.420921874035685</v>
      </c>
      <c r="D1175" s="52">
        <v>25.389999999999873</v>
      </c>
    </row>
    <row r="1176" spans="1:4" x14ac:dyDescent="0.25">
      <c r="A1176" s="33">
        <v>11.108870002119602</v>
      </c>
      <c r="B1176" s="33">
        <v>7.0719999999996617</v>
      </c>
      <c r="C1176" s="33">
        <v>7.9197427004451129</v>
      </c>
      <c r="D1176" s="52">
        <v>6.9899999999997817</v>
      </c>
    </row>
    <row r="1177" spans="1:4" x14ac:dyDescent="0.25">
      <c r="A1177" s="33">
        <v>11.765575828889723</v>
      </c>
      <c r="B1177" s="33">
        <v>8.9169999999999163</v>
      </c>
      <c r="C1177" s="33">
        <v>9.5152009240669031</v>
      </c>
      <c r="D1177" s="52">
        <v>7.8800000000001091</v>
      </c>
    </row>
    <row r="1178" spans="1:4" x14ac:dyDescent="0.25">
      <c r="A1178" s="33">
        <v>0.48100876718581276</v>
      </c>
      <c r="B1178" s="33">
        <v>1.4909999999999854</v>
      </c>
      <c r="C1178" s="33">
        <v>1.2789018411085635</v>
      </c>
      <c r="D1178" s="52">
        <v>4.0799999999999272</v>
      </c>
    </row>
    <row r="1179" spans="1:4" x14ac:dyDescent="0.25">
      <c r="A1179" s="33">
        <v>20.473089512894148</v>
      </c>
      <c r="B1179" s="33">
        <v>23.153999999999996</v>
      </c>
      <c r="C1179" s="33">
        <v>22.591008797707673</v>
      </c>
      <c r="D1179" s="52">
        <v>23.809999999999945</v>
      </c>
    </row>
    <row r="1180" spans="1:4" x14ac:dyDescent="0.25">
      <c r="A1180" s="33">
        <v>4.5945406492510301</v>
      </c>
      <c r="B1180" s="33">
        <v>7.680000000000291</v>
      </c>
      <c r="C1180" s="33">
        <v>7.0320535363425734</v>
      </c>
      <c r="D1180" s="52">
        <v>7.7000000000002728</v>
      </c>
    </row>
    <row r="1181" spans="1:4" x14ac:dyDescent="0.25">
      <c r="A1181" s="33">
        <v>7.2256871290542222</v>
      </c>
      <c r="B1181" s="33">
        <v>6.1109999999994216</v>
      </c>
      <c r="C1181" s="33">
        <v>6.3450842971010388</v>
      </c>
      <c r="D1181" s="52">
        <v>4.3699999999998909</v>
      </c>
    </row>
    <row r="1182" spans="1:4" x14ac:dyDescent="0.25">
      <c r="A1182" s="33">
        <v>15.019524258064848</v>
      </c>
      <c r="B1182" s="33">
        <v>18.967000000000098</v>
      </c>
      <c r="C1182" s="33">
        <v>18.138030094193709</v>
      </c>
      <c r="D1182" s="52">
        <v>17.570000000000164</v>
      </c>
    </row>
    <row r="1183" spans="1:4" x14ac:dyDescent="0.25">
      <c r="A1183" s="33">
        <v>25.066501160745702</v>
      </c>
      <c r="B1183" s="33">
        <v>25.417999999999665</v>
      </c>
      <c r="C1183" s="33">
        <v>25.344185243756328</v>
      </c>
      <c r="D1183" s="52">
        <v>22.539999999999964</v>
      </c>
    </row>
    <row r="1184" spans="1:4" x14ac:dyDescent="0.25">
      <c r="A1184" s="33">
        <v>13.796049791521909</v>
      </c>
      <c r="B1184" s="33">
        <v>14.338999999999942</v>
      </c>
      <c r="C1184" s="33">
        <v>14.224980456219782</v>
      </c>
      <c r="D1184" s="52">
        <v>16.059999999999945</v>
      </c>
    </row>
    <row r="1185" spans="1:4" x14ac:dyDescent="0.25">
      <c r="A1185" s="33">
        <v>12.533809745023063</v>
      </c>
      <c r="B1185" s="33">
        <v>13.847999999999502</v>
      </c>
      <c r="C1185" s="33">
        <v>13.572020046454327</v>
      </c>
      <c r="D1185" s="52">
        <v>14.590000000000146</v>
      </c>
    </row>
    <row r="1186" spans="1:4" x14ac:dyDescent="0.25">
      <c r="A1186" s="33">
        <v>0.73050020252549075</v>
      </c>
      <c r="B1186" s="33">
        <v>3.239999999999327</v>
      </c>
      <c r="C1186" s="33">
        <v>2.7130050425298577</v>
      </c>
      <c r="D1186" s="52">
        <v>2.6799999999998363</v>
      </c>
    </row>
    <row r="1187" spans="1:4" x14ac:dyDescent="0.25">
      <c r="A1187" s="33">
        <v>1.6489442977190265</v>
      </c>
      <c r="B1187" s="33">
        <v>0.70799999999962893</v>
      </c>
      <c r="C1187" s="33">
        <v>0.90559830252095708</v>
      </c>
      <c r="D1187" s="52">
        <v>0.13999999999987267</v>
      </c>
    </row>
    <row r="1188" spans="1:4" x14ac:dyDescent="0.25">
      <c r="A1188" s="33">
        <v>3.3523245479314028</v>
      </c>
      <c r="B1188" s="33">
        <v>3.9059999999999491</v>
      </c>
      <c r="C1188" s="33">
        <v>3.789728155065859</v>
      </c>
      <c r="D1188" s="52">
        <v>5.0399999999999636</v>
      </c>
    </row>
    <row r="1189" spans="1:4" x14ac:dyDescent="0.25">
      <c r="A1189" s="33">
        <v>10.233969230769617</v>
      </c>
      <c r="B1189" s="33">
        <v>10.618000000000393</v>
      </c>
      <c r="C1189" s="33">
        <v>10.537353538461957</v>
      </c>
      <c r="D1189" s="52">
        <v>11.820000000000164</v>
      </c>
    </row>
    <row r="1190" spans="1:4" x14ac:dyDescent="0.25">
      <c r="A1190" s="33">
        <v>3.1298124708318937</v>
      </c>
      <c r="B1190" s="33">
        <v>2.5339999999996508</v>
      </c>
      <c r="C1190" s="33">
        <v>2.6591206188745673</v>
      </c>
      <c r="D1190" s="52">
        <v>4.6799999999998363</v>
      </c>
    </row>
    <row r="1191" spans="1:4" x14ac:dyDescent="0.25">
      <c r="A1191" s="33">
        <v>13.729860309207652</v>
      </c>
      <c r="B1191" s="33">
        <v>13.798000000000229</v>
      </c>
      <c r="C1191" s="33">
        <v>13.783690664933602</v>
      </c>
      <c r="D1191" s="52">
        <v>15.210000000000036</v>
      </c>
    </row>
    <row r="1192" spans="1:4" x14ac:dyDescent="0.25">
      <c r="A1192" s="33">
        <v>10.617488484546357</v>
      </c>
      <c r="B1192" s="33">
        <v>12.621999999999844</v>
      </c>
      <c r="C1192" s="33">
        <v>12.201052581754539</v>
      </c>
      <c r="D1192" s="52">
        <v>12.079999999999927</v>
      </c>
    </row>
    <row r="1193" spans="1:4" x14ac:dyDescent="0.25">
      <c r="A1193" s="33">
        <v>17.044217578360531</v>
      </c>
      <c r="B1193" s="33">
        <v>15.8449999999998</v>
      </c>
      <c r="C1193" s="33">
        <v>16.096835691455453</v>
      </c>
      <c r="D1193" s="52">
        <v>15.539999999999964</v>
      </c>
    </row>
    <row r="1194" spans="1:4" x14ac:dyDescent="0.25">
      <c r="A1194" s="33">
        <v>0.1457482405535302</v>
      </c>
      <c r="B1194" s="33">
        <v>1.0399999999999636</v>
      </c>
      <c r="C1194" s="33">
        <v>0.79099286948394365</v>
      </c>
      <c r="D1194" s="52">
        <v>1.4400000000000546</v>
      </c>
    </row>
    <row r="1195" spans="1:4" x14ac:dyDescent="0.25">
      <c r="A1195" s="33">
        <v>1.1557084394489721</v>
      </c>
      <c r="B1195" s="33">
        <v>0.21899999999959618</v>
      </c>
      <c r="C1195" s="33">
        <v>6.9688772284735023E-2</v>
      </c>
      <c r="D1195" s="52">
        <v>0.51999999999998181</v>
      </c>
    </row>
    <row r="1196" spans="1:4" x14ac:dyDescent="0.25">
      <c r="A1196" s="33">
        <v>0.53901173913072853</v>
      </c>
      <c r="B1196" s="33">
        <v>1.9230000000002292</v>
      </c>
      <c r="C1196" s="33">
        <v>1.4059775347827781</v>
      </c>
      <c r="D1196" s="52">
        <v>1.4099999999998545</v>
      </c>
    </row>
    <row r="1197" spans="1:4" x14ac:dyDescent="0.25">
      <c r="A1197" s="33">
        <v>2.9238638494421139</v>
      </c>
      <c r="B1197" s="33">
        <v>0.99999999999954525</v>
      </c>
      <c r="C1197" s="33">
        <v>1.4040114083827575</v>
      </c>
      <c r="D1197" s="52">
        <v>0.87999999999965439</v>
      </c>
    </row>
    <row r="1198" spans="1:4" x14ac:dyDescent="0.25">
      <c r="A1198" s="33">
        <v>0.55101344309287015</v>
      </c>
      <c r="B1198" s="33">
        <v>2.0660000000002583</v>
      </c>
      <c r="C1198" s="33">
        <v>1.5164271769508559</v>
      </c>
      <c r="D1198" s="52">
        <v>1.5500000000001819</v>
      </c>
    </row>
    <row r="1199" spans="1:4" x14ac:dyDescent="0.25">
      <c r="A1199" s="33">
        <v>11.065600245451606</v>
      </c>
      <c r="B1199" s="33">
        <v>8.476999999999407</v>
      </c>
      <c r="C1199" s="33">
        <v>9.0206060515442914</v>
      </c>
      <c r="D1199" s="52">
        <v>8.9299999999998363</v>
      </c>
    </row>
    <row r="1200" spans="1:4" x14ac:dyDescent="0.25">
      <c r="A1200" s="33">
        <v>13.473472719060737</v>
      </c>
      <c r="B1200" s="33">
        <v>11.919000000000324</v>
      </c>
      <c r="C1200" s="33">
        <v>12.245439271003306</v>
      </c>
      <c r="D1200" s="52">
        <v>11.240000000000236</v>
      </c>
    </row>
    <row r="1201" spans="1:4" x14ac:dyDescent="0.25">
      <c r="A1201" s="33">
        <v>2.0491415652418254</v>
      </c>
      <c r="B1201" s="33">
        <v>1.7109999999997854</v>
      </c>
      <c r="C1201" s="33">
        <v>1.7820097287008139</v>
      </c>
      <c r="D1201" s="52">
        <v>4.2399999999997817</v>
      </c>
    </row>
    <row r="1202" spans="1:4" x14ac:dyDescent="0.25">
      <c r="A1202" s="33">
        <v>13.0689353461471</v>
      </c>
      <c r="B1202" s="33">
        <v>15.703999999999724</v>
      </c>
      <c r="C1202" s="33">
        <v>15.150636422690695</v>
      </c>
      <c r="D1202" s="52">
        <v>15.179999999999836</v>
      </c>
    </row>
    <row r="1203" spans="1:4" x14ac:dyDescent="0.25">
      <c r="A1203" s="33">
        <v>16.159380575923024</v>
      </c>
      <c r="B1203" s="33">
        <v>13.687999999999647</v>
      </c>
      <c r="C1203" s="33">
        <v>14.20698992094367</v>
      </c>
      <c r="D1203" s="52">
        <v>13.859999999999673</v>
      </c>
    </row>
    <row r="1204" spans="1:4" x14ac:dyDescent="0.25">
      <c r="A1204" s="33">
        <v>7.0142396464061676</v>
      </c>
      <c r="B1204" s="33">
        <v>5.3259999999995671</v>
      </c>
      <c r="C1204" s="33">
        <v>5.6805303257451669</v>
      </c>
      <c r="D1204" s="52">
        <v>4.7400000000002365</v>
      </c>
    </row>
    <row r="1205" spans="1:4" x14ac:dyDescent="0.25">
      <c r="A1205" s="33">
        <v>0.21528431346132493</v>
      </c>
      <c r="B1205" s="33">
        <v>1.4259999999999309</v>
      </c>
      <c r="C1205" s="33">
        <v>1.1717497058266417</v>
      </c>
      <c r="D1205" s="52">
        <v>2.3800000000001091</v>
      </c>
    </row>
    <row r="1206" spans="1:4" x14ac:dyDescent="0.25">
      <c r="A1206" s="33">
        <v>5.7874916507325906</v>
      </c>
      <c r="B1206" s="33">
        <v>7.2019999999997708</v>
      </c>
      <c r="C1206" s="33">
        <v>6.9049532466533492</v>
      </c>
      <c r="D1206" s="52">
        <v>7.7999999999997272</v>
      </c>
    </row>
    <row r="1207" spans="1:4" x14ac:dyDescent="0.25">
      <c r="A1207" s="33">
        <v>3.4459252030392236</v>
      </c>
      <c r="B1207" s="33">
        <v>3.5070000000000618</v>
      </c>
      <c r="C1207" s="33">
        <v>3.4941742926380357</v>
      </c>
      <c r="D1207" s="52">
        <v>5.2899999999999636</v>
      </c>
    </row>
    <row r="1208" spans="1:4" x14ac:dyDescent="0.25">
      <c r="A1208" s="33">
        <v>6.9086067211032969</v>
      </c>
      <c r="B1208" s="33">
        <v>8.3859999999999673</v>
      </c>
      <c r="C1208" s="33">
        <v>8.075747411431621</v>
      </c>
      <c r="D1208" s="52">
        <v>8.5999999999999091</v>
      </c>
    </row>
    <row r="1209" spans="1:4" x14ac:dyDescent="0.25">
      <c r="A1209" s="33">
        <v>1.4212758382645916</v>
      </c>
      <c r="B1209" s="33">
        <v>4.3840000000004693</v>
      </c>
      <c r="C1209" s="33">
        <v>3.7618279260359486</v>
      </c>
      <c r="D1209" s="52">
        <v>3.0300000000002001</v>
      </c>
    </row>
    <row r="1210" spans="1:4" x14ac:dyDescent="0.25">
      <c r="A1210" s="33">
        <v>11.720600551066582</v>
      </c>
      <c r="B1210" s="33">
        <v>8.4690000000000509</v>
      </c>
      <c r="C1210" s="33">
        <v>9.1518361157241088</v>
      </c>
      <c r="D1210" s="52">
        <v>10.210000000000036</v>
      </c>
    </row>
    <row r="1211" spans="1:4" x14ac:dyDescent="0.25">
      <c r="A1211" s="33">
        <v>19.045299283276563</v>
      </c>
      <c r="B1211" s="33">
        <v>18.959000000000287</v>
      </c>
      <c r="C1211" s="33">
        <v>18.977122849488296</v>
      </c>
      <c r="D1211" s="52">
        <v>17.75</v>
      </c>
    </row>
    <row r="1212" spans="1:4" x14ac:dyDescent="0.25">
      <c r="A1212" s="33">
        <v>3.9588298862217925</v>
      </c>
      <c r="B1212" s="33">
        <v>3.9970000000002983</v>
      </c>
      <c r="C1212" s="33">
        <v>3.9889842761067484</v>
      </c>
      <c r="D1212" s="52">
        <v>2.8800000000001091</v>
      </c>
    </row>
    <row r="1213" spans="1:4" x14ac:dyDescent="0.25">
      <c r="A1213" s="33">
        <v>12.861476162632698</v>
      </c>
      <c r="B1213" s="33">
        <v>13.039000000000215</v>
      </c>
      <c r="C1213" s="33">
        <v>13.001719994153063</v>
      </c>
      <c r="D1213" s="52">
        <v>13.650000000000091</v>
      </c>
    </row>
    <row r="1214" spans="1:4" x14ac:dyDescent="0.25">
      <c r="A1214" s="33">
        <v>2.3844444285664395</v>
      </c>
      <c r="B1214" s="33">
        <v>3.9380000000001019</v>
      </c>
      <c r="C1214" s="33">
        <v>3.6117533299989191</v>
      </c>
      <c r="D1214" s="52">
        <v>1.75</v>
      </c>
    </row>
    <row r="1215" spans="1:4" x14ac:dyDescent="0.25">
      <c r="A1215" s="33">
        <v>20.660802754700399</v>
      </c>
      <c r="B1215" s="33">
        <v>20.77199999999948</v>
      </c>
      <c r="C1215" s="33">
        <v>20.748648578486609</v>
      </c>
      <c r="D1215" s="52">
        <v>21.099999999999909</v>
      </c>
    </row>
    <row r="1216" spans="1:4" x14ac:dyDescent="0.25">
      <c r="A1216" s="33">
        <v>1.584279746361517</v>
      </c>
      <c r="B1216" s="33">
        <v>1.4639999999999418</v>
      </c>
      <c r="C1216" s="33">
        <v>1.4892587467361409</v>
      </c>
      <c r="D1216" s="52">
        <v>1.2399999999997817</v>
      </c>
    </row>
    <row r="1217" spans="1:4" x14ac:dyDescent="0.25">
      <c r="A1217" s="33">
        <v>1.6226133088125607</v>
      </c>
      <c r="B1217" s="33">
        <v>1.9890000000000327</v>
      </c>
      <c r="C1217" s="33">
        <v>1.9120587948509637</v>
      </c>
      <c r="D1217" s="52">
        <v>2</v>
      </c>
    </row>
    <row r="1218" spans="1:4" x14ac:dyDescent="0.25">
      <c r="A1218" s="33">
        <v>3.6734083771207224</v>
      </c>
      <c r="B1218" s="33">
        <v>4.3440000000000509</v>
      </c>
      <c r="C1218" s="33">
        <v>4.2031757591953465</v>
      </c>
      <c r="D1218" s="52">
        <v>3.2300000000000182</v>
      </c>
    </row>
    <row r="1219" spans="1:4" x14ac:dyDescent="0.25">
      <c r="A1219" s="33">
        <v>9.4805516720111882</v>
      </c>
      <c r="B1219" s="33">
        <v>8.8920000000002801</v>
      </c>
      <c r="C1219" s="33">
        <v>9.0155958511227254</v>
      </c>
      <c r="D1219" s="52">
        <v>9.8600000000001273</v>
      </c>
    </row>
    <row r="1220" spans="1:4" x14ac:dyDescent="0.25">
      <c r="A1220" s="33">
        <v>2.1853456916996947</v>
      </c>
      <c r="B1220" s="33">
        <v>2.9949999999994361</v>
      </c>
      <c r="C1220" s="33">
        <v>2.8249725952564404</v>
      </c>
      <c r="D1220" s="52">
        <v>2.6500000000000909</v>
      </c>
    </row>
    <row r="1221" spans="1:4" x14ac:dyDescent="0.25">
      <c r="A1221" s="33">
        <v>4.5565347228584869</v>
      </c>
      <c r="B1221" s="33">
        <v>5.088999999999487</v>
      </c>
      <c r="C1221" s="33">
        <v>4.9771822918000908</v>
      </c>
      <c r="D1221" s="52">
        <v>4.0900000000001455</v>
      </c>
    </row>
    <row r="1222" spans="1:4" x14ac:dyDescent="0.25">
      <c r="A1222" s="33">
        <v>12.173353220237459</v>
      </c>
      <c r="B1222" s="33">
        <v>12.340000000000146</v>
      </c>
      <c r="C1222" s="33">
        <v>12.305004176249895</v>
      </c>
      <c r="D1222" s="52">
        <v>12.690000000000055</v>
      </c>
    </row>
    <row r="1223" spans="1:4" x14ac:dyDescent="0.25">
      <c r="A1223" s="33">
        <v>5.5526544362705863</v>
      </c>
      <c r="B1223" s="33">
        <v>4</v>
      </c>
      <c r="C1223" s="33">
        <v>4.3260574316168459</v>
      </c>
      <c r="D1223" s="52">
        <v>4.8299999999999272</v>
      </c>
    </row>
    <row r="1224" spans="1:4" x14ac:dyDescent="0.25">
      <c r="A1224" s="33">
        <v>0.28208779202941514</v>
      </c>
      <c r="B1224" s="33">
        <v>0.99799999999959255</v>
      </c>
      <c r="C1224" s="33">
        <v>0.84765843632612814</v>
      </c>
      <c r="D1224" s="52">
        <v>1.1199999999998909</v>
      </c>
    </row>
    <row r="1225" spans="1:4" x14ac:dyDescent="0.25">
      <c r="A1225" s="33">
        <v>7.3954498418970616</v>
      </c>
      <c r="B1225" s="33">
        <v>8.6749999999997272</v>
      </c>
      <c r="C1225" s="33">
        <v>8.4062944667984993</v>
      </c>
      <c r="D1225" s="52">
        <v>8.3099999999999454</v>
      </c>
    </row>
    <row r="1226" spans="1:4" x14ac:dyDescent="0.25">
      <c r="A1226" s="33">
        <v>1.1351219117427718</v>
      </c>
      <c r="B1226" s="33">
        <v>2.5020000000004075</v>
      </c>
      <c r="C1226" s="33">
        <v>2.2149556014664995</v>
      </c>
      <c r="D1226" s="52">
        <v>2.1200000000003456</v>
      </c>
    </row>
    <row r="1227" spans="1:4" x14ac:dyDescent="0.25">
      <c r="A1227" s="33">
        <v>0.41894765800952882</v>
      </c>
      <c r="B1227" s="33">
        <v>1.0909999999998945</v>
      </c>
      <c r="C1227" s="33">
        <v>0.77391099181795653</v>
      </c>
      <c r="D1227" s="52">
        <v>0.61999999999989086</v>
      </c>
    </row>
    <row r="1228" spans="1:4" x14ac:dyDescent="0.25">
      <c r="A1228" s="33">
        <v>4.6997563804234233</v>
      </c>
      <c r="B1228" s="33">
        <v>6.010000000000673</v>
      </c>
      <c r="C1228" s="33">
        <v>5.7348488398893096</v>
      </c>
      <c r="D1228" s="52">
        <v>5.6700000000000728</v>
      </c>
    </row>
    <row r="1229" spans="1:4" x14ac:dyDescent="0.25">
      <c r="A1229" s="33">
        <v>2.4115468392124058</v>
      </c>
      <c r="B1229" s="33">
        <v>1.9340000000001965</v>
      </c>
      <c r="C1229" s="33">
        <v>2.0342848362347468</v>
      </c>
      <c r="D1229" s="52">
        <v>1.4700000000002547</v>
      </c>
    </row>
    <row r="1230" spans="1:4" x14ac:dyDescent="0.25">
      <c r="A1230" s="33">
        <v>2.7352123715418202</v>
      </c>
      <c r="B1230" s="33">
        <v>3.1060000000002219</v>
      </c>
      <c r="C1230" s="33">
        <v>3.0281345980238257</v>
      </c>
      <c r="D1230" s="52">
        <v>3.6600000000003092</v>
      </c>
    </row>
    <row r="1231" spans="1:4" x14ac:dyDescent="0.25">
      <c r="A1231" s="33">
        <v>5.0705727133918117</v>
      </c>
      <c r="B1231" s="33">
        <v>5.6630000000009204</v>
      </c>
      <c r="C1231" s="33">
        <v>5.5385902698126301</v>
      </c>
      <c r="D1231" s="52">
        <v>5.9100000000003092</v>
      </c>
    </row>
    <row r="1232" spans="1:4" x14ac:dyDescent="0.25">
      <c r="A1232" s="33">
        <v>0.38643152679787818</v>
      </c>
      <c r="B1232" s="33">
        <v>0.76499999999987267</v>
      </c>
      <c r="C1232" s="33">
        <v>0.52319937937227223</v>
      </c>
      <c r="D1232" s="52">
        <v>0.38999999999987267</v>
      </c>
    </row>
    <row r="1233" spans="1:4" x14ac:dyDescent="0.25">
      <c r="A1233" s="33">
        <v>4.656314202071826</v>
      </c>
      <c r="B1233" s="33">
        <v>4.5720000000001164</v>
      </c>
      <c r="C1233" s="33">
        <v>4.5897059824351345</v>
      </c>
      <c r="D1233" s="52">
        <v>3.8499999999999091</v>
      </c>
    </row>
    <row r="1234" spans="1:4" x14ac:dyDescent="0.25">
      <c r="A1234" s="33">
        <v>1.5955440983352673</v>
      </c>
      <c r="B1234" s="33">
        <v>0.55399999999963256</v>
      </c>
      <c r="C1234" s="33">
        <v>0.77272426064973843</v>
      </c>
      <c r="D1234" s="52">
        <v>0.72999999999956344</v>
      </c>
    </row>
    <row r="1235" spans="1:4" x14ac:dyDescent="0.25">
      <c r="A1235" s="33">
        <v>5.8815953754942711</v>
      </c>
      <c r="B1235" s="33">
        <v>5.668999999999869</v>
      </c>
      <c r="C1235" s="33">
        <v>5.7136450288535343</v>
      </c>
      <c r="D1235" s="52">
        <v>4.9200000000000728</v>
      </c>
    </row>
    <row r="1236" spans="1:4" x14ac:dyDescent="0.25">
      <c r="A1236" s="33">
        <v>9.8008839059398269</v>
      </c>
      <c r="B1236" s="33">
        <v>9.7919999999999163</v>
      </c>
      <c r="C1236" s="33">
        <v>9.7938656202472885</v>
      </c>
      <c r="D1236" s="52">
        <v>10.809999999999945</v>
      </c>
    </row>
    <row r="1237" spans="1:4" x14ac:dyDescent="0.25">
      <c r="A1237" s="33">
        <v>0.91744227593426331</v>
      </c>
      <c r="B1237" s="33">
        <v>0.96400000000039654</v>
      </c>
      <c r="C1237" s="33">
        <v>0.56889712205429532</v>
      </c>
      <c r="D1237" s="52">
        <v>0.32000000000016371</v>
      </c>
    </row>
    <row r="1238" spans="1:4" x14ac:dyDescent="0.25">
      <c r="A1238" s="33">
        <v>10.851312513136236</v>
      </c>
      <c r="B1238" s="33">
        <v>9.1559999999999491</v>
      </c>
      <c r="C1238" s="33">
        <v>9.5120156277585011</v>
      </c>
      <c r="D1238" s="52">
        <v>9.3699999999998909</v>
      </c>
    </row>
    <row r="1239" spans="1:4" x14ac:dyDescent="0.25">
      <c r="A1239" s="33">
        <v>1.2090594747287469</v>
      </c>
      <c r="B1239" s="33">
        <v>1.4120000000002619</v>
      </c>
      <c r="C1239" s="33">
        <v>0.8615775103071428</v>
      </c>
      <c r="D1239" s="52">
        <v>0.47000000000025466</v>
      </c>
    </row>
    <row r="1240" spans="1:4" x14ac:dyDescent="0.25">
      <c r="A1240" s="33">
        <v>13.099999999999909</v>
      </c>
      <c r="B1240" s="33">
        <v>14.151999999999589</v>
      </c>
      <c r="C1240" s="33">
        <v>13.931079999999838</v>
      </c>
      <c r="D1240" s="52">
        <v>13.099999999999909</v>
      </c>
    </row>
    <row r="1241" spans="1:4" x14ac:dyDescent="0.25">
      <c r="A1241" s="33"/>
      <c r="B1241" s="33"/>
      <c r="C1241" s="33"/>
    </row>
    <row r="1242" spans="1:4" x14ac:dyDescent="0.25">
      <c r="A1242" s="33"/>
      <c r="B1242" s="33"/>
      <c r="C1242" s="33"/>
    </row>
    <row r="1243" spans="1:4" x14ac:dyDescent="0.25">
      <c r="A1243" s="33"/>
      <c r="B1243" s="33"/>
      <c r="C1243" s="33"/>
    </row>
    <row r="1244" spans="1:4" x14ac:dyDescent="0.25">
      <c r="A1244" s="33"/>
      <c r="B1244" s="33"/>
      <c r="C1244" s="33"/>
    </row>
    <row r="1245" spans="1:4" x14ac:dyDescent="0.25">
      <c r="A1245" s="33"/>
      <c r="B1245" s="33"/>
      <c r="C1245" s="33"/>
    </row>
    <row r="1246" spans="1:4" x14ac:dyDescent="0.25">
      <c r="A1246" s="33"/>
      <c r="B1246" s="33"/>
      <c r="C1246" s="33"/>
    </row>
    <row r="1247" spans="1:4" x14ac:dyDescent="0.25">
      <c r="A1247" s="33"/>
      <c r="B1247" s="33"/>
      <c r="C1247" s="33"/>
    </row>
    <row r="1248" spans="1:4" x14ac:dyDescent="0.25">
      <c r="A1248" s="33"/>
      <c r="B1248" s="33"/>
      <c r="C1248" s="33"/>
    </row>
    <row r="1249" spans="1:3" x14ac:dyDescent="0.25">
      <c r="A1249" s="33"/>
      <c r="B1249" s="33"/>
      <c r="C1249" s="33"/>
    </row>
    <row r="1250" spans="1:3" x14ac:dyDescent="0.25">
      <c r="A1250" s="33"/>
      <c r="B1250" s="33"/>
      <c r="C1250" s="33"/>
    </row>
    <row r="1251" spans="1:3" x14ac:dyDescent="0.25">
      <c r="A1251" s="33"/>
      <c r="B1251" s="33"/>
      <c r="C1251" s="33"/>
    </row>
    <row r="1252" spans="1:3" x14ac:dyDescent="0.25">
      <c r="A1252" s="33"/>
      <c r="B1252" s="33"/>
      <c r="C1252" s="33"/>
    </row>
    <row r="1253" spans="1:3" x14ac:dyDescent="0.25">
      <c r="A1253" s="33"/>
      <c r="B1253" s="33"/>
      <c r="C1253" s="33"/>
    </row>
    <row r="1254" spans="1:3" x14ac:dyDescent="0.25">
      <c r="A1254" s="33"/>
      <c r="B1254" s="33"/>
      <c r="C1254" s="33"/>
    </row>
    <row r="1255" spans="1:3" x14ac:dyDescent="0.25">
      <c r="A1255" s="33"/>
      <c r="B1255" s="33"/>
      <c r="C1255" s="33"/>
    </row>
    <row r="1256" spans="1:3" x14ac:dyDescent="0.25">
      <c r="A1256" s="33"/>
      <c r="B1256" s="33"/>
      <c r="C1256" s="33"/>
    </row>
    <row r="1257" spans="1:3" x14ac:dyDescent="0.25">
      <c r="A1257" s="33"/>
      <c r="B1257" s="33"/>
      <c r="C1257" s="33"/>
    </row>
    <row r="1258" spans="1:3" x14ac:dyDescent="0.25">
      <c r="A1258" s="33"/>
      <c r="B1258" s="33"/>
      <c r="C1258" s="33"/>
    </row>
    <row r="1259" spans="1:3" x14ac:dyDescent="0.25">
      <c r="A1259" s="33"/>
      <c r="B1259" s="33"/>
      <c r="C1259" s="3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54FCA-2CF9-4420-B3B0-BEDD42CCD7C2}">
  <dimension ref="A1"/>
  <sheetViews>
    <sheetView workbookViewId="0">
      <selection activeCell="N45" sqref="N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50D50-1614-425A-A41C-7B30BD8B75CC}">
  <dimension ref="A1:B2520"/>
  <sheetViews>
    <sheetView workbookViewId="0">
      <selection activeCell="B3" sqref="B3"/>
    </sheetView>
  </sheetViews>
  <sheetFormatPr defaultRowHeight="15" x14ac:dyDescent="0.25"/>
  <cols>
    <col min="1" max="15" width="40.140625" bestFit="1" customWidth="1"/>
    <col min="16" max="16" width="38.140625" bestFit="1" customWidth="1"/>
    <col min="17" max="18" width="40.140625" bestFit="1" customWidth="1"/>
    <col min="19" max="19" width="39.140625" bestFit="1" customWidth="1"/>
    <col min="20" max="20" width="40.140625" bestFit="1" customWidth="1"/>
    <col min="21" max="21" width="39.140625" bestFit="1" customWidth="1"/>
    <col min="22" max="27" width="40.140625" bestFit="1" customWidth="1"/>
    <col min="28" max="28" width="39.140625" bestFit="1" customWidth="1"/>
    <col min="29" max="49" width="40.140625" bestFit="1" customWidth="1"/>
    <col min="50" max="50" width="39.140625" bestFit="1" customWidth="1"/>
    <col min="51" max="56" width="40.140625" bestFit="1" customWidth="1"/>
    <col min="57" max="57" width="39.140625" bestFit="1" customWidth="1"/>
    <col min="58" max="62" width="40.140625" bestFit="1" customWidth="1"/>
    <col min="63" max="63" width="39.140625" bestFit="1" customWidth="1"/>
    <col min="64" max="68" width="40.140625" bestFit="1" customWidth="1"/>
    <col min="69" max="69" width="39.140625" bestFit="1" customWidth="1"/>
    <col min="70" max="77" width="40.140625" bestFit="1" customWidth="1"/>
    <col min="78" max="78" width="39.140625" bestFit="1" customWidth="1"/>
    <col min="79" max="80" width="40.140625" bestFit="1" customWidth="1"/>
    <col min="81" max="81" width="39.140625" bestFit="1" customWidth="1"/>
    <col min="82" max="96" width="40.140625" bestFit="1" customWidth="1"/>
    <col min="97" max="98" width="39.140625" bestFit="1" customWidth="1"/>
    <col min="99" max="108" width="40.140625" bestFit="1" customWidth="1"/>
    <col min="109" max="109" width="39.140625" bestFit="1" customWidth="1"/>
    <col min="110" max="121" width="40.140625" bestFit="1" customWidth="1"/>
    <col min="122" max="122" width="39.140625" bestFit="1" customWidth="1"/>
    <col min="123" max="125" width="40.140625" bestFit="1" customWidth="1"/>
    <col min="126" max="126" width="39.140625" bestFit="1" customWidth="1"/>
    <col min="127" max="135" width="40.140625" bestFit="1" customWidth="1"/>
    <col min="136" max="137" width="39.140625" bestFit="1" customWidth="1"/>
    <col min="138" max="172" width="40.140625" bestFit="1" customWidth="1"/>
    <col min="173" max="173" width="39.140625" bestFit="1" customWidth="1"/>
    <col min="174" max="177" width="40.140625" bestFit="1" customWidth="1"/>
    <col min="178" max="178" width="39.140625" bestFit="1" customWidth="1"/>
    <col min="179" max="179" width="40.140625" bestFit="1" customWidth="1"/>
    <col min="180" max="180" width="39.140625" bestFit="1" customWidth="1"/>
    <col min="181" max="192" width="40.140625" bestFit="1" customWidth="1"/>
    <col min="193" max="193" width="39.140625" bestFit="1" customWidth="1"/>
    <col min="194" max="194" width="40.140625" bestFit="1" customWidth="1"/>
    <col min="195" max="195" width="39.140625" bestFit="1" customWidth="1"/>
    <col min="196" max="200" width="40.140625" bestFit="1" customWidth="1"/>
    <col min="201" max="201" width="39.140625" bestFit="1" customWidth="1"/>
    <col min="202" max="202" width="40.140625" bestFit="1" customWidth="1"/>
    <col min="203" max="203" width="39.140625" bestFit="1" customWidth="1"/>
    <col min="204" max="205" width="40.140625" bestFit="1" customWidth="1"/>
    <col min="206" max="206" width="39.140625" bestFit="1" customWidth="1"/>
    <col min="207" max="222" width="40.140625" bestFit="1" customWidth="1"/>
    <col min="223" max="223" width="39.140625" bestFit="1" customWidth="1"/>
    <col min="224" max="224" width="38.140625" bestFit="1" customWidth="1"/>
    <col min="225" max="245" width="40.140625" bestFit="1" customWidth="1"/>
    <col min="246" max="246" width="38.140625" bestFit="1" customWidth="1"/>
    <col min="247" max="274" width="40.140625" bestFit="1" customWidth="1"/>
    <col min="275" max="275" width="38.140625" bestFit="1" customWidth="1"/>
    <col min="276" max="279" width="40.140625" bestFit="1" customWidth="1"/>
    <col min="280" max="280" width="39.140625" bestFit="1" customWidth="1"/>
    <col min="281" max="286" width="40.140625" bestFit="1" customWidth="1"/>
    <col min="287" max="287" width="39.140625" bestFit="1" customWidth="1"/>
    <col min="288" max="291" width="40.140625" bestFit="1" customWidth="1"/>
    <col min="292" max="292" width="39.140625" bestFit="1" customWidth="1"/>
    <col min="293" max="293" width="40.140625" bestFit="1" customWidth="1"/>
    <col min="294" max="294" width="37" bestFit="1" customWidth="1"/>
    <col min="295" max="318" width="40.140625" bestFit="1" customWidth="1"/>
    <col min="319" max="319" width="39.140625" bestFit="1" customWidth="1"/>
    <col min="320" max="328" width="40.140625" bestFit="1" customWidth="1"/>
    <col min="329" max="329" width="39.140625" bestFit="1" customWidth="1"/>
    <col min="330" max="342" width="40.140625" bestFit="1" customWidth="1"/>
    <col min="343" max="343" width="39.140625" bestFit="1" customWidth="1"/>
    <col min="344" max="381" width="40.140625" bestFit="1" customWidth="1"/>
    <col min="382" max="382" width="38.140625" bestFit="1" customWidth="1"/>
    <col min="383" max="383" width="40.140625" bestFit="1" customWidth="1"/>
    <col min="384" max="384" width="38.140625" bestFit="1" customWidth="1"/>
    <col min="385" max="399" width="40.140625" bestFit="1" customWidth="1"/>
    <col min="400" max="400" width="39.140625" bestFit="1" customWidth="1"/>
    <col min="401" max="427" width="40.140625" bestFit="1" customWidth="1"/>
    <col min="428" max="428" width="39.140625" bestFit="1" customWidth="1"/>
    <col min="429" max="438" width="40.140625" bestFit="1" customWidth="1"/>
    <col min="439" max="439" width="39.140625" bestFit="1" customWidth="1"/>
    <col min="440" max="443" width="40.140625" bestFit="1" customWidth="1"/>
    <col min="444" max="444" width="39.140625" bestFit="1" customWidth="1"/>
    <col min="445" max="454" width="40.140625" bestFit="1" customWidth="1"/>
    <col min="455" max="455" width="39.140625" bestFit="1" customWidth="1"/>
    <col min="456" max="470" width="40.140625" bestFit="1" customWidth="1"/>
    <col min="471" max="471" width="39.140625" bestFit="1" customWidth="1"/>
    <col min="472" max="480" width="40.140625" bestFit="1" customWidth="1"/>
    <col min="481" max="481" width="39.140625" bestFit="1" customWidth="1"/>
    <col min="482" max="487" width="40.140625" bestFit="1" customWidth="1"/>
    <col min="488" max="488" width="39.140625" bestFit="1" customWidth="1"/>
    <col min="489" max="494" width="40.140625" bestFit="1" customWidth="1"/>
    <col min="495" max="495" width="39.140625" bestFit="1" customWidth="1"/>
    <col min="496" max="496" width="40.140625" bestFit="1" customWidth="1"/>
    <col min="497" max="497" width="39.140625" bestFit="1" customWidth="1"/>
    <col min="498" max="500" width="40.140625" bestFit="1" customWidth="1"/>
    <col min="501" max="501" width="39.140625" bestFit="1" customWidth="1"/>
    <col min="502" max="513" width="40.140625" bestFit="1" customWidth="1"/>
    <col min="514" max="514" width="39.140625" bestFit="1" customWidth="1"/>
    <col min="515" max="520" width="40.140625" bestFit="1" customWidth="1"/>
    <col min="521" max="521" width="38.140625" bestFit="1" customWidth="1"/>
    <col min="522" max="530" width="40.140625" bestFit="1" customWidth="1"/>
    <col min="531" max="531" width="39.140625" bestFit="1" customWidth="1"/>
    <col min="532" max="536" width="40.140625" bestFit="1" customWidth="1"/>
    <col min="537" max="537" width="39.140625" bestFit="1" customWidth="1"/>
    <col min="538" max="553" width="40.140625" bestFit="1" customWidth="1"/>
    <col min="554" max="554" width="39.140625" bestFit="1" customWidth="1"/>
    <col min="555" max="558" width="40.140625" bestFit="1" customWidth="1"/>
    <col min="559" max="559" width="39.140625" bestFit="1" customWidth="1"/>
    <col min="560" max="579" width="40.140625" bestFit="1" customWidth="1"/>
    <col min="580" max="580" width="39.140625" bestFit="1" customWidth="1"/>
    <col min="581" max="590" width="40.140625" bestFit="1" customWidth="1"/>
    <col min="591" max="591" width="39.140625" bestFit="1" customWidth="1"/>
    <col min="592" max="596" width="40.140625" bestFit="1" customWidth="1"/>
    <col min="597" max="597" width="39.140625" bestFit="1" customWidth="1"/>
    <col min="598" max="603" width="40.140625" bestFit="1" customWidth="1"/>
    <col min="604" max="604" width="39.140625" bestFit="1" customWidth="1"/>
    <col min="605" max="625" width="40.140625" bestFit="1" customWidth="1"/>
    <col min="626" max="626" width="39.140625" bestFit="1" customWidth="1"/>
    <col min="627" max="630" width="40.140625" bestFit="1" customWidth="1"/>
    <col min="631" max="631" width="39.140625" bestFit="1" customWidth="1"/>
    <col min="632" max="636" width="40.140625" bestFit="1" customWidth="1"/>
    <col min="637" max="639" width="39.140625" bestFit="1" customWidth="1"/>
    <col min="640" max="646" width="40.140625" bestFit="1" customWidth="1"/>
    <col min="647" max="648" width="39.140625" bestFit="1" customWidth="1"/>
    <col min="649" max="659" width="40.140625" bestFit="1" customWidth="1"/>
    <col min="660" max="660" width="39.140625" bestFit="1" customWidth="1"/>
    <col min="661" max="673" width="40.140625" bestFit="1" customWidth="1"/>
    <col min="674" max="674" width="39.140625" bestFit="1" customWidth="1"/>
    <col min="675" max="714" width="40.140625" bestFit="1" customWidth="1"/>
    <col min="715" max="716" width="39.140625" bestFit="1" customWidth="1"/>
    <col min="717" max="724" width="40.140625" bestFit="1" customWidth="1"/>
    <col min="725" max="725" width="39.140625" bestFit="1" customWidth="1"/>
    <col min="726" max="734" width="40.140625" bestFit="1" customWidth="1"/>
    <col min="735" max="735" width="39.140625" bestFit="1" customWidth="1"/>
    <col min="736" max="746" width="40.140625" bestFit="1" customWidth="1"/>
    <col min="747" max="747" width="38.140625" bestFit="1" customWidth="1"/>
    <col min="748" max="748" width="40.140625" bestFit="1" customWidth="1"/>
    <col min="749" max="749" width="39.140625" bestFit="1" customWidth="1"/>
    <col min="750" max="765" width="40.140625" bestFit="1" customWidth="1"/>
    <col min="766" max="766" width="38.140625" bestFit="1" customWidth="1"/>
    <col min="767" max="774" width="40.140625" bestFit="1" customWidth="1"/>
    <col min="775" max="775" width="38.140625" bestFit="1" customWidth="1"/>
    <col min="776" max="780" width="40.140625" bestFit="1" customWidth="1"/>
    <col min="781" max="781" width="39.140625" bestFit="1" customWidth="1"/>
    <col min="782" max="800" width="40.140625" bestFit="1" customWidth="1"/>
    <col min="801" max="801" width="39.140625" bestFit="1" customWidth="1"/>
    <col min="802" max="803" width="40.140625" bestFit="1" customWidth="1"/>
    <col min="804" max="804" width="39.140625" bestFit="1" customWidth="1"/>
    <col min="805" max="805" width="40.140625" bestFit="1" customWidth="1"/>
    <col min="806" max="807" width="39.140625" bestFit="1" customWidth="1"/>
    <col min="808" max="808" width="40.140625" bestFit="1" customWidth="1"/>
    <col min="809" max="810" width="39.140625" bestFit="1" customWidth="1"/>
    <col min="811" max="817" width="40.140625" bestFit="1" customWidth="1"/>
    <col min="818" max="818" width="39.140625" bestFit="1" customWidth="1"/>
    <col min="819" max="823" width="40.140625" bestFit="1" customWidth="1"/>
    <col min="824" max="824" width="39.140625" bestFit="1" customWidth="1"/>
    <col min="825" max="827" width="40.140625" bestFit="1" customWidth="1"/>
    <col min="828" max="828" width="39.140625" bestFit="1" customWidth="1"/>
    <col min="829" max="842" width="40.140625" bestFit="1" customWidth="1"/>
    <col min="843" max="843" width="39.140625" bestFit="1" customWidth="1"/>
    <col min="844" max="850" width="40.140625" bestFit="1" customWidth="1"/>
    <col min="851" max="851" width="39.140625" bestFit="1" customWidth="1"/>
    <col min="852" max="854" width="40.140625" bestFit="1" customWidth="1"/>
    <col min="855" max="855" width="39.140625" bestFit="1" customWidth="1"/>
    <col min="856" max="866" width="40.140625" bestFit="1" customWidth="1"/>
    <col min="867" max="867" width="39.140625" bestFit="1" customWidth="1"/>
    <col min="868" max="869" width="40.140625" bestFit="1" customWidth="1"/>
    <col min="870" max="870" width="39.140625" bestFit="1" customWidth="1"/>
    <col min="871" max="880" width="40.140625" bestFit="1" customWidth="1"/>
    <col min="881" max="881" width="39.140625" bestFit="1" customWidth="1"/>
    <col min="882" max="891" width="40.140625" bestFit="1" customWidth="1"/>
    <col min="892" max="893" width="39.140625" bestFit="1" customWidth="1"/>
    <col min="894" max="910" width="40.140625" bestFit="1" customWidth="1"/>
    <col min="911" max="911" width="39.140625" bestFit="1" customWidth="1"/>
    <col min="912" max="916" width="40.140625" bestFit="1" customWidth="1"/>
    <col min="917" max="917" width="39.140625" bestFit="1" customWidth="1"/>
    <col min="918" max="929" width="40.140625" bestFit="1" customWidth="1"/>
    <col min="930" max="930" width="38.140625" bestFit="1" customWidth="1"/>
    <col min="931" max="933" width="40.140625" bestFit="1" customWidth="1"/>
    <col min="934" max="934" width="39.140625" bestFit="1" customWidth="1"/>
    <col min="935" max="963" width="40.140625" bestFit="1" customWidth="1"/>
    <col min="964" max="964" width="39.140625" bestFit="1" customWidth="1"/>
    <col min="965" max="969" width="40.140625" bestFit="1" customWidth="1"/>
    <col min="970" max="970" width="38.140625" bestFit="1" customWidth="1"/>
    <col min="971" max="990" width="40.140625" bestFit="1" customWidth="1"/>
    <col min="991" max="991" width="39.140625" bestFit="1" customWidth="1"/>
    <col min="992" max="1001" width="40.140625" bestFit="1" customWidth="1"/>
    <col min="1002" max="1002" width="39.140625" bestFit="1" customWidth="1"/>
    <col min="1003" max="1007" width="40.140625" bestFit="1" customWidth="1"/>
    <col min="1008" max="1008" width="39.140625" bestFit="1" customWidth="1"/>
    <col min="1009" max="1021" width="40.140625" bestFit="1" customWidth="1"/>
    <col min="1022" max="1022" width="39.140625" bestFit="1" customWidth="1"/>
    <col min="1023" max="1030" width="40.140625" bestFit="1" customWidth="1"/>
    <col min="1031" max="1032" width="39.140625" bestFit="1" customWidth="1"/>
    <col min="1033" max="1036" width="40.140625" bestFit="1" customWidth="1"/>
    <col min="1037" max="1037" width="39.140625" bestFit="1" customWidth="1"/>
    <col min="1038" max="1043" width="40.140625" bestFit="1" customWidth="1"/>
    <col min="1044" max="1044" width="39.140625" bestFit="1" customWidth="1"/>
    <col min="1045" max="1046" width="40.140625" bestFit="1" customWidth="1"/>
    <col min="1047" max="1047" width="38.140625" bestFit="1" customWidth="1"/>
    <col min="1048" max="1049" width="40.140625" bestFit="1" customWidth="1"/>
    <col min="1050" max="1050" width="39.140625" bestFit="1" customWidth="1"/>
    <col min="1051" max="1054" width="40.140625" bestFit="1" customWidth="1"/>
    <col min="1055" max="1055" width="39.140625" bestFit="1" customWidth="1"/>
    <col min="1056" max="1058" width="40.140625" bestFit="1" customWidth="1"/>
    <col min="1059" max="1059" width="39.140625" bestFit="1" customWidth="1"/>
    <col min="1060" max="1072" width="40.140625" bestFit="1" customWidth="1"/>
    <col min="1073" max="1073" width="39.140625" bestFit="1" customWidth="1"/>
    <col min="1074" max="1078" width="40.140625" bestFit="1" customWidth="1"/>
    <col min="1079" max="1079" width="39.140625" bestFit="1" customWidth="1"/>
    <col min="1080" max="1089" width="40.140625" bestFit="1" customWidth="1"/>
    <col min="1090" max="1090" width="39.140625" bestFit="1" customWidth="1"/>
    <col min="1091" max="1093" width="40.140625" bestFit="1" customWidth="1"/>
    <col min="1094" max="1095" width="39.140625" bestFit="1" customWidth="1"/>
    <col min="1096" max="1100" width="40.140625" bestFit="1" customWidth="1"/>
    <col min="1101" max="1102" width="39.140625" bestFit="1" customWidth="1"/>
    <col min="1103" max="1103" width="40.140625" bestFit="1" customWidth="1"/>
    <col min="1104" max="1104" width="39.140625" bestFit="1" customWidth="1"/>
    <col min="1105" max="1111" width="40.140625" bestFit="1" customWidth="1"/>
    <col min="1112" max="1112" width="38.140625" bestFit="1" customWidth="1"/>
    <col min="1113" max="1117" width="40.140625" bestFit="1" customWidth="1"/>
    <col min="1118" max="1118" width="39.140625" bestFit="1" customWidth="1"/>
    <col min="1119" max="1131" width="40.140625" bestFit="1" customWidth="1"/>
    <col min="1132" max="1132" width="39.140625" bestFit="1" customWidth="1"/>
    <col min="1133" max="1136" width="40.140625" bestFit="1" customWidth="1"/>
    <col min="1137" max="1137" width="39.140625" bestFit="1" customWidth="1"/>
    <col min="1138" max="1141" width="40.140625" bestFit="1" customWidth="1"/>
    <col min="1142" max="1142" width="39.140625" bestFit="1" customWidth="1"/>
    <col min="1143" max="1145" width="40.140625" bestFit="1" customWidth="1"/>
    <col min="1146" max="1146" width="38.140625" bestFit="1" customWidth="1"/>
    <col min="1147" max="1161" width="40.140625" bestFit="1" customWidth="1"/>
    <col min="1162" max="1162" width="38.140625" bestFit="1" customWidth="1"/>
    <col min="1163" max="1168" width="40.140625" bestFit="1" customWidth="1"/>
    <col min="1169" max="1169" width="38.140625" bestFit="1" customWidth="1"/>
    <col min="1170" max="1175" width="40.140625" bestFit="1" customWidth="1"/>
    <col min="1176" max="1176" width="39.140625" bestFit="1" customWidth="1"/>
    <col min="1177" max="1195" width="40.140625" bestFit="1" customWidth="1"/>
    <col min="1196" max="1196" width="39.140625" bestFit="1" customWidth="1"/>
    <col min="1197" max="1204" width="40.140625" bestFit="1" customWidth="1"/>
    <col min="1205" max="1205" width="38.140625" bestFit="1" customWidth="1"/>
    <col min="1206" max="1214" width="40.140625" bestFit="1" customWidth="1"/>
    <col min="1215" max="1215" width="39.140625" bestFit="1" customWidth="1"/>
    <col min="1216" max="1238" width="40.140625" bestFit="1" customWidth="1"/>
    <col min="1239" max="1239" width="39.140625" bestFit="1" customWidth="1"/>
    <col min="1240" max="1258" width="40.140625" bestFit="1" customWidth="1"/>
    <col min="1259" max="1259" width="39.140625" bestFit="1" customWidth="1"/>
    <col min="1260" max="1267" width="40.140625" bestFit="1" customWidth="1"/>
    <col min="1268" max="1268" width="39.140625" bestFit="1" customWidth="1"/>
    <col min="1269" max="1272" width="40.140625" bestFit="1" customWidth="1"/>
    <col min="1273" max="1273" width="39.140625" bestFit="1" customWidth="1"/>
    <col min="1274" max="1294" width="40.140625" bestFit="1" customWidth="1"/>
    <col min="1295" max="1295" width="39.140625" bestFit="1" customWidth="1"/>
    <col min="1296" max="1301" width="40.140625" bestFit="1" customWidth="1"/>
    <col min="1302" max="1302" width="39.140625" bestFit="1" customWidth="1"/>
    <col min="1303" max="1319" width="40.140625" bestFit="1" customWidth="1"/>
    <col min="1320" max="1320" width="39.140625" bestFit="1" customWidth="1"/>
    <col min="1321" max="1331" width="40.140625" bestFit="1" customWidth="1"/>
    <col min="1332" max="1332" width="39.140625" bestFit="1" customWidth="1"/>
    <col min="1333" max="1333" width="40.140625" bestFit="1" customWidth="1"/>
    <col min="1334" max="1334" width="39.140625" bestFit="1" customWidth="1"/>
    <col min="1335" max="1340" width="40.140625" bestFit="1" customWidth="1"/>
    <col min="1341" max="1341" width="39.140625" bestFit="1" customWidth="1"/>
    <col min="1342" max="1344" width="40.140625" bestFit="1" customWidth="1"/>
    <col min="1345" max="1345" width="38.140625" bestFit="1" customWidth="1"/>
    <col min="1346" max="1369" width="40.140625" bestFit="1" customWidth="1"/>
    <col min="1370" max="1370" width="39.140625" bestFit="1" customWidth="1"/>
    <col min="1371" max="1377" width="40.140625" bestFit="1" customWidth="1"/>
    <col min="1378" max="1378" width="39.140625" bestFit="1" customWidth="1"/>
    <col min="1379" max="1394" width="40.140625" bestFit="1" customWidth="1"/>
    <col min="1395" max="1395" width="39.140625" bestFit="1" customWidth="1"/>
    <col min="1396" max="1397" width="40.140625" bestFit="1" customWidth="1"/>
    <col min="1398" max="1398" width="39.140625" bestFit="1" customWidth="1"/>
    <col min="1399" max="1413" width="40.140625" bestFit="1" customWidth="1"/>
    <col min="1414" max="1414" width="39.140625" bestFit="1" customWidth="1"/>
    <col min="1415" max="1415" width="40.140625" bestFit="1" customWidth="1"/>
    <col min="1416" max="1416" width="39.140625" bestFit="1" customWidth="1"/>
    <col min="1417" max="1431" width="40.140625" bestFit="1" customWidth="1"/>
    <col min="1432" max="1432" width="39.140625" bestFit="1" customWidth="1"/>
    <col min="1433" max="1436" width="40.140625" bestFit="1" customWidth="1"/>
    <col min="1437" max="1437" width="39.140625" bestFit="1" customWidth="1"/>
    <col min="1438" max="1453" width="40.140625" bestFit="1" customWidth="1"/>
    <col min="1454" max="1454" width="39.140625" bestFit="1" customWidth="1"/>
    <col min="1455" max="1457" width="40.140625" bestFit="1" customWidth="1"/>
    <col min="1458" max="1458" width="38.140625" bestFit="1" customWidth="1"/>
    <col min="1459" max="1463" width="40.140625" bestFit="1" customWidth="1"/>
    <col min="1464" max="1464" width="39.140625" bestFit="1" customWidth="1"/>
    <col min="1465" max="1484" width="40.140625" bestFit="1" customWidth="1"/>
    <col min="1485" max="1485" width="39.140625" bestFit="1" customWidth="1"/>
    <col min="1486" max="1488" width="40.140625" bestFit="1" customWidth="1"/>
    <col min="1489" max="1489" width="38.140625" bestFit="1" customWidth="1"/>
    <col min="1490" max="1495" width="40.140625" bestFit="1" customWidth="1"/>
    <col min="1496" max="1496" width="39.140625" bestFit="1" customWidth="1"/>
    <col min="1497" max="1497" width="40.140625" bestFit="1" customWidth="1"/>
    <col min="1498" max="1498" width="39.140625" bestFit="1" customWidth="1"/>
    <col min="1499" max="1513" width="40.140625" bestFit="1" customWidth="1"/>
    <col min="1514" max="1514" width="39.140625" bestFit="1" customWidth="1"/>
    <col min="1515" max="1552" width="40.140625" bestFit="1" customWidth="1"/>
    <col min="1553" max="1553" width="38.140625" bestFit="1" customWidth="1"/>
    <col min="1554" max="1554" width="39.140625" bestFit="1" customWidth="1"/>
    <col min="1555" max="1556" width="40.140625" bestFit="1" customWidth="1"/>
    <col min="1557" max="1557" width="39.140625" bestFit="1" customWidth="1"/>
    <col min="1558" max="1599" width="40.140625" bestFit="1" customWidth="1"/>
    <col min="1600" max="1600" width="39.140625" bestFit="1" customWidth="1"/>
    <col min="1601" max="1602" width="40.140625" bestFit="1" customWidth="1"/>
    <col min="1603" max="1603" width="39.140625" bestFit="1" customWidth="1"/>
    <col min="1604" max="1647" width="40.140625" bestFit="1" customWidth="1"/>
    <col min="1648" max="1648" width="39.140625" bestFit="1" customWidth="1"/>
    <col min="1649" max="1653" width="40.140625" bestFit="1" customWidth="1"/>
    <col min="1654" max="1654" width="39.140625" bestFit="1" customWidth="1"/>
    <col min="1655" max="1657" width="40.140625" bestFit="1" customWidth="1"/>
    <col min="1658" max="1658" width="39.140625" bestFit="1" customWidth="1"/>
    <col min="1659" max="1665" width="40.140625" bestFit="1" customWidth="1"/>
    <col min="1666" max="1666" width="39.140625" bestFit="1" customWidth="1"/>
    <col min="1667" max="1680" width="40.140625" bestFit="1" customWidth="1"/>
    <col min="1681" max="1681" width="39.140625" bestFit="1" customWidth="1"/>
    <col min="1682" max="1686" width="40.140625" bestFit="1" customWidth="1"/>
    <col min="1687" max="1687" width="39.140625" bestFit="1" customWidth="1"/>
    <col min="1688" max="1729" width="40.140625" bestFit="1" customWidth="1"/>
    <col min="1730" max="1730" width="39.140625" bestFit="1" customWidth="1"/>
    <col min="1731" max="1735" width="40.140625" bestFit="1" customWidth="1"/>
    <col min="1736" max="1736" width="39.140625" bestFit="1" customWidth="1"/>
    <col min="1737" max="1767" width="40.140625" bestFit="1" customWidth="1"/>
    <col min="1768" max="1768" width="39.140625" bestFit="1" customWidth="1"/>
    <col min="1769" max="1776" width="40.140625" bestFit="1" customWidth="1"/>
    <col min="1777" max="1777" width="38.140625" bestFit="1" customWidth="1"/>
    <col min="1778" max="1778" width="40.140625" bestFit="1" customWidth="1"/>
    <col min="1779" max="1779" width="39.140625" bestFit="1" customWidth="1"/>
    <col min="1780" max="1784" width="40.140625" bestFit="1" customWidth="1"/>
    <col min="1785" max="1785" width="39.140625" bestFit="1" customWidth="1"/>
    <col min="1786" max="1786" width="40.140625" bestFit="1" customWidth="1"/>
    <col min="1787" max="1787" width="38.140625" bestFit="1" customWidth="1"/>
    <col min="1788" max="1791" width="40.140625" bestFit="1" customWidth="1"/>
    <col min="1792" max="1792" width="39.140625" bestFit="1" customWidth="1"/>
    <col min="1793" max="1795" width="40.140625" bestFit="1" customWidth="1"/>
    <col min="1796" max="1796" width="39.140625" bestFit="1" customWidth="1"/>
    <col min="1797" max="1801" width="40.140625" bestFit="1" customWidth="1"/>
    <col min="1802" max="1802" width="39.140625" bestFit="1" customWidth="1"/>
    <col min="1803" max="1814" width="40.140625" bestFit="1" customWidth="1"/>
    <col min="1815" max="1815" width="39.140625" bestFit="1" customWidth="1"/>
    <col min="1816" max="1824" width="40.140625" bestFit="1" customWidth="1"/>
    <col min="1825" max="1825" width="38.140625" bestFit="1" customWidth="1"/>
    <col min="1826" max="1827" width="39.140625" bestFit="1" customWidth="1"/>
    <col min="1828" max="1840" width="40.140625" bestFit="1" customWidth="1"/>
    <col min="1841" max="1841" width="38.140625" bestFit="1" customWidth="1"/>
    <col min="1842" max="1847" width="40.140625" bestFit="1" customWidth="1"/>
    <col min="1848" max="1848" width="38.140625" bestFit="1" customWidth="1"/>
    <col min="1849" max="1851" width="40.140625" bestFit="1" customWidth="1"/>
    <col min="1852" max="1852" width="39.140625" bestFit="1" customWidth="1"/>
    <col min="1853" max="1879" width="40.140625" bestFit="1" customWidth="1"/>
    <col min="1880" max="1880" width="39.140625" bestFit="1" customWidth="1"/>
    <col min="1881" max="1884" width="40.140625" bestFit="1" customWidth="1"/>
    <col min="1885" max="1885" width="39.140625" bestFit="1" customWidth="1"/>
    <col min="1886" max="1888" width="40.140625" bestFit="1" customWidth="1"/>
    <col min="1889" max="1889" width="39.140625" bestFit="1" customWidth="1"/>
    <col min="1890" max="1905" width="40.140625" bestFit="1" customWidth="1"/>
    <col min="1906" max="1906" width="39.140625" bestFit="1" customWidth="1"/>
    <col min="1907" max="1908" width="40.140625" bestFit="1" customWidth="1"/>
    <col min="1909" max="1909" width="39.140625" bestFit="1" customWidth="1"/>
    <col min="1910" max="1918" width="40.140625" bestFit="1" customWidth="1"/>
    <col min="1919" max="1919" width="39.140625" bestFit="1" customWidth="1"/>
    <col min="1920" max="1922" width="40.140625" bestFit="1" customWidth="1"/>
    <col min="1923" max="1923" width="39.140625" bestFit="1" customWidth="1"/>
    <col min="1924" max="1926" width="40.140625" bestFit="1" customWidth="1"/>
    <col min="1927" max="1927" width="39.140625" bestFit="1" customWidth="1"/>
    <col min="1928" max="1944" width="40.140625" bestFit="1" customWidth="1"/>
    <col min="1945" max="1945" width="39.140625" bestFit="1" customWidth="1"/>
    <col min="1946" max="1955" width="40.140625" bestFit="1" customWidth="1"/>
    <col min="1956" max="1956" width="38.140625" bestFit="1" customWidth="1"/>
    <col min="1957" max="1957" width="39.140625" bestFit="1" customWidth="1"/>
    <col min="1958" max="1972" width="40.140625" bestFit="1" customWidth="1"/>
    <col min="1973" max="1973" width="38.140625" bestFit="1" customWidth="1"/>
    <col min="1974" max="1974" width="39.140625" bestFit="1" customWidth="1"/>
    <col min="1975" max="1976" width="40.140625" bestFit="1" customWidth="1"/>
    <col min="1977" max="1978" width="39.140625" bestFit="1" customWidth="1"/>
    <col min="1979" max="1981" width="40.140625" bestFit="1" customWidth="1"/>
    <col min="1982" max="1982" width="39.140625" bestFit="1" customWidth="1"/>
    <col min="1983" max="1997" width="40.140625" bestFit="1" customWidth="1"/>
    <col min="1998" max="1998" width="39.140625" bestFit="1" customWidth="1"/>
    <col min="1999" max="1999" width="40.140625" bestFit="1" customWidth="1"/>
    <col min="2000" max="2000" width="39.140625" bestFit="1" customWidth="1"/>
    <col min="2001" max="2005" width="40.140625" bestFit="1" customWidth="1"/>
    <col min="2006" max="2006" width="39.140625" bestFit="1" customWidth="1"/>
    <col min="2007" max="2021" width="40.140625" bestFit="1" customWidth="1"/>
    <col min="2022" max="2022" width="39.140625" bestFit="1" customWidth="1"/>
    <col min="2023" max="2026" width="40.140625" bestFit="1" customWidth="1"/>
    <col min="2027" max="2028" width="39.140625" bestFit="1" customWidth="1"/>
    <col min="2029" max="2040" width="40.140625" bestFit="1" customWidth="1"/>
    <col min="2041" max="2041" width="39.140625" bestFit="1" customWidth="1"/>
    <col min="2042" max="2064" width="40.140625" bestFit="1" customWidth="1"/>
    <col min="2065" max="2066" width="39.140625" bestFit="1" customWidth="1"/>
    <col min="2067" max="2067" width="38.140625" bestFit="1" customWidth="1"/>
    <col min="2068" max="2081" width="40.140625" bestFit="1" customWidth="1"/>
    <col min="2082" max="2082" width="39.140625" bestFit="1" customWidth="1"/>
    <col min="2083" max="2113" width="40.140625" bestFit="1" customWidth="1"/>
    <col min="2114" max="2114" width="39.140625" bestFit="1" customWidth="1"/>
    <col min="2115" max="2119" width="40.140625" bestFit="1" customWidth="1"/>
    <col min="2120" max="2120" width="38.140625" bestFit="1" customWidth="1"/>
    <col min="2121" max="2135" width="40.140625" bestFit="1" customWidth="1"/>
    <col min="2136" max="2136" width="39.140625" bestFit="1" customWidth="1"/>
    <col min="2137" max="2173" width="40.140625" bestFit="1" customWidth="1"/>
    <col min="2174" max="2174" width="39.140625" bestFit="1" customWidth="1"/>
    <col min="2175" max="2179" width="40.140625" bestFit="1" customWidth="1"/>
    <col min="2180" max="2180" width="39.140625" bestFit="1" customWidth="1"/>
    <col min="2181" max="2185" width="40.140625" bestFit="1" customWidth="1"/>
    <col min="2186" max="2187" width="39.140625" bestFit="1" customWidth="1"/>
    <col min="2188" max="2191" width="40.140625" bestFit="1" customWidth="1"/>
    <col min="2192" max="2193" width="39.140625" bestFit="1" customWidth="1"/>
    <col min="2194" max="2197" width="40.140625" bestFit="1" customWidth="1"/>
    <col min="2198" max="2198" width="39.140625" bestFit="1" customWidth="1"/>
    <col min="2199" max="2222" width="40.140625" bestFit="1" customWidth="1"/>
    <col min="2223" max="2223" width="39.140625" bestFit="1" customWidth="1"/>
    <col min="2224" max="2224" width="40.140625" bestFit="1" customWidth="1"/>
    <col min="2225" max="2225" width="39.140625" bestFit="1" customWidth="1"/>
    <col min="2226" max="2236" width="40.140625" bestFit="1" customWidth="1"/>
    <col min="2237" max="2237" width="39.140625" bestFit="1" customWidth="1"/>
    <col min="2238" max="2255" width="40.140625" bestFit="1" customWidth="1"/>
    <col min="2256" max="2256" width="39.140625" bestFit="1" customWidth="1"/>
    <col min="2257" max="2278" width="40.140625" bestFit="1" customWidth="1"/>
    <col min="2279" max="2279" width="39.140625" bestFit="1" customWidth="1"/>
    <col min="2280" max="2302" width="40.140625" bestFit="1" customWidth="1"/>
    <col min="2303" max="2303" width="39.140625" bestFit="1" customWidth="1"/>
    <col min="2304" max="2317" width="40.140625" bestFit="1" customWidth="1"/>
    <col min="2318" max="2318" width="39.140625" bestFit="1" customWidth="1"/>
    <col min="2319" max="2330" width="40.140625" bestFit="1" customWidth="1"/>
    <col min="2331" max="2331" width="39.140625" bestFit="1" customWidth="1"/>
    <col min="2332" max="2349" width="40.140625" bestFit="1" customWidth="1"/>
    <col min="2350" max="2350" width="39.140625" bestFit="1" customWidth="1"/>
    <col min="2351" max="2353" width="40.140625" bestFit="1" customWidth="1"/>
    <col min="2354" max="2354" width="39.140625" bestFit="1" customWidth="1"/>
    <col min="2355" max="2355" width="40.140625" bestFit="1" customWidth="1"/>
    <col min="2356" max="2356" width="39.140625" bestFit="1" customWidth="1"/>
    <col min="2357" max="2357" width="40.140625" bestFit="1" customWidth="1"/>
    <col min="2358" max="2358" width="39.140625" bestFit="1" customWidth="1"/>
    <col min="2359" max="2360" width="40.140625" bestFit="1" customWidth="1"/>
    <col min="2361" max="2362" width="39.140625" bestFit="1" customWidth="1"/>
    <col min="2363" max="2371" width="40.140625" bestFit="1" customWidth="1"/>
    <col min="2372" max="2372" width="39.140625" bestFit="1" customWidth="1"/>
    <col min="2373" max="2378" width="40.140625" bestFit="1" customWidth="1"/>
    <col min="2379" max="2379" width="39.140625" bestFit="1" customWidth="1"/>
    <col min="2380" max="2382" width="40.140625" bestFit="1" customWidth="1"/>
    <col min="2383" max="2383" width="39.140625" bestFit="1" customWidth="1"/>
    <col min="2384" max="2395" width="40.140625" bestFit="1" customWidth="1"/>
    <col min="2396" max="2396" width="39.140625" bestFit="1" customWidth="1"/>
    <col min="2397" max="2406" width="40.140625" bestFit="1" customWidth="1"/>
    <col min="2407" max="2407" width="39.140625" bestFit="1" customWidth="1"/>
    <col min="2408" max="2414" width="40.140625" bestFit="1" customWidth="1"/>
    <col min="2415" max="2415" width="37" bestFit="1" customWidth="1"/>
    <col min="2416" max="2426" width="40.140625" bestFit="1" customWidth="1"/>
    <col min="2427" max="2427" width="39.140625" bestFit="1" customWidth="1"/>
    <col min="2428" max="2429" width="40.140625" bestFit="1" customWidth="1"/>
    <col min="2430" max="2430" width="39.140625" bestFit="1" customWidth="1"/>
    <col min="2431" max="2438" width="40.140625" bestFit="1" customWidth="1"/>
    <col min="2439" max="2440" width="39.140625" bestFit="1" customWidth="1"/>
    <col min="2441" max="2519" width="40.140625" bestFit="1" customWidth="1"/>
    <col min="2520" max="2520" width="14.140625" bestFit="1" customWidth="1"/>
  </cols>
  <sheetData>
    <row r="1" spans="1:2" x14ac:dyDescent="0.25">
      <c r="A1" s="11">
        <v>44830</v>
      </c>
      <c r="B1">
        <v>0.30409999999999998</v>
      </c>
    </row>
    <row r="2" spans="1:2" x14ac:dyDescent="0.25">
      <c r="A2" s="11">
        <v>44827</v>
      </c>
      <c r="B2">
        <v>0.2636</v>
      </c>
    </row>
    <row r="3" spans="1:2" x14ac:dyDescent="0.25">
      <c r="A3" s="11">
        <v>44826</v>
      </c>
      <c r="B3">
        <v>0.24629999999999999</v>
      </c>
    </row>
    <row r="4" spans="1:2" x14ac:dyDescent="0.25">
      <c r="A4" s="11">
        <v>44825</v>
      </c>
      <c r="B4">
        <v>0.26650000000000001</v>
      </c>
    </row>
    <row r="5" spans="1:2" x14ac:dyDescent="0.25">
      <c r="A5" s="11">
        <v>44824</v>
      </c>
      <c r="B5">
        <v>0.28449999999999998</v>
      </c>
    </row>
    <row r="6" spans="1:2" x14ac:dyDescent="0.25">
      <c r="A6" s="11">
        <v>44823</v>
      </c>
      <c r="B6">
        <v>0.25459999999999999</v>
      </c>
    </row>
    <row r="7" spans="1:2" x14ac:dyDescent="0.25">
      <c r="A7" s="11">
        <v>44820</v>
      </c>
      <c r="B7">
        <v>0.24859999999999999</v>
      </c>
    </row>
    <row r="8" spans="1:2" x14ac:dyDescent="0.25">
      <c r="A8" s="11">
        <v>44819</v>
      </c>
      <c r="B8">
        <v>0.2077</v>
      </c>
    </row>
    <row r="9" spans="1:2" x14ac:dyDescent="0.25">
      <c r="A9" s="11">
        <v>44818</v>
      </c>
      <c r="B9">
        <v>0.2031</v>
      </c>
    </row>
    <row r="10" spans="1:2" x14ac:dyDescent="0.25">
      <c r="A10" s="11">
        <v>44817</v>
      </c>
      <c r="B10">
        <v>0.2271</v>
      </c>
    </row>
    <row r="11" spans="1:2" x14ac:dyDescent="0.25">
      <c r="A11" s="11">
        <v>44816</v>
      </c>
      <c r="B11">
        <v>0.20349999999999999</v>
      </c>
    </row>
    <row r="12" spans="1:2" x14ac:dyDescent="0.25">
      <c r="A12" s="11">
        <v>44813</v>
      </c>
      <c r="B12">
        <v>0.16009999999999999</v>
      </c>
    </row>
    <row r="13" spans="1:2" x14ac:dyDescent="0.25">
      <c r="A13" s="11">
        <v>44812</v>
      </c>
      <c r="B13">
        <v>0.18029999999999999</v>
      </c>
    </row>
    <row r="14" spans="1:2" x14ac:dyDescent="0.25">
      <c r="A14" s="11">
        <v>44811</v>
      </c>
      <c r="B14">
        <v>0.18990000000000001</v>
      </c>
    </row>
    <row r="15" spans="1:2" x14ac:dyDescent="0.25">
      <c r="A15" s="11">
        <v>44810</v>
      </c>
      <c r="B15">
        <v>0.22259999999999999</v>
      </c>
    </row>
    <row r="16" spans="1:2" x14ac:dyDescent="0.25">
      <c r="A16" s="11">
        <v>44806</v>
      </c>
      <c r="B16">
        <v>0.2099</v>
      </c>
    </row>
    <row r="17" spans="1:2" x14ac:dyDescent="0.25">
      <c r="A17" s="11">
        <v>44805</v>
      </c>
      <c r="B17">
        <v>0.18410000000000001</v>
      </c>
    </row>
    <row r="18" spans="1:2" x14ac:dyDescent="0.25">
      <c r="A18" s="11">
        <v>44804</v>
      </c>
      <c r="B18">
        <v>0.2162</v>
      </c>
    </row>
    <row r="19" spans="1:2" x14ac:dyDescent="0.25">
      <c r="A19" s="11">
        <v>44803</v>
      </c>
      <c r="B19">
        <v>0.22239999999999999</v>
      </c>
    </row>
    <row r="20" spans="1:2" x14ac:dyDescent="0.25">
      <c r="A20" s="11">
        <v>44802</v>
      </c>
      <c r="B20">
        <v>0.2203</v>
      </c>
    </row>
    <row r="21" spans="1:2" x14ac:dyDescent="0.25">
      <c r="A21" s="11">
        <v>44799</v>
      </c>
      <c r="B21">
        <v>0.1895</v>
      </c>
    </row>
    <row r="22" spans="1:2" x14ac:dyDescent="0.25">
      <c r="A22" s="11">
        <v>44798</v>
      </c>
      <c r="B22">
        <v>0.15679999999999999</v>
      </c>
    </row>
    <row r="23" spans="1:2" x14ac:dyDescent="0.25">
      <c r="A23" s="11">
        <v>44797</v>
      </c>
      <c r="B23">
        <v>0.1898</v>
      </c>
    </row>
    <row r="24" spans="1:2" x14ac:dyDescent="0.25">
      <c r="A24" s="11">
        <v>44796</v>
      </c>
      <c r="B24">
        <v>0.20039999999999999</v>
      </c>
    </row>
    <row r="25" spans="1:2" x14ac:dyDescent="0.25">
      <c r="A25" s="11">
        <v>44795</v>
      </c>
      <c r="B25">
        <v>0.21229999999999999</v>
      </c>
    </row>
    <row r="26" spans="1:2" x14ac:dyDescent="0.25">
      <c r="A26" s="11">
        <v>44792</v>
      </c>
      <c r="B26">
        <v>0.1588</v>
      </c>
    </row>
    <row r="27" spans="1:2" x14ac:dyDescent="0.25">
      <c r="A27" s="11">
        <v>44791</v>
      </c>
      <c r="B27">
        <v>0.14169999999999999</v>
      </c>
    </row>
    <row r="28" spans="1:2" x14ac:dyDescent="0.25">
      <c r="A28" s="11">
        <v>44790</v>
      </c>
      <c r="B28">
        <v>0.1711</v>
      </c>
    </row>
    <row r="29" spans="1:2" x14ac:dyDescent="0.25">
      <c r="A29" s="11">
        <v>44789</v>
      </c>
      <c r="B29">
        <v>0.15359999999999999</v>
      </c>
    </row>
    <row r="30" spans="1:2" x14ac:dyDescent="0.25">
      <c r="A30" s="11">
        <v>44788</v>
      </c>
      <c r="B30">
        <v>0.15859999999999999</v>
      </c>
    </row>
    <row r="31" spans="1:2" x14ac:dyDescent="0.25">
      <c r="A31" s="11">
        <v>44785</v>
      </c>
      <c r="B31">
        <v>0.13120000000000001</v>
      </c>
    </row>
    <row r="32" spans="1:2" x14ac:dyDescent="0.25">
      <c r="A32" s="11">
        <v>44784</v>
      </c>
      <c r="B32">
        <v>0.15390000000000001</v>
      </c>
    </row>
    <row r="33" spans="1:2" x14ac:dyDescent="0.25">
      <c r="A33" s="11">
        <v>44783</v>
      </c>
      <c r="B33">
        <v>0.14410000000000001</v>
      </c>
    </row>
    <row r="34" spans="1:2" x14ac:dyDescent="0.25">
      <c r="A34" s="11">
        <v>44782</v>
      </c>
      <c r="B34">
        <v>0.1885</v>
      </c>
    </row>
    <row r="35" spans="1:2" x14ac:dyDescent="0.25">
      <c r="A35" s="11">
        <v>44781</v>
      </c>
      <c r="B35">
        <v>0.18459999999999999</v>
      </c>
    </row>
    <row r="36" spans="1:2" x14ac:dyDescent="0.25">
      <c r="A36" s="11">
        <v>44778</v>
      </c>
      <c r="B36">
        <v>0.15310000000000001</v>
      </c>
    </row>
    <row r="37" spans="1:2" x14ac:dyDescent="0.25">
      <c r="A37" s="11">
        <v>44777</v>
      </c>
      <c r="B37">
        <v>0.16389999999999999</v>
      </c>
    </row>
    <row r="38" spans="1:2" x14ac:dyDescent="0.25">
      <c r="A38" s="11">
        <v>44776</v>
      </c>
      <c r="B38">
        <v>0.16950000000000001</v>
      </c>
    </row>
    <row r="39" spans="1:2" x14ac:dyDescent="0.25">
      <c r="A39" s="11">
        <v>44775</v>
      </c>
      <c r="B39">
        <v>0.20330000000000001</v>
      </c>
    </row>
    <row r="40" spans="1:2" x14ac:dyDescent="0.25">
      <c r="A40" s="11">
        <v>44774</v>
      </c>
      <c r="B40">
        <v>0.19819999999999999</v>
      </c>
    </row>
    <row r="41" spans="1:2" x14ac:dyDescent="0.25">
      <c r="A41" s="11">
        <v>44771</v>
      </c>
      <c r="B41">
        <v>0.15640000000000001</v>
      </c>
    </row>
    <row r="42" spans="1:2" x14ac:dyDescent="0.25">
      <c r="A42" s="11">
        <v>44770</v>
      </c>
      <c r="B42">
        <v>0.1802</v>
      </c>
    </row>
    <row r="43" spans="1:2" x14ac:dyDescent="0.25">
      <c r="A43" s="11">
        <v>44769</v>
      </c>
      <c r="B43">
        <v>0.17369999999999999</v>
      </c>
    </row>
    <row r="44" spans="1:2" x14ac:dyDescent="0.25">
      <c r="A44" s="11">
        <v>44768</v>
      </c>
      <c r="B44">
        <v>0.2389</v>
      </c>
    </row>
    <row r="45" spans="1:2" x14ac:dyDescent="0.25">
      <c r="A45" s="11">
        <v>44767</v>
      </c>
      <c r="B45">
        <v>0.2142</v>
      </c>
    </row>
    <row r="46" spans="1:2" x14ac:dyDescent="0.25">
      <c r="A46" s="11">
        <v>44764</v>
      </c>
      <c r="B46">
        <v>0.18529999999999999</v>
      </c>
    </row>
    <row r="47" spans="1:2" x14ac:dyDescent="0.25">
      <c r="A47" s="11">
        <v>44763</v>
      </c>
      <c r="B47">
        <v>0.17119999999999999</v>
      </c>
    </row>
    <row r="48" spans="1:2" x14ac:dyDescent="0.25">
      <c r="A48" s="11">
        <v>44762</v>
      </c>
      <c r="B48">
        <v>0.21440000000000001</v>
      </c>
    </row>
    <row r="49" spans="1:2" x14ac:dyDescent="0.25">
      <c r="A49" s="11">
        <v>44761</v>
      </c>
      <c r="B49">
        <v>0.24560000000000001</v>
      </c>
    </row>
    <row r="50" spans="1:2" x14ac:dyDescent="0.25">
      <c r="A50" s="11">
        <v>44760</v>
      </c>
      <c r="B50">
        <v>0.25069999999999998</v>
      </c>
    </row>
    <row r="51" spans="1:2" x14ac:dyDescent="0.25">
      <c r="A51" s="11">
        <v>44757</v>
      </c>
      <c r="B51">
        <v>0.19259999999999999</v>
      </c>
    </row>
    <row r="52" spans="1:2" x14ac:dyDescent="0.25">
      <c r="A52" s="11">
        <v>44756</v>
      </c>
      <c r="B52">
        <v>0.2225</v>
      </c>
    </row>
    <row r="53" spans="1:2" x14ac:dyDescent="0.25">
      <c r="A53" s="11">
        <v>44755</v>
      </c>
      <c r="B53">
        <v>0.2225</v>
      </c>
    </row>
    <row r="54" spans="1:2" x14ac:dyDescent="0.25">
      <c r="A54" s="11">
        <v>44754</v>
      </c>
      <c r="B54">
        <v>0.23910000000000001</v>
      </c>
    </row>
    <row r="55" spans="1:2" x14ac:dyDescent="0.25">
      <c r="A55" s="11">
        <v>44753</v>
      </c>
      <c r="B55">
        <v>0.2384</v>
      </c>
    </row>
    <row r="56" spans="1:2" x14ac:dyDescent="0.25">
      <c r="A56" s="11">
        <v>44750</v>
      </c>
      <c r="B56">
        <v>0.2006</v>
      </c>
    </row>
    <row r="57" spans="1:2" x14ac:dyDescent="0.25">
      <c r="A57" s="11">
        <v>44749</v>
      </c>
      <c r="B57">
        <v>0.20219999999999999</v>
      </c>
    </row>
    <row r="58" spans="1:2" x14ac:dyDescent="0.25">
      <c r="A58" s="11">
        <v>44748</v>
      </c>
      <c r="B58">
        <v>0.2419</v>
      </c>
    </row>
    <row r="59" spans="1:2" x14ac:dyDescent="0.25">
      <c r="A59" s="11">
        <v>44747</v>
      </c>
      <c r="B59">
        <v>0.2409</v>
      </c>
    </row>
    <row r="60" spans="1:2" x14ac:dyDescent="0.25">
      <c r="A60" s="11">
        <v>44743</v>
      </c>
      <c r="B60">
        <v>0.20580000000000001</v>
      </c>
    </row>
    <row r="61" spans="1:2" x14ac:dyDescent="0.25">
      <c r="A61" s="11">
        <v>44742</v>
      </c>
      <c r="B61">
        <v>0.2074</v>
      </c>
    </row>
    <row r="62" spans="1:2" x14ac:dyDescent="0.25">
      <c r="A62" s="11">
        <v>44741</v>
      </c>
      <c r="B62">
        <v>0.22950000000000001</v>
      </c>
    </row>
    <row r="63" spans="1:2" x14ac:dyDescent="0.25">
      <c r="A63" s="11">
        <v>44740</v>
      </c>
      <c r="B63">
        <v>0.24260000000000001</v>
      </c>
    </row>
    <row r="64" spans="1:2" x14ac:dyDescent="0.25">
      <c r="A64" s="11">
        <v>44739</v>
      </c>
      <c r="B64">
        <v>0.2379</v>
      </c>
    </row>
    <row r="65" spans="1:2" x14ac:dyDescent="0.25">
      <c r="A65" s="11">
        <v>44736</v>
      </c>
      <c r="B65">
        <v>0.1938</v>
      </c>
    </row>
    <row r="66" spans="1:2" x14ac:dyDescent="0.25">
      <c r="A66" s="11">
        <v>44735</v>
      </c>
      <c r="B66">
        <v>0.2235</v>
      </c>
    </row>
    <row r="67" spans="1:2" x14ac:dyDescent="0.25">
      <c r="A67" s="11">
        <v>44734</v>
      </c>
      <c r="B67">
        <v>0.25919999999999999</v>
      </c>
    </row>
    <row r="68" spans="1:2" x14ac:dyDescent="0.25">
      <c r="A68" s="11">
        <v>44733</v>
      </c>
      <c r="B68">
        <v>0.26819999999999999</v>
      </c>
    </row>
    <row r="69" spans="1:2" x14ac:dyDescent="0.25">
      <c r="A69" s="11">
        <v>44729</v>
      </c>
      <c r="B69">
        <v>0.26479999999999998</v>
      </c>
    </row>
    <row r="70" spans="1:2" x14ac:dyDescent="0.25">
      <c r="A70" s="11">
        <v>44728</v>
      </c>
      <c r="B70">
        <v>0.28089999999999998</v>
      </c>
    </row>
    <row r="71" spans="1:2" x14ac:dyDescent="0.25">
      <c r="A71" s="11">
        <v>44727</v>
      </c>
      <c r="B71">
        <v>0.2432</v>
      </c>
    </row>
    <row r="72" spans="1:2" x14ac:dyDescent="0.25">
      <c r="A72" s="11">
        <v>44726</v>
      </c>
      <c r="B72">
        <v>0.27150000000000002</v>
      </c>
    </row>
    <row r="73" spans="1:2" x14ac:dyDescent="0.25">
      <c r="A73" s="11">
        <v>44725</v>
      </c>
      <c r="B73">
        <v>0.31319999999999998</v>
      </c>
    </row>
    <row r="74" spans="1:2" x14ac:dyDescent="0.25">
      <c r="A74" s="11">
        <v>44722</v>
      </c>
      <c r="B74">
        <v>0.2472</v>
      </c>
    </row>
    <row r="75" spans="1:2" x14ac:dyDescent="0.25">
      <c r="A75" s="11">
        <v>44721</v>
      </c>
      <c r="B75">
        <v>0.2384</v>
      </c>
    </row>
    <row r="76" spans="1:2" x14ac:dyDescent="0.25">
      <c r="A76" s="11">
        <v>44720</v>
      </c>
      <c r="B76">
        <v>0.2094</v>
      </c>
    </row>
    <row r="77" spans="1:2" x14ac:dyDescent="0.25">
      <c r="A77" s="11">
        <v>44719</v>
      </c>
      <c r="B77">
        <v>0.2019</v>
      </c>
    </row>
    <row r="78" spans="1:2" x14ac:dyDescent="0.25">
      <c r="A78" s="11">
        <v>44718</v>
      </c>
      <c r="B78">
        <v>0.22209999999999999</v>
      </c>
    </row>
    <row r="79" spans="1:2" x14ac:dyDescent="0.25">
      <c r="A79" s="11">
        <v>44715</v>
      </c>
      <c r="B79">
        <v>0.21340000000000001</v>
      </c>
    </row>
    <row r="80" spans="1:2" x14ac:dyDescent="0.25">
      <c r="A80" s="11">
        <v>44714</v>
      </c>
      <c r="B80">
        <v>0.188</v>
      </c>
    </row>
    <row r="81" spans="1:2" x14ac:dyDescent="0.25">
      <c r="A81" s="11">
        <v>44713</v>
      </c>
      <c r="B81">
        <v>0.22500000000000001</v>
      </c>
    </row>
    <row r="82" spans="1:2" x14ac:dyDescent="0.25">
      <c r="A82" s="11">
        <v>44712</v>
      </c>
      <c r="B82">
        <v>0.25619999999999998</v>
      </c>
    </row>
    <row r="83" spans="1:2" x14ac:dyDescent="0.25">
      <c r="A83" s="11">
        <v>44708</v>
      </c>
      <c r="B83">
        <v>0.2082</v>
      </c>
    </row>
    <row r="84" spans="1:2" x14ac:dyDescent="0.25">
      <c r="A84" s="11">
        <v>44707</v>
      </c>
      <c r="B84">
        <v>0.20180000000000001</v>
      </c>
    </row>
    <row r="85" spans="1:2" x14ac:dyDescent="0.25">
      <c r="A85" s="11">
        <v>44706</v>
      </c>
      <c r="B85">
        <v>0.2329</v>
      </c>
    </row>
    <row r="86" spans="1:2" x14ac:dyDescent="0.25">
      <c r="A86" s="11">
        <v>44705</v>
      </c>
      <c r="B86">
        <v>0.27239999999999998</v>
      </c>
    </row>
    <row r="87" spans="1:2" x14ac:dyDescent="0.25">
      <c r="A87" s="11">
        <v>44704</v>
      </c>
      <c r="B87">
        <v>0.26750000000000002</v>
      </c>
    </row>
    <row r="88" spans="1:2" x14ac:dyDescent="0.25">
      <c r="A88" s="11">
        <v>44701</v>
      </c>
      <c r="B88">
        <v>0.2407</v>
      </c>
    </row>
    <row r="89" spans="1:2" x14ac:dyDescent="0.25">
      <c r="A89" s="11">
        <v>44700</v>
      </c>
      <c r="B89">
        <v>0.26169999999999999</v>
      </c>
    </row>
    <row r="90" spans="1:2" x14ac:dyDescent="0.25">
      <c r="A90" s="11">
        <v>44699</v>
      </c>
      <c r="B90">
        <v>0.25600000000000001</v>
      </c>
    </row>
    <row r="91" spans="1:2" x14ac:dyDescent="0.25">
      <c r="A91" s="11">
        <v>44698</v>
      </c>
      <c r="B91">
        <v>0.2442</v>
      </c>
    </row>
    <row r="92" spans="1:2" x14ac:dyDescent="0.25">
      <c r="A92" s="11">
        <v>44697</v>
      </c>
      <c r="B92">
        <v>0.26269999999999999</v>
      </c>
    </row>
    <row r="93" spans="1:2" x14ac:dyDescent="0.25">
      <c r="A93" s="11">
        <v>44694</v>
      </c>
      <c r="B93">
        <v>0.24299999999999999</v>
      </c>
    </row>
    <row r="94" spans="1:2" x14ac:dyDescent="0.25">
      <c r="A94" s="11">
        <v>44693</v>
      </c>
      <c r="B94">
        <v>0.28249999999999997</v>
      </c>
    </row>
    <row r="95" spans="1:2" x14ac:dyDescent="0.25">
      <c r="A95" s="11">
        <v>44692</v>
      </c>
      <c r="B95">
        <v>0.32250000000000001</v>
      </c>
    </row>
    <row r="96" spans="1:2" x14ac:dyDescent="0.25">
      <c r="A96" s="11">
        <v>44691</v>
      </c>
      <c r="B96">
        <v>0.31019999999999998</v>
      </c>
    </row>
    <row r="97" spans="1:2" x14ac:dyDescent="0.25">
      <c r="A97" s="11">
        <v>44690</v>
      </c>
      <c r="B97">
        <v>0.35809999999999997</v>
      </c>
    </row>
    <row r="98" spans="1:2" x14ac:dyDescent="0.25">
      <c r="A98" s="11">
        <v>44687</v>
      </c>
      <c r="B98">
        <v>0.24179999999999999</v>
      </c>
    </row>
    <row r="99" spans="1:2" x14ac:dyDescent="0.25">
      <c r="A99" s="11">
        <v>44686</v>
      </c>
      <c r="B99">
        <v>0.29870000000000002</v>
      </c>
    </row>
    <row r="100" spans="1:2" x14ac:dyDescent="0.25">
      <c r="A100" s="11">
        <v>44685</v>
      </c>
      <c r="B100">
        <v>0.20979999999999999</v>
      </c>
    </row>
    <row r="101" spans="1:2" x14ac:dyDescent="0.25">
      <c r="A101" s="11">
        <v>44684</v>
      </c>
      <c r="B101">
        <v>0.28010000000000002</v>
      </c>
    </row>
    <row r="102" spans="1:2" x14ac:dyDescent="0.25">
      <c r="A102" s="11">
        <v>44683</v>
      </c>
      <c r="B102">
        <v>0.29139999999999999</v>
      </c>
    </row>
    <row r="103" spans="1:2" x14ac:dyDescent="0.25">
      <c r="A103" s="11">
        <v>44680</v>
      </c>
      <c r="B103">
        <v>0.31850000000000001</v>
      </c>
    </row>
    <row r="104" spans="1:2" x14ac:dyDescent="0.25">
      <c r="A104" s="11">
        <v>44679</v>
      </c>
      <c r="B104">
        <v>0.2014</v>
      </c>
    </row>
    <row r="105" spans="1:2" x14ac:dyDescent="0.25">
      <c r="A105" s="11">
        <v>44678</v>
      </c>
      <c r="B105">
        <v>0.3</v>
      </c>
    </row>
    <row r="106" spans="1:2" x14ac:dyDescent="0.25">
      <c r="A106" s="11">
        <v>44677</v>
      </c>
      <c r="B106">
        <v>0.28349999999999997</v>
      </c>
    </row>
    <row r="107" spans="1:2" x14ac:dyDescent="0.25">
      <c r="A107" s="11">
        <v>44676</v>
      </c>
      <c r="B107">
        <v>0.2495</v>
      </c>
    </row>
    <row r="108" spans="1:2" x14ac:dyDescent="0.25">
      <c r="A108" s="11">
        <v>44673</v>
      </c>
      <c r="B108">
        <v>0.21820000000000001</v>
      </c>
    </row>
    <row r="109" spans="1:2" x14ac:dyDescent="0.25">
      <c r="A109" s="11">
        <v>44672</v>
      </c>
      <c r="B109">
        <v>0.1767</v>
      </c>
    </row>
    <row r="110" spans="1:2" x14ac:dyDescent="0.25">
      <c r="A110" s="11">
        <v>44671</v>
      </c>
      <c r="B110">
        <v>0.17979999999999999</v>
      </c>
    </row>
    <row r="111" spans="1:2" x14ac:dyDescent="0.25">
      <c r="A111" s="11">
        <v>44670</v>
      </c>
      <c r="B111">
        <v>0.13370000000000001</v>
      </c>
    </row>
    <row r="112" spans="1:2" x14ac:dyDescent="0.25">
      <c r="A112" s="11">
        <v>44669</v>
      </c>
      <c r="B112">
        <v>0.2092</v>
      </c>
    </row>
    <row r="113" spans="1:2" x14ac:dyDescent="0.25">
      <c r="A113" s="11">
        <v>44665</v>
      </c>
      <c r="B113">
        <v>0.161</v>
      </c>
    </row>
    <row r="114" spans="1:2" x14ac:dyDescent="0.25">
      <c r="A114" s="11">
        <v>44664</v>
      </c>
      <c r="B114">
        <v>0.1515</v>
      </c>
    </row>
    <row r="115" spans="1:2" x14ac:dyDescent="0.25">
      <c r="A115" s="11">
        <v>44663</v>
      </c>
      <c r="B115">
        <v>0.1973</v>
      </c>
    </row>
    <row r="116" spans="1:2" x14ac:dyDescent="0.25">
      <c r="A116" s="11">
        <v>44662</v>
      </c>
      <c r="B116">
        <v>0.1956</v>
      </c>
    </row>
    <row r="117" spans="1:2" x14ac:dyDescent="0.25">
      <c r="A117" s="11">
        <v>44659</v>
      </c>
      <c r="B117">
        <v>0.14019999999999999</v>
      </c>
    </row>
    <row r="118" spans="1:2" x14ac:dyDescent="0.25">
      <c r="A118" s="11">
        <v>44658</v>
      </c>
      <c r="B118">
        <v>0.1487</v>
      </c>
    </row>
    <row r="119" spans="1:2" x14ac:dyDescent="0.25">
      <c r="A119" s="11">
        <v>44657</v>
      </c>
      <c r="B119">
        <v>0.15579999999999999</v>
      </c>
    </row>
    <row r="120" spans="1:2" x14ac:dyDescent="0.25">
      <c r="A120" s="11">
        <v>44656</v>
      </c>
      <c r="B120">
        <v>0.15579999999999999</v>
      </c>
    </row>
    <row r="121" spans="1:2" x14ac:dyDescent="0.25">
      <c r="A121" s="11">
        <v>44655</v>
      </c>
      <c r="B121">
        <v>0.12559999999999999</v>
      </c>
    </row>
    <row r="122" spans="1:2" x14ac:dyDescent="0.25">
      <c r="A122" s="11">
        <v>44652</v>
      </c>
      <c r="B122">
        <v>0.1198</v>
      </c>
    </row>
    <row r="123" spans="1:2" x14ac:dyDescent="0.25">
      <c r="A123" s="11">
        <v>44651</v>
      </c>
      <c r="B123">
        <v>0.17630000000000001</v>
      </c>
    </row>
    <row r="124" spans="1:2" x14ac:dyDescent="0.25">
      <c r="A124" s="11">
        <v>44650</v>
      </c>
      <c r="B124">
        <v>0.14799999999999999</v>
      </c>
    </row>
    <row r="125" spans="1:2" x14ac:dyDescent="0.25">
      <c r="A125" s="11">
        <v>44649</v>
      </c>
      <c r="B125">
        <v>0.1318</v>
      </c>
    </row>
    <row r="126" spans="1:2" x14ac:dyDescent="0.25">
      <c r="A126" s="11">
        <v>44648</v>
      </c>
      <c r="B126">
        <v>0.15010000000000001</v>
      </c>
    </row>
    <row r="127" spans="1:2" x14ac:dyDescent="0.25">
      <c r="A127" s="11">
        <v>44645</v>
      </c>
      <c r="B127">
        <v>0.1474</v>
      </c>
    </row>
    <row r="128" spans="1:2" x14ac:dyDescent="0.25">
      <c r="A128" s="11">
        <v>44644</v>
      </c>
      <c r="B128">
        <v>0.16009999999999999</v>
      </c>
    </row>
    <row r="129" spans="1:2" x14ac:dyDescent="0.25">
      <c r="A129" s="11">
        <v>44643</v>
      </c>
      <c r="B129">
        <v>0.19070000000000001</v>
      </c>
    </row>
    <row r="130" spans="1:2" x14ac:dyDescent="0.25">
      <c r="A130" s="11">
        <v>44642</v>
      </c>
      <c r="B130">
        <v>0.18490000000000001</v>
      </c>
    </row>
    <row r="131" spans="1:2" x14ac:dyDescent="0.25">
      <c r="A131" s="11">
        <v>44641</v>
      </c>
      <c r="B131">
        <v>0.20119999999999999</v>
      </c>
    </row>
    <row r="132" spans="1:2" x14ac:dyDescent="0.25">
      <c r="A132" s="11">
        <v>44638</v>
      </c>
      <c r="B132">
        <v>0.18110000000000001</v>
      </c>
    </row>
    <row r="133" spans="1:2" x14ac:dyDescent="0.25">
      <c r="A133" s="11">
        <v>44637</v>
      </c>
      <c r="B133">
        <v>0.15340000000000001</v>
      </c>
    </row>
    <row r="134" spans="1:2" x14ac:dyDescent="0.25">
      <c r="A134" s="11">
        <v>44636</v>
      </c>
      <c r="B134">
        <v>0.19750000000000001</v>
      </c>
    </row>
    <row r="135" spans="1:2" x14ac:dyDescent="0.25">
      <c r="A135" s="11">
        <v>44635</v>
      </c>
      <c r="B135">
        <v>0.22439999999999999</v>
      </c>
    </row>
    <row r="136" spans="1:2" x14ac:dyDescent="0.25">
      <c r="A136" s="11">
        <v>44634</v>
      </c>
      <c r="B136">
        <v>0.28339999999999999</v>
      </c>
    </row>
    <row r="137" spans="1:2" x14ac:dyDescent="0.25">
      <c r="A137" s="11">
        <v>44631</v>
      </c>
      <c r="B137">
        <v>0.24199999999999999</v>
      </c>
    </row>
    <row r="138" spans="1:2" x14ac:dyDescent="0.25">
      <c r="A138" s="11">
        <v>44630</v>
      </c>
      <c r="B138">
        <v>0.2392</v>
      </c>
    </row>
    <row r="139" spans="1:2" x14ac:dyDescent="0.25">
      <c r="A139" s="11">
        <v>44629</v>
      </c>
      <c r="B139">
        <v>0.26079999999999998</v>
      </c>
    </row>
    <row r="140" spans="1:2" x14ac:dyDescent="0.25">
      <c r="A140" s="11">
        <v>44628</v>
      </c>
      <c r="B140">
        <v>0.29310000000000003</v>
      </c>
    </row>
    <row r="141" spans="1:2" x14ac:dyDescent="0.25">
      <c r="A141" s="11">
        <v>44627</v>
      </c>
      <c r="B141">
        <v>0.316</v>
      </c>
    </row>
    <row r="142" spans="1:2" x14ac:dyDescent="0.25">
      <c r="A142" s="11">
        <v>44624</v>
      </c>
      <c r="B142">
        <v>0.25280000000000002</v>
      </c>
    </row>
    <row r="143" spans="1:2" x14ac:dyDescent="0.25">
      <c r="A143" s="11">
        <v>44623</v>
      </c>
      <c r="B143">
        <v>0.24729999999999999</v>
      </c>
    </row>
    <row r="144" spans="1:2" x14ac:dyDescent="0.25">
      <c r="A144" s="11">
        <v>44622</v>
      </c>
      <c r="B144">
        <v>0.23669999999999999</v>
      </c>
    </row>
    <row r="145" spans="1:2" x14ac:dyDescent="0.25">
      <c r="A145" s="11">
        <v>44621</v>
      </c>
      <c r="B145">
        <v>0.30919999999999997</v>
      </c>
    </row>
    <row r="146" spans="1:2" x14ac:dyDescent="0.25">
      <c r="A146" s="11">
        <v>44620</v>
      </c>
      <c r="B146">
        <v>0.25069999999999998</v>
      </c>
    </row>
    <row r="147" spans="1:2" x14ac:dyDescent="0.25">
      <c r="A147" s="11">
        <v>44617</v>
      </c>
      <c r="B147">
        <v>0.2064</v>
      </c>
    </row>
    <row r="148" spans="1:2" x14ac:dyDescent="0.25">
      <c r="A148" s="11">
        <v>44616</v>
      </c>
      <c r="B148">
        <v>0.20599999999999999</v>
      </c>
    </row>
    <row r="149" spans="1:2" x14ac:dyDescent="0.25">
      <c r="A149" s="11">
        <v>44615</v>
      </c>
      <c r="B149">
        <v>0.26869999999999999</v>
      </c>
    </row>
    <row r="150" spans="1:2" x14ac:dyDescent="0.25">
      <c r="A150" s="11">
        <v>44614</v>
      </c>
      <c r="B150">
        <v>0.28510000000000002</v>
      </c>
    </row>
    <row r="151" spans="1:2" x14ac:dyDescent="0.25">
      <c r="A151" s="11">
        <v>44610</v>
      </c>
      <c r="B151">
        <v>0.23760000000000001</v>
      </c>
    </row>
    <row r="152" spans="1:2" x14ac:dyDescent="0.25">
      <c r="A152" s="11">
        <v>44609</v>
      </c>
      <c r="B152">
        <v>0.22939999999999999</v>
      </c>
    </row>
    <row r="153" spans="1:2" x14ac:dyDescent="0.25">
      <c r="A153" s="11">
        <v>44608</v>
      </c>
      <c r="B153">
        <v>0.16639999999999999</v>
      </c>
    </row>
    <row r="154" spans="1:2" x14ac:dyDescent="0.25">
      <c r="A154" s="11">
        <v>44607</v>
      </c>
      <c r="B154">
        <v>0.18110000000000001</v>
      </c>
    </row>
    <row r="155" spans="1:2" x14ac:dyDescent="0.25">
      <c r="A155" s="11">
        <v>44606</v>
      </c>
      <c r="B155">
        <v>0.2387</v>
      </c>
    </row>
    <row r="156" spans="1:2" x14ac:dyDescent="0.25">
      <c r="A156" s="11">
        <v>44603</v>
      </c>
      <c r="B156">
        <v>0.22670000000000001</v>
      </c>
    </row>
    <row r="157" spans="1:2" x14ac:dyDescent="0.25">
      <c r="A157" s="11">
        <v>44602</v>
      </c>
      <c r="B157">
        <v>0.1855</v>
      </c>
    </row>
    <row r="158" spans="1:2" x14ac:dyDescent="0.25">
      <c r="A158" s="11">
        <v>44601</v>
      </c>
      <c r="B158">
        <v>0.155</v>
      </c>
    </row>
    <row r="159" spans="1:2" x14ac:dyDescent="0.25">
      <c r="A159" s="11">
        <v>44600</v>
      </c>
      <c r="B159">
        <v>0.17599999999999999</v>
      </c>
    </row>
    <row r="160" spans="1:2" x14ac:dyDescent="0.25">
      <c r="A160" s="11">
        <v>44599</v>
      </c>
      <c r="B160">
        <v>0.2029</v>
      </c>
    </row>
    <row r="161" spans="1:2" x14ac:dyDescent="0.25">
      <c r="A161" s="11">
        <v>44596</v>
      </c>
      <c r="B161">
        <v>0.1777</v>
      </c>
    </row>
    <row r="162" spans="1:2" x14ac:dyDescent="0.25">
      <c r="A162" s="11">
        <v>44595</v>
      </c>
      <c r="B162">
        <v>0.252</v>
      </c>
    </row>
    <row r="163" spans="1:2" x14ac:dyDescent="0.25">
      <c r="A163" s="11">
        <v>44594</v>
      </c>
      <c r="B163">
        <v>0.1207</v>
      </c>
    </row>
    <row r="164" spans="1:2" x14ac:dyDescent="0.25">
      <c r="A164" s="11">
        <v>44593</v>
      </c>
      <c r="B164">
        <v>0.186</v>
      </c>
    </row>
    <row r="165" spans="1:2" x14ac:dyDescent="0.25">
      <c r="A165" s="11">
        <v>44592</v>
      </c>
      <c r="B165">
        <v>0.1903</v>
      </c>
    </row>
    <row r="166" spans="1:2" x14ac:dyDescent="0.25">
      <c r="A166" s="11">
        <v>44589</v>
      </c>
      <c r="B166">
        <v>0.214</v>
      </c>
    </row>
    <row r="167" spans="1:2" x14ac:dyDescent="0.25">
      <c r="A167" s="11">
        <v>44588</v>
      </c>
      <c r="B167">
        <v>0.28820000000000001</v>
      </c>
    </row>
    <row r="168" spans="1:2" x14ac:dyDescent="0.25">
      <c r="A168" s="11">
        <v>44587</v>
      </c>
      <c r="B168">
        <v>0.2848</v>
      </c>
    </row>
    <row r="169" spans="1:2" x14ac:dyDescent="0.25">
      <c r="A169" s="11">
        <v>44586</v>
      </c>
      <c r="B169">
        <v>0.2757</v>
      </c>
    </row>
    <row r="170" spans="1:2" x14ac:dyDescent="0.25">
      <c r="A170" s="11">
        <v>44585</v>
      </c>
      <c r="B170">
        <v>0.29599999999999999</v>
      </c>
    </row>
    <row r="171" spans="1:2" x14ac:dyDescent="0.25">
      <c r="A171" s="11">
        <v>44582</v>
      </c>
      <c r="B171">
        <v>0.25580000000000003</v>
      </c>
    </row>
    <row r="172" spans="1:2" x14ac:dyDescent="0.25">
      <c r="A172" s="11">
        <v>44581</v>
      </c>
      <c r="B172">
        <v>0.20830000000000001</v>
      </c>
    </row>
    <row r="173" spans="1:2" x14ac:dyDescent="0.25">
      <c r="A173" s="11">
        <v>44580</v>
      </c>
      <c r="B173">
        <v>0.20480000000000001</v>
      </c>
    </row>
    <row r="174" spans="1:2" x14ac:dyDescent="0.25">
      <c r="A174" s="11">
        <v>44579</v>
      </c>
      <c r="B174">
        <v>0.20849999999999999</v>
      </c>
    </row>
    <row r="175" spans="1:2" x14ac:dyDescent="0.25">
      <c r="A175" s="11">
        <v>44575</v>
      </c>
      <c r="B175">
        <v>0.15340000000000001</v>
      </c>
    </row>
    <row r="176" spans="1:2" x14ac:dyDescent="0.25">
      <c r="A176" s="11">
        <v>44574</v>
      </c>
      <c r="B176">
        <v>0.15060000000000001</v>
      </c>
    </row>
    <row r="177" spans="1:2" x14ac:dyDescent="0.25">
      <c r="A177" s="11">
        <v>44573</v>
      </c>
      <c r="B177">
        <v>0.13039999999999999</v>
      </c>
    </row>
    <row r="178" spans="1:2" x14ac:dyDescent="0.25">
      <c r="A178" s="11">
        <v>44572</v>
      </c>
      <c r="B178">
        <v>0.1341</v>
      </c>
    </row>
    <row r="179" spans="1:2" x14ac:dyDescent="0.25">
      <c r="A179" s="11">
        <v>44571</v>
      </c>
      <c r="B179">
        <v>0.14760000000000001</v>
      </c>
    </row>
    <row r="180" spans="1:2" x14ac:dyDescent="0.25">
      <c r="A180" s="11">
        <v>44568</v>
      </c>
      <c r="B180">
        <v>0.12139999999999999</v>
      </c>
    </row>
    <row r="181" spans="1:2" x14ac:dyDescent="0.25">
      <c r="A181" s="11">
        <v>44567</v>
      </c>
      <c r="B181">
        <v>0.14419999999999999</v>
      </c>
    </row>
    <row r="182" spans="1:2" x14ac:dyDescent="0.25">
      <c r="A182" s="11">
        <v>44566</v>
      </c>
      <c r="B182">
        <v>0.15540000000000001</v>
      </c>
    </row>
    <row r="183" spans="1:2" x14ac:dyDescent="0.25">
      <c r="A183" s="11">
        <v>44565</v>
      </c>
      <c r="B183">
        <v>0.1047</v>
      </c>
    </row>
    <row r="184" spans="1:2" x14ac:dyDescent="0.25">
      <c r="A184" s="11">
        <v>44564</v>
      </c>
      <c r="B184">
        <v>0.1066</v>
      </c>
    </row>
    <row r="185" spans="1:2" x14ac:dyDescent="0.25">
      <c r="A185" s="11">
        <v>44561</v>
      </c>
      <c r="B185">
        <v>0.10920000000000001</v>
      </c>
    </row>
    <row r="186" spans="1:2" x14ac:dyDescent="0.25">
      <c r="A186" s="11">
        <v>44560</v>
      </c>
      <c r="B186">
        <v>0.10539999999999999</v>
      </c>
    </row>
    <row r="187" spans="1:2" x14ac:dyDescent="0.25">
      <c r="A187" s="11">
        <v>44559</v>
      </c>
      <c r="B187">
        <v>9.7600000000000006E-2</v>
      </c>
    </row>
    <row r="188" spans="1:2" x14ac:dyDescent="0.25">
      <c r="A188" s="11">
        <v>44558</v>
      </c>
      <c r="B188">
        <v>0.11849999999999999</v>
      </c>
    </row>
    <row r="189" spans="1:2" x14ac:dyDescent="0.25">
      <c r="A189" s="11">
        <v>44557</v>
      </c>
      <c r="B189">
        <v>0.112</v>
      </c>
    </row>
    <row r="190" spans="1:2" x14ac:dyDescent="0.25">
      <c r="A190" s="11">
        <v>44553</v>
      </c>
      <c r="B190">
        <v>0.1082</v>
      </c>
    </row>
    <row r="191" spans="1:2" x14ac:dyDescent="0.25">
      <c r="A191" s="11">
        <v>44552</v>
      </c>
      <c r="B191">
        <v>0.12820000000000001</v>
      </c>
    </row>
    <row r="192" spans="1:2" x14ac:dyDescent="0.25">
      <c r="A192" s="11">
        <v>44551</v>
      </c>
      <c r="B192">
        <v>0.15770000000000001</v>
      </c>
    </row>
    <row r="193" spans="1:2" x14ac:dyDescent="0.25">
      <c r="A193" s="11">
        <v>44550</v>
      </c>
      <c r="B193">
        <v>0.21859999999999999</v>
      </c>
    </row>
    <row r="194" spans="1:2" x14ac:dyDescent="0.25">
      <c r="A194" s="11">
        <v>44547</v>
      </c>
      <c r="B194">
        <v>0.1714</v>
      </c>
    </row>
    <row r="195" spans="1:2" x14ac:dyDescent="0.25">
      <c r="A195" s="11">
        <v>44546</v>
      </c>
      <c r="B195">
        <v>0.11940000000000001</v>
      </c>
    </row>
    <row r="196" spans="1:2" x14ac:dyDescent="0.25">
      <c r="A196" s="11">
        <v>44545</v>
      </c>
      <c r="B196">
        <v>9.9500000000000005E-2</v>
      </c>
    </row>
    <row r="197" spans="1:2" x14ac:dyDescent="0.25">
      <c r="A197" s="11">
        <v>44544</v>
      </c>
      <c r="B197">
        <v>0.1348</v>
      </c>
    </row>
    <row r="198" spans="1:2" x14ac:dyDescent="0.25">
      <c r="A198" s="11">
        <v>44543</v>
      </c>
      <c r="B198">
        <v>0.12590000000000001</v>
      </c>
    </row>
    <row r="199" spans="1:2" x14ac:dyDescent="0.25">
      <c r="A199" s="11">
        <v>44540</v>
      </c>
      <c r="B199">
        <v>9.98E-2</v>
      </c>
    </row>
    <row r="200" spans="1:2" x14ac:dyDescent="0.25">
      <c r="A200" s="11">
        <v>44539</v>
      </c>
      <c r="B200">
        <v>0.1288</v>
      </c>
    </row>
    <row r="201" spans="1:2" x14ac:dyDescent="0.25">
      <c r="A201" s="11">
        <v>44538</v>
      </c>
      <c r="B201">
        <v>0.1211</v>
      </c>
    </row>
    <row r="202" spans="1:2" x14ac:dyDescent="0.25">
      <c r="A202" s="11">
        <v>44537</v>
      </c>
      <c r="B202">
        <v>0.152</v>
      </c>
    </row>
    <row r="203" spans="1:2" x14ac:dyDescent="0.25">
      <c r="A203" s="11">
        <v>44536</v>
      </c>
      <c r="B203">
        <v>0.19420000000000001</v>
      </c>
    </row>
    <row r="204" spans="1:2" x14ac:dyDescent="0.25">
      <c r="A204" s="11">
        <v>44533</v>
      </c>
      <c r="B204">
        <v>0.23960000000000001</v>
      </c>
    </row>
    <row r="205" spans="1:2" x14ac:dyDescent="0.25">
      <c r="A205" s="11">
        <v>44532</v>
      </c>
      <c r="B205">
        <v>0.1983</v>
      </c>
    </row>
    <row r="206" spans="1:2" x14ac:dyDescent="0.25">
      <c r="A206" s="11">
        <v>44531</v>
      </c>
      <c r="B206">
        <v>0.26229999999999998</v>
      </c>
    </row>
    <row r="207" spans="1:2" x14ac:dyDescent="0.25">
      <c r="A207" s="11">
        <v>44530</v>
      </c>
      <c r="B207">
        <v>0.25380000000000003</v>
      </c>
    </row>
    <row r="208" spans="1:2" x14ac:dyDescent="0.25">
      <c r="A208" s="11">
        <v>44529</v>
      </c>
      <c r="B208">
        <v>0.16830000000000001</v>
      </c>
    </row>
    <row r="209" spans="1:2" x14ac:dyDescent="0.25">
      <c r="A209" s="11">
        <v>44526</v>
      </c>
      <c r="B209">
        <v>0.2006</v>
      </c>
    </row>
    <row r="210" spans="1:2" x14ac:dyDescent="0.25">
      <c r="A210" s="11">
        <v>44524</v>
      </c>
      <c r="B210">
        <v>0.1094</v>
      </c>
    </row>
    <row r="211" spans="1:2" x14ac:dyDescent="0.25">
      <c r="A211" s="11">
        <v>44523</v>
      </c>
      <c r="B211">
        <v>0.1101</v>
      </c>
    </row>
    <row r="212" spans="1:2" x14ac:dyDescent="0.25">
      <c r="A212" s="11">
        <v>44522</v>
      </c>
      <c r="B212">
        <v>0.1268</v>
      </c>
    </row>
    <row r="213" spans="1:2" x14ac:dyDescent="0.25">
      <c r="A213" s="11">
        <v>44519</v>
      </c>
      <c r="B213">
        <v>9.35E-2</v>
      </c>
    </row>
    <row r="214" spans="1:2" x14ac:dyDescent="0.25">
      <c r="A214" s="11">
        <v>44518</v>
      </c>
      <c r="B214">
        <v>8.5699999999999998E-2</v>
      </c>
    </row>
    <row r="215" spans="1:2" x14ac:dyDescent="0.25">
      <c r="A215" s="11">
        <v>44517</v>
      </c>
      <c r="B215">
        <v>8.9200000000000002E-2</v>
      </c>
    </row>
    <row r="216" spans="1:2" x14ac:dyDescent="0.25">
      <c r="A216" s="11">
        <v>44516</v>
      </c>
      <c r="B216">
        <v>9.2499999999999999E-2</v>
      </c>
    </row>
    <row r="217" spans="1:2" x14ac:dyDescent="0.25">
      <c r="A217" s="11">
        <v>44515</v>
      </c>
      <c r="B217">
        <v>0.10100000000000001</v>
      </c>
    </row>
    <row r="218" spans="1:2" x14ac:dyDescent="0.25">
      <c r="A218" s="11">
        <v>44512</v>
      </c>
      <c r="B218">
        <v>0.1013</v>
      </c>
    </row>
    <row r="219" spans="1:2" x14ac:dyDescent="0.25">
      <c r="A219" s="11">
        <v>44511</v>
      </c>
      <c r="B219">
        <v>0.11749999999999999</v>
      </c>
    </row>
    <row r="220" spans="1:2" x14ac:dyDescent="0.25">
      <c r="A220" s="11">
        <v>44510</v>
      </c>
      <c r="B220">
        <v>0.12870000000000001</v>
      </c>
    </row>
    <row r="221" spans="1:2" x14ac:dyDescent="0.25">
      <c r="A221" s="11">
        <v>44509</v>
      </c>
      <c r="B221">
        <v>0.1153</v>
      </c>
    </row>
    <row r="222" spans="1:2" x14ac:dyDescent="0.25">
      <c r="A222" s="11">
        <v>44508</v>
      </c>
      <c r="B222">
        <v>0.1089</v>
      </c>
    </row>
    <row r="223" spans="1:2" x14ac:dyDescent="0.25">
      <c r="A223" s="11">
        <v>44505</v>
      </c>
      <c r="B223">
        <v>8.8700000000000001E-2</v>
      </c>
    </row>
    <row r="224" spans="1:2" x14ac:dyDescent="0.25">
      <c r="A224" s="11">
        <v>44504</v>
      </c>
      <c r="B224">
        <v>9.1300000000000006E-2</v>
      </c>
    </row>
    <row r="225" spans="1:2" x14ac:dyDescent="0.25">
      <c r="A225" s="11">
        <v>44503</v>
      </c>
      <c r="B225">
        <v>9.7799999999999998E-2</v>
      </c>
    </row>
    <row r="226" spans="1:2" x14ac:dyDescent="0.25">
      <c r="A226" s="11">
        <v>44502</v>
      </c>
      <c r="B226">
        <v>0.1077</v>
      </c>
    </row>
    <row r="227" spans="1:2" x14ac:dyDescent="0.25">
      <c r="A227" s="11">
        <v>44501</v>
      </c>
      <c r="B227">
        <v>0.1145</v>
      </c>
    </row>
    <row r="228" spans="1:2" x14ac:dyDescent="0.25">
      <c r="A228" s="11">
        <v>44498</v>
      </c>
      <c r="B228">
        <v>0.10639999999999999</v>
      </c>
    </row>
    <row r="229" spans="1:2" x14ac:dyDescent="0.25">
      <c r="A229" s="11">
        <v>44497</v>
      </c>
      <c r="B229">
        <v>9.5899999999999999E-2</v>
      </c>
    </row>
    <row r="230" spans="1:2" x14ac:dyDescent="0.25">
      <c r="A230" s="11">
        <v>44496</v>
      </c>
      <c r="B230">
        <v>0.1242</v>
      </c>
    </row>
    <row r="231" spans="1:2" x14ac:dyDescent="0.25">
      <c r="A231" s="11">
        <v>44495</v>
      </c>
      <c r="B231">
        <v>0.11310000000000001</v>
      </c>
    </row>
    <row r="232" spans="1:2" x14ac:dyDescent="0.25">
      <c r="A232" s="11">
        <v>44494</v>
      </c>
      <c r="B232">
        <v>0.1031</v>
      </c>
    </row>
    <row r="233" spans="1:2" x14ac:dyDescent="0.25">
      <c r="A233" s="11">
        <v>44491</v>
      </c>
      <c r="B233">
        <v>8.8400000000000006E-2</v>
      </c>
    </row>
    <row r="234" spans="1:2" x14ac:dyDescent="0.25">
      <c r="A234" s="11">
        <v>44490</v>
      </c>
      <c r="B234">
        <v>8.3599999999999994E-2</v>
      </c>
    </row>
    <row r="235" spans="1:2" x14ac:dyDescent="0.25">
      <c r="A235" s="11">
        <v>44489</v>
      </c>
      <c r="B235">
        <v>8.7599999999999997E-2</v>
      </c>
    </row>
    <row r="236" spans="1:2" x14ac:dyDescent="0.25">
      <c r="A236" s="11">
        <v>44488</v>
      </c>
      <c r="B236">
        <v>0.1056</v>
      </c>
    </row>
    <row r="237" spans="1:2" x14ac:dyDescent="0.25">
      <c r="A237" s="11">
        <v>44487</v>
      </c>
      <c r="B237">
        <v>0.1081</v>
      </c>
    </row>
    <row r="238" spans="1:2" x14ac:dyDescent="0.25">
      <c r="A238" s="11">
        <v>44484</v>
      </c>
      <c r="B238">
        <v>9.5399999999999999E-2</v>
      </c>
    </row>
    <row r="239" spans="1:2" x14ac:dyDescent="0.25">
      <c r="A239" s="11">
        <v>44483</v>
      </c>
      <c r="B239">
        <v>0.11020000000000001</v>
      </c>
    </row>
    <row r="240" spans="1:2" x14ac:dyDescent="0.25">
      <c r="A240" s="11">
        <v>44482</v>
      </c>
      <c r="B240">
        <v>0.1343</v>
      </c>
    </row>
    <row r="241" spans="1:2" x14ac:dyDescent="0.25">
      <c r="A241" s="11">
        <v>44481</v>
      </c>
      <c r="B241">
        <v>0.14499999999999999</v>
      </c>
    </row>
    <row r="242" spans="1:2" x14ac:dyDescent="0.25">
      <c r="A242" s="11">
        <v>44480</v>
      </c>
      <c r="B242">
        <v>0.1615</v>
      </c>
    </row>
    <row r="243" spans="1:2" x14ac:dyDescent="0.25">
      <c r="A243" s="11">
        <v>44477</v>
      </c>
      <c r="B243">
        <v>0.12820000000000001</v>
      </c>
    </row>
    <row r="244" spans="1:2" x14ac:dyDescent="0.25">
      <c r="A244" s="11">
        <v>44476</v>
      </c>
      <c r="B244">
        <v>0.14460000000000001</v>
      </c>
    </row>
    <row r="245" spans="1:2" x14ac:dyDescent="0.25">
      <c r="A245" s="11">
        <v>44475</v>
      </c>
      <c r="B245">
        <v>0.1678</v>
      </c>
    </row>
    <row r="246" spans="1:2" x14ac:dyDescent="0.25">
      <c r="A246" s="11">
        <v>44474</v>
      </c>
      <c r="B246">
        <v>0.1709</v>
      </c>
    </row>
    <row r="247" spans="1:2" x14ac:dyDescent="0.25">
      <c r="A247" s="11">
        <v>44473</v>
      </c>
      <c r="B247">
        <v>0.20619999999999999</v>
      </c>
    </row>
    <row r="248" spans="1:2" x14ac:dyDescent="0.25">
      <c r="A248" s="11">
        <v>44470</v>
      </c>
      <c r="B248">
        <v>0.15939999999999999</v>
      </c>
    </row>
    <row r="249" spans="1:2" x14ac:dyDescent="0.25">
      <c r="A249" s="11">
        <v>44469</v>
      </c>
      <c r="B249">
        <v>0.19989999999999999</v>
      </c>
    </row>
    <row r="250" spans="1:2" x14ac:dyDescent="0.25">
      <c r="A250" s="11">
        <v>44468</v>
      </c>
      <c r="B250">
        <v>0.18890000000000001</v>
      </c>
    </row>
    <row r="251" spans="1:2" x14ac:dyDescent="0.25">
      <c r="A251" s="11">
        <v>44467</v>
      </c>
      <c r="B251">
        <v>0.19950000000000001</v>
      </c>
    </row>
    <row r="252" spans="1:2" x14ac:dyDescent="0.25">
      <c r="A252" s="11">
        <v>44466</v>
      </c>
      <c r="B252">
        <v>0.12590000000000001</v>
      </c>
    </row>
    <row r="253" spans="1:2" x14ac:dyDescent="0.25">
      <c r="A253" s="11">
        <v>44463</v>
      </c>
      <c r="B253">
        <v>0.1082</v>
      </c>
    </row>
    <row r="254" spans="1:2" x14ac:dyDescent="0.25">
      <c r="A254" s="11">
        <v>44462</v>
      </c>
      <c r="B254">
        <v>0.1236</v>
      </c>
    </row>
    <row r="255" spans="1:2" x14ac:dyDescent="0.25">
      <c r="A255" s="11">
        <v>44461</v>
      </c>
      <c r="B255">
        <v>0.1532</v>
      </c>
    </row>
    <row r="256" spans="1:2" x14ac:dyDescent="0.25">
      <c r="A256" s="11">
        <v>44460</v>
      </c>
      <c r="B256">
        <v>0.18640000000000001</v>
      </c>
    </row>
    <row r="257" spans="1:2" x14ac:dyDescent="0.25">
      <c r="A257" s="11">
        <v>44459</v>
      </c>
      <c r="B257">
        <v>0.20469999999999999</v>
      </c>
    </row>
    <row r="258" spans="1:2" x14ac:dyDescent="0.25">
      <c r="A258" s="11">
        <v>44456</v>
      </c>
      <c r="B258">
        <v>0.13170000000000001</v>
      </c>
    </row>
    <row r="259" spans="1:2" x14ac:dyDescent="0.25">
      <c r="A259" s="11">
        <v>44455</v>
      </c>
      <c r="B259">
        <v>8.4900000000000003E-2</v>
      </c>
    </row>
    <row r="260" spans="1:2" x14ac:dyDescent="0.25">
      <c r="A260" s="11">
        <v>44454</v>
      </c>
      <c r="B260">
        <v>8.8499999999999995E-2</v>
      </c>
    </row>
    <row r="261" spans="1:2" x14ac:dyDescent="0.25">
      <c r="A261" s="11">
        <v>44453</v>
      </c>
      <c r="B261">
        <v>0.1177</v>
      </c>
    </row>
    <row r="262" spans="1:2" x14ac:dyDescent="0.25">
      <c r="A262" s="11">
        <v>44452</v>
      </c>
      <c r="B262">
        <v>0.1203</v>
      </c>
    </row>
    <row r="263" spans="1:2" x14ac:dyDescent="0.25">
      <c r="A263" s="11">
        <v>44449</v>
      </c>
      <c r="B263">
        <v>0.12809999999999999</v>
      </c>
    </row>
    <row r="264" spans="1:2" x14ac:dyDescent="0.25">
      <c r="A264" s="11">
        <v>44448</v>
      </c>
      <c r="B264">
        <v>9.2999999999999999E-2</v>
      </c>
    </row>
    <row r="265" spans="1:2" x14ac:dyDescent="0.25">
      <c r="A265" s="11">
        <v>44447</v>
      </c>
      <c r="B265">
        <v>8.4699999999999998E-2</v>
      </c>
    </row>
    <row r="266" spans="1:2" x14ac:dyDescent="0.25">
      <c r="A266" s="11">
        <v>44446</v>
      </c>
      <c r="B266">
        <v>8.9499999999999996E-2</v>
      </c>
    </row>
    <row r="267" spans="1:2" x14ac:dyDescent="0.25">
      <c r="A267" s="11">
        <v>44442</v>
      </c>
      <c r="B267">
        <v>7.1800000000000003E-2</v>
      </c>
    </row>
    <row r="268" spans="1:2" x14ac:dyDescent="0.25">
      <c r="A268" s="11">
        <v>44441</v>
      </c>
      <c r="B268">
        <v>8.2500000000000004E-2</v>
      </c>
    </row>
    <row r="269" spans="1:2" x14ac:dyDescent="0.25">
      <c r="A269" s="11">
        <v>44440</v>
      </c>
      <c r="B269">
        <v>8.9200000000000002E-2</v>
      </c>
    </row>
    <row r="270" spans="1:2" x14ac:dyDescent="0.25">
      <c r="A270" s="11">
        <v>44439</v>
      </c>
      <c r="B270">
        <v>9.8900000000000002E-2</v>
      </c>
    </row>
    <row r="271" spans="1:2" x14ac:dyDescent="0.25">
      <c r="A271" s="11">
        <v>44438</v>
      </c>
      <c r="B271">
        <v>8.48E-2</v>
      </c>
    </row>
    <row r="272" spans="1:2" x14ac:dyDescent="0.25">
      <c r="A272" s="11">
        <v>44435</v>
      </c>
      <c r="B272">
        <v>7.2400000000000006E-2</v>
      </c>
    </row>
    <row r="273" spans="1:2" x14ac:dyDescent="0.25">
      <c r="A273" s="11">
        <v>44434</v>
      </c>
      <c r="B273">
        <v>0.1158</v>
      </c>
    </row>
    <row r="274" spans="1:2" x14ac:dyDescent="0.25">
      <c r="A274" s="11">
        <v>44433</v>
      </c>
      <c r="B274">
        <v>8.8200000000000001E-2</v>
      </c>
    </row>
    <row r="275" spans="1:2" x14ac:dyDescent="0.25">
      <c r="A275" s="11">
        <v>44432</v>
      </c>
      <c r="B275">
        <v>9.1700000000000004E-2</v>
      </c>
    </row>
    <row r="276" spans="1:2" x14ac:dyDescent="0.25">
      <c r="A276" s="11">
        <v>44431</v>
      </c>
      <c r="B276">
        <v>0.1024</v>
      </c>
    </row>
    <row r="277" spans="1:2" x14ac:dyDescent="0.25">
      <c r="A277" s="11">
        <v>44428</v>
      </c>
      <c r="B277">
        <v>0.1022</v>
      </c>
    </row>
    <row r="278" spans="1:2" x14ac:dyDescent="0.25">
      <c r="A278" s="11">
        <v>44427</v>
      </c>
      <c r="B278">
        <v>0.1497</v>
      </c>
    </row>
    <row r="279" spans="1:2" x14ac:dyDescent="0.25">
      <c r="A279" s="11">
        <v>44426</v>
      </c>
      <c r="B279">
        <v>0.15820000000000001</v>
      </c>
    </row>
    <row r="280" spans="1:2" x14ac:dyDescent="0.25">
      <c r="A280" s="11">
        <v>44425</v>
      </c>
      <c r="B280">
        <v>0.1055</v>
      </c>
    </row>
    <row r="281" spans="1:2" x14ac:dyDescent="0.25">
      <c r="A281" s="11">
        <v>44424</v>
      </c>
      <c r="B281">
        <v>9.0499999999999997E-2</v>
      </c>
    </row>
    <row r="282" spans="1:2" x14ac:dyDescent="0.25">
      <c r="A282" s="11">
        <v>44421</v>
      </c>
      <c r="B282">
        <v>6.6199999999999995E-2</v>
      </c>
    </row>
    <row r="283" spans="1:2" x14ac:dyDescent="0.25">
      <c r="A283" s="11">
        <v>44420</v>
      </c>
      <c r="B283">
        <v>7.3999999999999996E-2</v>
      </c>
    </row>
    <row r="284" spans="1:2" x14ac:dyDescent="0.25">
      <c r="A284" s="11">
        <v>44419</v>
      </c>
      <c r="B284">
        <v>8.1600000000000006E-2</v>
      </c>
    </row>
    <row r="285" spans="1:2" x14ac:dyDescent="0.25">
      <c r="A285" s="11">
        <v>44418</v>
      </c>
      <c r="B285">
        <v>8.9899999999999994E-2</v>
      </c>
    </row>
    <row r="286" spans="1:2" x14ac:dyDescent="0.25">
      <c r="A286" s="11">
        <v>44417</v>
      </c>
      <c r="B286">
        <v>9.8699999999999996E-2</v>
      </c>
    </row>
    <row r="287" spans="1:2" x14ac:dyDescent="0.25">
      <c r="A287" s="11">
        <v>44414</v>
      </c>
      <c r="B287">
        <v>8.4199999999999997E-2</v>
      </c>
    </row>
    <row r="288" spans="1:2" x14ac:dyDescent="0.25">
      <c r="A288" s="11">
        <v>44413</v>
      </c>
      <c r="B288">
        <v>9.2100000000000001E-2</v>
      </c>
    </row>
    <row r="289" spans="1:2" x14ac:dyDescent="0.25">
      <c r="A289" s="11">
        <v>44412</v>
      </c>
      <c r="B289">
        <v>0.1081</v>
      </c>
    </row>
    <row r="290" spans="1:2" x14ac:dyDescent="0.25">
      <c r="A290" s="11">
        <v>44411</v>
      </c>
      <c r="B290">
        <v>9.0300000000000005E-2</v>
      </c>
    </row>
    <row r="291" spans="1:2" x14ac:dyDescent="0.25">
      <c r="A291" s="11">
        <v>44410</v>
      </c>
      <c r="B291">
        <v>0.12989999999999999</v>
      </c>
    </row>
    <row r="292" spans="1:2" x14ac:dyDescent="0.25">
      <c r="A292" s="11">
        <v>44407</v>
      </c>
      <c r="B292">
        <v>0.1124</v>
      </c>
    </row>
    <row r="293" spans="1:2" x14ac:dyDescent="0.25">
      <c r="A293" s="11">
        <v>44406</v>
      </c>
      <c r="B293">
        <v>8.7400000000000005E-2</v>
      </c>
    </row>
    <row r="294" spans="1:2" x14ac:dyDescent="0.25">
      <c r="A294" s="11">
        <v>44405</v>
      </c>
      <c r="B294">
        <v>0.1079</v>
      </c>
    </row>
    <row r="295" spans="1:2" x14ac:dyDescent="0.25">
      <c r="A295" s="11">
        <v>44404</v>
      </c>
      <c r="B295">
        <v>0.111</v>
      </c>
    </row>
    <row r="296" spans="1:2" x14ac:dyDescent="0.25">
      <c r="A296" s="11">
        <v>44403</v>
      </c>
      <c r="B296">
        <v>0.10879999999999999</v>
      </c>
    </row>
    <row r="297" spans="1:2" x14ac:dyDescent="0.25">
      <c r="A297" s="11">
        <v>44400</v>
      </c>
      <c r="B297">
        <v>8.7999999999999995E-2</v>
      </c>
    </row>
    <row r="298" spans="1:2" x14ac:dyDescent="0.25">
      <c r="A298" s="11">
        <v>44399</v>
      </c>
      <c r="B298">
        <v>0.1085</v>
      </c>
    </row>
    <row r="299" spans="1:2" x14ac:dyDescent="0.25">
      <c r="A299" s="11">
        <v>44398</v>
      </c>
      <c r="B299">
        <v>0.11559999999999999</v>
      </c>
    </row>
    <row r="300" spans="1:2" x14ac:dyDescent="0.25">
      <c r="A300" s="11">
        <v>44397</v>
      </c>
      <c r="B300">
        <v>0.1479</v>
      </c>
    </row>
    <row r="301" spans="1:2" x14ac:dyDescent="0.25">
      <c r="A301" s="11">
        <v>44396</v>
      </c>
      <c r="B301">
        <v>0.17879999999999999</v>
      </c>
    </row>
    <row r="302" spans="1:2" x14ac:dyDescent="0.25">
      <c r="A302" s="11">
        <v>44393</v>
      </c>
      <c r="B302">
        <v>0.1166</v>
      </c>
    </row>
    <row r="303" spans="1:2" x14ac:dyDescent="0.25">
      <c r="A303" s="11">
        <v>44392</v>
      </c>
      <c r="B303">
        <v>9.4299999999999995E-2</v>
      </c>
    </row>
    <row r="304" spans="1:2" x14ac:dyDescent="0.25">
      <c r="A304" s="11">
        <v>44391</v>
      </c>
      <c r="B304">
        <v>9.9699999999999997E-2</v>
      </c>
    </row>
    <row r="305" spans="1:2" x14ac:dyDescent="0.25">
      <c r="A305" s="11">
        <v>44390</v>
      </c>
      <c r="B305">
        <v>0.11020000000000001</v>
      </c>
    </row>
    <row r="306" spans="1:2" x14ac:dyDescent="0.25">
      <c r="A306" s="11">
        <v>44389</v>
      </c>
      <c r="B306">
        <v>0.1004</v>
      </c>
    </row>
    <row r="307" spans="1:2" x14ac:dyDescent="0.25">
      <c r="A307" s="11">
        <v>44386</v>
      </c>
      <c r="B307">
        <v>8.8800000000000004E-2</v>
      </c>
    </row>
    <row r="308" spans="1:2" x14ac:dyDescent="0.25">
      <c r="A308" s="11">
        <v>44385</v>
      </c>
      <c r="B308">
        <v>0.1123</v>
      </c>
    </row>
    <row r="309" spans="1:2" x14ac:dyDescent="0.25">
      <c r="A309" s="11">
        <v>44384</v>
      </c>
      <c r="B309">
        <v>9.4200000000000006E-2</v>
      </c>
    </row>
    <row r="310" spans="1:2" x14ac:dyDescent="0.25">
      <c r="A310" s="11">
        <v>44383</v>
      </c>
      <c r="B310">
        <v>9.1899999999999996E-2</v>
      </c>
    </row>
    <row r="311" spans="1:2" x14ac:dyDescent="0.25">
      <c r="A311" s="11">
        <v>44379</v>
      </c>
      <c r="B311">
        <v>6.8500000000000005E-2</v>
      </c>
    </row>
    <row r="312" spans="1:2" x14ac:dyDescent="0.25">
      <c r="A312" s="11">
        <v>44378</v>
      </c>
      <c r="B312">
        <v>7.3099999999999998E-2</v>
      </c>
    </row>
    <row r="313" spans="1:2" x14ac:dyDescent="0.25">
      <c r="A313" s="11">
        <v>44377</v>
      </c>
      <c r="B313">
        <v>9.0800000000000006E-2</v>
      </c>
    </row>
    <row r="314" spans="1:2" x14ac:dyDescent="0.25">
      <c r="A314" s="11">
        <v>44376</v>
      </c>
      <c r="B314">
        <v>8.8200000000000001E-2</v>
      </c>
    </row>
    <row r="315" spans="1:2" x14ac:dyDescent="0.25">
      <c r="A315" s="11">
        <v>44375</v>
      </c>
      <c r="B315">
        <v>8.4900000000000003E-2</v>
      </c>
    </row>
    <row r="316" spans="1:2" x14ac:dyDescent="0.25">
      <c r="A316" s="11">
        <v>44372</v>
      </c>
      <c r="B316">
        <v>7.2300000000000003E-2</v>
      </c>
    </row>
    <row r="317" spans="1:2" x14ac:dyDescent="0.25">
      <c r="A317" s="11">
        <v>44371</v>
      </c>
      <c r="B317">
        <v>8.9499999999999996E-2</v>
      </c>
    </row>
    <row r="318" spans="1:2" x14ac:dyDescent="0.25">
      <c r="A318" s="11">
        <v>44370</v>
      </c>
      <c r="B318">
        <v>9.98E-2</v>
      </c>
    </row>
    <row r="319" spans="1:2" x14ac:dyDescent="0.25">
      <c r="A319" s="11">
        <v>44369</v>
      </c>
      <c r="B319">
        <v>9.8900000000000002E-2</v>
      </c>
    </row>
    <row r="320" spans="1:2" x14ac:dyDescent="0.25">
      <c r="A320" s="11">
        <v>44368</v>
      </c>
      <c r="B320">
        <v>0.12709999999999999</v>
      </c>
    </row>
    <row r="321" spans="1:2" x14ac:dyDescent="0.25">
      <c r="A321" s="11">
        <v>44365</v>
      </c>
      <c r="B321">
        <v>0.14430000000000001</v>
      </c>
    </row>
    <row r="322" spans="1:2" x14ac:dyDescent="0.25">
      <c r="A322" s="11">
        <v>44364</v>
      </c>
      <c r="B322">
        <v>8.3000000000000004E-2</v>
      </c>
    </row>
    <row r="323" spans="1:2" x14ac:dyDescent="0.25">
      <c r="A323" s="11">
        <v>44363</v>
      </c>
      <c r="B323">
        <v>9.8500000000000004E-2</v>
      </c>
    </row>
    <row r="324" spans="1:2" x14ac:dyDescent="0.25">
      <c r="A324" s="11">
        <v>44362</v>
      </c>
      <c r="B324">
        <v>8.8400000000000006E-2</v>
      </c>
    </row>
    <row r="325" spans="1:2" x14ac:dyDescent="0.25">
      <c r="A325" s="11">
        <v>44361</v>
      </c>
      <c r="B325">
        <v>8.3400000000000002E-2</v>
      </c>
    </row>
    <row r="326" spans="1:2" x14ac:dyDescent="0.25">
      <c r="A326" s="11">
        <v>44358</v>
      </c>
      <c r="B326">
        <v>7.1599999999999997E-2</v>
      </c>
    </row>
    <row r="327" spans="1:2" x14ac:dyDescent="0.25">
      <c r="A327" s="11">
        <v>44357</v>
      </c>
      <c r="B327">
        <v>7.8E-2</v>
      </c>
    </row>
    <row r="328" spans="1:2" x14ac:dyDescent="0.25">
      <c r="A328" s="11">
        <v>44356</v>
      </c>
      <c r="B328">
        <v>0.115</v>
      </c>
    </row>
    <row r="329" spans="1:2" x14ac:dyDescent="0.25">
      <c r="A329" s="11">
        <v>44355</v>
      </c>
      <c r="B329">
        <v>0.10639999999999999</v>
      </c>
    </row>
    <row r="330" spans="1:2" x14ac:dyDescent="0.25">
      <c r="A330" s="11">
        <v>44354</v>
      </c>
      <c r="B330">
        <v>0.10290000000000001</v>
      </c>
    </row>
    <row r="331" spans="1:2" x14ac:dyDescent="0.25">
      <c r="A331" s="11">
        <v>44351</v>
      </c>
      <c r="B331">
        <v>8.9200000000000002E-2</v>
      </c>
    </row>
    <row r="332" spans="1:2" x14ac:dyDescent="0.25">
      <c r="A332" s="11">
        <v>44350</v>
      </c>
      <c r="B332">
        <v>0.10979999999999999</v>
      </c>
    </row>
    <row r="333" spans="1:2" x14ac:dyDescent="0.25">
      <c r="A333" s="11">
        <v>44349</v>
      </c>
      <c r="B333">
        <v>0.10199999999999999</v>
      </c>
    </row>
    <row r="334" spans="1:2" x14ac:dyDescent="0.25">
      <c r="A334" s="11">
        <v>44348</v>
      </c>
      <c r="B334">
        <v>0.115</v>
      </c>
    </row>
    <row r="335" spans="1:2" x14ac:dyDescent="0.25">
      <c r="A335" s="11">
        <v>44344</v>
      </c>
      <c r="B335">
        <v>8.77E-2</v>
      </c>
    </row>
    <row r="336" spans="1:2" x14ac:dyDescent="0.25">
      <c r="A336" s="11">
        <v>44343</v>
      </c>
      <c r="B336">
        <v>0.11609999999999999</v>
      </c>
    </row>
    <row r="337" spans="1:2" x14ac:dyDescent="0.25">
      <c r="A337" s="11">
        <v>44342</v>
      </c>
      <c r="B337">
        <v>0.1007</v>
      </c>
    </row>
    <row r="338" spans="1:2" x14ac:dyDescent="0.25">
      <c r="A338" s="11">
        <v>44341</v>
      </c>
      <c r="B338">
        <v>0.1177</v>
      </c>
    </row>
    <row r="339" spans="1:2" x14ac:dyDescent="0.25">
      <c r="A339" s="11">
        <v>44340</v>
      </c>
      <c r="B339">
        <v>0.1178</v>
      </c>
    </row>
    <row r="340" spans="1:2" x14ac:dyDescent="0.25">
      <c r="A340" s="11">
        <v>44337</v>
      </c>
      <c r="B340">
        <v>0.13500000000000001</v>
      </c>
    </row>
    <row r="341" spans="1:2" x14ac:dyDescent="0.25">
      <c r="A341" s="11">
        <v>44336</v>
      </c>
      <c r="B341">
        <v>0.1328</v>
      </c>
    </row>
    <row r="342" spans="1:2" x14ac:dyDescent="0.25">
      <c r="A342" s="11">
        <v>44335</v>
      </c>
      <c r="B342">
        <v>0.15679999999999999</v>
      </c>
    </row>
    <row r="343" spans="1:2" x14ac:dyDescent="0.25">
      <c r="A343" s="11">
        <v>44334</v>
      </c>
      <c r="B343">
        <v>0.16539999999999999</v>
      </c>
    </row>
    <row r="344" spans="1:2" x14ac:dyDescent="0.25">
      <c r="A344" s="11">
        <v>44333</v>
      </c>
      <c r="B344">
        <v>0.15279999999999999</v>
      </c>
    </row>
    <row r="345" spans="1:2" x14ac:dyDescent="0.25">
      <c r="A345" s="11">
        <v>44330</v>
      </c>
      <c r="B345">
        <v>0.13850000000000001</v>
      </c>
    </row>
    <row r="346" spans="1:2" x14ac:dyDescent="0.25">
      <c r="A346" s="11">
        <v>44329</v>
      </c>
      <c r="B346">
        <v>0.17399999999999999</v>
      </c>
    </row>
    <row r="347" spans="1:2" x14ac:dyDescent="0.25">
      <c r="A347" s="11">
        <v>44328</v>
      </c>
      <c r="B347">
        <v>0.2268</v>
      </c>
    </row>
    <row r="348" spans="1:2" x14ac:dyDescent="0.25">
      <c r="A348" s="11">
        <v>44327</v>
      </c>
      <c r="B348">
        <v>0.1628</v>
      </c>
    </row>
    <row r="349" spans="1:2" x14ac:dyDescent="0.25">
      <c r="A349" s="11">
        <v>44326</v>
      </c>
      <c r="B349">
        <v>0.14749999999999999</v>
      </c>
    </row>
    <row r="350" spans="1:2" x14ac:dyDescent="0.25">
      <c r="A350" s="11">
        <v>44323</v>
      </c>
      <c r="B350">
        <v>0.1046</v>
      </c>
    </row>
    <row r="351" spans="1:2" x14ac:dyDescent="0.25">
      <c r="A351" s="11">
        <v>44322</v>
      </c>
      <c r="B351">
        <v>0.1139</v>
      </c>
    </row>
    <row r="352" spans="1:2" x14ac:dyDescent="0.25">
      <c r="A352" s="11">
        <v>44321</v>
      </c>
      <c r="B352">
        <v>0.1326</v>
      </c>
    </row>
    <row r="353" spans="1:2" x14ac:dyDescent="0.25">
      <c r="A353" s="11">
        <v>44320</v>
      </c>
      <c r="B353">
        <v>0.13150000000000001</v>
      </c>
    </row>
    <row r="354" spans="1:2" x14ac:dyDescent="0.25">
      <c r="A354" s="11">
        <v>44319</v>
      </c>
      <c r="B354">
        <v>0.1181</v>
      </c>
    </row>
    <row r="355" spans="1:2" x14ac:dyDescent="0.25">
      <c r="A355" s="11">
        <v>44316</v>
      </c>
      <c r="B355">
        <v>0.12379999999999999</v>
      </c>
    </row>
    <row r="356" spans="1:2" x14ac:dyDescent="0.25">
      <c r="A356" s="11">
        <v>44315</v>
      </c>
      <c r="B356">
        <v>9.5600000000000004E-2</v>
      </c>
    </row>
    <row r="357" spans="1:2" x14ac:dyDescent="0.25">
      <c r="A357" s="11">
        <v>44314</v>
      </c>
      <c r="B357">
        <v>0.1118</v>
      </c>
    </row>
    <row r="358" spans="1:2" x14ac:dyDescent="0.25">
      <c r="A358" s="11">
        <v>44313</v>
      </c>
      <c r="B358">
        <v>0.1174</v>
      </c>
    </row>
    <row r="359" spans="1:2" x14ac:dyDescent="0.25">
      <c r="A359" s="11">
        <v>44312</v>
      </c>
      <c r="B359">
        <v>0.11650000000000001</v>
      </c>
    </row>
    <row r="360" spans="1:2" x14ac:dyDescent="0.25">
      <c r="A360" s="11">
        <v>44309</v>
      </c>
      <c r="B360">
        <v>0.1021</v>
      </c>
    </row>
    <row r="361" spans="1:2" x14ac:dyDescent="0.25">
      <c r="A361" s="11">
        <v>44308</v>
      </c>
      <c r="B361">
        <v>0.1381</v>
      </c>
    </row>
    <row r="362" spans="1:2" x14ac:dyDescent="0.25">
      <c r="A362" s="11">
        <v>44307</v>
      </c>
      <c r="B362">
        <v>0.1095</v>
      </c>
    </row>
    <row r="363" spans="1:2" x14ac:dyDescent="0.25">
      <c r="A363" s="11">
        <v>44306</v>
      </c>
      <c r="B363">
        <v>0.1358</v>
      </c>
    </row>
    <row r="364" spans="1:2" x14ac:dyDescent="0.25">
      <c r="A364" s="11">
        <v>44305</v>
      </c>
      <c r="B364">
        <v>0.1343</v>
      </c>
    </row>
    <row r="365" spans="1:2" x14ac:dyDescent="0.25">
      <c r="A365" s="11">
        <v>44302</v>
      </c>
      <c r="B365">
        <v>9.4600000000000004E-2</v>
      </c>
    </row>
    <row r="366" spans="1:2" x14ac:dyDescent="0.25">
      <c r="A366" s="11">
        <v>44301</v>
      </c>
      <c r="B366">
        <v>0.1019</v>
      </c>
    </row>
    <row r="367" spans="1:2" x14ac:dyDescent="0.25">
      <c r="A367" s="11">
        <v>44300</v>
      </c>
      <c r="B367">
        <v>0.1202</v>
      </c>
    </row>
    <row r="368" spans="1:2" x14ac:dyDescent="0.25">
      <c r="A368" s="11">
        <v>44299</v>
      </c>
      <c r="B368">
        <v>0.1152</v>
      </c>
    </row>
    <row r="369" spans="1:2" x14ac:dyDescent="0.25">
      <c r="A369" s="11">
        <v>44298</v>
      </c>
      <c r="B369">
        <v>0.1196</v>
      </c>
    </row>
    <row r="370" spans="1:2" x14ac:dyDescent="0.25">
      <c r="A370" s="11">
        <v>44295</v>
      </c>
      <c r="B370">
        <v>9.3100000000000002E-2</v>
      </c>
    </row>
    <row r="371" spans="1:2" x14ac:dyDescent="0.25">
      <c r="A371" s="11">
        <v>44294</v>
      </c>
      <c r="B371">
        <v>0.1166</v>
      </c>
    </row>
    <row r="372" spans="1:2" x14ac:dyDescent="0.25">
      <c r="A372" s="11">
        <v>44293</v>
      </c>
      <c r="B372">
        <v>0.1212</v>
      </c>
    </row>
    <row r="373" spans="1:2" x14ac:dyDescent="0.25">
      <c r="A373" s="11">
        <v>44292</v>
      </c>
      <c r="B373">
        <v>0.12280000000000001</v>
      </c>
    </row>
    <row r="374" spans="1:2" x14ac:dyDescent="0.25">
      <c r="A374" s="11">
        <v>44291</v>
      </c>
      <c r="B374">
        <v>0.12759999999999999</v>
      </c>
    </row>
    <row r="375" spans="1:2" x14ac:dyDescent="0.25">
      <c r="A375" s="11">
        <v>44287</v>
      </c>
      <c r="B375">
        <v>0.10929999999999999</v>
      </c>
    </row>
    <row r="376" spans="1:2" x14ac:dyDescent="0.25">
      <c r="A376" s="11">
        <v>44286</v>
      </c>
      <c r="B376">
        <v>0.1153</v>
      </c>
    </row>
    <row r="377" spans="1:2" x14ac:dyDescent="0.25">
      <c r="A377" s="11">
        <v>44285</v>
      </c>
      <c r="B377">
        <v>0.13009999999999999</v>
      </c>
    </row>
    <row r="378" spans="1:2" x14ac:dyDescent="0.25">
      <c r="A378" s="11">
        <v>44284</v>
      </c>
      <c r="B378">
        <v>0.1489</v>
      </c>
    </row>
    <row r="379" spans="1:2" x14ac:dyDescent="0.25">
      <c r="A379" s="11">
        <v>44281</v>
      </c>
      <c r="B379">
        <v>0.1193</v>
      </c>
    </row>
    <row r="380" spans="1:2" x14ac:dyDescent="0.25">
      <c r="A380" s="11">
        <v>44280</v>
      </c>
      <c r="B380">
        <v>0.1328</v>
      </c>
    </row>
    <row r="381" spans="1:2" x14ac:dyDescent="0.25">
      <c r="A381" s="11">
        <v>44279</v>
      </c>
      <c r="B381">
        <v>0.15060000000000001</v>
      </c>
    </row>
    <row r="382" spans="1:2" x14ac:dyDescent="0.25">
      <c r="A382" s="11">
        <v>44278</v>
      </c>
      <c r="B382">
        <v>0.15379999999999999</v>
      </c>
    </row>
    <row r="383" spans="1:2" x14ac:dyDescent="0.25">
      <c r="A383" s="11">
        <v>44277</v>
      </c>
      <c r="B383">
        <v>0.13220000000000001</v>
      </c>
    </row>
    <row r="384" spans="1:2" x14ac:dyDescent="0.25">
      <c r="A384" s="11">
        <v>44274</v>
      </c>
      <c r="B384">
        <v>0.13600000000000001</v>
      </c>
    </row>
    <row r="385" spans="1:2" x14ac:dyDescent="0.25">
      <c r="A385" s="11">
        <v>44273</v>
      </c>
      <c r="B385">
        <v>0.13120000000000001</v>
      </c>
    </row>
    <row r="386" spans="1:2" x14ac:dyDescent="0.25">
      <c r="A386" s="11">
        <v>44272</v>
      </c>
      <c r="B386">
        <v>0.1055</v>
      </c>
    </row>
    <row r="387" spans="1:2" x14ac:dyDescent="0.25">
      <c r="A387" s="11">
        <v>44271</v>
      </c>
      <c r="B387">
        <v>0.12590000000000001</v>
      </c>
    </row>
    <row r="388" spans="1:2" x14ac:dyDescent="0.25">
      <c r="A388" s="11">
        <v>44270</v>
      </c>
      <c r="B388">
        <v>0.1176</v>
      </c>
    </row>
    <row r="389" spans="1:2" x14ac:dyDescent="0.25">
      <c r="A389" s="11">
        <v>44267</v>
      </c>
      <c r="B389">
        <v>0.12139999999999999</v>
      </c>
    </row>
    <row r="390" spans="1:2" x14ac:dyDescent="0.25">
      <c r="A390" s="11">
        <v>44266</v>
      </c>
      <c r="B390">
        <v>0.13589999999999999</v>
      </c>
    </row>
    <row r="391" spans="1:2" x14ac:dyDescent="0.25">
      <c r="A391" s="11">
        <v>44265</v>
      </c>
      <c r="B391">
        <v>0.16839999999999999</v>
      </c>
    </row>
    <row r="392" spans="1:2" x14ac:dyDescent="0.25">
      <c r="A392" s="11">
        <v>44264</v>
      </c>
      <c r="B392">
        <v>0.17949999999999999</v>
      </c>
    </row>
    <row r="393" spans="1:2" x14ac:dyDescent="0.25">
      <c r="A393" s="11">
        <v>44263</v>
      </c>
      <c r="B393">
        <v>0.22919999999999999</v>
      </c>
    </row>
    <row r="394" spans="1:2" x14ac:dyDescent="0.25">
      <c r="A394" s="11">
        <v>44260</v>
      </c>
      <c r="B394">
        <v>0.19209999999999999</v>
      </c>
    </row>
    <row r="395" spans="1:2" x14ac:dyDescent="0.25">
      <c r="A395" s="11">
        <v>44259</v>
      </c>
      <c r="B395">
        <v>0.2412</v>
      </c>
    </row>
    <row r="396" spans="1:2" x14ac:dyDescent="0.25">
      <c r="A396" s="11">
        <v>44258</v>
      </c>
      <c r="B396">
        <v>0.2117</v>
      </c>
    </row>
    <row r="397" spans="1:2" x14ac:dyDescent="0.25">
      <c r="A397" s="11">
        <v>44257</v>
      </c>
      <c r="B397">
        <v>0.19189999999999999</v>
      </c>
    </row>
    <row r="398" spans="1:2" x14ac:dyDescent="0.25">
      <c r="A398" s="11">
        <v>44256</v>
      </c>
      <c r="B398">
        <v>0.1729</v>
      </c>
    </row>
    <row r="399" spans="1:2" x14ac:dyDescent="0.25">
      <c r="A399" s="11">
        <v>44253</v>
      </c>
      <c r="B399">
        <v>0.22889999999999999</v>
      </c>
    </row>
    <row r="400" spans="1:2" x14ac:dyDescent="0.25">
      <c r="A400" s="11">
        <v>44252</v>
      </c>
      <c r="B400">
        <v>0.25</v>
      </c>
    </row>
    <row r="401" spans="1:2" x14ac:dyDescent="0.25">
      <c r="A401" s="11">
        <v>44251</v>
      </c>
      <c r="B401">
        <v>0.15129999999999999</v>
      </c>
    </row>
    <row r="402" spans="1:2" x14ac:dyDescent="0.25">
      <c r="A402" s="11">
        <v>44250</v>
      </c>
      <c r="B402">
        <v>0.16370000000000001</v>
      </c>
    </row>
    <row r="403" spans="1:2" x14ac:dyDescent="0.25">
      <c r="A403" s="11">
        <v>44249</v>
      </c>
      <c r="B403">
        <v>0.17469999999999999</v>
      </c>
    </row>
    <row r="404" spans="1:2" x14ac:dyDescent="0.25">
      <c r="A404" s="11">
        <v>44246</v>
      </c>
      <c r="B404">
        <v>0.12859999999999999</v>
      </c>
    </row>
    <row r="405" spans="1:2" x14ac:dyDescent="0.25">
      <c r="A405" s="11">
        <v>44245</v>
      </c>
      <c r="B405">
        <v>0.14349999999999999</v>
      </c>
    </row>
    <row r="406" spans="1:2" x14ac:dyDescent="0.25">
      <c r="A406" s="11">
        <v>44244</v>
      </c>
      <c r="B406">
        <v>0.13500000000000001</v>
      </c>
    </row>
    <row r="407" spans="1:2" x14ac:dyDescent="0.25">
      <c r="A407" s="11">
        <v>44243</v>
      </c>
      <c r="B407">
        <v>0.14610000000000001</v>
      </c>
    </row>
    <row r="408" spans="1:2" x14ac:dyDescent="0.25">
      <c r="A408" s="11">
        <v>44239</v>
      </c>
      <c r="B408">
        <v>0.1255</v>
      </c>
    </row>
    <row r="409" spans="1:2" x14ac:dyDescent="0.25">
      <c r="A409" s="11">
        <v>44238</v>
      </c>
      <c r="B409">
        <v>0.12720000000000001</v>
      </c>
    </row>
    <row r="410" spans="1:2" x14ac:dyDescent="0.25">
      <c r="A410" s="11">
        <v>44237</v>
      </c>
      <c r="B410">
        <v>0.1497</v>
      </c>
    </row>
    <row r="411" spans="1:2" x14ac:dyDescent="0.25">
      <c r="A411" s="11">
        <v>44236</v>
      </c>
      <c r="B411">
        <v>0.14280000000000001</v>
      </c>
    </row>
    <row r="412" spans="1:2" x14ac:dyDescent="0.25">
      <c r="A412" s="11">
        <v>44235</v>
      </c>
      <c r="B412">
        <v>0.1361</v>
      </c>
    </row>
    <row r="413" spans="1:2" x14ac:dyDescent="0.25">
      <c r="A413" s="11">
        <v>44232</v>
      </c>
      <c r="B413">
        <v>0.1217</v>
      </c>
    </row>
    <row r="414" spans="1:2" x14ac:dyDescent="0.25">
      <c r="A414" s="11">
        <v>44231</v>
      </c>
      <c r="B414">
        <v>0.1351</v>
      </c>
    </row>
    <row r="415" spans="1:2" x14ac:dyDescent="0.25">
      <c r="A415" s="11">
        <v>44230</v>
      </c>
      <c r="B415">
        <v>0.16919999999999999</v>
      </c>
    </row>
    <row r="416" spans="1:2" x14ac:dyDescent="0.25">
      <c r="A416" s="11">
        <v>44229</v>
      </c>
      <c r="B416">
        <v>0.18579999999999999</v>
      </c>
    </row>
    <row r="417" spans="1:2" x14ac:dyDescent="0.25">
      <c r="A417" s="11">
        <v>44228</v>
      </c>
      <c r="B417">
        <v>0.21210000000000001</v>
      </c>
    </row>
    <row r="418" spans="1:2" x14ac:dyDescent="0.25">
      <c r="A418" s="11">
        <v>44225</v>
      </c>
      <c r="B418">
        <v>0.25459999999999999</v>
      </c>
    </row>
    <row r="419" spans="1:2" x14ac:dyDescent="0.25">
      <c r="A419" s="11">
        <v>44224</v>
      </c>
      <c r="B419">
        <v>0.21659999999999999</v>
      </c>
    </row>
    <row r="420" spans="1:2" x14ac:dyDescent="0.25">
      <c r="A420" s="11">
        <v>44223</v>
      </c>
      <c r="B420">
        <v>0.25140000000000001</v>
      </c>
    </row>
    <row r="421" spans="1:2" x14ac:dyDescent="0.25">
      <c r="A421" s="11">
        <v>44222</v>
      </c>
      <c r="B421">
        <v>0.1774</v>
      </c>
    </row>
    <row r="422" spans="1:2" x14ac:dyDescent="0.25">
      <c r="A422" s="11">
        <v>44221</v>
      </c>
      <c r="B422">
        <v>0.15770000000000001</v>
      </c>
    </row>
    <row r="423" spans="1:2" x14ac:dyDescent="0.25">
      <c r="A423" s="11">
        <v>44218</v>
      </c>
      <c r="B423">
        <v>0.1338</v>
      </c>
    </row>
    <row r="424" spans="1:2" x14ac:dyDescent="0.25">
      <c r="A424" s="11">
        <v>44217</v>
      </c>
      <c r="B424">
        <v>0.1288</v>
      </c>
    </row>
    <row r="425" spans="1:2" x14ac:dyDescent="0.25">
      <c r="A425" s="11">
        <v>44216</v>
      </c>
      <c r="B425">
        <v>0.1439</v>
      </c>
    </row>
    <row r="426" spans="1:2" x14ac:dyDescent="0.25">
      <c r="A426" s="11">
        <v>44215</v>
      </c>
      <c r="B426">
        <v>0.1651</v>
      </c>
    </row>
    <row r="427" spans="1:2" x14ac:dyDescent="0.25">
      <c r="A427" s="11">
        <v>44211</v>
      </c>
      <c r="B427">
        <v>0.14360000000000001</v>
      </c>
    </row>
    <row r="428" spans="1:2" x14ac:dyDescent="0.25">
      <c r="A428" s="11">
        <v>44210</v>
      </c>
      <c r="B428">
        <v>0.15989999999999999</v>
      </c>
    </row>
    <row r="429" spans="1:2" x14ac:dyDescent="0.25">
      <c r="A429" s="11">
        <v>44209</v>
      </c>
      <c r="B429">
        <v>0.15060000000000001</v>
      </c>
    </row>
    <row r="430" spans="1:2" x14ac:dyDescent="0.25">
      <c r="A430" s="11">
        <v>44208</v>
      </c>
      <c r="B430">
        <v>0.16209999999999999</v>
      </c>
    </row>
    <row r="431" spans="1:2" x14ac:dyDescent="0.25">
      <c r="A431" s="11">
        <v>44207</v>
      </c>
      <c r="B431">
        <v>0.18179999999999999</v>
      </c>
    </row>
    <row r="432" spans="1:2" x14ac:dyDescent="0.25">
      <c r="A432" s="11">
        <v>44204</v>
      </c>
      <c r="B432">
        <v>0.14349999999999999</v>
      </c>
    </row>
    <row r="433" spans="1:2" x14ac:dyDescent="0.25">
      <c r="A433" s="11">
        <v>44203</v>
      </c>
      <c r="B433">
        <v>0.1416</v>
      </c>
    </row>
    <row r="434" spans="1:2" x14ac:dyDescent="0.25">
      <c r="A434" s="11">
        <v>44202</v>
      </c>
      <c r="B434">
        <v>0.19020000000000001</v>
      </c>
    </row>
    <row r="435" spans="1:2" x14ac:dyDescent="0.25">
      <c r="A435" s="11">
        <v>44201</v>
      </c>
      <c r="B435">
        <v>0.18410000000000001</v>
      </c>
    </row>
    <row r="436" spans="1:2" x14ac:dyDescent="0.25">
      <c r="A436" s="11">
        <v>44200</v>
      </c>
      <c r="B436">
        <v>0.2117</v>
      </c>
    </row>
    <row r="437" spans="1:2" x14ac:dyDescent="0.25">
      <c r="A437" s="11">
        <v>44196</v>
      </c>
      <c r="B437">
        <v>0.15640000000000001</v>
      </c>
    </row>
    <row r="438" spans="1:2" x14ac:dyDescent="0.25">
      <c r="A438" s="11">
        <v>44195</v>
      </c>
      <c r="B438">
        <v>0.153</v>
      </c>
    </row>
    <row r="439" spans="1:2" x14ac:dyDescent="0.25">
      <c r="A439" s="11">
        <v>44194</v>
      </c>
      <c r="B439">
        <v>0.17230000000000001</v>
      </c>
    </row>
    <row r="440" spans="1:2" x14ac:dyDescent="0.25">
      <c r="A440" s="11">
        <v>44193</v>
      </c>
      <c r="B440">
        <v>0.16070000000000001</v>
      </c>
    </row>
    <row r="441" spans="1:2" x14ac:dyDescent="0.25">
      <c r="A441" s="11">
        <v>44189</v>
      </c>
      <c r="B441">
        <v>0.1128</v>
      </c>
    </row>
    <row r="442" spans="1:2" x14ac:dyDescent="0.25">
      <c r="A442" s="11">
        <v>44188</v>
      </c>
      <c r="B442">
        <v>0.13159999999999999</v>
      </c>
    </row>
    <row r="443" spans="1:2" x14ac:dyDescent="0.25">
      <c r="A443" s="11">
        <v>44187</v>
      </c>
      <c r="B443">
        <v>0.15279999999999999</v>
      </c>
    </row>
    <row r="444" spans="1:2" x14ac:dyDescent="0.25">
      <c r="A444" s="11">
        <v>44186</v>
      </c>
      <c r="B444">
        <v>0.17119999999999999</v>
      </c>
    </row>
    <row r="445" spans="1:2" x14ac:dyDescent="0.25">
      <c r="A445" s="11">
        <v>44183</v>
      </c>
      <c r="B445">
        <v>0.15129999999999999</v>
      </c>
    </row>
    <row r="446" spans="1:2" x14ac:dyDescent="0.25">
      <c r="A446" s="11">
        <v>44182</v>
      </c>
      <c r="B446">
        <v>8.8499999999999995E-2</v>
      </c>
    </row>
    <row r="447" spans="1:2" x14ac:dyDescent="0.25">
      <c r="A447" s="11">
        <v>44181</v>
      </c>
      <c r="B447">
        <v>0.1011</v>
      </c>
    </row>
    <row r="448" spans="1:2" x14ac:dyDescent="0.25">
      <c r="A448" s="11">
        <v>44180</v>
      </c>
      <c r="B448">
        <v>0.1079</v>
      </c>
    </row>
    <row r="449" spans="1:2" x14ac:dyDescent="0.25">
      <c r="A449" s="11">
        <v>44179</v>
      </c>
      <c r="B449">
        <v>0.15179999999999999</v>
      </c>
    </row>
    <row r="450" spans="1:2" x14ac:dyDescent="0.25">
      <c r="A450" s="11">
        <v>44176</v>
      </c>
      <c r="B450">
        <v>0.13139999999999999</v>
      </c>
    </row>
    <row r="451" spans="1:2" x14ac:dyDescent="0.25">
      <c r="A451" s="11">
        <v>44175</v>
      </c>
      <c r="B451">
        <v>0.12570000000000001</v>
      </c>
    </row>
    <row r="452" spans="1:2" x14ac:dyDescent="0.25">
      <c r="A452" s="11">
        <v>44174</v>
      </c>
      <c r="B452">
        <v>0.14849999999999999</v>
      </c>
    </row>
    <row r="453" spans="1:2" x14ac:dyDescent="0.25">
      <c r="A453" s="11">
        <v>44173</v>
      </c>
      <c r="B453">
        <v>0.13</v>
      </c>
    </row>
    <row r="454" spans="1:2" x14ac:dyDescent="0.25">
      <c r="A454" s="11">
        <v>44172</v>
      </c>
      <c r="B454">
        <v>0.14199999999999999</v>
      </c>
    </row>
    <row r="455" spans="1:2" x14ac:dyDescent="0.25">
      <c r="A455" s="11">
        <v>44169</v>
      </c>
      <c r="B455">
        <v>0.123</v>
      </c>
    </row>
    <row r="456" spans="1:2" x14ac:dyDescent="0.25">
      <c r="A456" s="11">
        <v>44168</v>
      </c>
      <c r="B456">
        <v>0.15160000000000001</v>
      </c>
    </row>
    <row r="457" spans="1:2" x14ac:dyDescent="0.25">
      <c r="A457" s="11">
        <v>44167</v>
      </c>
      <c r="B457">
        <v>0.15590000000000001</v>
      </c>
    </row>
    <row r="458" spans="1:2" x14ac:dyDescent="0.25">
      <c r="A458" s="11">
        <v>44166</v>
      </c>
      <c r="B458">
        <v>0.1686</v>
      </c>
    </row>
    <row r="459" spans="1:2" x14ac:dyDescent="0.25">
      <c r="A459" s="11">
        <v>44165</v>
      </c>
      <c r="B459">
        <v>0.13639999999999999</v>
      </c>
    </row>
    <row r="460" spans="1:2" x14ac:dyDescent="0.25">
      <c r="A460" s="11">
        <v>44164</v>
      </c>
      <c r="B460">
        <v>0.16139999999999999</v>
      </c>
    </row>
    <row r="461" spans="1:2" x14ac:dyDescent="0.25">
      <c r="A461" s="11">
        <v>44163</v>
      </c>
      <c r="B461">
        <v>0.15060000000000001</v>
      </c>
    </row>
    <row r="462" spans="1:2" x14ac:dyDescent="0.25">
      <c r="A462" s="11">
        <v>44162</v>
      </c>
      <c r="B462">
        <v>0.14410000000000001</v>
      </c>
    </row>
    <row r="463" spans="1:2" x14ac:dyDescent="0.25">
      <c r="A463" s="11">
        <v>44161</v>
      </c>
      <c r="B463">
        <v>0.14779999999999999</v>
      </c>
    </row>
    <row r="464" spans="1:2" x14ac:dyDescent="0.25">
      <c r="A464" s="11">
        <v>44160</v>
      </c>
      <c r="B464">
        <v>0.1414</v>
      </c>
    </row>
    <row r="465" spans="1:2" x14ac:dyDescent="0.25">
      <c r="A465" s="11">
        <v>44159</v>
      </c>
      <c r="B465">
        <v>0.1532</v>
      </c>
    </row>
    <row r="466" spans="1:2" x14ac:dyDescent="0.25">
      <c r="A466" s="11">
        <v>44158</v>
      </c>
      <c r="B466">
        <v>0.1658</v>
      </c>
    </row>
    <row r="467" spans="1:2" x14ac:dyDescent="0.25">
      <c r="A467" s="11">
        <v>44155</v>
      </c>
      <c r="B467">
        <v>0.14419999999999999</v>
      </c>
    </row>
    <row r="468" spans="1:2" x14ac:dyDescent="0.25">
      <c r="A468" s="11">
        <v>44154</v>
      </c>
      <c r="B468">
        <v>0.1469</v>
      </c>
    </row>
    <row r="469" spans="1:2" x14ac:dyDescent="0.25">
      <c r="A469" s="11">
        <v>44153</v>
      </c>
      <c r="B469">
        <v>0.1618</v>
      </c>
    </row>
    <row r="470" spans="1:2" x14ac:dyDescent="0.25">
      <c r="A470" s="11">
        <v>44152</v>
      </c>
      <c r="B470">
        <v>0.1192</v>
      </c>
    </row>
    <row r="471" spans="1:2" x14ac:dyDescent="0.25">
      <c r="A471" s="11">
        <v>44151</v>
      </c>
      <c r="B471">
        <v>0.2868</v>
      </c>
    </row>
    <row r="472" spans="1:2" x14ac:dyDescent="0.25">
      <c r="A472" s="11">
        <v>44150</v>
      </c>
      <c r="B472">
        <v>0.1915</v>
      </c>
    </row>
    <row r="473" spans="1:2" x14ac:dyDescent="0.25">
      <c r="A473" s="11">
        <v>44149</v>
      </c>
      <c r="B473">
        <v>0.1794</v>
      </c>
    </row>
    <row r="474" spans="1:2" x14ac:dyDescent="0.25">
      <c r="A474" s="11">
        <v>44148</v>
      </c>
      <c r="B474">
        <v>0.31230000000000002</v>
      </c>
    </row>
    <row r="475" spans="1:2" x14ac:dyDescent="0.25">
      <c r="A475" s="11">
        <v>44147</v>
      </c>
      <c r="B475">
        <v>0.20419999999999999</v>
      </c>
    </row>
    <row r="476" spans="1:2" x14ac:dyDescent="0.25">
      <c r="A476" s="11">
        <v>44146</v>
      </c>
      <c r="B476">
        <v>0.18809999999999999</v>
      </c>
    </row>
    <row r="477" spans="1:2" x14ac:dyDescent="0.25">
      <c r="A477" s="11">
        <v>44145</v>
      </c>
      <c r="B477">
        <v>0.21510000000000001</v>
      </c>
    </row>
    <row r="478" spans="1:2" x14ac:dyDescent="0.25">
      <c r="A478" s="11">
        <v>44144</v>
      </c>
      <c r="B478">
        <v>0.20280000000000001</v>
      </c>
    </row>
    <row r="479" spans="1:2" x14ac:dyDescent="0.25">
      <c r="A479" s="11">
        <v>44141</v>
      </c>
      <c r="B479">
        <v>0.20100000000000001</v>
      </c>
    </row>
    <row r="480" spans="1:2" x14ac:dyDescent="0.25">
      <c r="A480" s="11">
        <v>44140</v>
      </c>
      <c r="B480">
        <v>0.2238</v>
      </c>
    </row>
    <row r="481" spans="1:2" x14ac:dyDescent="0.25">
      <c r="A481" s="11">
        <v>44139</v>
      </c>
      <c r="B481">
        <v>0.25979999999999998</v>
      </c>
    </row>
    <row r="482" spans="1:2" x14ac:dyDescent="0.25">
      <c r="A482" s="11">
        <v>44138</v>
      </c>
      <c r="B482">
        <v>0.3327</v>
      </c>
    </row>
    <row r="483" spans="1:2" x14ac:dyDescent="0.25">
      <c r="A483" s="11">
        <v>44137</v>
      </c>
      <c r="B483">
        <v>0.3629</v>
      </c>
    </row>
    <row r="484" spans="1:2" x14ac:dyDescent="0.25">
      <c r="A484" s="11">
        <v>44134</v>
      </c>
      <c r="B484">
        <v>0.37919999999999998</v>
      </c>
    </row>
    <row r="485" spans="1:2" x14ac:dyDescent="0.25">
      <c r="A485" s="11">
        <v>44133</v>
      </c>
      <c r="B485">
        <v>0.36059999999999998</v>
      </c>
    </row>
    <row r="486" spans="1:2" x14ac:dyDescent="0.25">
      <c r="A486" s="11">
        <v>44132</v>
      </c>
      <c r="B486">
        <v>0.38819999999999999</v>
      </c>
    </row>
    <row r="487" spans="1:2" x14ac:dyDescent="0.25">
      <c r="A487" s="11">
        <v>44131</v>
      </c>
      <c r="B487">
        <v>0.31830000000000003</v>
      </c>
    </row>
    <row r="488" spans="1:2" x14ac:dyDescent="0.25">
      <c r="A488" s="11">
        <v>44130</v>
      </c>
      <c r="B488">
        <v>0.33279999999999998</v>
      </c>
    </row>
    <row r="489" spans="1:2" x14ac:dyDescent="0.25">
      <c r="A489" s="11">
        <v>44127</v>
      </c>
      <c r="B489">
        <v>0.20710000000000001</v>
      </c>
    </row>
    <row r="490" spans="1:2" x14ac:dyDescent="0.25">
      <c r="A490" s="11">
        <v>44126</v>
      </c>
      <c r="B490">
        <v>0.19209999999999999</v>
      </c>
    </row>
    <row r="491" spans="1:2" x14ac:dyDescent="0.25">
      <c r="A491" s="11">
        <v>44125</v>
      </c>
      <c r="B491">
        <v>0.21609999999999999</v>
      </c>
    </row>
    <row r="492" spans="1:2" x14ac:dyDescent="0.25">
      <c r="A492" s="11">
        <v>44124</v>
      </c>
      <c r="B492">
        <v>0.214</v>
      </c>
    </row>
    <row r="493" spans="1:2" x14ac:dyDescent="0.25">
      <c r="A493" s="11">
        <v>44123</v>
      </c>
      <c r="B493">
        <v>0.223</v>
      </c>
    </row>
    <row r="494" spans="1:2" x14ac:dyDescent="0.25">
      <c r="A494" s="11">
        <v>44120</v>
      </c>
      <c r="B494">
        <v>0.15920000000000001</v>
      </c>
    </row>
    <row r="495" spans="1:2" x14ac:dyDescent="0.25">
      <c r="A495" s="11">
        <v>44119</v>
      </c>
      <c r="B495">
        <v>0.17630000000000001</v>
      </c>
    </row>
    <row r="496" spans="1:2" x14ac:dyDescent="0.25">
      <c r="A496" s="11">
        <v>44118</v>
      </c>
      <c r="B496">
        <v>0.18440000000000001</v>
      </c>
    </row>
    <row r="497" spans="1:2" x14ac:dyDescent="0.25">
      <c r="A497" s="11">
        <v>44117</v>
      </c>
      <c r="B497">
        <v>0.19189999999999999</v>
      </c>
    </row>
    <row r="498" spans="1:2" x14ac:dyDescent="0.25">
      <c r="A498" s="11">
        <v>44116</v>
      </c>
      <c r="B498">
        <v>0.192</v>
      </c>
    </row>
    <row r="499" spans="1:2" x14ac:dyDescent="0.25">
      <c r="A499" s="11">
        <v>44113</v>
      </c>
      <c r="B499">
        <v>0.15870000000000001</v>
      </c>
    </row>
    <row r="500" spans="1:2" x14ac:dyDescent="0.25">
      <c r="A500" s="11">
        <v>44112</v>
      </c>
      <c r="B500">
        <v>0.16309999999999999</v>
      </c>
    </row>
    <row r="501" spans="1:2" x14ac:dyDescent="0.25">
      <c r="A501" s="11">
        <v>44111</v>
      </c>
      <c r="B501">
        <v>0.1867</v>
      </c>
    </row>
    <row r="502" spans="1:2" x14ac:dyDescent="0.25">
      <c r="A502" s="11">
        <v>44110</v>
      </c>
      <c r="B502">
        <v>0.21740000000000001</v>
      </c>
    </row>
    <row r="503" spans="1:2" x14ac:dyDescent="0.25">
      <c r="A503" s="11">
        <v>44109</v>
      </c>
      <c r="B503">
        <v>0.19950000000000001</v>
      </c>
    </row>
    <row r="504" spans="1:2" x14ac:dyDescent="0.25">
      <c r="A504" s="11">
        <v>44106</v>
      </c>
      <c r="B504">
        <v>0.2132</v>
      </c>
    </row>
    <row r="505" spans="1:2" x14ac:dyDescent="0.25">
      <c r="A505" s="11">
        <v>44105</v>
      </c>
      <c r="B505">
        <v>0.21010000000000001</v>
      </c>
    </row>
    <row r="506" spans="1:2" x14ac:dyDescent="0.25">
      <c r="A506" s="11">
        <v>44104</v>
      </c>
      <c r="B506">
        <v>0.2172</v>
      </c>
    </row>
    <row r="507" spans="1:2" x14ac:dyDescent="0.25">
      <c r="A507" s="11">
        <v>44103</v>
      </c>
      <c r="B507">
        <v>0.24779999999999999</v>
      </c>
    </row>
    <row r="508" spans="1:2" x14ac:dyDescent="0.25">
      <c r="A508" s="11">
        <v>44102</v>
      </c>
      <c r="B508">
        <v>0.22650000000000001</v>
      </c>
    </row>
    <row r="509" spans="1:2" x14ac:dyDescent="0.25">
      <c r="A509" s="11">
        <v>44099</v>
      </c>
      <c r="B509">
        <v>0.20569999999999999</v>
      </c>
    </row>
    <row r="510" spans="1:2" x14ac:dyDescent="0.25">
      <c r="A510" s="11">
        <v>44098</v>
      </c>
      <c r="B510">
        <v>0.22919999999999999</v>
      </c>
    </row>
    <row r="511" spans="1:2" x14ac:dyDescent="0.25">
      <c r="A511" s="11">
        <v>44097</v>
      </c>
      <c r="B511">
        <v>0.2359</v>
      </c>
    </row>
    <row r="512" spans="1:2" x14ac:dyDescent="0.25">
      <c r="A512" s="11">
        <v>44096</v>
      </c>
      <c r="B512">
        <v>0.21970000000000001</v>
      </c>
    </row>
    <row r="513" spans="1:2" x14ac:dyDescent="0.25">
      <c r="A513" s="11">
        <v>44095</v>
      </c>
      <c r="B513">
        <v>0.25769999999999998</v>
      </c>
    </row>
    <row r="514" spans="1:2" x14ac:dyDescent="0.25">
      <c r="A514" s="11">
        <v>44092</v>
      </c>
      <c r="B514">
        <v>0.20100000000000001</v>
      </c>
    </row>
    <row r="515" spans="1:2" x14ac:dyDescent="0.25">
      <c r="A515" s="11">
        <v>44091</v>
      </c>
      <c r="B515">
        <v>0.17080000000000001</v>
      </c>
    </row>
    <row r="516" spans="1:2" x14ac:dyDescent="0.25">
      <c r="A516" s="11">
        <v>44090</v>
      </c>
      <c r="B516">
        <v>0.17069999999999999</v>
      </c>
    </row>
    <row r="517" spans="1:2" x14ac:dyDescent="0.25">
      <c r="A517" s="11">
        <v>44089</v>
      </c>
      <c r="B517">
        <v>0.17519999999999999</v>
      </c>
    </row>
    <row r="518" spans="1:2" x14ac:dyDescent="0.25">
      <c r="A518" s="11">
        <v>44088</v>
      </c>
      <c r="B518">
        <v>0.18870000000000001</v>
      </c>
    </row>
    <row r="519" spans="1:2" x14ac:dyDescent="0.25">
      <c r="A519" s="11">
        <v>44085</v>
      </c>
      <c r="B519">
        <v>0.19359999999999999</v>
      </c>
    </row>
    <row r="520" spans="1:2" x14ac:dyDescent="0.25">
      <c r="A520" s="11">
        <v>44084</v>
      </c>
      <c r="B520">
        <v>0.23300000000000001</v>
      </c>
    </row>
    <row r="521" spans="1:2" x14ac:dyDescent="0.25">
      <c r="A521" s="11">
        <v>44083</v>
      </c>
      <c r="B521">
        <v>0.21659999999999999</v>
      </c>
    </row>
    <row r="522" spans="1:2" x14ac:dyDescent="0.25">
      <c r="A522" s="11">
        <v>44082</v>
      </c>
      <c r="B522">
        <v>0.26500000000000001</v>
      </c>
    </row>
    <row r="523" spans="1:2" x14ac:dyDescent="0.25">
      <c r="A523" s="11">
        <v>44078</v>
      </c>
      <c r="B523">
        <v>0.2152</v>
      </c>
    </row>
    <row r="524" spans="1:2" x14ac:dyDescent="0.25">
      <c r="A524" s="11">
        <v>44077</v>
      </c>
      <c r="B524">
        <v>0.24890000000000001</v>
      </c>
    </row>
    <row r="525" spans="1:2" x14ac:dyDescent="0.25">
      <c r="A525" s="11">
        <v>44076</v>
      </c>
      <c r="B525">
        <v>0.16009999999999999</v>
      </c>
    </row>
    <row r="526" spans="1:2" x14ac:dyDescent="0.25">
      <c r="A526" s="11">
        <v>44075</v>
      </c>
      <c r="B526">
        <v>0.15640000000000001</v>
      </c>
    </row>
    <row r="527" spans="1:2" x14ac:dyDescent="0.25">
      <c r="A527" s="11">
        <v>44074</v>
      </c>
      <c r="B527">
        <v>0.15720000000000001</v>
      </c>
    </row>
    <row r="528" spans="1:2" x14ac:dyDescent="0.25">
      <c r="A528" s="11">
        <v>44071</v>
      </c>
      <c r="B528">
        <v>0.12520000000000001</v>
      </c>
    </row>
    <row r="529" spans="1:2" x14ac:dyDescent="0.25">
      <c r="A529" s="11">
        <v>44070</v>
      </c>
      <c r="B529">
        <v>0.15110000000000001</v>
      </c>
    </row>
    <row r="530" spans="1:2" x14ac:dyDescent="0.25">
      <c r="A530" s="11">
        <v>44069</v>
      </c>
      <c r="B530">
        <v>0.1497</v>
      </c>
    </row>
    <row r="531" spans="1:2" x14ac:dyDescent="0.25">
      <c r="A531" s="11">
        <v>44068</v>
      </c>
      <c r="B531">
        <v>0.13880000000000001</v>
      </c>
    </row>
    <row r="532" spans="1:2" x14ac:dyDescent="0.25">
      <c r="A532" s="11">
        <v>44067</v>
      </c>
      <c r="B532">
        <v>0.1472</v>
      </c>
    </row>
    <row r="533" spans="1:2" x14ac:dyDescent="0.25">
      <c r="A533" s="11">
        <v>44064</v>
      </c>
      <c r="B533">
        <v>0.1346</v>
      </c>
    </row>
    <row r="534" spans="1:2" x14ac:dyDescent="0.25">
      <c r="A534" s="11">
        <v>44063</v>
      </c>
      <c r="B534">
        <v>0.13880000000000001</v>
      </c>
    </row>
    <row r="535" spans="1:2" x14ac:dyDescent="0.25">
      <c r="A535" s="11">
        <v>44062</v>
      </c>
      <c r="B535">
        <v>0.1439</v>
      </c>
    </row>
    <row r="536" spans="1:2" x14ac:dyDescent="0.25">
      <c r="A536" s="11">
        <v>44061</v>
      </c>
      <c r="B536">
        <v>0.14119999999999999</v>
      </c>
    </row>
    <row r="537" spans="1:2" x14ac:dyDescent="0.25">
      <c r="A537" s="11">
        <v>44060</v>
      </c>
      <c r="B537">
        <v>0.1454</v>
      </c>
    </row>
    <row r="538" spans="1:2" x14ac:dyDescent="0.25">
      <c r="A538" s="11">
        <v>44057</v>
      </c>
      <c r="B538">
        <v>0.125</v>
      </c>
    </row>
    <row r="539" spans="1:2" x14ac:dyDescent="0.25">
      <c r="A539" s="11">
        <v>44056</v>
      </c>
      <c r="B539">
        <v>0.14180000000000001</v>
      </c>
    </row>
    <row r="540" spans="1:2" x14ac:dyDescent="0.25">
      <c r="A540" s="11">
        <v>44055</v>
      </c>
      <c r="B540">
        <v>0.1401</v>
      </c>
    </row>
    <row r="541" spans="1:2" x14ac:dyDescent="0.25">
      <c r="A541" s="11">
        <v>44054</v>
      </c>
      <c r="B541">
        <v>0.1784</v>
      </c>
    </row>
    <row r="542" spans="1:2" x14ac:dyDescent="0.25">
      <c r="A542" s="11">
        <v>44053</v>
      </c>
      <c r="B542">
        <v>0.14599999999999999</v>
      </c>
    </row>
    <row r="543" spans="1:2" x14ac:dyDescent="0.25">
      <c r="A543" s="11">
        <v>44050</v>
      </c>
      <c r="B543">
        <v>0.14099999999999999</v>
      </c>
    </row>
    <row r="544" spans="1:2" x14ac:dyDescent="0.25">
      <c r="A544" s="11">
        <v>44049</v>
      </c>
      <c r="B544">
        <v>0.1452</v>
      </c>
    </row>
    <row r="545" spans="1:2" x14ac:dyDescent="0.25">
      <c r="A545" s="11">
        <v>44048</v>
      </c>
      <c r="B545">
        <v>0.15679999999999999</v>
      </c>
    </row>
    <row r="546" spans="1:2" x14ac:dyDescent="0.25">
      <c r="A546" s="11">
        <v>44047</v>
      </c>
      <c r="B546">
        <v>0.17199999999999999</v>
      </c>
    </row>
    <row r="547" spans="1:2" x14ac:dyDescent="0.25">
      <c r="A547" s="11">
        <v>44046</v>
      </c>
      <c r="B547">
        <v>0.18</v>
      </c>
    </row>
    <row r="548" spans="1:2" x14ac:dyDescent="0.25">
      <c r="A548" s="11">
        <v>44043</v>
      </c>
      <c r="B548">
        <v>0.16769999999999999</v>
      </c>
    </row>
    <row r="549" spans="1:2" x14ac:dyDescent="0.25">
      <c r="A549" s="11">
        <v>44042</v>
      </c>
      <c r="B549">
        <v>0.18410000000000001</v>
      </c>
    </row>
    <row r="550" spans="1:2" x14ac:dyDescent="0.25">
      <c r="A550" s="11">
        <v>44041</v>
      </c>
      <c r="B550">
        <v>0.17929999999999999</v>
      </c>
    </row>
    <row r="551" spans="1:2" x14ac:dyDescent="0.25">
      <c r="A551" s="11">
        <v>44040</v>
      </c>
      <c r="B551">
        <v>0.19550000000000001</v>
      </c>
    </row>
    <row r="552" spans="1:2" x14ac:dyDescent="0.25">
      <c r="A552" s="11">
        <v>44039</v>
      </c>
      <c r="B552">
        <v>0.1923</v>
      </c>
    </row>
    <row r="553" spans="1:2" x14ac:dyDescent="0.25">
      <c r="A553" s="11">
        <v>44036</v>
      </c>
      <c r="B553">
        <v>0.18790000000000001</v>
      </c>
    </row>
    <row r="554" spans="1:2" x14ac:dyDescent="0.25">
      <c r="A554" s="11">
        <v>44035</v>
      </c>
      <c r="B554">
        <v>0.1857</v>
      </c>
    </row>
    <row r="555" spans="1:2" x14ac:dyDescent="0.25">
      <c r="A555" s="11">
        <v>44034</v>
      </c>
      <c r="B555">
        <v>0.1787</v>
      </c>
    </row>
    <row r="556" spans="1:2" x14ac:dyDescent="0.25">
      <c r="A556" s="11">
        <v>44033</v>
      </c>
      <c r="B556">
        <v>0.1991</v>
      </c>
    </row>
    <row r="557" spans="1:2" x14ac:dyDescent="0.25">
      <c r="A557" s="11">
        <v>44032</v>
      </c>
      <c r="B557">
        <v>0.1958</v>
      </c>
    </row>
    <row r="558" spans="1:2" x14ac:dyDescent="0.25">
      <c r="A558" s="11">
        <v>44029</v>
      </c>
      <c r="B558">
        <v>0.18290000000000001</v>
      </c>
    </row>
    <row r="559" spans="1:2" x14ac:dyDescent="0.25">
      <c r="A559" s="11">
        <v>44028</v>
      </c>
      <c r="B559">
        <v>0.1966</v>
      </c>
    </row>
    <row r="560" spans="1:2" x14ac:dyDescent="0.25">
      <c r="A560" s="11">
        <v>44027</v>
      </c>
      <c r="B560">
        <v>0.21079999999999999</v>
      </c>
    </row>
    <row r="561" spans="1:2" x14ac:dyDescent="0.25">
      <c r="A561" s="11">
        <v>44026</v>
      </c>
      <c r="B561">
        <v>0.22819999999999999</v>
      </c>
    </row>
    <row r="562" spans="1:2" x14ac:dyDescent="0.25">
      <c r="A562" s="11">
        <v>44025</v>
      </c>
      <c r="B562">
        <v>0.25850000000000001</v>
      </c>
    </row>
    <row r="563" spans="1:2" x14ac:dyDescent="0.25">
      <c r="A563" s="11">
        <v>44022</v>
      </c>
      <c r="B563">
        <v>0.189</v>
      </c>
    </row>
    <row r="564" spans="1:2" x14ac:dyDescent="0.25">
      <c r="A564" s="11">
        <v>44021</v>
      </c>
      <c r="B564">
        <v>0.21</v>
      </c>
    </row>
    <row r="565" spans="1:2" x14ac:dyDescent="0.25">
      <c r="A565" s="11">
        <v>44020</v>
      </c>
      <c r="B565">
        <v>0.20230000000000001</v>
      </c>
    </row>
    <row r="566" spans="1:2" x14ac:dyDescent="0.25">
      <c r="A566" s="11">
        <v>44019</v>
      </c>
      <c r="B566">
        <v>0.21079999999999999</v>
      </c>
    </row>
    <row r="567" spans="1:2" x14ac:dyDescent="0.25">
      <c r="A567" s="11">
        <v>44018</v>
      </c>
      <c r="B567">
        <v>0.2112</v>
      </c>
    </row>
    <row r="568" spans="1:2" x14ac:dyDescent="0.25">
      <c r="A568" s="11">
        <v>44014</v>
      </c>
      <c r="B568">
        <v>0.1938</v>
      </c>
    </row>
    <row r="569" spans="1:2" x14ac:dyDescent="0.25">
      <c r="A569" s="11">
        <v>44013</v>
      </c>
      <c r="B569">
        <v>0.2001</v>
      </c>
    </row>
    <row r="570" spans="1:2" x14ac:dyDescent="0.25">
      <c r="A570" s="11">
        <v>44012</v>
      </c>
      <c r="B570">
        <v>0.2266</v>
      </c>
    </row>
    <row r="571" spans="1:2" x14ac:dyDescent="0.25">
      <c r="A571" s="11">
        <v>44011</v>
      </c>
      <c r="B571">
        <v>0.2626</v>
      </c>
    </row>
    <row r="572" spans="1:2" x14ac:dyDescent="0.25">
      <c r="A572" s="11">
        <v>44008</v>
      </c>
      <c r="B572">
        <v>0.28739999999999999</v>
      </c>
    </row>
    <row r="573" spans="1:2" x14ac:dyDescent="0.25">
      <c r="A573" s="11">
        <v>44007</v>
      </c>
      <c r="B573">
        <v>0.23930000000000001</v>
      </c>
    </row>
    <row r="574" spans="1:2" x14ac:dyDescent="0.25">
      <c r="A574" s="11">
        <v>44006</v>
      </c>
      <c r="B574">
        <v>0.30680000000000002</v>
      </c>
    </row>
    <row r="575" spans="1:2" x14ac:dyDescent="0.25">
      <c r="A575" s="11">
        <v>44005</v>
      </c>
      <c r="B575">
        <v>0.246</v>
      </c>
    </row>
    <row r="576" spans="1:2" x14ac:dyDescent="0.25">
      <c r="A576" s="11">
        <v>44004</v>
      </c>
      <c r="B576">
        <v>0.28179999999999999</v>
      </c>
    </row>
    <row r="577" spans="1:2" x14ac:dyDescent="0.25">
      <c r="A577" s="11">
        <v>44001</v>
      </c>
      <c r="B577">
        <v>0.26329999999999998</v>
      </c>
    </row>
    <row r="578" spans="1:2" x14ac:dyDescent="0.25">
      <c r="A578" s="11">
        <v>44000</v>
      </c>
      <c r="B578">
        <v>0.2117</v>
      </c>
    </row>
    <row r="579" spans="1:2" x14ac:dyDescent="0.25">
      <c r="A579" s="11">
        <v>43999</v>
      </c>
      <c r="B579">
        <v>0.25380000000000003</v>
      </c>
    </row>
    <row r="580" spans="1:2" x14ac:dyDescent="0.25">
      <c r="A580" s="11">
        <v>43998</v>
      </c>
      <c r="B580">
        <v>0.26960000000000001</v>
      </c>
    </row>
    <row r="581" spans="1:2" x14ac:dyDescent="0.25">
      <c r="A581" s="11">
        <v>43997</v>
      </c>
      <c r="B581">
        <v>0.28760000000000002</v>
      </c>
    </row>
    <row r="582" spans="1:2" x14ac:dyDescent="0.25">
      <c r="A582" s="11">
        <v>43994</v>
      </c>
      <c r="B582">
        <v>0.27150000000000002</v>
      </c>
    </row>
    <row r="583" spans="1:2" x14ac:dyDescent="0.25">
      <c r="A583" s="11">
        <v>43993</v>
      </c>
      <c r="B583">
        <v>0.34320000000000001</v>
      </c>
    </row>
    <row r="584" spans="1:2" x14ac:dyDescent="0.25">
      <c r="A584" s="11">
        <v>43992</v>
      </c>
      <c r="B584">
        <v>0.2029</v>
      </c>
    </row>
    <row r="585" spans="1:2" x14ac:dyDescent="0.25">
      <c r="A585" s="11">
        <v>43991</v>
      </c>
      <c r="B585">
        <v>0.20730000000000001</v>
      </c>
    </row>
    <row r="586" spans="1:2" x14ac:dyDescent="0.25">
      <c r="A586" s="11">
        <v>43990</v>
      </c>
      <c r="B586">
        <v>0.19420000000000001</v>
      </c>
    </row>
    <row r="587" spans="1:2" x14ac:dyDescent="0.25">
      <c r="A587" s="11">
        <v>43987</v>
      </c>
      <c r="B587">
        <v>0.17219999999999999</v>
      </c>
    </row>
    <row r="588" spans="1:2" x14ac:dyDescent="0.25">
      <c r="A588" s="11">
        <v>43986</v>
      </c>
      <c r="B588">
        <v>0.18659999999999999</v>
      </c>
    </row>
    <row r="589" spans="1:2" x14ac:dyDescent="0.25">
      <c r="A589" s="11">
        <v>43985</v>
      </c>
      <c r="B589">
        <v>0.1893</v>
      </c>
    </row>
    <row r="590" spans="1:2" x14ac:dyDescent="0.25">
      <c r="A590" s="11">
        <v>43984</v>
      </c>
      <c r="B590">
        <v>0.2029</v>
      </c>
    </row>
    <row r="591" spans="1:2" x14ac:dyDescent="0.25">
      <c r="A591" s="11">
        <v>43983</v>
      </c>
      <c r="B591">
        <v>0.23230000000000001</v>
      </c>
    </row>
    <row r="592" spans="1:2" x14ac:dyDescent="0.25">
      <c r="A592" s="11">
        <v>43980</v>
      </c>
      <c r="B592">
        <v>0.2394</v>
      </c>
    </row>
    <row r="593" spans="1:2" x14ac:dyDescent="0.25">
      <c r="A593" s="11">
        <v>43979</v>
      </c>
      <c r="B593">
        <v>0.23499999999999999</v>
      </c>
    </row>
    <row r="594" spans="1:2" x14ac:dyDescent="0.25">
      <c r="A594" s="11">
        <v>43978</v>
      </c>
      <c r="B594">
        <v>0.2145</v>
      </c>
    </row>
    <row r="595" spans="1:2" x14ac:dyDescent="0.25">
      <c r="A595" s="11">
        <v>43977</v>
      </c>
      <c r="B595">
        <v>0.23039999999999999</v>
      </c>
    </row>
    <row r="596" spans="1:2" x14ac:dyDescent="0.25">
      <c r="A596" s="11">
        <v>43973</v>
      </c>
      <c r="B596">
        <v>0.20349999999999999</v>
      </c>
    </row>
    <row r="597" spans="1:2" x14ac:dyDescent="0.25">
      <c r="A597" s="11">
        <v>43972</v>
      </c>
      <c r="B597">
        <v>0.193</v>
      </c>
    </row>
    <row r="598" spans="1:2" x14ac:dyDescent="0.25">
      <c r="A598" s="11">
        <v>43971</v>
      </c>
      <c r="B598">
        <v>0.2147</v>
      </c>
    </row>
    <row r="599" spans="1:2" x14ac:dyDescent="0.25">
      <c r="A599" s="11">
        <v>43970</v>
      </c>
      <c r="B599">
        <v>0.23050000000000001</v>
      </c>
    </row>
    <row r="600" spans="1:2" x14ac:dyDescent="0.25">
      <c r="A600" s="11">
        <v>43969</v>
      </c>
      <c r="B600">
        <v>0.22270000000000001</v>
      </c>
    </row>
    <row r="601" spans="1:2" x14ac:dyDescent="0.25">
      <c r="A601" s="11">
        <v>43966</v>
      </c>
      <c r="B601">
        <v>0.246</v>
      </c>
    </row>
    <row r="602" spans="1:2" x14ac:dyDescent="0.25">
      <c r="A602" s="11">
        <v>43965</v>
      </c>
      <c r="B602">
        <v>0.27560000000000001</v>
      </c>
    </row>
    <row r="603" spans="1:2" x14ac:dyDescent="0.25">
      <c r="A603" s="11">
        <v>43964</v>
      </c>
      <c r="B603">
        <v>0.30740000000000001</v>
      </c>
    </row>
    <row r="604" spans="1:2" x14ac:dyDescent="0.25">
      <c r="A604" s="11">
        <v>43963</v>
      </c>
      <c r="B604">
        <v>0.24640000000000001</v>
      </c>
    </row>
    <row r="605" spans="1:2" x14ac:dyDescent="0.25">
      <c r="A605" s="11">
        <v>43962</v>
      </c>
      <c r="B605">
        <v>0.21510000000000001</v>
      </c>
    </row>
    <row r="606" spans="1:2" x14ac:dyDescent="0.25">
      <c r="A606" s="11">
        <v>43959</v>
      </c>
      <c r="B606">
        <v>0.20419999999999999</v>
      </c>
    </row>
    <row r="607" spans="1:2" x14ac:dyDescent="0.25">
      <c r="A607" s="11">
        <v>43958</v>
      </c>
      <c r="B607">
        <v>0.24260000000000001</v>
      </c>
    </row>
    <row r="608" spans="1:2" x14ac:dyDescent="0.25">
      <c r="A608" s="11">
        <v>43957</v>
      </c>
      <c r="B608">
        <v>0.2681</v>
      </c>
    </row>
    <row r="609" spans="1:2" x14ac:dyDescent="0.25">
      <c r="A609" s="11">
        <v>43956</v>
      </c>
      <c r="B609">
        <v>0.27579999999999999</v>
      </c>
    </row>
    <row r="610" spans="1:2" x14ac:dyDescent="0.25">
      <c r="A610" s="11">
        <v>43955</v>
      </c>
      <c r="B610">
        <v>0.3115</v>
      </c>
    </row>
    <row r="611" spans="1:2" x14ac:dyDescent="0.25">
      <c r="A611" s="11">
        <v>43952</v>
      </c>
      <c r="B611">
        <v>0.30199999999999999</v>
      </c>
    </row>
    <row r="612" spans="1:2" x14ac:dyDescent="0.25">
      <c r="A612" s="11">
        <v>43951</v>
      </c>
      <c r="B612">
        <v>0.25629999999999997</v>
      </c>
    </row>
    <row r="613" spans="1:2" x14ac:dyDescent="0.25">
      <c r="A613" s="11">
        <v>43950</v>
      </c>
      <c r="B613">
        <v>0.2389</v>
      </c>
    </row>
    <row r="614" spans="1:2" x14ac:dyDescent="0.25">
      <c r="A614" s="11">
        <v>43949</v>
      </c>
      <c r="B614">
        <v>0.26800000000000002</v>
      </c>
    </row>
    <row r="615" spans="1:2" x14ac:dyDescent="0.25">
      <c r="A615" s="11">
        <v>43948</v>
      </c>
      <c r="B615">
        <v>0.26419999999999999</v>
      </c>
    </row>
    <row r="616" spans="1:2" x14ac:dyDescent="0.25">
      <c r="A616" s="11">
        <v>43945</v>
      </c>
      <c r="B616">
        <v>0.26860000000000001</v>
      </c>
    </row>
    <row r="617" spans="1:2" x14ac:dyDescent="0.25">
      <c r="A617" s="11">
        <v>43944</v>
      </c>
      <c r="B617">
        <v>0.31719999999999998</v>
      </c>
    </row>
    <row r="618" spans="1:2" x14ac:dyDescent="0.25">
      <c r="A618" s="11">
        <v>43943</v>
      </c>
      <c r="B618">
        <v>0.34339999999999998</v>
      </c>
    </row>
    <row r="619" spans="1:2" x14ac:dyDescent="0.25">
      <c r="A619" s="11">
        <v>43942</v>
      </c>
      <c r="B619">
        <v>0.39960000000000001</v>
      </c>
    </row>
    <row r="620" spans="1:2" x14ac:dyDescent="0.25">
      <c r="A620" s="11">
        <v>43941</v>
      </c>
      <c r="B620">
        <v>0.3735</v>
      </c>
    </row>
    <row r="621" spans="1:2" x14ac:dyDescent="0.25">
      <c r="A621" s="11">
        <v>43938</v>
      </c>
      <c r="B621">
        <v>0.3044</v>
      </c>
    </row>
    <row r="622" spans="1:2" x14ac:dyDescent="0.25">
      <c r="A622" s="11">
        <v>43937</v>
      </c>
      <c r="B622">
        <v>0.33660000000000001</v>
      </c>
    </row>
    <row r="623" spans="1:2" x14ac:dyDescent="0.25">
      <c r="A623" s="11">
        <v>43936</v>
      </c>
      <c r="B623">
        <v>0.34960000000000002</v>
      </c>
    </row>
    <row r="624" spans="1:2" x14ac:dyDescent="0.25">
      <c r="A624" s="11">
        <v>43935</v>
      </c>
      <c r="B624">
        <v>0.33079999999999998</v>
      </c>
    </row>
    <row r="625" spans="1:2" x14ac:dyDescent="0.25">
      <c r="A625" s="11">
        <v>43934</v>
      </c>
      <c r="B625">
        <v>0.3765</v>
      </c>
    </row>
    <row r="626" spans="1:2" x14ac:dyDescent="0.25">
      <c r="A626" s="11">
        <v>43930</v>
      </c>
      <c r="B626">
        <v>0.34189999999999998</v>
      </c>
    </row>
    <row r="627" spans="1:2" x14ac:dyDescent="0.25">
      <c r="A627" s="11">
        <v>43929</v>
      </c>
      <c r="B627">
        <v>0.37119999999999997</v>
      </c>
    </row>
    <row r="628" spans="1:2" x14ac:dyDescent="0.25">
      <c r="A628" s="11">
        <v>43928</v>
      </c>
      <c r="B628">
        <v>0.40629999999999999</v>
      </c>
    </row>
    <row r="629" spans="1:2" x14ac:dyDescent="0.25">
      <c r="A629" s="11">
        <v>43927</v>
      </c>
      <c r="B629">
        <v>0.38109999999999999</v>
      </c>
    </row>
    <row r="630" spans="1:2" x14ac:dyDescent="0.25">
      <c r="A630" s="11">
        <v>43924</v>
      </c>
      <c r="B630">
        <v>0.4052</v>
      </c>
    </row>
    <row r="631" spans="1:2" x14ac:dyDescent="0.25">
      <c r="A631" s="11">
        <v>43923</v>
      </c>
      <c r="B631">
        <v>0.438</v>
      </c>
    </row>
    <row r="632" spans="1:2" x14ac:dyDescent="0.25">
      <c r="A632" s="11">
        <v>43922</v>
      </c>
      <c r="B632">
        <v>0.48909999999999998</v>
      </c>
    </row>
    <row r="633" spans="1:2" x14ac:dyDescent="0.25">
      <c r="A633" s="11">
        <v>43921</v>
      </c>
      <c r="B633">
        <v>0.4269</v>
      </c>
    </row>
    <row r="634" spans="1:2" x14ac:dyDescent="0.25">
      <c r="A634" s="11">
        <v>43920</v>
      </c>
      <c r="B634">
        <v>0.51670000000000005</v>
      </c>
    </row>
    <row r="635" spans="1:2" x14ac:dyDescent="0.25">
      <c r="A635" s="11">
        <v>43917</v>
      </c>
      <c r="B635">
        <v>0.59899999999999998</v>
      </c>
    </row>
    <row r="636" spans="1:2" x14ac:dyDescent="0.25">
      <c r="A636" s="11">
        <v>43916</v>
      </c>
      <c r="B636">
        <v>0.59540000000000004</v>
      </c>
    </row>
    <row r="637" spans="1:2" x14ac:dyDescent="0.25">
      <c r="A637" s="11">
        <v>43915</v>
      </c>
      <c r="B637">
        <v>0.71479999999999999</v>
      </c>
    </row>
    <row r="638" spans="1:2" x14ac:dyDescent="0.25">
      <c r="A638" s="11">
        <v>43914</v>
      </c>
      <c r="B638">
        <v>0.72689999999999999</v>
      </c>
    </row>
    <row r="639" spans="1:2" x14ac:dyDescent="0.25">
      <c r="A639" s="11">
        <v>43913</v>
      </c>
      <c r="B639">
        <v>0.73650000000000004</v>
      </c>
    </row>
    <row r="640" spans="1:2" x14ac:dyDescent="0.25">
      <c r="A640" s="11">
        <v>43910</v>
      </c>
      <c r="B640">
        <v>0.74299999999999999</v>
      </c>
    </row>
    <row r="641" spans="1:2" x14ac:dyDescent="0.25">
      <c r="A641" s="11">
        <v>43909</v>
      </c>
      <c r="B641">
        <v>0.72970000000000002</v>
      </c>
    </row>
    <row r="642" spans="1:2" x14ac:dyDescent="0.25">
      <c r="A642" s="11">
        <v>43908</v>
      </c>
      <c r="B642">
        <v>0.88770000000000004</v>
      </c>
    </row>
    <row r="643" spans="1:2" x14ac:dyDescent="0.25">
      <c r="A643" s="11">
        <v>43907</v>
      </c>
      <c r="B643">
        <v>0.68159999999999998</v>
      </c>
    </row>
    <row r="644" spans="1:2" x14ac:dyDescent="0.25">
      <c r="A644" s="11">
        <v>43906</v>
      </c>
      <c r="B644">
        <v>1.0059</v>
      </c>
    </row>
    <row r="645" spans="1:2" x14ac:dyDescent="0.25">
      <c r="A645" s="11">
        <v>43903</v>
      </c>
      <c r="B645">
        <v>0.60880000000000001</v>
      </c>
    </row>
    <row r="646" spans="1:2" x14ac:dyDescent="0.25">
      <c r="A646" s="11">
        <v>43902</v>
      </c>
      <c r="B646">
        <v>0.88239999999999996</v>
      </c>
    </row>
    <row r="647" spans="1:2" x14ac:dyDescent="0.25">
      <c r="A647" s="11">
        <v>43901</v>
      </c>
      <c r="B647">
        <v>0.59819999999999995</v>
      </c>
    </row>
    <row r="648" spans="1:2" x14ac:dyDescent="0.25">
      <c r="A648" s="11">
        <v>43900</v>
      </c>
      <c r="B648">
        <v>0.44030000000000002</v>
      </c>
    </row>
    <row r="649" spans="1:2" x14ac:dyDescent="0.25">
      <c r="A649" s="11">
        <v>43899</v>
      </c>
      <c r="B649">
        <v>0.66549999999999998</v>
      </c>
    </row>
    <row r="650" spans="1:2" x14ac:dyDescent="0.25">
      <c r="A650" s="11">
        <v>43896</v>
      </c>
      <c r="B650">
        <v>0.3957</v>
      </c>
    </row>
    <row r="651" spans="1:2" x14ac:dyDescent="0.25">
      <c r="A651" s="11">
        <v>43895</v>
      </c>
      <c r="B651">
        <v>0.3821</v>
      </c>
    </row>
    <row r="652" spans="1:2" x14ac:dyDescent="0.25">
      <c r="A652" s="11">
        <v>43894</v>
      </c>
      <c r="B652">
        <v>0.2651</v>
      </c>
    </row>
    <row r="653" spans="1:2" x14ac:dyDescent="0.25">
      <c r="A653" s="11">
        <v>43893</v>
      </c>
      <c r="B653">
        <v>0.18840000000000001</v>
      </c>
    </row>
    <row r="654" spans="1:2" x14ac:dyDescent="0.25">
      <c r="A654" s="11">
        <v>43892</v>
      </c>
      <c r="B654">
        <v>0.51639999999999997</v>
      </c>
    </row>
    <row r="655" spans="1:2" x14ac:dyDescent="0.25">
      <c r="A655" s="11">
        <v>43889</v>
      </c>
      <c r="B655">
        <v>0.49759999999999999</v>
      </c>
    </row>
    <row r="656" spans="1:2" x14ac:dyDescent="0.25">
      <c r="A656" s="11">
        <v>43888</v>
      </c>
      <c r="B656">
        <v>0.40339999999999998</v>
      </c>
    </row>
    <row r="657" spans="1:2" x14ac:dyDescent="0.25">
      <c r="A657" s="11">
        <v>43887</v>
      </c>
      <c r="B657">
        <v>0.28029999999999999</v>
      </c>
    </row>
    <row r="658" spans="1:2" x14ac:dyDescent="0.25">
      <c r="A658" s="11">
        <v>43886</v>
      </c>
      <c r="B658">
        <v>0.3231</v>
      </c>
    </row>
    <row r="659" spans="1:2" x14ac:dyDescent="0.25">
      <c r="A659" s="11">
        <v>43885</v>
      </c>
      <c r="B659">
        <v>0.26860000000000001</v>
      </c>
    </row>
    <row r="660" spans="1:2" x14ac:dyDescent="0.25">
      <c r="A660" s="11">
        <v>43882</v>
      </c>
      <c r="B660">
        <v>0.14849999999999999</v>
      </c>
    </row>
    <row r="661" spans="1:2" x14ac:dyDescent="0.25">
      <c r="A661" s="11">
        <v>43881</v>
      </c>
      <c r="B661">
        <v>0.1031</v>
      </c>
    </row>
    <row r="662" spans="1:2" x14ac:dyDescent="0.25">
      <c r="A662" s="11">
        <v>43880</v>
      </c>
      <c r="B662">
        <v>9.8199999999999996E-2</v>
      </c>
    </row>
    <row r="663" spans="1:2" x14ac:dyDescent="0.25">
      <c r="A663" s="11">
        <v>43879</v>
      </c>
      <c r="B663">
        <v>0.1081</v>
      </c>
    </row>
    <row r="664" spans="1:2" x14ac:dyDescent="0.25">
      <c r="A664" s="11">
        <v>43875</v>
      </c>
      <c r="B664">
        <v>9.5100000000000004E-2</v>
      </c>
    </row>
    <row r="665" spans="1:2" x14ac:dyDescent="0.25">
      <c r="A665" s="11">
        <v>43874</v>
      </c>
      <c r="B665">
        <v>0.10340000000000001</v>
      </c>
    </row>
    <row r="666" spans="1:2" x14ac:dyDescent="0.25">
      <c r="A666" s="11">
        <v>43873</v>
      </c>
      <c r="B666">
        <v>9.8299999999999998E-2</v>
      </c>
    </row>
    <row r="667" spans="1:2" x14ac:dyDescent="0.25">
      <c r="A667" s="11">
        <v>43872</v>
      </c>
      <c r="B667">
        <v>0.1152</v>
      </c>
    </row>
    <row r="668" spans="1:2" x14ac:dyDescent="0.25">
      <c r="A668" s="11">
        <v>43871</v>
      </c>
      <c r="B668">
        <v>0.11899999999999999</v>
      </c>
    </row>
    <row r="669" spans="1:2" x14ac:dyDescent="0.25">
      <c r="A669" s="11">
        <v>43868</v>
      </c>
      <c r="B669">
        <v>0.10970000000000001</v>
      </c>
    </row>
    <row r="670" spans="1:2" x14ac:dyDescent="0.25">
      <c r="A670" s="11">
        <v>43867</v>
      </c>
      <c r="B670">
        <v>0.1048</v>
      </c>
    </row>
    <row r="671" spans="1:2" x14ac:dyDescent="0.25">
      <c r="A671" s="11">
        <v>43866</v>
      </c>
      <c r="B671">
        <v>0.1192</v>
      </c>
    </row>
    <row r="672" spans="1:2" x14ac:dyDescent="0.25">
      <c r="A672" s="11">
        <v>43865</v>
      </c>
      <c r="B672">
        <v>0.15</v>
      </c>
    </row>
    <row r="673" spans="1:2" x14ac:dyDescent="0.25">
      <c r="A673" s="11">
        <v>43864</v>
      </c>
      <c r="B673">
        <v>0.17460000000000001</v>
      </c>
    </row>
    <row r="674" spans="1:2" x14ac:dyDescent="0.25">
      <c r="A674" s="11">
        <v>43861</v>
      </c>
      <c r="B674">
        <v>0.19969999999999999</v>
      </c>
    </row>
    <row r="675" spans="1:2" x14ac:dyDescent="0.25">
      <c r="A675" s="11">
        <v>43860</v>
      </c>
      <c r="B675">
        <v>0.1555</v>
      </c>
    </row>
    <row r="676" spans="1:2" x14ac:dyDescent="0.25">
      <c r="A676" s="11">
        <v>43859</v>
      </c>
      <c r="B676">
        <v>0.1525</v>
      </c>
    </row>
    <row r="677" spans="1:2" x14ac:dyDescent="0.25">
      <c r="A677" s="11">
        <v>43858</v>
      </c>
      <c r="B677">
        <v>0.16470000000000001</v>
      </c>
    </row>
    <row r="678" spans="1:2" x14ac:dyDescent="0.25">
      <c r="A678" s="11">
        <v>43857</v>
      </c>
      <c r="B678">
        <v>0.18279999999999999</v>
      </c>
    </row>
    <row r="679" spans="1:2" x14ac:dyDescent="0.25">
      <c r="A679" s="11">
        <v>43854</v>
      </c>
      <c r="B679">
        <v>0.12</v>
      </c>
    </row>
    <row r="680" spans="1:2" x14ac:dyDescent="0.25">
      <c r="A680" s="11">
        <v>43853</v>
      </c>
      <c r="B680">
        <v>9.1899999999999996E-2</v>
      </c>
    </row>
    <row r="681" spans="1:2" x14ac:dyDescent="0.25">
      <c r="A681" s="11">
        <v>43852</v>
      </c>
      <c r="B681">
        <v>9.1899999999999996E-2</v>
      </c>
    </row>
    <row r="682" spans="1:2" x14ac:dyDescent="0.25">
      <c r="A682" s="11">
        <v>43851</v>
      </c>
      <c r="B682">
        <v>9.2700000000000005E-2</v>
      </c>
    </row>
    <row r="683" spans="1:2" x14ac:dyDescent="0.25">
      <c r="A683" s="11">
        <v>43847</v>
      </c>
      <c r="B683">
        <v>6.4799999999999996E-2</v>
      </c>
    </row>
    <row r="684" spans="1:2" x14ac:dyDescent="0.25">
      <c r="A684" s="11">
        <v>43846</v>
      </c>
      <c r="B684">
        <v>6.9400000000000003E-2</v>
      </c>
    </row>
    <row r="685" spans="1:2" x14ac:dyDescent="0.25">
      <c r="A685" s="11">
        <v>43845</v>
      </c>
      <c r="B685">
        <v>8.7599999999999997E-2</v>
      </c>
    </row>
    <row r="686" spans="1:2" x14ac:dyDescent="0.25">
      <c r="A686" s="11">
        <v>43844</v>
      </c>
      <c r="B686">
        <v>8.8300000000000003E-2</v>
      </c>
    </row>
    <row r="687" spans="1:2" x14ac:dyDescent="0.25">
      <c r="A687" s="11">
        <v>43843</v>
      </c>
      <c r="B687">
        <v>8.9499999999999996E-2</v>
      </c>
    </row>
    <row r="688" spans="1:2" x14ac:dyDescent="0.25">
      <c r="A688" s="11">
        <v>43840</v>
      </c>
      <c r="B688">
        <v>8.0699999999999994E-2</v>
      </c>
    </row>
    <row r="689" spans="1:2" x14ac:dyDescent="0.25">
      <c r="A689" s="11">
        <v>43839</v>
      </c>
      <c r="B689">
        <v>8.6099999999999996E-2</v>
      </c>
    </row>
    <row r="690" spans="1:2" x14ac:dyDescent="0.25">
      <c r="A690" s="11">
        <v>43838</v>
      </c>
      <c r="B690">
        <v>0.11650000000000001</v>
      </c>
    </row>
    <row r="691" spans="1:2" x14ac:dyDescent="0.25">
      <c r="A691" s="11">
        <v>43837</v>
      </c>
      <c r="B691">
        <v>0.1046</v>
      </c>
    </row>
    <row r="692" spans="1:2" x14ac:dyDescent="0.25">
      <c r="A692" s="11">
        <v>43836</v>
      </c>
      <c r="B692">
        <v>0.1037</v>
      </c>
    </row>
    <row r="693" spans="1:2" x14ac:dyDescent="0.25">
      <c r="A693" s="11">
        <v>43833</v>
      </c>
      <c r="B693">
        <v>0.104</v>
      </c>
    </row>
    <row r="694" spans="1:2" x14ac:dyDescent="0.25">
      <c r="A694" s="11">
        <v>43832</v>
      </c>
      <c r="B694">
        <v>7.8E-2</v>
      </c>
    </row>
    <row r="695" spans="1:2" x14ac:dyDescent="0.25">
      <c r="A695" s="11">
        <v>43830</v>
      </c>
      <c r="B695">
        <v>0.11</v>
      </c>
    </row>
    <row r="696" spans="1:2" x14ac:dyDescent="0.25">
      <c r="A696" s="11">
        <v>43829</v>
      </c>
      <c r="B696">
        <v>0.1137</v>
      </c>
    </row>
    <row r="697" spans="1:2" x14ac:dyDescent="0.25">
      <c r="A697" s="11">
        <v>43826</v>
      </c>
      <c r="B697">
        <v>7.4300000000000005E-2</v>
      </c>
    </row>
    <row r="698" spans="1:2" x14ac:dyDescent="0.25">
      <c r="A698" s="11">
        <v>43825</v>
      </c>
      <c r="B698">
        <v>7.5399999999999995E-2</v>
      </c>
    </row>
    <row r="699" spans="1:2" x14ac:dyDescent="0.25">
      <c r="A699" s="11">
        <v>43823</v>
      </c>
      <c r="B699">
        <v>7.5700000000000003E-2</v>
      </c>
    </row>
    <row r="700" spans="1:2" x14ac:dyDescent="0.25">
      <c r="A700" s="11">
        <v>43822</v>
      </c>
      <c r="B700">
        <v>7.9200000000000007E-2</v>
      </c>
    </row>
    <row r="701" spans="1:2" x14ac:dyDescent="0.25">
      <c r="A701" s="11">
        <v>43819</v>
      </c>
      <c r="B701">
        <v>8.1500000000000003E-2</v>
      </c>
    </row>
    <row r="702" spans="1:2" x14ac:dyDescent="0.25">
      <c r="A702" s="11">
        <v>43818</v>
      </c>
      <c r="B702">
        <v>6.4699999999999994E-2</v>
      </c>
    </row>
    <row r="703" spans="1:2" x14ac:dyDescent="0.25">
      <c r="A703" s="11">
        <v>43817</v>
      </c>
      <c r="B703">
        <v>4.9599999999999998E-2</v>
      </c>
    </row>
    <row r="704" spans="1:2" x14ac:dyDescent="0.25">
      <c r="A704" s="11">
        <v>43816</v>
      </c>
      <c r="B704">
        <v>4.9500000000000002E-2</v>
      </c>
    </row>
    <row r="705" spans="1:2" x14ac:dyDescent="0.25">
      <c r="A705" s="11">
        <v>43815</v>
      </c>
      <c r="B705">
        <v>6.2E-2</v>
      </c>
    </row>
    <row r="706" spans="1:2" x14ac:dyDescent="0.25">
      <c r="A706" s="11">
        <v>43812</v>
      </c>
      <c r="B706">
        <v>7.0400000000000004E-2</v>
      </c>
    </row>
    <row r="707" spans="1:2" x14ac:dyDescent="0.25">
      <c r="A707" s="11">
        <v>43811</v>
      </c>
      <c r="B707">
        <v>9.35E-2</v>
      </c>
    </row>
    <row r="708" spans="1:2" x14ac:dyDescent="0.25">
      <c r="A708" s="11">
        <v>43810</v>
      </c>
      <c r="B708">
        <v>0.11119999999999999</v>
      </c>
    </row>
    <row r="709" spans="1:2" x14ac:dyDescent="0.25">
      <c r="A709" s="11">
        <v>43809</v>
      </c>
      <c r="B709">
        <v>0.12970000000000001</v>
      </c>
    </row>
    <row r="710" spans="1:2" x14ac:dyDescent="0.25">
      <c r="A710" s="11">
        <v>43808</v>
      </c>
      <c r="B710">
        <v>0.1222</v>
      </c>
    </row>
    <row r="711" spans="1:2" x14ac:dyDescent="0.25">
      <c r="A711" s="11">
        <v>43805</v>
      </c>
      <c r="B711">
        <v>0.1016</v>
      </c>
    </row>
    <row r="712" spans="1:2" x14ac:dyDescent="0.25">
      <c r="A712" s="11">
        <v>43804</v>
      </c>
      <c r="B712">
        <v>0.1147</v>
      </c>
    </row>
    <row r="713" spans="1:2" x14ac:dyDescent="0.25">
      <c r="A713" s="11">
        <v>43803</v>
      </c>
      <c r="B713">
        <v>0.1208</v>
      </c>
    </row>
    <row r="714" spans="1:2" x14ac:dyDescent="0.25">
      <c r="A714" s="11">
        <v>43802</v>
      </c>
      <c r="B714">
        <v>0.13389999999999999</v>
      </c>
    </row>
    <row r="715" spans="1:2" x14ac:dyDescent="0.25">
      <c r="A715" s="11">
        <v>43801</v>
      </c>
      <c r="B715">
        <v>0.12189999999999999</v>
      </c>
    </row>
    <row r="716" spans="1:2" x14ac:dyDescent="0.25">
      <c r="A716" s="11">
        <v>43798</v>
      </c>
      <c r="B716">
        <v>8.8400000000000006E-2</v>
      </c>
    </row>
    <row r="717" spans="1:2" x14ac:dyDescent="0.25">
      <c r="A717" s="11">
        <v>43796</v>
      </c>
      <c r="B717">
        <v>7.2800000000000004E-2</v>
      </c>
    </row>
    <row r="718" spans="1:2" x14ac:dyDescent="0.25">
      <c r="A718" s="11">
        <v>43795</v>
      </c>
      <c r="B718">
        <v>8.3000000000000004E-2</v>
      </c>
    </row>
    <row r="719" spans="1:2" x14ac:dyDescent="0.25">
      <c r="A719" s="11">
        <v>43794</v>
      </c>
      <c r="B719">
        <v>7.7299999999999994E-2</v>
      </c>
    </row>
    <row r="720" spans="1:2" x14ac:dyDescent="0.25">
      <c r="A720" s="11">
        <v>43791</v>
      </c>
      <c r="B720">
        <v>7.8899999999999998E-2</v>
      </c>
    </row>
    <row r="721" spans="1:2" x14ac:dyDescent="0.25">
      <c r="A721" s="11">
        <v>43790</v>
      </c>
      <c r="B721">
        <v>8.3099999999999993E-2</v>
      </c>
    </row>
    <row r="722" spans="1:2" x14ac:dyDescent="0.25">
      <c r="A722" s="11">
        <v>43789</v>
      </c>
      <c r="B722">
        <v>8.14E-2</v>
      </c>
    </row>
    <row r="723" spans="1:2" x14ac:dyDescent="0.25">
      <c r="A723" s="11">
        <v>43788</v>
      </c>
      <c r="B723">
        <v>7.6499999999999999E-2</v>
      </c>
    </row>
    <row r="724" spans="1:2" x14ac:dyDescent="0.25">
      <c r="A724" s="11">
        <v>43787</v>
      </c>
      <c r="B724">
        <v>8.5000000000000006E-2</v>
      </c>
    </row>
    <row r="725" spans="1:2" x14ac:dyDescent="0.25">
      <c r="A725" s="11">
        <v>43784</v>
      </c>
      <c r="B725">
        <v>7.5899999999999995E-2</v>
      </c>
    </row>
    <row r="726" spans="1:2" x14ac:dyDescent="0.25">
      <c r="A726" s="11">
        <v>43783</v>
      </c>
      <c r="B726">
        <v>8.7300000000000003E-2</v>
      </c>
    </row>
    <row r="727" spans="1:2" x14ac:dyDescent="0.25">
      <c r="A727" s="11">
        <v>43782</v>
      </c>
      <c r="B727">
        <v>9.8799999999999999E-2</v>
      </c>
    </row>
    <row r="728" spans="1:2" x14ac:dyDescent="0.25">
      <c r="A728" s="11">
        <v>43781</v>
      </c>
      <c r="B728">
        <v>9.1999999999999998E-2</v>
      </c>
    </row>
    <row r="729" spans="1:2" x14ac:dyDescent="0.25">
      <c r="A729" s="11">
        <v>43780</v>
      </c>
      <c r="B729">
        <v>9.9400000000000002E-2</v>
      </c>
    </row>
    <row r="730" spans="1:2" x14ac:dyDescent="0.25">
      <c r="A730" s="11">
        <v>43777</v>
      </c>
      <c r="B730">
        <v>7.3599999999999999E-2</v>
      </c>
    </row>
    <row r="731" spans="1:2" x14ac:dyDescent="0.25">
      <c r="A731" s="11">
        <v>43776</v>
      </c>
      <c r="B731">
        <v>8.5800000000000001E-2</v>
      </c>
    </row>
    <row r="732" spans="1:2" x14ac:dyDescent="0.25">
      <c r="A732" s="11">
        <v>43775</v>
      </c>
      <c r="B732">
        <v>8.8400000000000006E-2</v>
      </c>
    </row>
    <row r="733" spans="1:2" x14ac:dyDescent="0.25">
      <c r="A733" s="11">
        <v>43774</v>
      </c>
      <c r="B733">
        <v>0.09</v>
      </c>
    </row>
    <row r="734" spans="1:2" x14ac:dyDescent="0.25">
      <c r="A734" s="11">
        <v>43773</v>
      </c>
      <c r="B734">
        <v>8.9899999999999994E-2</v>
      </c>
    </row>
    <row r="735" spans="1:2" x14ac:dyDescent="0.25">
      <c r="A735" s="11">
        <v>43770</v>
      </c>
      <c r="B735">
        <v>7.3999999999999996E-2</v>
      </c>
    </row>
    <row r="736" spans="1:2" x14ac:dyDescent="0.25">
      <c r="A736" s="11">
        <v>43769</v>
      </c>
      <c r="B736">
        <v>8.5699999999999998E-2</v>
      </c>
    </row>
    <row r="737" spans="1:2" x14ac:dyDescent="0.25">
      <c r="A737" s="11">
        <v>43768</v>
      </c>
      <c r="B737">
        <v>9.4500000000000001E-2</v>
      </c>
    </row>
    <row r="738" spans="1:2" x14ac:dyDescent="0.25">
      <c r="A738" s="11">
        <v>43767</v>
      </c>
      <c r="B738">
        <v>9.5899999999999999E-2</v>
      </c>
    </row>
    <row r="739" spans="1:2" x14ac:dyDescent="0.25">
      <c r="A739" s="11">
        <v>43766</v>
      </c>
      <c r="B739">
        <v>9.4500000000000001E-2</v>
      </c>
    </row>
    <row r="740" spans="1:2" x14ac:dyDescent="0.25">
      <c r="A740" s="11">
        <v>43763</v>
      </c>
      <c r="B740">
        <v>8.1799999999999998E-2</v>
      </c>
    </row>
    <row r="741" spans="1:2" x14ac:dyDescent="0.25">
      <c r="A741" s="11">
        <v>43762</v>
      </c>
      <c r="B741">
        <v>8.4000000000000005E-2</v>
      </c>
    </row>
    <row r="742" spans="1:2" x14ac:dyDescent="0.25">
      <c r="A742" s="11">
        <v>43761</v>
      </c>
      <c r="B742">
        <v>0.1075</v>
      </c>
    </row>
    <row r="743" spans="1:2" x14ac:dyDescent="0.25">
      <c r="A743" s="11">
        <v>43760</v>
      </c>
      <c r="B743">
        <v>0.11</v>
      </c>
    </row>
    <row r="744" spans="1:2" x14ac:dyDescent="0.25">
      <c r="A744" s="11">
        <v>43759</v>
      </c>
      <c r="B744">
        <v>0.1125</v>
      </c>
    </row>
    <row r="745" spans="1:2" x14ac:dyDescent="0.25">
      <c r="A745" s="11">
        <v>43756</v>
      </c>
      <c r="B745">
        <v>0.1094</v>
      </c>
    </row>
    <row r="746" spans="1:2" x14ac:dyDescent="0.25">
      <c r="A746" s="11">
        <v>43755</v>
      </c>
      <c r="B746">
        <v>9.01E-2</v>
      </c>
    </row>
    <row r="747" spans="1:2" x14ac:dyDescent="0.25">
      <c r="A747" s="11">
        <v>43754</v>
      </c>
      <c r="B747">
        <v>0.1028</v>
      </c>
    </row>
    <row r="748" spans="1:2" x14ac:dyDescent="0.25">
      <c r="A748" s="11">
        <v>43753</v>
      </c>
      <c r="B748">
        <v>0.1106</v>
      </c>
    </row>
    <row r="749" spans="1:2" x14ac:dyDescent="0.25">
      <c r="A749" s="11">
        <v>43752</v>
      </c>
      <c r="B749">
        <v>0.12529999999999999</v>
      </c>
    </row>
    <row r="750" spans="1:2" x14ac:dyDescent="0.25">
      <c r="A750" s="11">
        <v>43749</v>
      </c>
      <c r="B750">
        <v>0.13170000000000001</v>
      </c>
    </row>
    <row r="751" spans="1:2" x14ac:dyDescent="0.25">
      <c r="A751" s="11">
        <v>43748</v>
      </c>
      <c r="B751">
        <v>0.16120000000000001</v>
      </c>
    </row>
    <row r="752" spans="1:2" x14ac:dyDescent="0.25">
      <c r="A752" s="11">
        <v>43747</v>
      </c>
      <c r="B752">
        <v>0.16700000000000001</v>
      </c>
    </row>
    <row r="753" spans="1:2" x14ac:dyDescent="0.25">
      <c r="A753" s="11">
        <v>43746</v>
      </c>
      <c r="B753">
        <v>0.1923</v>
      </c>
    </row>
    <row r="754" spans="1:2" x14ac:dyDescent="0.25">
      <c r="A754" s="11">
        <v>43745</v>
      </c>
      <c r="B754">
        <v>0.16209999999999999</v>
      </c>
    </row>
    <row r="755" spans="1:2" x14ac:dyDescent="0.25">
      <c r="A755" s="11">
        <v>43742</v>
      </c>
      <c r="B755">
        <v>0.14069999999999999</v>
      </c>
    </row>
    <row r="756" spans="1:2" x14ac:dyDescent="0.25">
      <c r="A756" s="11">
        <v>43741</v>
      </c>
      <c r="B756">
        <v>0.16889999999999999</v>
      </c>
    </row>
    <row r="757" spans="1:2" x14ac:dyDescent="0.25">
      <c r="A757" s="11">
        <v>43740</v>
      </c>
      <c r="B757">
        <v>0.17050000000000001</v>
      </c>
    </row>
    <row r="758" spans="1:2" x14ac:dyDescent="0.25">
      <c r="A758" s="11">
        <v>43739</v>
      </c>
      <c r="B758">
        <v>0.15790000000000001</v>
      </c>
    </row>
    <row r="759" spans="1:2" x14ac:dyDescent="0.25">
      <c r="A759" s="11">
        <v>43738</v>
      </c>
      <c r="B759">
        <v>0.15529999999999999</v>
      </c>
    </row>
    <row r="760" spans="1:2" x14ac:dyDescent="0.25">
      <c r="A760" s="11">
        <v>43735</v>
      </c>
      <c r="B760">
        <v>0.13489999999999999</v>
      </c>
    </row>
    <row r="761" spans="1:2" x14ac:dyDescent="0.25">
      <c r="A761" s="11">
        <v>43734</v>
      </c>
      <c r="B761">
        <v>0.1168</v>
      </c>
    </row>
    <row r="762" spans="1:2" x14ac:dyDescent="0.25">
      <c r="A762" s="11">
        <v>43733</v>
      </c>
      <c r="B762">
        <v>0.1192</v>
      </c>
    </row>
    <row r="763" spans="1:2" x14ac:dyDescent="0.25">
      <c r="A763" s="11">
        <v>43732</v>
      </c>
      <c r="B763">
        <v>0.14940000000000001</v>
      </c>
    </row>
    <row r="764" spans="1:2" x14ac:dyDescent="0.25">
      <c r="A764" s="11">
        <v>43731</v>
      </c>
      <c r="B764">
        <v>0.1275</v>
      </c>
    </row>
    <row r="765" spans="1:2" x14ac:dyDescent="0.25">
      <c r="A765" s="11">
        <v>43728</v>
      </c>
      <c r="B765">
        <v>0.10050000000000001</v>
      </c>
    </row>
    <row r="766" spans="1:2" x14ac:dyDescent="0.25">
      <c r="A766" s="11">
        <v>43727</v>
      </c>
      <c r="B766">
        <v>9.1300000000000006E-2</v>
      </c>
    </row>
    <row r="767" spans="1:2" x14ac:dyDescent="0.25">
      <c r="A767" s="11">
        <v>43726</v>
      </c>
      <c r="B767">
        <v>7.5399999999999995E-2</v>
      </c>
    </row>
    <row r="768" spans="1:2" x14ac:dyDescent="0.25">
      <c r="A768" s="11">
        <v>43725</v>
      </c>
      <c r="B768">
        <v>8.5699999999999998E-2</v>
      </c>
    </row>
    <row r="769" spans="1:2" x14ac:dyDescent="0.25">
      <c r="A769" s="11">
        <v>43724</v>
      </c>
      <c r="B769">
        <v>9.4899999999999998E-2</v>
      </c>
    </row>
    <row r="770" spans="1:2" x14ac:dyDescent="0.25">
      <c r="A770" s="11">
        <v>43721</v>
      </c>
      <c r="B770">
        <v>8.0600000000000005E-2</v>
      </c>
    </row>
    <row r="771" spans="1:2" x14ac:dyDescent="0.25">
      <c r="A771" s="11">
        <v>43720</v>
      </c>
      <c r="B771">
        <v>9.1700000000000004E-2</v>
      </c>
    </row>
    <row r="772" spans="1:2" x14ac:dyDescent="0.25">
      <c r="A772" s="11">
        <v>43719</v>
      </c>
      <c r="B772">
        <v>0.1052</v>
      </c>
    </row>
    <row r="773" spans="1:2" x14ac:dyDescent="0.25">
      <c r="A773" s="11">
        <v>43718</v>
      </c>
      <c r="B773">
        <v>0.10929999999999999</v>
      </c>
    </row>
    <row r="774" spans="1:2" x14ac:dyDescent="0.25">
      <c r="A774" s="11">
        <v>43717</v>
      </c>
      <c r="B774">
        <v>0.10929999999999999</v>
      </c>
    </row>
    <row r="775" spans="1:2" x14ac:dyDescent="0.25">
      <c r="A775" s="11">
        <v>43714</v>
      </c>
      <c r="B775">
        <v>0.1042</v>
      </c>
    </row>
    <row r="776" spans="1:2" x14ac:dyDescent="0.25">
      <c r="A776" s="11">
        <v>43713</v>
      </c>
      <c r="B776">
        <v>9.6299999999999997E-2</v>
      </c>
    </row>
    <row r="777" spans="1:2" x14ac:dyDescent="0.25">
      <c r="A777" s="11">
        <v>43712</v>
      </c>
      <c r="B777">
        <v>0.12970000000000001</v>
      </c>
    </row>
    <row r="778" spans="1:2" x14ac:dyDescent="0.25">
      <c r="A778" s="11">
        <v>43711</v>
      </c>
      <c r="B778">
        <v>0.16520000000000001</v>
      </c>
    </row>
    <row r="779" spans="1:2" x14ac:dyDescent="0.25">
      <c r="A779" s="11">
        <v>43707</v>
      </c>
      <c r="B779">
        <v>0.14480000000000001</v>
      </c>
    </row>
    <row r="780" spans="1:2" x14ac:dyDescent="0.25">
      <c r="A780" s="11">
        <v>43706</v>
      </c>
      <c r="B780">
        <v>0.13730000000000001</v>
      </c>
    </row>
    <row r="781" spans="1:2" x14ac:dyDescent="0.25">
      <c r="A781" s="11">
        <v>43705</v>
      </c>
      <c r="B781">
        <v>0.16689999999999999</v>
      </c>
    </row>
    <row r="782" spans="1:2" x14ac:dyDescent="0.25">
      <c r="A782" s="11">
        <v>43704</v>
      </c>
      <c r="B782">
        <v>0.1797</v>
      </c>
    </row>
    <row r="783" spans="1:2" x14ac:dyDescent="0.25">
      <c r="A783" s="11">
        <v>43703</v>
      </c>
      <c r="B783">
        <v>0.1893</v>
      </c>
    </row>
    <row r="784" spans="1:2" x14ac:dyDescent="0.25">
      <c r="A784" s="11">
        <v>43700</v>
      </c>
      <c r="B784">
        <v>0.20599999999999999</v>
      </c>
    </row>
    <row r="785" spans="1:2" x14ac:dyDescent="0.25">
      <c r="A785" s="11">
        <v>43699</v>
      </c>
      <c r="B785">
        <v>0.13139999999999999</v>
      </c>
    </row>
    <row r="786" spans="1:2" x14ac:dyDescent="0.25">
      <c r="A786" s="11">
        <v>43698</v>
      </c>
      <c r="B786">
        <v>0.1474</v>
      </c>
    </row>
    <row r="787" spans="1:2" x14ac:dyDescent="0.25">
      <c r="A787" s="11">
        <v>43697</v>
      </c>
      <c r="B787">
        <v>0.15079999999999999</v>
      </c>
    </row>
    <row r="788" spans="1:2" x14ac:dyDescent="0.25">
      <c r="A788" s="11">
        <v>43696</v>
      </c>
      <c r="B788">
        <v>0.14530000000000001</v>
      </c>
    </row>
    <row r="789" spans="1:2" x14ac:dyDescent="0.25">
      <c r="A789" s="11">
        <v>43693</v>
      </c>
      <c r="B789">
        <v>0.16270000000000001</v>
      </c>
    </row>
    <row r="790" spans="1:2" x14ac:dyDescent="0.25">
      <c r="A790" s="11">
        <v>43692</v>
      </c>
      <c r="B790">
        <v>0.19400000000000001</v>
      </c>
    </row>
    <row r="791" spans="1:2" x14ac:dyDescent="0.25">
      <c r="A791" s="11">
        <v>43691</v>
      </c>
      <c r="B791">
        <v>0.21390000000000001</v>
      </c>
    </row>
    <row r="792" spans="1:2" x14ac:dyDescent="0.25">
      <c r="A792" s="11">
        <v>43690</v>
      </c>
      <c r="B792">
        <v>0.16220000000000001</v>
      </c>
    </row>
    <row r="793" spans="1:2" x14ac:dyDescent="0.25">
      <c r="A793" s="11">
        <v>43689</v>
      </c>
      <c r="B793">
        <v>0.1895</v>
      </c>
    </row>
    <row r="794" spans="1:2" x14ac:dyDescent="0.25">
      <c r="A794" s="11">
        <v>43686</v>
      </c>
      <c r="B794">
        <v>0.14560000000000001</v>
      </c>
    </row>
    <row r="795" spans="1:2" x14ac:dyDescent="0.25">
      <c r="A795" s="11">
        <v>43685</v>
      </c>
      <c r="B795">
        <v>0.1351</v>
      </c>
    </row>
    <row r="796" spans="1:2" x14ac:dyDescent="0.25">
      <c r="A796" s="11">
        <v>43684</v>
      </c>
      <c r="B796">
        <v>0.1744</v>
      </c>
    </row>
    <row r="797" spans="1:2" x14ac:dyDescent="0.25">
      <c r="A797" s="11">
        <v>43683</v>
      </c>
      <c r="B797">
        <v>0.1754</v>
      </c>
    </row>
    <row r="798" spans="1:2" x14ac:dyDescent="0.25">
      <c r="A798" s="11">
        <v>43682</v>
      </c>
      <c r="B798">
        <v>0.21940000000000001</v>
      </c>
    </row>
    <row r="799" spans="1:2" x14ac:dyDescent="0.25">
      <c r="A799" s="11">
        <v>43679</v>
      </c>
      <c r="B799">
        <v>0.1474</v>
      </c>
    </row>
    <row r="800" spans="1:2" x14ac:dyDescent="0.25">
      <c r="A800" s="11">
        <v>43678</v>
      </c>
      <c r="B800">
        <v>0.1462</v>
      </c>
    </row>
    <row r="801" spans="1:2" x14ac:dyDescent="0.25">
      <c r="A801" s="11">
        <v>43677</v>
      </c>
      <c r="B801">
        <v>0.13719999999999999</v>
      </c>
    </row>
    <row r="802" spans="1:2" x14ac:dyDescent="0.25">
      <c r="A802" s="11">
        <v>43676</v>
      </c>
      <c r="B802">
        <v>0.1149</v>
      </c>
    </row>
    <row r="803" spans="1:2" x14ac:dyDescent="0.25">
      <c r="A803" s="11">
        <v>43675</v>
      </c>
      <c r="B803">
        <v>0.1051</v>
      </c>
    </row>
    <row r="804" spans="1:2" x14ac:dyDescent="0.25">
      <c r="A804" s="11">
        <v>43672</v>
      </c>
      <c r="B804">
        <v>8.5199999999999998E-2</v>
      </c>
    </row>
    <row r="805" spans="1:2" x14ac:dyDescent="0.25">
      <c r="A805" s="11">
        <v>43671</v>
      </c>
      <c r="B805">
        <v>9.5699999999999993E-2</v>
      </c>
    </row>
    <row r="806" spans="1:2" x14ac:dyDescent="0.25">
      <c r="A806" s="11">
        <v>43670</v>
      </c>
      <c r="B806">
        <v>9.7199999999999995E-2</v>
      </c>
    </row>
    <row r="807" spans="1:2" x14ac:dyDescent="0.25">
      <c r="A807" s="11">
        <v>43669</v>
      </c>
      <c r="B807">
        <v>0.1062</v>
      </c>
    </row>
    <row r="808" spans="1:2" x14ac:dyDescent="0.25">
      <c r="A808" s="11">
        <v>43668</v>
      </c>
      <c r="B808">
        <v>0.1235</v>
      </c>
    </row>
    <row r="809" spans="1:2" x14ac:dyDescent="0.25">
      <c r="A809" s="11">
        <v>43665</v>
      </c>
      <c r="B809">
        <v>9.9199999999999997E-2</v>
      </c>
    </row>
    <row r="810" spans="1:2" x14ac:dyDescent="0.25">
      <c r="A810" s="11">
        <v>43664</v>
      </c>
      <c r="B810">
        <v>9.2899999999999996E-2</v>
      </c>
    </row>
    <row r="811" spans="1:2" x14ac:dyDescent="0.25">
      <c r="A811" s="11">
        <v>43663</v>
      </c>
      <c r="B811">
        <v>9.6199999999999994E-2</v>
      </c>
    </row>
    <row r="812" spans="1:2" x14ac:dyDescent="0.25">
      <c r="A812" s="11">
        <v>43662</v>
      </c>
      <c r="B812">
        <v>8.7499999999999994E-2</v>
      </c>
    </row>
    <row r="813" spans="1:2" x14ac:dyDescent="0.25">
      <c r="A813" s="11">
        <v>43661</v>
      </c>
      <c r="B813">
        <v>8.5099999999999995E-2</v>
      </c>
    </row>
    <row r="814" spans="1:2" x14ac:dyDescent="0.25">
      <c r="A814" s="11">
        <v>43658</v>
      </c>
      <c r="B814">
        <v>6.9099999999999995E-2</v>
      </c>
    </row>
    <row r="815" spans="1:2" x14ac:dyDescent="0.25">
      <c r="A815" s="11">
        <v>43657</v>
      </c>
      <c r="B815">
        <v>7.7100000000000002E-2</v>
      </c>
    </row>
    <row r="816" spans="1:2" x14ac:dyDescent="0.25">
      <c r="A816" s="11">
        <v>43656</v>
      </c>
      <c r="B816">
        <v>8.43E-2</v>
      </c>
    </row>
    <row r="817" spans="1:2" x14ac:dyDescent="0.25">
      <c r="A817" s="11">
        <v>43655</v>
      </c>
      <c r="B817">
        <v>9.1600000000000001E-2</v>
      </c>
    </row>
    <row r="818" spans="1:2" x14ac:dyDescent="0.25">
      <c r="A818" s="11">
        <v>43654</v>
      </c>
      <c r="B818">
        <v>9.0399999999999994E-2</v>
      </c>
    </row>
    <row r="819" spans="1:2" x14ac:dyDescent="0.25">
      <c r="A819" s="11">
        <v>43651</v>
      </c>
      <c r="B819">
        <v>6.59E-2</v>
      </c>
    </row>
    <row r="820" spans="1:2" x14ac:dyDescent="0.25">
      <c r="A820" s="11">
        <v>43649</v>
      </c>
      <c r="B820">
        <v>7.9699999999999993E-2</v>
      </c>
    </row>
    <row r="821" spans="1:2" x14ac:dyDescent="0.25">
      <c r="A821" s="11">
        <v>43648</v>
      </c>
      <c r="B821">
        <v>9.3200000000000005E-2</v>
      </c>
    </row>
    <row r="822" spans="1:2" x14ac:dyDescent="0.25">
      <c r="A822" s="11">
        <v>43647</v>
      </c>
      <c r="B822">
        <v>0.10290000000000001</v>
      </c>
    </row>
    <row r="823" spans="1:2" x14ac:dyDescent="0.25">
      <c r="A823" s="11">
        <v>43644</v>
      </c>
      <c r="B823">
        <v>0.16159999999999999</v>
      </c>
    </row>
    <row r="824" spans="1:2" x14ac:dyDescent="0.25">
      <c r="A824" s="11">
        <v>43643</v>
      </c>
      <c r="B824">
        <v>0.1409</v>
      </c>
    </row>
    <row r="825" spans="1:2" x14ac:dyDescent="0.25">
      <c r="A825" s="11">
        <v>43642</v>
      </c>
      <c r="B825">
        <v>0.14130000000000001</v>
      </c>
    </row>
    <row r="826" spans="1:2" x14ac:dyDescent="0.25">
      <c r="A826" s="11">
        <v>43641</v>
      </c>
      <c r="B826">
        <v>0.14990000000000001</v>
      </c>
    </row>
    <row r="827" spans="1:2" x14ac:dyDescent="0.25">
      <c r="A827" s="11">
        <v>43640</v>
      </c>
      <c r="B827">
        <v>0.14449999999999999</v>
      </c>
    </row>
    <row r="828" spans="1:2" x14ac:dyDescent="0.25">
      <c r="A828" s="11">
        <v>43637</v>
      </c>
      <c r="B828">
        <v>0.12620000000000001</v>
      </c>
    </row>
    <row r="829" spans="1:2" x14ac:dyDescent="0.25">
      <c r="A829" s="11">
        <v>43636</v>
      </c>
      <c r="B829">
        <v>0.1038</v>
      </c>
    </row>
    <row r="830" spans="1:2" x14ac:dyDescent="0.25">
      <c r="A830" s="11">
        <v>43635</v>
      </c>
      <c r="B830">
        <v>9.9400000000000002E-2</v>
      </c>
    </row>
    <row r="831" spans="1:2" x14ac:dyDescent="0.25">
      <c r="A831" s="11">
        <v>43634</v>
      </c>
      <c r="B831">
        <v>0.10929999999999999</v>
      </c>
    </row>
    <row r="832" spans="1:2" x14ac:dyDescent="0.25">
      <c r="A832" s="11">
        <v>43633</v>
      </c>
      <c r="B832">
        <v>0.11020000000000001</v>
      </c>
    </row>
    <row r="833" spans="1:2" x14ac:dyDescent="0.25">
      <c r="A833" s="11">
        <v>43630</v>
      </c>
      <c r="B833">
        <v>0.10100000000000001</v>
      </c>
    </row>
    <row r="834" spans="1:2" x14ac:dyDescent="0.25">
      <c r="A834" s="11">
        <v>43629</v>
      </c>
      <c r="B834">
        <v>0.1154</v>
      </c>
    </row>
    <row r="835" spans="1:2" x14ac:dyDescent="0.25">
      <c r="A835" s="11">
        <v>43628</v>
      </c>
      <c r="B835">
        <v>0.1195</v>
      </c>
    </row>
    <row r="836" spans="1:2" x14ac:dyDescent="0.25">
      <c r="A836" s="11">
        <v>43627</v>
      </c>
      <c r="B836">
        <v>0.13120000000000001</v>
      </c>
    </row>
    <row r="837" spans="1:2" x14ac:dyDescent="0.25">
      <c r="A837" s="11">
        <v>43626</v>
      </c>
      <c r="B837">
        <v>0.14149999999999999</v>
      </c>
    </row>
    <row r="838" spans="1:2" x14ac:dyDescent="0.25">
      <c r="A838" s="11">
        <v>43623</v>
      </c>
      <c r="B838">
        <v>0.12740000000000001</v>
      </c>
    </row>
    <row r="839" spans="1:2" x14ac:dyDescent="0.25">
      <c r="A839" s="11">
        <v>43622</v>
      </c>
      <c r="B839">
        <v>0.122</v>
      </c>
    </row>
    <row r="840" spans="1:2" x14ac:dyDescent="0.25">
      <c r="A840" s="11">
        <v>43621</v>
      </c>
      <c r="B840">
        <v>0.1358</v>
      </c>
    </row>
    <row r="841" spans="1:2" x14ac:dyDescent="0.25">
      <c r="A841" s="11">
        <v>43620</v>
      </c>
      <c r="B841">
        <v>0.1547</v>
      </c>
    </row>
    <row r="842" spans="1:2" x14ac:dyDescent="0.25">
      <c r="A842" s="11">
        <v>43619</v>
      </c>
      <c r="B842">
        <v>0.1908</v>
      </c>
    </row>
    <row r="843" spans="1:2" x14ac:dyDescent="0.25">
      <c r="A843" s="11">
        <v>43616</v>
      </c>
      <c r="B843">
        <v>0.16619999999999999</v>
      </c>
    </row>
    <row r="844" spans="1:2" x14ac:dyDescent="0.25">
      <c r="A844" s="11">
        <v>43615</v>
      </c>
      <c r="B844">
        <v>0.14990000000000001</v>
      </c>
    </row>
    <row r="845" spans="1:2" x14ac:dyDescent="0.25">
      <c r="A845" s="11">
        <v>43614</v>
      </c>
      <c r="B845">
        <v>0.15559999999999999</v>
      </c>
    </row>
    <row r="846" spans="1:2" x14ac:dyDescent="0.25">
      <c r="A846" s="11">
        <v>43613</v>
      </c>
      <c r="B846">
        <v>0.17330000000000001</v>
      </c>
    </row>
    <row r="847" spans="1:2" x14ac:dyDescent="0.25">
      <c r="A847" s="11">
        <v>43609</v>
      </c>
      <c r="B847">
        <v>0.1447</v>
      </c>
    </row>
    <row r="848" spans="1:2" x14ac:dyDescent="0.25">
      <c r="A848" s="11">
        <v>43608</v>
      </c>
      <c r="B848">
        <v>0.13780000000000001</v>
      </c>
    </row>
    <row r="849" spans="1:2" x14ac:dyDescent="0.25">
      <c r="A849" s="11">
        <v>43607</v>
      </c>
      <c r="B849">
        <v>0.1193</v>
      </c>
    </row>
    <row r="850" spans="1:2" x14ac:dyDescent="0.25">
      <c r="A850" s="11">
        <v>43606</v>
      </c>
      <c r="B850">
        <v>0.12709999999999999</v>
      </c>
    </row>
    <row r="851" spans="1:2" x14ac:dyDescent="0.25">
      <c r="A851" s="11">
        <v>43605</v>
      </c>
      <c r="B851">
        <v>0.16350000000000001</v>
      </c>
    </row>
    <row r="852" spans="1:2" x14ac:dyDescent="0.25">
      <c r="A852" s="11">
        <v>43602</v>
      </c>
      <c r="B852">
        <v>0.13780000000000001</v>
      </c>
    </row>
    <row r="853" spans="1:2" x14ac:dyDescent="0.25">
      <c r="A853" s="11">
        <v>43601</v>
      </c>
      <c r="B853">
        <v>0.1226</v>
      </c>
    </row>
    <row r="854" spans="1:2" x14ac:dyDescent="0.25">
      <c r="A854" s="11">
        <v>43600</v>
      </c>
      <c r="B854">
        <v>0.14899999999999999</v>
      </c>
    </row>
    <row r="855" spans="1:2" x14ac:dyDescent="0.25">
      <c r="A855" s="11">
        <v>43599</v>
      </c>
      <c r="B855">
        <v>0.1769</v>
      </c>
    </row>
    <row r="856" spans="1:2" x14ac:dyDescent="0.25">
      <c r="A856" s="11">
        <v>43598</v>
      </c>
      <c r="B856">
        <v>0.1951</v>
      </c>
    </row>
    <row r="857" spans="1:2" x14ac:dyDescent="0.25">
      <c r="A857" s="11">
        <v>43595</v>
      </c>
      <c r="B857">
        <v>0.14829999999999999</v>
      </c>
    </row>
    <row r="858" spans="1:2" x14ac:dyDescent="0.25">
      <c r="A858" s="11">
        <v>43594</v>
      </c>
      <c r="B858">
        <v>0.19420000000000001</v>
      </c>
    </row>
    <row r="859" spans="1:2" x14ac:dyDescent="0.25">
      <c r="A859" s="11">
        <v>43593</v>
      </c>
      <c r="B859">
        <v>0.20569999999999999</v>
      </c>
    </row>
    <row r="860" spans="1:2" x14ac:dyDescent="0.25">
      <c r="A860" s="11">
        <v>43592</v>
      </c>
      <c r="B860">
        <v>0.20369999999999999</v>
      </c>
    </row>
    <row r="861" spans="1:2" x14ac:dyDescent="0.25">
      <c r="A861" s="11">
        <v>43591</v>
      </c>
      <c r="B861">
        <v>0.1263</v>
      </c>
    </row>
    <row r="862" spans="1:2" x14ac:dyDescent="0.25">
      <c r="A862" s="11">
        <v>43588</v>
      </c>
      <c r="B862">
        <v>8.8999999999999996E-2</v>
      </c>
    </row>
    <row r="863" spans="1:2" x14ac:dyDescent="0.25">
      <c r="A863" s="11">
        <v>43587</v>
      </c>
      <c r="B863">
        <v>0.1027</v>
      </c>
    </row>
    <row r="864" spans="1:2" x14ac:dyDescent="0.25">
      <c r="A864" s="11">
        <v>43586</v>
      </c>
      <c r="B864">
        <v>0.1087</v>
      </c>
    </row>
    <row r="865" spans="1:2" x14ac:dyDescent="0.25">
      <c r="A865" s="11">
        <v>43585</v>
      </c>
      <c r="B865">
        <v>0.1042</v>
      </c>
    </row>
    <row r="866" spans="1:2" x14ac:dyDescent="0.25">
      <c r="A866" s="11">
        <v>43584</v>
      </c>
      <c r="B866">
        <v>9.0999999999999998E-2</v>
      </c>
    </row>
    <row r="867" spans="1:2" x14ac:dyDescent="0.25">
      <c r="A867" s="11">
        <v>43581</v>
      </c>
      <c r="B867">
        <v>8.8300000000000003E-2</v>
      </c>
    </row>
    <row r="868" spans="1:2" x14ac:dyDescent="0.25">
      <c r="A868" s="11">
        <v>43580</v>
      </c>
      <c r="B868">
        <v>8.6699999999999999E-2</v>
      </c>
    </row>
    <row r="869" spans="1:2" x14ac:dyDescent="0.25">
      <c r="A869" s="11">
        <v>43579</v>
      </c>
      <c r="B869">
        <v>9.8900000000000002E-2</v>
      </c>
    </row>
    <row r="870" spans="1:2" x14ac:dyDescent="0.25">
      <c r="A870" s="11">
        <v>43578</v>
      </c>
      <c r="B870">
        <v>9.6600000000000005E-2</v>
      </c>
    </row>
    <row r="871" spans="1:2" x14ac:dyDescent="0.25">
      <c r="A871" s="11">
        <v>43577</v>
      </c>
      <c r="B871">
        <v>0.1019</v>
      </c>
    </row>
    <row r="872" spans="1:2" x14ac:dyDescent="0.25">
      <c r="A872" s="11">
        <v>43573</v>
      </c>
      <c r="B872">
        <v>7.9000000000000001E-2</v>
      </c>
    </row>
    <row r="873" spans="1:2" x14ac:dyDescent="0.25">
      <c r="A873" s="11">
        <v>43572</v>
      </c>
      <c r="B873">
        <v>7.6899999999999996E-2</v>
      </c>
    </row>
    <row r="874" spans="1:2" x14ac:dyDescent="0.25">
      <c r="A874" s="11">
        <v>43571</v>
      </c>
      <c r="B874">
        <v>8.6699999999999999E-2</v>
      </c>
    </row>
    <row r="875" spans="1:2" x14ac:dyDescent="0.25">
      <c r="A875" s="11">
        <v>43570</v>
      </c>
      <c r="B875">
        <v>8.8800000000000004E-2</v>
      </c>
    </row>
    <row r="876" spans="1:2" x14ac:dyDescent="0.25">
      <c r="A876" s="11">
        <v>43567</v>
      </c>
      <c r="B876">
        <v>7.6200000000000004E-2</v>
      </c>
    </row>
    <row r="877" spans="1:2" x14ac:dyDescent="0.25">
      <c r="A877" s="11">
        <v>43566</v>
      </c>
      <c r="B877">
        <v>7.4099999999999999E-2</v>
      </c>
    </row>
    <row r="878" spans="1:2" x14ac:dyDescent="0.25">
      <c r="A878" s="11">
        <v>43565</v>
      </c>
      <c r="B878">
        <v>8.5900000000000004E-2</v>
      </c>
    </row>
    <row r="879" spans="1:2" x14ac:dyDescent="0.25">
      <c r="A879" s="11">
        <v>43564</v>
      </c>
      <c r="B879">
        <v>9.4500000000000001E-2</v>
      </c>
    </row>
    <row r="880" spans="1:2" x14ac:dyDescent="0.25">
      <c r="A880" s="11">
        <v>43563</v>
      </c>
      <c r="B880">
        <v>9.01E-2</v>
      </c>
    </row>
    <row r="881" spans="1:2" x14ac:dyDescent="0.25">
      <c r="A881" s="11">
        <v>43560</v>
      </c>
      <c r="B881">
        <v>8.1900000000000001E-2</v>
      </c>
    </row>
    <row r="882" spans="1:2" x14ac:dyDescent="0.25">
      <c r="A882" s="11">
        <v>43559</v>
      </c>
      <c r="B882">
        <v>9.0399999999999994E-2</v>
      </c>
    </row>
    <row r="883" spans="1:2" x14ac:dyDescent="0.25">
      <c r="A883" s="11">
        <v>43558</v>
      </c>
      <c r="B883">
        <v>0.1113</v>
      </c>
    </row>
    <row r="884" spans="1:2" x14ac:dyDescent="0.25">
      <c r="A884" s="11">
        <v>43557</v>
      </c>
      <c r="B884">
        <v>8.5900000000000004E-2</v>
      </c>
    </row>
    <row r="885" spans="1:2" x14ac:dyDescent="0.25">
      <c r="A885" s="11">
        <v>43556</v>
      </c>
      <c r="B885">
        <v>0.10390000000000001</v>
      </c>
    </row>
    <row r="886" spans="1:2" x14ac:dyDescent="0.25">
      <c r="A886" s="11">
        <v>43553</v>
      </c>
      <c r="B886">
        <v>0.1114</v>
      </c>
    </row>
    <row r="887" spans="1:2" x14ac:dyDescent="0.25">
      <c r="A887" s="11">
        <v>43552</v>
      </c>
      <c r="B887">
        <v>0.1179</v>
      </c>
    </row>
    <row r="888" spans="1:2" x14ac:dyDescent="0.25">
      <c r="A888" s="11">
        <v>43551</v>
      </c>
      <c r="B888">
        <v>0.1318</v>
      </c>
    </row>
    <row r="889" spans="1:2" x14ac:dyDescent="0.25">
      <c r="A889" s="11">
        <v>43550</v>
      </c>
      <c r="B889">
        <v>0.11990000000000001</v>
      </c>
    </row>
    <row r="890" spans="1:2" x14ac:dyDescent="0.25">
      <c r="A890" s="11">
        <v>43549</v>
      </c>
      <c r="B890">
        <v>0.15759999999999999</v>
      </c>
    </row>
    <row r="891" spans="1:2" x14ac:dyDescent="0.25">
      <c r="A891" s="11">
        <v>43546</v>
      </c>
      <c r="B891">
        <v>0.15379999999999999</v>
      </c>
    </row>
    <row r="892" spans="1:2" x14ac:dyDescent="0.25">
      <c r="A892" s="11">
        <v>43545</v>
      </c>
      <c r="B892">
        <v>0.1086</v>
      </c>
    </row>
    <row r="893" spans="1:2" x14ac:dyDescent="0.25">
      <c r="A893" s="11">
        <v>43544</v>
      </c>
      <c r="B893">
        <v>0.1028</v>
      </c>
    </row>
    <row r="894" spans="1:2" x14ac:dyDescent="0.25">
      <c r="A894" s="11">
        <v>43543</v>
      </c>
      <c r="B894">
        <v>0.1057</v>
      </c>
    </row>
    <row r="895" spans="1:2" x14ac:dyDescent="0.25">
      <c r="A895" s="11">
        <v>43542</v>
      </c>
      <c r="B895">
        <v>0.11559999999999999</v>
      </c>
    </row>
    <row r="896" spans="1:2" x14ac:dyDescent="0.25">
      <c r="A896" s="11">
        <v>43539</v>
      </c>
      <c r="B896">
        <v>9.6799999999999997E-2</v>
      </c>
    </row>
    <row r="897" spans="1:2" x14ac:dyDescent="0.25">
      <c r="A897" s="11">
        <v>43538</v>
      </c>
      <c r="B897">
        <v>6.4500000000000002E-2</v>
      </c>
    </row>
    <row r="898" spans="1:2" x14ac:dyDescent="0.25">
      <c r="A898" s="11">
        <v>43537</v>
      </c>
      <c r="B898">
        <v>8.1100000000000005E-2</v>
      </c>
    </row>
    <row r="899" spans="1:2" x14ac:dyDescent="0.25">
      <c r="A899" s="11">
        <v>43536</v>
      </c>
      <c r="B899">
        <v>7.8899999999999998E-2</v>
      </c>
    </row>
    <row r="900" spans="1:2" x14ac:dyDescent="0.25">
      <c r="A900" s="11">
        <v>43535</v>
      </c>
      <c r="B900">
        <v>9.4200000000000006E-2</v>
      </c>
    </row>
    <row r="901" spans="1:2" x14ac:dyDescent="0.25">
      <c r="A901" s="11">
        <v>43532</v>
      </c>
      <c r="B901">
        <v>0.1186</v>
      </c>
    </row>
    <row r="902" spans="1:2" x14ac:dyDescent="0.25">
      <c r="A902" s="11">
        <v>43531</v>
      </c>
      <c r="B902">
        <v>0.1221</v>
      </c>
    </row>
    <row r="903" spans="1:2" x14ac:dyDescent="0.25">
      <c r="A903" s="11">
        <v>43530</v>
      </c>
      <c r="B903">
        <v>0.10879999999999999</v>
      </c>
    </row>
    <row r="904" spans="1:2" x14ac:dyDescent="0.25">
      <c r="A904" s="11">
        <v>43529</v>
      </c>
      <c r="B904">
        <v>0.11070000000000001</v>
      </c>
    </row>
    <row r="905" spans="1:2" x14ac:dyDescent="0.25">
      <c r="A905" s="11">
        <v>43528</v>
      </c>
      <c r="B905">
        <v>0.1041</v>
      </c>
    </row>
    <row r="906" spans="1:2" x14ac:dyDescent="0.25">
      <c r="A906" s="11">
        <v>43525</v>
      </c>
      <c r="B906">
        <v>9.1200000000000003E-2</v>
      </c>
    </row>
    <row r="907" spans="1:2" x14ac:dyDescent="0.25">
      <c r="A907" s="11">
        <v>43524</v>
      </c>
      <c r="B907">
        <v>0.10680000000000001</v>
      </c>
    </row>
    <row r="908" spans="1:2" x14ac:dyDescent="0.25">
      <c r="A908" s="11">
        <v>43523</v>
      </c>
      <c r="B908">
        <v>0.11269999999999999</v>
      </c>
    </row>
    <row r="909" spans="1:2" x14ac:dyDescent="0.25">
      <c r="A909" s="11">
        <v>43522</v>
      </c>
      <c r="B909">
        <v>0.1089</v>
      </c>
    </row>
    <row r="910" spans="1:2" x14ac:dyDescent="0.25">
      <c r="A910" s="11">
        <v>43521</v>
      </c>
      <c r="B910">
        <v>0.11849999999999999</v>
      </c>
    </row>
    <row r="911" spans="1:2" x14ac:dyDescent="0.25">
      <c r="A911" s="11">
        <v>43518</v>
      </c>
      <c r="B911">
        <v>8.9800000000000005E-2</v>
      </c>
    </row>
    <row r="912" spans="1:2" x14ac:dyDescent="0.25">
      <c r="A912" s="11">
        <v>43517</v>
      </c>
      <c r="B912">
        <v>0.10340000000000001</v>
      </c>
    </row>
    <row r="913" spans="1:2" x14ac:dyDescent="0.25">
      <c r="A913" s="11">
        <v>43516</v>
      </c>
      <c r="B913">
        <v>0.1076</v>
      </c>
    </row>
    <row r="914" spans="1:2" x14ac:dyDescent="0.25">
      <c r="A914" s="11">
        <v>43515</v>
      </c>
      <c r="B914">
        <v>0.1079</v>
      </c>
    </row>
    <row r="915" spans="1:2" x14ac:dyDescent="0.25">
      <c r="A915" s="11">
        <v>43511</v>
      </c>
      <c r="B915">
        <v>0.1008</v>
      </c>
    </row>
    <row r="916" spans="1:2" x14ac:dyDescent="0.25">
      <c r="A916" s="11">
        <v>43510</v>
      </c>
      <c r="B916">
        <v>0.1052</v>
      </c>
    </row>
    <row r="917" spans="1:2" x14ac:dyDescent="0.25">
      <c r="A917" s="11">
        <v>43509</v>
      </c>
      <c r="B917">
        <v>0.10299999999999999</v>
      </c>
    </row>
    <row r="918" spans="1:2" x14ac:dyDescent="0.25">
      <c r="A918" s="11">
        <v>43508</v>
      </c>
      <c r="B918">
        <v>0.1162</v>
      </c>
    </row>
    <row r="919" spans="1:2" x14ac:dyDescent="0.25">
      <c r="A919" s="11">
        <v>43507</v>
      </c>
      <c r="B919">
        <v>0.1263</v>
      </c>
    </row>
    <row r="920" spans="1:2" x14ac:dyDescent="0.25">
      <c r="A920" s="11">
        <v>43504</v>
      </c>
      <c r="B920">
        <v>0.105</v>
      </c>
    </row>
    <row r="921" spans="1:2" x14ac:dyDescent="0.25">
      <c r="A921" s="11">
        <v>43503</v>
      </c>
      <c r="B921">
        <v>0.1191</v>
      </c>
    </row>
    <row r="922" spans="1:2" x14ac:dyDescent="0.25">
      <c r="A922" s="11">
        <v>43502</v>
      </c>
      <c r="B922">
        <v>0.1023</v>
      </c>
    </row>
    <row r="923" spans="1:2" x14ac:dyDescent="0.25">
      <c r="A923" s="11">
        <v>43501</v>
      </c>
      <c r="B923">
        <v>0.10639999999999999</v>
      </c>
    </row>
    <row r="924" spans="1:2" x14ac:dyDescent="0.25">
      <c r="A924" s="11">
        <v>43500</v>
      </c>
      <c r="B924">
        <v>0.10979999999999999</v>
      </c>
    </row>
    <row r="925" spans="1:2" x14ac:dyDescent="0.25">
      <c r="A925" s="11">
        <v>43497</v>
      </c>
      <c r="B925">
        <v>0.1152</v>
      </c>
    </row>
    <row r="926" spans="1:2" x14ac:dyDescent="0.25">
      <c r="A926" s="11">
        <v>43496</v>
      </c>
      <c r="B926">
        <v>0.13370000000000001</v>
      </c>
    </row>
    <row r="927" spans="1:2" x14ac:dyDescent="0.25">
      <c r="A927" s="11">
        <v>43495</v>
      </c>
      <c r="B927">
        <v>0.1512</v>
      </c>
    </row>
    <row r="928" spans="1:2" x14ac:dyDescent="0.25">
      <c r="A928" s="11">
        <v>43494</v>
      </c>
      <c r="B928">
        <v>0.17430000000000001</v>
      </c>
    </row>
    <row r="929" spans="1:2" x14ac:dyDescent="0.25">
      <c r="A929" s="11">
        <v>43493</v>
      </c>
      <c r="B929">
        <v>0.16520000000000001</v>
      </c>
    </row>
    <row r="930" spans="1:2" x14ac:dyDescent="0.25">
      <c r="A930" s="11">
        <v>43490</v>
      </c>
      <c r="B930">
        <v>0.13619999999999999</v>
      </c>
    </row>
    <row r="931" spans="1:2" x14ac:dyDescent="0.25">
      <c r="A931" s="11">
        <v>43489</v>
      </c>
      <c r="B931">
        <v>0.12479999999999999</v>
      </c>
    </row>
    <row r="932" spans="1:2" x14ac:dyDescent="0.25">
      <c r="A932" s="11">
        <v>43488</v>
      </c>
      <c r="B932">
        <v>0.1585</v>
      </c>
    </row>
    <row r="933" spans="1:2" x14ac:dyDescent="0.25">
      <c r="A933" s="11">
        <v>43487</v>
      </c>
      <c r="B933">
        <v>0.1734</v>
      </c>
    </row>
    <row r="934" spans="1:2" x14ac:dyDescent="0.25">
      <c r="A934" s="11">
        <v>43483</v>
      </c>
      <c r="B934">
        <v>0.1212</v>
      </c>
    </row>
    <row r="935" spans="1:2" x14ac:dyDescent="0.25">
      <c r="A935" s="11">
        <v>43482</v>
      </c>
      <c r="B935">
        <v>0.1174</v>
      </c>
    </row>
    <row r="936" spans="1:2" x14ac:dyDescent="0.25">
      <c r="A936" s="11">
        <v>43481</v>
      </c>
      <c r="B936">
        <v>0.1235</v>
      </c>
    </row>
    <row r="937" spans="1:2" x14ac:dyDescent="0.25">
      <c r="A937" s="11">
        <v>43480</v>
      </c>
      <c r="B937">
        <v>0.1211</v>
      </c>
    </row>
    <row r="938" spans="1:2" x14ac:dyDescent="0.25">
      <c r="A938" s="11">
        <v>43479</v>
      </c>
      <c r="B938">
        <v>0.15060000000000001</v>
      </c>
    </row>
    <row r="939" spans="1:2" x14ac:dyDescent="0.25">
      <c r="A939" s="11">
        <v>43476</v>
      </c>
      <c r="B939">
        <v>0.1245</v>
      </c>
    </row>
    <row r="940" spans="1:2" x14ac:dyDescent="0.25">
      <c r="A940" s="11">
        <v>43475</v>
      </c>
      <c r="B940">
        <v>0.1411</v>
      </c>
    </row>
    <row r="941" spans="1:2" x14ac:dyDescent="0.25">
      <c r="A941" s="11">
        <v>43474</v>
      </c>
      <c r="B941">
        <v>0.14960000000000001</v>
      </c>
    </row>
    <row r="942" spans="1:2" x14ac:dyDescent="0.25">
      <c r="A942" s="11">
        <v>43473</v>
      </c>
      <c r="B942">
        <v>0.16919999999999999</v>
      </c>
    </row>
    <row r="943" spans="1:2" x14ac:dyDescent="0.25">
      <c r="A943" s="11">
        <v>43472</v>
      </c>
      <c r="B943">
        <v>0.1933</v>
      </c>
    </row>
    <row r="944" spans="1:2" x14ac:dyDescent="0.25">
      <c r="A944" s="11">
        <v>43469</v>
      </c>
      <c r="B944">
        <v>0.17849999999999999</v>
      </c>
    </row>
    <row r="945" spans="1:2" x14ac:dyDescent="0.25">
      <c r="A945" s="11">
        <v>43468</v>
      </c>
      <c r="B945">
        <v>0.2243</v>
      </c>
    </row>
    <row r="946" spans="1:2" x14ac:dyDescent="0.25">
      <c r="A946" s="11">
        <v>43467</v>
      </c>
      <c r="B946">
        <v>0.19620000000000001</v>
      </c>
    </row>
    <row r="947" spans="1:2" x14ac:dyDescent="0.25">
      <c r="A947" s="11">
        <v>43465</v>
      </c>
      <c r="B947">
        <v>0.24129999999999999</v>
      </c>
    </row>
    <row r="948" spans="1:2" x14ac:dyDescent="0.25">
      <c r="A948" s="11">
        <v>43462</v>
      </c>
      <c r="B948">
        <v>0.26619999999999999</v>
      </c>
    </row>
    <row r="949" spans="1:2" x14ac:dyDescent="0.25">
      <c r="A949" s="11">
        <v>43461</v>
      </c>
      <c r="B949">
        <v>0.2928</v>
      </c>
    </row>
    <row r="950" spans="1:2" x14ac:dyDescent="0.25">
      <c r="A950" s="11">
        <v>43460</v>
      </c>
      <c r="B950">
        <v>0.2878</v>
      </c>
    </row>
    <row r="951" spans="1:2" x14ac:dyDescent="0.25">
      <c r="A951" s="11">
        <v>43458</v>
      </c>
      <c r="B951">
        <v>0.33090000000000003</v>
      </c>
    </row>
    <row r="952" spans="1:2" x14ac:dyDescent="0.25">
      <c r="A952" s="11">
        <v>43455</v>
      </c>
      <c r="B952">
        <v>0.25940000000000002</v>
      </c>
    </row>
    <row r="953" spans="1:2" x14ac:dyDescent="0.25">
      <c r="A953" s="11">
        <v>43454</v>
      </c>
      <c r="B953">
        <v>0.2676</v>
      </c>
    </row>
    <row r="954" spans="1:2" x14ac:dyDescent="0.25">
      <c r="A954" s="11">
        <v>43453</v>
      </c>
      <c r="B954">
        <v>0.17680000000000001</v>
      </c>
    </row>
    <row r="955" spans="1:2" x14ac:dyDescent="0.25">
      <c r="A955" s="11">
        <v>43452</v>
      </c>
      <c r="B955">
        <v>0.1799</v>
      </c>
    </row>
    <row r="956" spans="1:2" x14ac:dyDescent="0.25">
      <c r="A956" s="11">
        <v>43451</v>
      </c>
      <c r="B956">
        <v>0.2099</v>
      </c>
    </row>
    <row r="957" spans="1:2" x14ac:dyDescent="0.25">
      <c r="A957" s="11">
        <v>43448</v>
      </c>
      <c r="B957">
        <v>0.16669999999999999</v>
      </c>
    </row>
    <row r="958" spans="1:2" x14ac:dyDescent="0.25">
      <c r="A958" s="11">
        <v>43447</v>
      </c>
      <c r="B958">
        <v>0.1434</v>
      </c>
    </row>
    <row r="959" spans="1:2" x14ac:dyDescent="0.25">
      <c r="A959" s="11">
        <v>43446</v>
      </c>
      <c r="B959">
        <v>0.1865</v>
      </c>
    </row>
    <row r="960" spans="1:2" x14ac:dyDescent="0.25">
      <c r="A960" s="11">
        <v>43445</v>
      </c>
      <c r="B960">
        <v>0.2026</v>
      </c>
    </row>
    <row r="961" spans="1:2" x14ac:dyDescent="0.25">
      <c r="A961" s="11">
        <v>43444</v>
      </c>
      <c r="B961">
        <v>0.2278</v>
      </c>
    </row>
    <row r="962" spans="1:2" x14ac:dyDescent="0.25">
      <c r="A962" s="11">
        <v>43441</v>
      </c>
      <c r="B962">
        <v>0.23469999999999999</v>
      </c>
    </row>
    <row r="963" spans="1:2" x14ac:dyDescent="0.25">
      <c r="A963" s="11">
        <v>43440</v>
      </c>
      <c r="B963">
        <v>0.187</v>
      </c>
    </row>
    <row r="964" spans="1:2" x14ac:dyDescent="0.25">
      <c r="A964" s="11">
        <v>43438</v>
      </c>
      <c r="B964">
        <v>0.21190000000000001</v>
      </c>
    </row>
    <row r="965" spans="1:2" x14ac:dyDescent="0.25">
      <c r="A965" s="11">
        <v>43437</v>
      </c>
      <c r="B965">
        <v>0.14760000000000001</v>
      </c>
    </row>
    <row r="966" spans="1:2" x14ac:dyDescent="0.25">
      <c r="A966" s="11">
        <v>43434</v>
      </c>
      <c r="B966">
        <v>0.20799999999999999</v>
      </c>
    </row>
    <row r="967" spans="1:2" x14ac:dyDescent="0.25">
      <c r="A967" s="11">
        <v>43433</v>
      </c>
      <c r="B967">
        <v>0.18</v>
      </c>
    </row>
    <row r="968" spans="1:2" x14ac:dyDescent="0.25">
      <c r="A968" s="11">
        <v>43432</v>
      </c>
      <c r="B968">
        <v>0.17510000000000001</v>
      </c>
    </row>
    <row r="969" spans="1:2" x14ac:dyDescent="0.25">
      <c r="A969" s="11">
        <v>43431</v>
      </c>
      <c r="B969">
        <v>0.18779999999999999</v>
      </c>
    </row>
    <row r="970" spans="1:2" x14ac:dyDescent="0.25">
      <c r="A970" s="11">
        <v>43430</v>
      </c>
      <c r="B970">
        <v>0.16109999999999999</v>
      </c>
    </row>
    <row r="971" spans="1:2" x14ac:dyDescent="0.25">
      <c r="A971" s="11">
        <v>43427</v>
      </c>
      <c r="B971">
        <v>0.17580000000000001</v>
      </c>
    </row>
    <row r="972" spans="1:2" x14ac:dyDescent="0.25">
      <c r="A972" s="11">
        <v>43425</v>
      </c>
      <c r="B972">
        <v>0.16439999999999999</v>
      </c>
    </row>
    <row r="973" spans="1:2" x14ac:dyDescent="0.25">
      <c r="A973" s="11">
        <v>43424</v>
      </c>
      <c r="B973">
        <v>0.19919999999999999</v>
      </c>
    </row>
    <row r="974" spans="1:2" x14ac:dyDescent="0.25">
      <c r="A974" s="11">
        <v>43423</v>
      </c>
      <c r="B974">
        <v>0.1958</v>
      </c>
    </row>
    <row r="975" spans="1:2" x14ac:dyDescent="0.25">
      <c r="A975" s="11">
        <v>43420</v>
      </c>
      <c r="B975">
        <v>0.14729999999999999</v>
      </c>
    </row>
    <row r="976" spans="1:2" x14ac:dyDescent="0.25">
      <c r="A976" s="11">
        <v>43419</v>
      </c>
      <c r="B976">
        <v>0.15790000000000001</v>
      </c>
    </row>
    <row r="977" spans="1:2" x14ac:dyDescent="0.25">
      <c r="A977" s="11">
        <v>43418</v>
      </c>
      <c r="B977">
        <v>0.16339999999999999</v>
      </c>
    </row>
    <row r="978" spans="1:2" x14ac:dyDescent="0.25">
      <c r="A978" s="11">
        <v>43417</v>
      </c>
      <c r="B978">
        <v>0.1681</v>
      </c>
    </row>
    <row r="979" spans="1:2" x14ac:dyDescent="0.25">
      <c r="A979" s="11">
        <v>43416</v>
      </c>
      <c r="B979">
        <v>0.17480000000000001</v>
      </c>
    </row>
    <row r="980" spans="1:2" x14ac:dyDescent="0.25">
      <c r="A980" s="11">
        <v>43413</v>
      </c>
      <c r="B980">
        <v>0.12909999999999999</v>
      </c>
    </row>
    <row r="981" spans="1:2" x14ac:dyDescent="0.25">
      <c r="A981" s="11">
        <v>43412</v>
      </c>
      <c r="B981">
        <v>0.1206</v>
      </c>
    </row>
    <row r="982" spans="1:2" x14ac:dyDescent="0.25">
      <c r="A982" s="11">
        <v>43411</v>
      </c>
      <c r="B982">
        <v>0.13159999999999999</v>
      </c>
    </row>
    <row r="983" spans="1:2" x14ac:dyDescent="0.25">
      <c r="A983" s="11">
        <v>43410</v>
      </c>
      <c r="B983">
        <v>0.17960000000000001</v>
      </c>
    </row>
    <row r="984" spans="1:2" x14ac:dyDescent="0.25">
      <c r="A984" s="11">
        <v>43409</v>
      </c>
      <c r="B984">
        <v>0.19370000000000001</v>
      </c>
    </row>
    <row r="985" spans="1:2" x14ac:dyDescent="0.25">
      <c r="A985" s="11">
        <v>43406</v>
      </c>
      <c r="B985">
        <v>0.1855</v>
      </c>
    </row>
    <row r="986" spans="1:2" x14ac:dyDescent="0.25">
      <c r="A986" s="11">
        <v>43405</v>
      </c>
      <c r="B986">
        <v>0.1739</v>
      </c>
    </row>
    <row r="987" spans="1:2" x14ac:dyDescent="0.25">
      <c r="A987" s="11">
        <v>43404</v>
      </c>
      <c r="B987">
        <v>0.2009</v>
      </c>
    </row>
    <row r="988" spans="1:2" x14ac:dyDescent="0.25">
      <c r="A988" s="11">
        <v>43403</v>
      </c>
      <c r="B988">
        <v>0.24790000000000001</v>
      </c>
    </row>
    <row r="989" spans="1:2" x14ac:dyDescent="0.25">
      <c r="A989" s="11">
        <v>43402</v>
      </c>
      <c r="B989">
        <v>0.28949999999999998</v>
      </c>
    </row>
    <row r="990" spans="1:2" x14ac:dyDescent="0.25">
      <c r="A990" s="11">
        <v>43399</v>
      </c>
      <c r="B990">
        <v>0.26419999999999999</v>
      </c>
    </row>
    <row r="991" spans="1:2" x14ac:dyDescent="0.25">
      <c r="A991" s="11">
        <v>43398</v>
      </c>
      <c r="B991">
        <v>0.2087</v>
      </c>
    </row>
    <row r="992" spans="1:2" x14ac:dyDescent="0.25">
      <c r="A992" s="11">
        <v>43397</v>
      </c>
      <c r="B992">
        <v>0.23619999999999999</v>
      </c>
    </row>
    <row r="993" spans="1:2" x14ac:dyDescent="0.25">
      <c r="A993" s="11">
        <v>43396</v>
      </c>
      <c r="B993">
        <v>0.18240000000000001</v>
      </c>
    </row>
    <row r="994" spans="1:2" x14ac:dyDescent="0.25">
      <c r="A994" s="11">
        <v>43395</v>
      </c>
      <c r="B994">
        <v>0.16950000000000001</v>
      </c>
    </row>
    <row r="995" spans="1:2" x14ac:dyDescent="0.25">
      <c r="A995" s="11">
        <v>43392</v>
      </c>
      <c r="B995">
        <v>0.16020000000000001</v>
      </c>
    </row>
    <row r="996" spans="1:2" x14ac:dyDescent="0.25">
      <c r="A996" s="11">
        <v>43391</v>
      </c>
      <c r="B996">
        <v>0.17449999999999999</v>
      </c>
    </row>
    <row r="997" spans="1:2" x14ac:dyDescent="0.25">
      <c r="A997" s="11">
        <v>43390</v>
      </c>
      <c r="B997">
        <v>0.1421</v>
      </c>
    </row>
    <row r="998" spans="1:2" x14ac:dyDescent="0.25">
      <c r="A998" s="11">
        <v>43389</v>
      </c>
      <c r="B998">
        <v>0.1462</v>
      </c>
    </row>
    <row r="999" spans="1:2" x14ac:dyDescent="0.25">
      <c r="A999" s="11">
        <v>43388</v>
      </c>
      <c r="B999">
        <v>0.1883</v>
      </c>
    </row>
    <row r="1000" spans="1:2" x14ac:dyDescent="0.25">
      <c r="A1000" s="11">
        <v>43385</v>
      </c>
      <c r="B1000">
        <v>0.1946</v>
      </c>
    </row>
    <row r="1001" spans="1:2" x14ac:dyDescent="0.25">
      <c r="A1001" s="11">
        <v>43384</v>
      </c>
      <c r="B1001">
        <v>0.2369</v>
      </c>
    </row>
    <row r="1002" spans="1:2" x14ac:dyDescent="0.25">
      <c r="A1002" s="11">
        <v>43383</v>
      </c>
      <c r="B1002">
        <v>0.18210000000000001</v>
      </c>
    </row>
    <row r="1003" spans="1:2" x14ac:dyDescent="0.25">
      <c r="A1003" s="11">
        <v>43382</v>
      </c>
      <c r="B1003">
        <v>0.13719999999999999</v>
      </c>
    </row>
    <row r="1004" spans="1:2" x14ac:dyDescent="0.25">
      <c r="A1004" s="11">
        <v>43381</v>
      </c>
      <c r="B1004">
        <v>0.1231</v>
      </c>
    </row>
    <row r="1005" spans="1:2" x14ac:dyDescent="0.25">
      <c r="A1005" s="11">
        <v>43378</v>
      </c>
      <c r="B1005">
        <v>0.12280000000000001</v>
      </c>
    </row>
    <row r="1006" spans="1:2" x14ac:dyDescent="0.25">
      <c r="A1006" s="11">
        <v>43377</v>
      </c>
      <c r="B1006">
        <v>0.111</v>
      </c>
    </row>
    <row r="1007" spans="1:2" x14ac:dyDescent="0.25">
      <c r="A1007" s="11">
        <v>43376</v>
      </c>
      <c r="B1007">
        <v>8.1100000000000005E-2</v>
      </c>
    </row>
    <row r="1008" spans="1:2" x14ac:dyDescent="0.25">
      <c r="A1008" s="11">
        <v>43375</v>
      </c>
      <c r="B1008">
        <v>7.8399999999999997E-2</v>
      </c>
    </row>
    <row r="1009" spans="1:2" x14ac:dyDescent="0.25">
      <c r="A1009" s="11">
        <v>43374</v>
      </c>
      <c r="B1009">
        <v>8.3699999999999997E-2</v>
      </c>
    </row>
    <row r="1010" spans="1:2" x14ac:dyDescent="0.25">
      <c r="A1010" s="11">
        <v>43371</v>
      </c>
      <c r="B1010">
        <v>8.1100000000000005E-2</v>
      </c>
    </row>
    <row r="1011" spans="1:2" x14ac:dyDescent="0.25">
      <c r="A1011" s="11">
        <v>43370</v>
      </c>
      <c r="B1011">
        <v>8.1100000000000005E-2</v>
      </c>
    </row>
    <row r="1012" spans="1:2" x14ac:dyDescent="0.25">
      <c r="A1012" s="11">
        <v>43369</v>
      </c>
      <c r="B1012">
        <v>8.3400000000000002E-2</v>
      </c>
    </row>
    <row r="1013" spans="1:2" x14ac:dyDescent="0.25">
      <c r="A1013" s="11">
        <v>43368</v>
      </c>
      <c r="B1013">
        <v>9.06E-2</v>
      </c>
    </row>
    <row r="1014" spans="1:2" x14ac:dyDescent="0.25">
      <c r="A1014" s="11">
        <v>43367</v>
      </c>
      <c r="B1014">
        <v>9.3799999999999994E-2</v>
      </c>
    </row>
    <row r="1015" spans="1:2" x14ac:dyDescent="0.25">
      <c r="A1015" s="11">
        <v>43364</v>
      </c>
      <c r="B1015">
        <v>7.46E-2</v>
      </c>
    </row>
    <row r="1016" spans="1:2" x14ac:dyDescent="0.25">
      <c r="A1016" s="11">
        <v>43363</v>
      </c>
      <c r="B1016">
        <v>4.0800000000000003E-2</v>
      </c>
    </row>
    <row r="1017" spans="1:2" x14ac:dyDescent="0.25">
      <c r="A1017" s="11">
        <v>43362</v>
      </c>
      <c r="B1017">
        <v>4.6800000000000001E-2</v>
      </c>
    </row>
    <row r="1018" spans="1:2" x14ac:dyDescent="0.25">
      <c r="A1018" s="11">
        <v>43361</v>
      </c>
      <c r="B1018">
        <v>5.4800000000000001E-2</v>
      </c>
    </row>
    <row r="1019" spans="1:2" x14ac:dyDescent="0.25">
      <c r="A1019" s="11">
        <v>43360</v>
      </c>
      <c r="B1019">
        <v>6.8400000000000002E-2</v>
      </c>
    </row>
    <row r="1020" spans="1:2" x14ac:dyDescent="0.25">
      <c r="A1020" s="11">
        <v>43357</v>
      </c>
      <c r="B1020">
        <v>5.1400000000000001E-2</v>
      </c>
    </row>
    <row r="1021" spans="1:2" x14ac:dyDescent="0.25">
      <c r="A1021" s="11">
        <v>43356</v>
      </c>
      <c r="B1021">
        <v>5.7099999999999998E-2</v>
      </c>
    </row>
    <row r="1022" spans="1:2" x14ac:dyDescent="0.25">
      <c r="A1022" s="11">
        <v>43355</v>
      </c>
      <c r="B1022">
        <v>6.5000000000000002E-2</v>
      </c>
    </row>
    <row r="1023" spans="1:2" x14ac:dyDescent="0.25">
      <c r="A1023" s="11">
        <v>43354</v>
      </c>
      <c r="B1023">
        <v>7.4700000000000003E-2</v>
      </c>
    </row>
    <row r="1024" spans="1:2" x14ac:dyDescent="0.25">
      <c r="A1024" s="11">
        <v>43353</v>
      </c>
      <c r="B1024">
        <v>8.5999999999999993E-2</v>
      </c>
    </row>
    <row r="1025" spans="1:2" x14ac:dyDescent="0.25">
      <c r="A1025" s="11">
        <v>43350</v>
      </c>
      <c r="B1025">
        <v>9.1700000000000004E-2</v>
      </c>
    </row>
    <row r="1026" spans="1:2" x14ac:dyDescent="0.25">
      <c r="A1026" s="11">
        <v>43349</v>
      </c>
      <c r="B1026">
        <v>8.9300000000000004E-2</v>
      </c>
    </row>
    <row r="1027" spans="1:2" x14ac:dyDescent="0.25">
      <c r="A1027" s="11">
        <v>43348</v>
      </c>
      <c r="B1027">
        <v>8.7900000000000006E-2</v>
      </c>
    </row>
    <row r="1028" spans="1:2" x14ac:dyDescent="0.25">
      <c r="A1028" s="11">
        <v>43347</v>
      </c>
      <c r="B1028">
        <v>8.8800000000000004E-2</v>
      </c>
    </row>
    <row r="1029" spans="1:2" x14ac:dyDescent="0.25">
      <c r="A1029" s="11">
        <v>43343</v>
      </c>
      <c r="B1029">
        <v>7.3400000000000007E-2</v>
      </c>
    </row>
    <row r="1030" spans="1:2" x14ac:dyDescent="0.25">
      <c r="A1030" s="11">
        <v>43342</v>
      </c>
      <c r="B1030">
        <v>7.3300000000000004E-2</v>
      </c>
    </row>
    <row r="1031" spans="1:2" x14ac:dyDescent="0.25">
      <c r="A1031" s="11">
        <v>43341</v>
      </c>
      <c r="B1031">
        <v>7.0000000000000007E-2</v>
      </c>
    </row>
    <row r="1032" spans="1:2" x14ac:dyDescent="0.25">
      <c r="A1032" s="11">
        <v>43340</v>
      </c>
      <c r="B1032">
        <v>7.1900000000000006E-2</v>
      </c>
    </row>
    <row r="1033" spans="1:2" x14ac:dyDescent="0.25">
      <c r="A1033" s="11">
        <v>43339</v>
      </c>
      <c r="B1033">
        <v>7.4800000000000005E-2</v>
      </c>
    </row>
    <row r="1034" spans="1:2" x14ac:dyDescent="0.25">
      <c r="A1034" s="11">
        <v>43336</v>
      </c>
      <c r="B1034">
        <v>6.7199999999999996E-2</v>
      </c>
    </row>
    <row r="1035" spans="1:2" x14ac:dyDescent="0.25">
      <c r="A1035" s="11">
        <v>43335</v>
      </c>
      <c r="B1035">
        <v>7.4999999999999997E-2</v>
      </c>
    </row>
    <row r="1036" spans="1:2" x14ac:dyDescent="0.25">
      <c r="A1036" s="11">
        <v>43334</v>
      </c>
      <c r="B1036">
        <v>7.3800000000000004E-2</v>
      </c>
    </row>
    <row r="1037" spans="1:2" x14ac:dyDescent="0.25">
      <c r="A1037" s="11">
        <v>43333</v>
      </c>
      <c r="B1037">
        <v>8.0199999999999994E-2</v>
      </c>
    </row>
    <row r="1038" spans="1:2" x14ac:dyDescent="0.25">
      <c r="A1038" s="11">
        <v>43332</v>
      </c>
      <c r="B1038">
        <v>8.4199999999999997E-2</v>
      </c>
    </row>
    <row r="1039" spans="1:2" x14ac:dyDescent="0.25">
      <c r="A1039" s="11">
        <v>43329</v>
      </c>
      <c r="B1039">
        <v>7.8299999999999995E-2</v>
      </c>
    </row>
    <row r="1040" spans="1:2" x14ac:dyDescent="0.25">
      <c r="A1040" s="11">
        <v>43328</v>
      </c>
      <c r="B1040">
        <v>8.3400000000000002E-2</v>
      </c>
    </row>
    <row r="1041" spans="1:2" x14ac:dyDescent="0.25">
      <c r="A1041" s="11">
        <v>43327</v>
      </c>
      <c r="B1041">
        <v>0.10680000000000001</v>
      </c>
    </row>
    <row r="1042" spans="1:2" x14ac:dyDescent="0.25">
      <c r="A1042" s="11">
        <v>43326</v>
      </c>
      <c r="B1042">
        <v>8.8900000000000007E-2</v>
      </c>
    </row>
    <row r="1043" spans="1:2" x14ac:dyDescent="0.25">
      <c r="A1043" s="11">
        <v>43325</v>
      </c>
      <c r="B1043">
        <v>0.1147</v>
      </c>
    </row>
    <row r="1044" spans="1:2" x14ac:dyDescent="0.25">
      <c r="A1044" s="11">
        <v>43322</v>
      </c>
      <c r="B1044">
        <v>8.6599999999999996E-2</v>
      </c>
    </row>
    <row r="1045" spans="1:2" x14ac:dyDescent="0.25">
      <c r="A1045" s="11">
        <v>43321</v>
      </c>
      <c r="B1045">
        <v>6.3200000000000006E-2</v>
      </c>
    </row>
    <row r="1046" spans="1:2" x14ac:dyDescent="0.25">
      <c r="A1046" s="11">
        <v>43320</v>
      </c>
      <c r="B1046">
        <v>6.5199999999999994E-2</v>
      </c>
    </row>
    <row r="1047" spans="1:2" x14ac:dyDescent="0.25">
      <c r="A1047" s="11">
        <v>43319</v>
      </c>
      <c r="B1047">
        <v>7.2099999999999997E-2</v>
      </c>
    </row>
    <row r="1048" spans="1:2" x14ac:dyDescent="0.25">
      <c r="A1048" s="11">
        <v>43318</v>
      </c>
      <c r="B1048">
        <v>7.46E-2</v>
      </c>
    </row>
    <row r="1049" spans="1:2" x14ac:dyDescent="0.25">
      <c r="A1049" s="11">
        <v>43315</v>
      </c>
      <c r="B1049">
        <v>6.6100000000000006E-2</v>
      </c>
    </row>
    <row r="1050" spans="1:2" x14ac:dyDescent="0.25">
      <c r="A1050" s="11">
        <v>43314</v>
      </c>
      <c r="B1050">
        <v>7.5600000000000001E-2</v>
      </c>
    </row>
    <row r="1051" spans="1:2" x14ac:dyDescent="0.25">
      <c r="A1051" s="11">
        <v>43313</v>
      </c>
      <c r="B1051">
        <v>8.4099999999999994E-2</v>
      </c>
    </row>
    <row r="1052" spans="1:2" x14ac:dyDescent="0.25">
      <c r="A1052" s="11">
        <v>43312</v>
      </c>
      <c r="B1052">
        <v>9.0200000000000002E-2</v>
      </c>
    </row>
    <row r="1053" spans="1:2" x14ac:dyDescent="0.25">
      <c r="A1053" s="11">
        <v>43311</v>
      </c>
      <c r="B1053">
        <v>0.10589999999999999</v>
      </c>
    </row>
    <row r="1054" spans="1:2" x14ac:dyDescent="0.25">
      <c r="A1054" s="11">
        <v>43308</v>
      </c>
      <c r="B1054">
        <v>7.6200000000000004E-2</v>
      </c>
    </row>
    <row r="1055" spans="1:2" x14ac:dyDescent="0.25">
      <c r="A1055" s="11">
        <v>43307</v>
      </c>
      <c r="B1055">
        <v>7.8299999999999995E-2</v>
      </c>
    </row>
    <row r="1056" spans="1:2" x14ac:dyDescent="0.25">
      <c r="A1056" s="11">
        <v>43306</v>
      </c>
      <c r="B1056">
        <v>7.5999999999999998E-2</v>
      </c>
    </row>
    <row r="1057" spans="1:2" x14ac:dyDescent="0.25">
      <c r="A1057" s="11">
        <v>43305</v>
      </c>
      <c r="B1057">
        <v>8.4699999999999998E-2</v>
      </c>
    </row>
    <row r="1058" spans="1:2" x14ac:dyDescent="0.25">
      <c r="A1058" s="11">
        <v>43304</v>
      </c>
      <c r="B1058">
        <v>8.72E-2</v>
      </c>
    </row>
    <row r="1059" spans="1:2" x14ac:dyDescent="0.25">
      <c r="A1059" s="11">
        <v>43301</v>
      </c>
      <c r="B1059">
        <v>7.9299999999999995E-2</v>
      </c>
    </row>
    <row r="1060" spans="1:2" x14ac:dyDescent="0.25">
      <c r="A1060" s="11">
        <v>43300</v>
      </c>
      <c r="B1060">
        <v>7.7399999999999997E-2</v>
      </c>
    </row>
    <row r="1061" spans="1:2" x14ac:dyDescent="0.25">
      <c r="A1061" s="11">
        <v>43299</v>
      </c>
      <c r="B1061">
        <v>7.4300000000000005E-2</v>
      </c>
    </row>
    <row r="1062" spans="1:2" x14ac:dyDescent="0.25">
      <c r="A1062" s="11">
        <v>43298</v>
      </c>
      <c r="B1062">
        <v>0.08</v>
      </c>
    </row>
    <row r="1063" spans="1:2" x14ac:dyDescent="0.25">
      <c r="A1063" s="11">
        <v>43297</v>
      </c>
      <c r="B1063">
        <v>8.6499999999999994E-2</v>
      </c>
    </row>
    <row r="1064" spans="1:2" x14ac:dyDescent="0.25">
      <c r="A1064" s="11">
        <v>43294</v>
      </c>
      <c r="B1064">
        <v>7.5899999999999995E-2</v>
      </c>
    </row>
    <row r="1065" spans="1:2" x14ac:dyDescent="0.25">
      <c r="A1065" s="11">
        <v>43293</v>
      </c>
      <c r="B1065">
        <v>7.2400000000000006E-2</v>
      </c>
    </row>
    <row r="1066" spans="1:2" x14ac:dyDescent="0.25">
      <c r="A1066" s="11">
        <v>43292</v>
      </c>
      <c r="B1066">
        <v>8.6999999999999994E-2</v>
      </c>
    </row>
    <row r="1067" spans="1:2" x14ac:dyDescent="0.25">
      <c r="A1067" s="11">
        <v>43291</v>
      </c>
      <c r="B1067">
        <v>8.1199999999999994E-2</v>
      </c>
    </row>
    <row r="1068" spans="1:2" x14ac:dyDescent="0.25">
      <c r="A1068" s="11">
        <v>43290</v>
      </c>
      <c r="B1068">
        <v>8.8099999999999998E-2</v>
      </c>
    </row>
    <row r="1069" spans="1:2" x14ac:dyDescent="0.25">
      <c r="A1069" s="11">
        <v>43287</v>
      </c>
      <c r="B1069">
        <v>8.7800000000000003E-2</v>
      </c>
    </row>
    <row r="1070" spans="1:2" x14ac:dyDescent="0.25">
      <c r="A1070" s="11">
        <v>43286</v>
      </c>
      <c r="B1070">
        <v>0.1042</v>
      </c>
    </row>
    <row r="1071" spans="1:2" x14ac:dyDescent="0.25">
      <c r="A1071" s="11">
        <v>43284</v>
      </c>
      <c r="B1071">
        <v>0.1225</v>
      </c>
    </row>
    <row r="1072" spans="1:2" x14ac:dyDescent="0.25">
      <c r="A1072" s="11">
        <v>43283</v>
      </c>
      <c r="B1072">
        <v>0.12139999999999999</v>
      </c>
    </row>
    <row r="1073" spans="1:2" x14ac:dyDescent="0.25">
      <c r="A1073" s="11">
        <v>43280</v>
      </c>
      <c r="B1073">
        <v>0.1106</v>
      </c>
    </row>
    <row r="1074" spans="1:2" x14ac:dyDescent="0.25">
      <c r="A1074" s="11">
        <v>43279</v>
      </c>
      <c r="B1074">
        <v>0.1193</v>
      </c>
    </row>
    <row r="1075" spans="1:2" x14ac:dyDescent="0.25">
      <c r="A1075" s="11">
        <v>43278</v>
      </c>
      <c r="B1075">
        <v>0.13819999999999999</v>
      </c>
    </row>
    <row r="1076" spans="1:2" x14ac:dyDescent="0.25">
      <c r="A1076" s="11">
        <v>43277</v>
      </c>
      <c r="B1076">
        <v>0.1177</v>
      </c>
    </row>
    <row r="1077" spans="1:2" x14ac:dyDescent="0.25">
      <c r="A1077" s="11">
        <v>43276</v>
      </c>
      <c r="B1077">
        <v>0.13619999999999999</v>
      </c>
    </row>
    <row r="1078" spans="1:2" x14ac:dyDescent="0.25">
      <c r="A1078" s="11">
        <v>43273</v>
      </c>
      <c r="B1078">
        <v>9.0300000000000005E-2</v>
      </c>
    </row>
    <row r="1079" spans="1:2" x14ac:dyDescent="0.25">
      <c r="A1079" s="11">
        <v>43272</v>
      </c>
      <c r="B1079">
        <v>0.1084</v>
      </c>
    </row>
    <row r="1080" spans="1:2" x14ac:dyDescent="0.25">
      <c r="A1080" s="11">
        <v>43271</v>
      </c>
      <c r="B1080">
        <v>8.8599999999999998E-2</v>
      </c>
    </row>
    <row r="1081" spans="1:2" x14ac:dyDescent="0.25">
      <c r="A1081" s="11">
        <v>43270</v>
      </c>
      <c r="B1081">
        <v>9.9299999999999999E-2</v>
      </c>
    </row>
    <row r="1082" spans="1:2" x14ac:dyDescent="0.25">
      <c r="A1082" s="11">
        <v>43269</v>
      </c>
      <c r="B1082">
        <v>9.4100000000000003E-2</v>
      </c>
    </row>
    <row r="1083" spans="1:2" x14ac:dyDescent="0.25">
      <c r="A1083" s="11">
        <v>43266</v>
      </c>
      <c r="B1083">
        <v>7.5999999999999998E-2</v>
      </c>
    </row>
    <row r="1084" spans="1:2" x14ac:dyDescent="0.25">
      <c r="A1084" s="11">
        <v>43265</v>
      </c>
      <c r="B1084">
        <v>4.7199999999999999E-2</v>
      </c>
    </row>
    <row r="1085" spans="1:2" x14ac:dyDescent="0.25">
      <c r="A1085" s="11">
        <v>43264</v>
      </c>
      <c r="B1085">
        <v>5.7700000000000001E-2</v>
      </c>
    </row>
    <row r="1086" spans="1:2" x14ac:dyDescent="0.25">
      <c r="A1086" s="11">
        <v>43263</v>
      </c>
      <c r="B1086">
        <v>6.0499999999999998E-2</v>
      </c>
    </row>
    <row r="1087" spans="1:2" x14ac:dyDescent="0.25">
      <c r="A1087" s="11">
        <v>43262</v>
      </c>
      <c r="B1087">
        <v>6.9800000000000001E-2</v>
      </c>
    </row>
    <row r="1088" spans="1:2" x14ac:dyDescent="0.25">
      <c r="A1088" s="11">
        <v>43259</v>
      </c>
      <c r="B1088">
        <v>6.8000000000000005E-2</v>
      </c>
    </row>
    <row r="1089" spans="1:2" x14ac:dyDescent="0.25">
      <c r="A1089" s="11">
        <v>43258</v>
      </c>
      <c r="B1089">
        <v>7.4099999999999999E-2</v>
      </c>
    </row>
    <row r="1090" spans="1:2" x14ac:dyDescent="0.25">
      <c r="A1090" s="11">
        <v>43257</v>
      </c>
      <c r="B1090">
        <v>7.5499999999999998E-2</v>
      </c>
    </row>
    <row r="1091" spans="1:2" x14ac:dyDescent="0.25">
      <c r="A1091" s="11">
        <v>43256</v>
      </c>
      <c r="B1091">
        <v>8.5599999999999996E-2</v>
      </c>
    </row>
    <row r="1092" spans="1:2" x14ac:dyDescent="0.25">
      <c r="A1092" s="11">
        <v>43255</v>
      </c>
      <c r="B1092">
        <v>8.9800000000000005E-2</v>
      </c>
    </row>
    <row r="1093" spans="1:2" x14ac:dyDescent="0.25">
      <c r="A1093" s="11">
        <v>43252</v>
      </c>
      <c r="B1093">
        <v>8.6800000000000002E-2</v>
      </c>
    </row>
    <row r="1094" spans="1:2" x14ac:dyDescent="0.25">
      <c r="A1094" s="11">
        <v>43251</v>
      </c>
      <c r="B1094">
        <v>9.4700000000000006E-2</v>
      </c>
    </row>
    <row r="1095" spans="1:2" x14ac:dyDescent="0.25">
      <c r="A1095" s="11">
        <v>43250</v>
      </c>
      <c r="B1095">
        <v>9.9199999999999997E-2</v>
      </c>
    </row>
    <row r="1096" spans="1:2" x14ac:dyDescent="0.25">
      <c r="A1096" s="11">
        <v>43249</v>
      </c>
      <c r="B1096">
        <v>0.13439999999999999</v>
      </c>
    </row>
    <row r="1097" spans="1:2" x14ac:dyDescent="0.25">
      <c r="A1097" s="11">
        <v>43245</v>
      </c>
      <c r="B1097">
        <v>7.8399999999999997E-2</v>
      </c>
    </row>
    <row r="1098" spans="1:2" x14ac:dyDescent="0.25">
      <c r="A1098" s="11">
        <v>43244</v>
      </c>
      <c r="B1098">
        <v>7.4200000000000002E-2</v>
      </c>
    </row>
    <row r="1099" spans="1:2" x14ac:dyDescent="0.25">
      <c r="A1099" s="11">
        <v>43243</v>
      </c>
      <c r="B1099">
        <v>8.0600000000000005E-2</v>
      </c>
    </row>
    <row r="1100" spans="1:2" x14ac:dyDescent="0.25">
      <c r="A1100" s="11">
        <v>43242</v>
      </c>
      <c r="B1100">
        <v>8.7900000000000006E-2</v>
      </c>
    </row>
    <row r="1101" spans="1:2" x14ac:dyDescent="0.25">
      <c r="A1101" s="11">
        <v>43241</v>
      </c>
      <c r="B1101">
        <v>9.1300000000000006E-2</v>
      </c>
    </row>
    <row r="1102" spans="1:2" x14ac:dyDescent="0.25">
      <c r="A1102" s="11">
        <v>43238</v>
      </c>
      <c r="B1102">
        <v>8.4900000000000003E-2</v>
      </c>
    </row>
    <row r="1103" spans="1:2" x14ac:dyDescent="0.25">
      <c r="A1103" s="11">
        <v>43237</v>
      </c>
      <c r="B1103">
        <v>9.0800000000000006E-2</v>
      </c>
    </row>
    <row r="1104" spans="1:2" x14ac:dyDescent="0.25">
      <c r="A1104" s="11">
        <v>43236</v>
      </c>
      <c r="B1104">
        <v>9.7000000000000003E-2</v>
      </c>
    </row>
    <row r="1105" spans="1:2" x14ac:dyDescent="0.25">
      <c r="A1105" s="11">
        <v>43235</v>
      </c>
      <c r="B1105">
        <v>0.1152</v>
      </c>
    </row>
    <row r="1106" spans="1:2" x14ac:dyDescent="0.25">
      <c r="A1106" s="11">
        <v>43234</v>
      </c>
      <c r="B1106">
        <v>9.9000000000000005E-2</v>
      </c>
    </row>
    <row r="1107" spans="1:2" x14ac:dyDescent="0.25">
      <c r="A1107" s="11">
        <v>43231</v>
      </c>
      <c r="B1107">
        <v>8.9700000000000002E-2</v>
      </c>
    </row>
    <row r="1108" spans="1:2" x14ac:dyDescent="0.25">
      <c r="A1108" s="11">
        <v>43230</v>
      </c>
      <c r="B1108">
        <v>9.4799999999999995E-2</v>
      </c>
    </row>
    <row r="1109" spans="1:2" x14ac:dyDescent="0.25">
      <c r="A1109" s="11">
        <v>43229</v>
      </c>
      <c r="B1109">
        <v>0.10349999999999999</v>
      </c>
    </row>
    <row r="1110" spans="1:2" x14ac:dyDescent="0.25">
      <c r="A1110" s="11">
        <v>43228</v>
      </c>
      <c r="B1110">
        <v>0.1201</v>
      </c>
    </row>
    <row r="1111" spans="1:2" x14ac:dyDescent="0.25">
      <c r="A1111" s="11">
        <v>43227</v>
      </c>
      <c r="B1111">
        <v>0.1242</v>
      </c>
    </row>
    <row r="1112" spans="1:2" x14ac:dyDescent="0.25">
      <c r="A1112" s="11">
        <v>43224</v>
      </c>
      <c r="B1112">
        <v>0.1128</v>
      </c>
    </row>
    <row r="1113" spans="1:2" x14ac:dyDescent="0.25">
      <c r="A1113" s="11">
        <v>43223</v>
      </c>
      <c r="B1113">
        <v>0.13320000000000001</v>
      </c>
    </row>
    <row r="1114" spans="1:2" x14ac:dyDescent="0.25">
      <c r="A1114" s="11">
        <v>43222</v>
      </c>
      <c r="B1114">
        <v>0.1293</v>
      </c>
    </row>
    <row r="1115" spans="1:2" x14ac:dyDescent="0.25">
      <c r="A1115" s="11">
        <v>43221</v>
      </c>
      <c r="B1115">
        <v>0.1381</v>
      </c>
    </row>
    <row r="1116" spans="1:2" x14ac:dyDescent="0.25">
      <c r="A1116" s="11">
        <v>43220</v>
      </c>
      <c r="B1116">
        <v>0.1409</v>
      </c>
    </row>
    <row r="1117" spans="1:2" x14ac:dyDescent="0.25">
      <c r="A1117" s="11">
        <v>43217</v>
      </c>
      <c r="B1117">
        <v>0.11749999999999999</v>
      </c>
    </row>
    <row r="1118" spans="1:2" x14ac:dyDescent="0.25">
      <c r="A1118" s="11">
        <v>43216</v>
      </c>
      <c r="B1118">
        <v>0.13039999999999999</v>
      </c>
    </row>
    <row r="1119" spans="1:2" x14ac:dyDescent="0.25">
      <c r="A1119" s="11">
        <v>43215</v>
      </c>
      <c r="B1119">
        <v>0.16420000000000001</v>
      </c>
    </row>
    <row r="1120" spans="1:2" x14ac:dyDescent="0.25">
      <c r="A1120" s="11">
        <v>43214</v>
      </c>
      <c r="B1120">
        <v>0.1711</v>
      </c>
    </row>
    <row r="1121" spans="1:2" x14ac:dyDescent="0.25">
      <c r="A1121" s="11">
        <v>43213</v>
      </c>
      <c r="B1121">
        <v>0.1462</v>
      </c>
    </row>
    <row r="1122" spans="1:2" x14ac:dyDescent="0.25">
      <c r="A1122" s="11">
        <v>43210</v>
      </c>
      <c r="B1122">
        <v>0.13900000000000001</v>
      </c>
    </row>
    <row r="1123" spans="1:2" x14ac:dyDescent="0.25">
      <c r="A1123" s="11">
        <v>43209</v>
      </c>
      <c r="B1123">
        <v>0.1111</v>
      </c>
    </row>
    <row r="1124" spans="1:2" x14ac:dyDescent="0.25">
      <c r="A1124" s="11">
        <v>43208</v>
      </c>
      <c r="B1124">
        <v>0.1124</v>
      </c>
    </row>
    <row r="1125" spans="1:2" x14ac:dyDescent="0.25">
      <c r="A1125" s="11">
        <v>43207</v>
      </c>
      <c r="B1125">
        <v>0.11700000000000001</v>
      </c>
    </row>
    <row r="1126" spans="1:2" x14ac:dyDescent="0.25">
      <c r="A1126" s="11">
        <v>43206</v>
      </c>
      <c r="B1126">
        <v>0.13220000000000001</v>
      </c>
    </row>
    <row r="1127" spans="1:2" x14ac:dyDescent="0.25">
      <c r="A1127" s="11">
        <v>43203</v>
      </c>
      <c r="B1127">
        <v>0.1366</v>
      </c>
    </row>
    <row r="1128" spans="1:2" x14ac:dyDescent="0.25">
      <c r="A1128" s="11">
        <v>43202</v>
      </c>
      <c r="B1128">
        <v>0.1444</v>
      </c>
    </row>
    <row r="1129" spans="1:2" x14ac:dyDescent="0.25">
      <c r="A1129" s="11">
        <v>43201</v>
      </c>
      <c r="B1129">
        <v>0.17150000000000001</v>
      </c>
    </row>
    <row r="1130" spans="1:2" x14ac:dyDescent="0.25">
      <c r="A1130" s="11">
        <v>43200</v>
      </c>
      <c r="B1130">
        <v>0.1779</v>
      </c>
    </row>
    <row r="1131" spans="1:2" x14ac:dyDescent="0.25">
      <c r="A1131" s="11">
        <v>43199</v>
      </c>
      <c r="B1131">
        <v>0.20069999999999999</v>
      </c>
    </row>
    <row r="1132" spans="1:2" x14ac:dyDescent="0.25">
      <c r="A1132" s="11">
        <v>43196</v>
      </c>
      <c r="B1132">
        <v>0.1996</v>
      </c>
    </row>
    <row r="1133" spans="1:2" x14ac:dyDescent="0.25">
      <c r="A1133" s="11">
        <v>43195</v>
      </c>
      <c r="B1133">
        <v>0.16489999999999999</v>
      </c>
    </row>
    <row r="1134" spans="1:2" x14ac:dyDescent="0.25">
      <c r="A1134" s="11">
        <v>43194</v>
      </c>
      <c r="B1134">
        <v>0.20469999999999999</v>
      </c>
    </row>
    <row r="1135" spans="1:2" x14ac:dyDescent="0.25">
      <c r="A1135" s="11">
        <v>43193</v>
      </c>
      <c r="B1135">
        <v>0.2046</v>
      </c>
    </row>
    <row r="1136" spans="1:2" x14ac:dyDescent="0.25">
      <c r="A1136" s="11">
        <v>43192</v>
      </c>
      <c r="B1136">
        <v>0.2427</v>
      </c>
    </row>
    <row r="1137" spans="1:2" x14ac:dyDescent="0.25">
      <c r="A1137" s="11">
        <v>43188</v>
      </c>
      <c r="B1137">
        <v>0.16289999999999999</v>
      </c>
    </row>
    <row r="1138" spans="1:2" x14ac:dyDescent="0.25">
      <c r="A1138" s="11">
        <v>43187</v>
      </c>
      <c r="B1138">
        <v>0.21190000000000001</v>
      </c>
    </row>
    <row r="1139" spans="1:2" x14ac:dyDescent="0.25">
      <c r="A1139" s="11">
        <v>43186</v>
      </c>
      <c r="B1139">
        <v>0.20549999999999999</v>
      </c>
    </row>
    <row r="1140" spans="1:2" x14ac:dyDescent="0.25">
      <c r="A1140" s="11">
        <v>43185</v>
      </c>
      <c r="B1140">
        <v>0.18529999999999999</v>
      </c>
    </row>
    <row r="1141" spans="1:2" x14ac:dyDescent="0.25">
      <c r="A1141" s="11">
        <v>43182</v>
      </c>
      <c r="B1141">
        <v>0.2344</v>
      </c>
    </row>
    <row r="1142" spans="1:2" x14ac:dyDescent="0.25">
      <c r="A1142" s="11">
        <v>43181</v>
      </c>
      <c r="B1142">
        <v>0.17899999999999999</v>
      </c>
    </row>
    <row r="1143" spans="1:2" x14ac:dyDescent="0.25">
      <c r="A1143" s="11">
        <v>43180</v>
      </c>
      <c r="B1143">
        <v>0.13439999999999999</v>
      </c>
    </row>
    <row r="1144" spans="1:2" x14ac:dyDescent="0.25">
      <c r="A1144" s="11">
        <v>43179</v>
      </c>
      <c r="B1144">
        <v>0.13750000000000001</v>
      </c>
    </row>
    <row r="1145" spans="1:2" x14ac:dyDescent="0.25">
      <c r="A1145" s="11">
        <v>43178</v>
      </c>
      <c r="B1145">
        <v>0.15279999999999999</v>
      </c>
    </row>
    <row r="1146" spans="1:2" x14ac:dyDescent="0.25">
      <c r="A1146" s="11">
        <v>43175</v>
      </c>
      <c r="B1146">
        <v>0.10050000000000001</v>
      </c>
    </row>
    <row r="1147" spans="1:2" x14ac:dyDescent="0.25">
      <c r="A1147" s="11">
        <v>43174</v>
      </c>
      <c r="B1147">
        <v>7.6600000000000001E-2</v>
      </c>
    </row>
    <row r="1148" spans="1:2" x14ac:dyDescent="0.25">
      <c r="A1148" s="11">
        <v>43173</v>
      </c>
      <c r="B1148">
        <v>9.3600000000000003E-2</v>
      </c>
    </row>
    <row r="1149" spans="1:2" x14ac:dyDescent="0.25">
      <c r="A1149" s="11">
        <v>43172</v>
      </c>
      <c r="B1149">
        <v>9.8799999999999999E-2</v>
      </c>
    </row>
    <row r="1150" spans="1:2" x14ac:dyDescent="0.25">
      <c r="A1150" s="11">
        <v>43171</v>
      </c>
      <c r="B1150">
        <v>9.6000000000000002E-2</v>
      </c>
    </row>
    <row r="1151" spans="1:2" x14ac:dyDescent="0.25">
      <c r="A1151" s="11">
        <v>43168</v>
      </c>
      <c r="B1151">
        <v>9.0200000000000002E-2</v>
      </c>
    </row>
    <row r="1152" spans="1:2" x14ac:dyDescent="0.25">
      <c r="A1152" s="11">
        <v>43167</v>
      </c>
      <c r="B1152">
        <v>0.1069</v>
      </c>
    </row>
    <row r="1153" spans="1:2" x14ac:dyDescent="0.25">
      <c r="A1153" s="11">
        <v>43166</v>
      </c>
      <c r="B1153">
        <v>0.1179</v>
      </c>
    </row>
    <row r="1154" spans="1:2" x14ac:dyDescent="0.25">
      <c r="A1154" s="11">
        <v>43165</v>
      </c>
      <c r="B1154">
        <v>0.1263</v>
      </c>
    </row>
    <row r="1155" spans="1:2" x14ac:dyDescent="0.25">
      <c r="A1155" s="11">
        <v>43164</v>
      </c>
      <c r="B1155">
        <v>0.1394</v>
      </c>
    </row>
    <row r="1156" spans="1:2" x14ac:dyDescent="0.25">
      <c r="A1156" s="11">
        <v>43161</v>
      </c>
      <c r="B1156">
        <v>0.15529999999999999</v>
      </c>
    </row>
    <row r="1157" spans="1:2" x14ac:dyDescent="0.25">
      <c r="A1157" s="11">
        <v>43160</v>
      </c>
      <c r="B1157">
        <v>0.16769999999999999</v>
      </c>
    </row>
    <row r="1158" spans="1:2" x14ac:dyDescent="0.25">
      <c r="A1158" s="11">
        <v>43159</v>
      </c>
      <c r="B1158">
        <v>0.14940000000000001</v>
      </c>
    </row>
    <row r="1159" spans="1:2" x14ac:dyDescent="0.25">
      <c r="A1159" s="11">
        <v>43158</v>
      </c>
      <c r="B1159">
        <v>0.1535</v>
      </c>
    </row>
    <row r="1160" spans="1:2" x14ac:dyDescent="0.25">
      <c r="A1160" s="11">
        <v>43157</v>
      </c>
      <c r="B1160">
        <v>0.13439999999999999</v>
      </c>
    </row>
    <row r="1161" spans="1:2" x14ac:dyDescent="0.25">
      <c r="A1161" s="11">
        <v>43154</v>
      </c>
      <c r="B1161">
        <v>0.1129</v>
      </c>
    </row>
    <row r="1162" spans="1:2" x14ac:dyDescent="0.25">
      <c r="A1162" s="11">
        <v>43153</v>
      </c>
      <c r="B1162">
        <v>0.14829999999999999</v>
      </c>
    </row>
    <row r="1163" spans="1:2" x14ac:dyDescent="0.25">
      <c r="A1163" s="11">
        <v>43152</v>
      </c>
      <c r="B1163">
        <v>0.1487</v>
      </c>
    </row>
    <row r="1164" spans="1:2" x14ac:dyDescent="0.25">
      <c r="A1164" s="11">
        <v>43151</v>
      </c>
      <c r="B1164">
        <v>0.15770000000000001</v>
      </c>
    </row>
    <row r="1165" spans="1:2" x14ac:dyDescent="0.25">
      <c r="A1165" s="11">
        <v>43147</v>
      </c>
      <c r="B1165">
        <v>0.14449999999999999</v>
      </c>
    </row>
    <row r="1166" spans="1:2" x14ac:dyDescent="0.25">
      <c r="A1166" s="11">
        <v>43146</v>
      </c>
      <c r="B1166">
        <v>0.14069999999999999</v>
      </c>
    </row>
    <row r="1167" spans="1:2" x14ac:dyDescent="0.25">
      <c r="A1167" s="11">
        <v>43145</v>
      </c>
      <c r="B1167">
        <v>0.1502</v>
      </c>
    </row>
    <row r="1168" spans="1:2" x14ac:dyDescent="0.25">
      <c r="A1168" s="11">
        <v>43144</v>
      </c>
      <c r="B1168">
        <v>0.18529999999999999</v>
      </c>
    </row>
    <row r="1169" spans="1:2" x14ac:dyDescent="0.25">
      <c r="A1169" s="11">
        <v>43143</v>
      </c>
      <c r="B1169">
        <v>0.19769999999999999</v>
      </c>
    </row>
    <row r="1170" spans="1:2" x14ac:dyDescent="0.25">
      <c r="A1170" s="11">
        <v>43140</v>
      </c>
      <c r="B1170">
        <v>0.24709999999999999</v>
      </c>
    </row>
    <row r="1171" spans="1:2" x14ac:dyDescent="0.25">
      <c r="A1171" s="11">
        <v>43139</v>
      </c>
      <c r="B1171">
        <v>0.29820000000000002</v>
      </c>
    </row>
    <row r="1172" spans="1:2" x14ac:dyDescent="0.25">
      <c r="A1172" s="11">
        <v>43138</v>
      </c>
      <c r="B1172">
        <v>0.1764</v>
      </c>
    </row>
    <row r="1173" spans="1:2" x14ac:dyDescent="0.25">
      <c r="A1173" s="11">
        <v>43137</v>
      </c>
      <c r="B1173">
        <v>0.25040000000000001</v>
      </c>
    </row>
    <row r="1174" spans="1:2" x14ac:dyDescent="0.25">
      <c r="A1174" s="11">
        <v>43136</v>
      </c>
      <c r="B1174">
        <v>0.2797</v>
      </c>
    </row>
    <row r="1175" spans="1:2" x14ac:dyDescent="0.25">
      <c r="A1175" s="11">
        <v>43133</v>
      </c>
      <c r="B1175">
        <v>0.15</v>
      </c>
    </row>
    <row r="1176" spans="1:2" x14ac:dyDescent="0.25">
      <c r="A1176" s="11">
        <v>43132</v>
      </c>
      <c r="B1176">
        <v>0.1116</v>
      </c>
    </row>
    <row r="1177" spans="1:2" x14ac:dyDescent="0.25">
      <c r="A1177" s="11">
        <v>43131</v>
      </c>
      <c r="B1177">
        <v>0.1275</v>
      </c>
    </row>
    <row r="1178" spans="1:2" x14ac:dyDescent="0.25">
      <c r="A1178" s="11">
        <v>43130</v>
      </c>
      <c r="B1178">
        <v>0.12820000000000001</v>
      </c>
    </row>
    <row r="1179" spans="1:2" x14ac:dyDescent="0.25">
      <c r="A1179" s="11">
        <v>43129</v>
      </c>
      <c r="B1179">
        <v>0.127</v>
      </c>
    </row>
    <row r="1180" spans="1:2" x14ac:dyDescent="0.25">
      <c r="A1180" s="11">
        <v>43126</v>
      </c>
      <c r="B1180">
        <v>8.9800000000000005E-2</v>
      </c>
    </row>
    <row r="1181" spans="1:2" x14ac:dyDescent="0.25">
      <c r="A1181" s="11">
        <v>43125</v>
      </c>
      <c r="B1181">
        <v>9.9900000000000003E-2</v>
      </c>
    </row>
    <row r="1182" spans="1:2" x14ac:dyDescent="0.25">
      <c r="A1182" s="11">
        <v>43124</v>
      </c>
      <c r="B1182">
        <v>9.7799999999999998E-2</v>
      </c>
    </row>
    <row r="1183" spans="1:2" x14ac:dyDescent="0.25">
      <c r="A1183" s="11">
        <v>43123</v>
      </c>
      <c r="B1183">
        <v>8.8300000000000003E-2</v>
      </c>
    </row>
    <row r="1184" spans="1:2" x14ac:dyDescent="0.25">
      <c r="A1184" s="11">
        <v>43122</v>
      </c>
      <c r="B1184">
        <v>8.8900000000000007E-2</v>
      </c>
    </row>
    <row r="1185" spans="1:2" x14ac:dyDescent="0.25">
      <c r="A1185" s="11">
        <v>43119</v>
      </c>
      <c r="B1185">
        <v>8.0600000000000005E-2</v>
      </c>
    </row>
    <row r="1186" spans="1:2" x14ac:dyDescent="0.25">
      <c r="A1186" s="11">
        <v>43118</v>
      </c>
      <c r="B1186">
        <v>8.6999999999999994E-2</v>
      </c>
    </row>
    <row r="1187" spans="1:2" x14ac:dyDescent="0.25">
      <c r="A1187" s="11">
        <v>43117</v>
      </c>
      <c r="B1187">
        <v>8.9399999999999993E-2</v>
      </c>
    </row>
    <row r="1188" spans="1:2" x14ac:dyDescent="0.25">
      <c r="A1188" s="11">
        <v>43116</v>
      </c>
      <c r="B1188">
        <v>9.7000000000000003E-2</v>
      </c>
    </row>
    <row r="1189" spans="1:2" x14ac:dyDescent="0.25">
      <c r="A1189" s="11">
        <v>43112</v>
      </c>
      <c r="B1189">
        <v>7.2400000000000006E-2</v>
      </c>
    </row>
    <row r="1190" spans="1:2" x14ac:dyDescent="0.25">
      <c r="A1190" s="11">
        <v>43111</v>
      </c>
      <c r="B1190">
        <v>6.4699999999999994E-2</v>
      </c>
    </row>
    <row r="1191" spans="1:2" x14ac:dyDescent="0.25">
      <c r="A1191" s="11">
        <v>43110</v>
      </c>
      <c r="B1191">
        <v>6.9599999999999995E-2</v>
      </c>
    </row>
    <row r="1192" spans="1:2" x14ac:dyDescent="0.25">
      <c r="A1192" s="11">
        <v>43109</v>
      </c>
      <c r="B1192">
        <v>6.9400000000000003E-2</v>
      </c>
    </row>
    <row r="1193" spans="1:2" x14ac:dyDescent="0.25">
      <c r="A1193" s="11">
        <v>43108</v>
      </c>
      <c r="B1193">
        <v>6.3500000000000001E-2</v>
      </c>
    </row>
    <row r="1194" spans="1:2" x14ac:dyDescent="0.25">
      <c r="A1194" s="11">
        <v>43105</v>
      </c>
      <c r="B1194">
        <v>5.8599999999999999E-2</v>
      </c>
    </row>
    <row r="1195" spans="1:2" x14ac:dyDescent="0.25">
      <c r="A1195" s="11">
        <v>43104</v>
      </c>
      <c r="B1195">
        <v>5.7799999999999997E-2</v>
      </c>
    </row>
    <row r="1196" spans="1:2" x14ac:dyDescent="0.25">
      <c r="A1196" s="11">
        <v>43103</v>
      </c>
      <c r="B1196">
        <v>5.8700000000000002E-2</v>
      </c>
    </row>
    <row r="1197" spans="1:2" x14ac:dyDescent="0.25">
      <c r="A1197" s="11">
        <v>43102</v>
      </c>
      <c r="B1197">
        <v>5.79E-2</v>
      </c>
    </row>
    <row r="1198" spans="1:2" x14ac:dyDescent="0.25">
      <c r="A1198" s="11">
        <v>43098</v>
      </c>
      <c r="B1198">
        <v>6.6500000000000004E-2</v>
      </c>
    </row>
    <row r="1199" spans="1:2" x14ac:dyDescent="0.25">
      <c r="A1199" s="11">
        <v>43097</v>
      </c>
      <c r="B1199">
        <v>5.6899999999999999E-2</v>
      </c>
    </row>
    <row r="1200" spans="1:2" x14ac:dyDescent="0.25">
      <c r="A1200" s="11">
        <v>43096</v>
      </c>
      <c r="B1200">
        <v>7.6999999999999999E-2</v>
      </c>
    </row>
    <row r="1201" spans="1:2" x14ac:dyDescent="0.25">
      <c r="A1201" s="11">
        <v>43095</v>
      </c>
      <c r="B1201">
        <v>7.4200000000000002E-2</v>
      </c>
    </row>
    <row r="1202" spans="1:2" x14ac:dyDescent="0.25">
      <c r="A1202" s="11">
        <v>43091</v>
      </c>
      <c r="B1202">
        <v>5.21E-2</v>
      </c>
    </row>
    <row r="1203" spans="1:2" x14ac:dyDescent="0.25">
      <c r="A1203" s="11">
        <v>43090</v>
      </c>
      <c r="B1203">
        <v>6.6100000000000006E-2</v>
      </c>
    </row>
    <row r="1204" spans="1:2" x14ac:dyDescent="0.25">
      <c r="A1204" s="11">
        <v>43089</v>
      </c>
      <c r="B1204">
        <v>6.8400000000000002E-2</v>
      </c>
    </row>
    <row r="1205" spans="1:2" x14ac:dyDescent="0.25">
      <c r="A1205" s="11">
        <v>43088</v>
      </c>
      <c r="B1205">
        <v>7.5600000000000001E-2</v>
      </c>
    </row>
    <row r="1206" spans="1:2" x14ac:dyDescent="0.25">
      <c r="A1206" s="11">
        <v>43087</v>
      </c>
      <c r="B1206">
        <v>6.6400000000000001E-2</v>
      </c>
    </row>
    <row r="1207" spans="1:2" x14ac:dyDescent="0.25">
      <c r="A1207" s="11">
        <v>43084</v>
      </c>
      <c r="B1207">
        <v>7.4700000000000003E-2</v>
      </c>
    </row>
    <row r="1208" spans="1:2" x14ac:dyDescent="0.25">
      <c r="A1208" s="11">
        <v>43083</v>
      </c>
      <c r="B1208">
        <v>4.0500000000000001E-2</v>
      </c>
    </row>
    <row r="1209" spans="1:2" x14ac:dyDescent="0.25">
      <c r="A1209" s="11">
        <v>43082</v>
      </c>
      <c r="B1209">
        <v>4.4900000000000002E-2</v>
      </c>
    </row>
    <row r="1210" spans="1:2" x14ac:dyDescent="0.25">
      <c r="A1210" s="11">
        <v>43081</v>
      </c>
      <c r="B1210">
        <v>5.11E-2</v>
      </c>
    </row>
    <row r="1211" spans="1:2" x14ac:dyDescent="0.25">
      <c r="A1211" s="11">
        <v>43080</v>
      </c>
      <c r="B1211">
        <v>5.3400000000000003E-2</v>
      </c>
    </row>
    <row r="1212" spans="1:2" x14ac:dyDescent="0.25">
      <c r="A1212" s="11">
        <v>43077</v>
      </c>
      <c r="B1212">
        <v>5.74E-2</v>
      </c>
    </row>
    <row r="1213" spans="1:2" x14ac:dyDescent="0.25">
      <c r="A1213" s="11">
        <v>43076</v>
      </c>
      <c r="B1213">
        <v>6.7100000000000007E-2</v>
      </c>
    </row>
    <row r="1214" spans="1:2" x14ac:dyDescent="0.25">
      <c r="A1214" s="11">
        <v>43075</v>
      </c>
      <c r="B1214">
        <v>7.4800000000000005E-2</v>
      </c>
    </row>
    <row r="1215" spans="1:2" x14ac:dyDescent="0.25">
      <c r="A1215" s="11">
        <v>43074</v>
      </c>
      <c r="B1215">
        <v>8.0799999999999997E-2</v>
      </c>
    </row>
    <row r="1216" spans="1:2" x14ac:dyDescent="0.25">
      <c r="A1216" s="11">
        <v>43073</v>
      </c>
      <c r="B1216">
        <v>9.0700000000000003E-2</v>
      </c>
    </row>
    <row r="1217" spans="1:2" x14ac:dyDescent="0.25">
      <c r="A1217" s="11">
        <v>43070</v>
      </c>
      <c r="B1217">
        <v>9.2700000000000005E-2</v>
      </c>
    </row>
    <row r="1218" spans="1:2" x14ac:dyDescent="0.25">
      <c r="A1218" s="11">
        <v>43069</v>
      </c>
      <c r="B1218">
        <v>8.8999999999999996E-2</v>
      </c>
    </row>
    <row r="1219" spans="1:2" x14ac:dyDescent="0.25">
      <c r="A1219" s="11">
        <v>43068</v>
      </c>
      <c r="B1219">
        <v>7.8399999999999997E-2</v>
      </c>
    </row>
    <row r="1220" spans="1:2" x14ac:dyDescent="0.25">
      <c r="A1220" s="11">
        <v>43067</v>
      </c>
      <c r="B1220">
        <v>7.0400000000000004E-2</v>
      </c>
    </row>
    <row r="1221" spans="1:2" x14ac:dyDescent="0.25">
      <c r="A1221" s="11">
        <v>43066</v>
      </c>
      <c r="B1221">
        <v>6.7699999999999996E-2</v>
      </c>
    </row>
    <row r="1222" spans="1:2" x14ac:dyDescent="0.25">
      <c r="A1222" s="11">
        <v>43063</v>
      </c>
      <c r="B1222">
        <v>5.5899999999999998E-2</v>
      </c>
    </row>
    <row r="1223" spans="1:2" x14ac:dyDescent="0.25">
      <c r="A1223" s="11">
        <v>43061</v>
      </c>
      <c r="B1223">
        <v>5.6800000000000003E-2</v>
      </c>
    </row>
    <row r="1224" spans="1:2" x14ac:dyDescent="0.25">
      <c r="A1224" s="11">
        <v>43060</v>
      </c>
      <c r="B1224">
        <v>5.5500000000000001E-2</v>
      </c>
    </row>
    <row r="1225" spans="1:2" x14ac:dyDescent="0.25">
      <c r="A1225" s="11">
        <v>43059</v>
      </c>
      <c r="B1225">
        <v>6.5000000000000002E-2</v>
      </c>
    </row>
    <row r="1226" spans="1:2" x14ac:dyDescent="0.25">
      <c r="A1226" s="11">
        <v>43056</v>
      </c>
      <c r="B1226">
        <v>6.0100000000000001E-2</v>
      </c>
    </row>
    <row r="1227" spans="1:2" x14ac:dyDescent="0.25">
      <c r="A1227" s="11">
        <v>43055</v>
      </c>
      <c r="B1227">
        <v>6.1499999999999999E-2</v>
      </c>
    </row>
    <row r="1228" spans="1:2" x14ac:dyDescent="0.25">
      <c r="A1228" s="11">
        <v>43054</v>
      </c>
      <c r="B1228">
        <v>8.5400000000000004E-2</v>
      </c>
    </row>
    <row r="1229" spans="1:2" x14ac:dyDescent="0.25">
      <c r="A1229" s="11">
        <v>43053</v>
      </c>
      <c r="B1229">
        <v>7.5499999999999998E-2</v>
      </c>
    </row>
    <row r="1230" spans="1:2" x14ac:dyDescent="0.25">
      <c r="A1230" s="11">
        <v>43052</v>
      </c>
      <c r="B1230">
        <v>6.8500000000000005E-2</v>
      </c>
    </row>
    <row r="1231" spans="1:2" x14ac:dyDescent="0.25">
      <c r="A1231" s="11">
        <v>43049</v>
      </c>
      <c r="B1231">
        <v>7.1800000000000003E-2</v>
      </c>
    </row>
    <row r="1232" spans="1:2" x14ac:dyDescent="0.25">
      <c r="A1232" s="11">
        <v>43048</v>
      </c>
      <c r="B1232">
        <v>7.5600000000000001E-2</v>
      </c>
    </row>
    <row r="1233" spans="1:2" x14ac:dyDescent="0.25">
      <c r="A1233" s="11">
        <v>43047</v>
      </c>
      <c r="B1233">
        <v>6.0499999999999998E-2</v>
      </c>
    </row>
    <row r="1234" spans="1:2" x14ac:dyDescent="0.25">
      <c r="A1234" s="11">
        <v>43046</v>
      </c>
      <c r="B1234">
        <v>6.8599999999999994E-2</v>
      </c>
    </row>
    <row r="1235" spans="1:2" x14ac:dyDescent="0.25">
      <c r="A1235" s="11">
        <v>43045</v>
      </c>
      <c r="B1235">
        <v>6.2199999999999998E-2</v>
      </c>
    </row>
    <row r="1236" spans="1:2" x14ac:dyDescent="0.25">
      <c r="A1236" s="11">
        <v>43042</v>
      </c>
      <c r="B1236">
        <v>5.7200000000000001E-2</v>
      </c>
    </row>
    <row r="1237" spans="1:2" x14ac:dyDescent="0.25">
      <c r="A1237" s="11">
        <v>43041</v>
      </c>
      <c r="B1237">
        <v>6.6900000000000001E-2</v>
      </c>
    </row>
    <row r="1238" spans="1:2" x14ac:dyDescent="0.25">
      <c r="A1238" s="11">
        <v>43040</v>
      </c>
      <c r="B1238">
        <v>6.9900000000000004E-2</v>
      </c>
    </row>
    <row r="1239" spans="1:2" x14ac:dyDescent="0.25">
      <c r="A1239" s="11">
        <v>43039</v>
      </c>
      <c r="B1239">
        <v>6.9400000000000003E-2</v>
      </c>
    </row>
    <row r="1240" spans="1:2" x14ac:dyDescent="0.25">
      <c r="A1240" s="11">
        <v>43038</v>
      </c>
      <c r="B1240">
        <v>7.3899999999999993E-2</v>
      </c>
    </row>
    <row r="1241" spans="1:2" x14ac:dyDescent="0.25">
      <c r="A1241" s="11">
        <v>43035</v>
      </c>
      <c r="B1241">
        <v>6.1699999999999998E-2</v>
      </c>
    </row>
    <row r="1242" spans="1:2" x14ac:dyDescent="0.25">
      <c r="A1242" s="11">
        <v>43034</v>
      </c>
      <c r="B1242">
        <v>8.0299999999999996E-2</v>
      </c>
    </row>
    <row r="1243" spans="1:2" x14ac:dyDescent="0.25">
      <c r="A1243" s="11">
        <v>43033</v>
      </c>
      <c r="B1243">
        <v>8.9099999999999999E-2</v>
      </c>
    </row>
    <row r="1244" spans="1:2" x14ac:dyDescent="0.25">
      <c r="A1244" s="11">
        <v>43032</v>
      </c>
      <c r="B1244">
        <v>7.46E-2</v>
      </c>
    </row>
    <row r="1245" spans="1:2" x14ac:dyDescent="0.25">
      <c r="A1245" s="11">
        <v>43031</v>
      </c>
      <c r="B1245">
        <v>7.7899999999999997E-2</v>
      </c>
    </row>
    <row r="1246" spans="1:2" x14ac:dyDescent="0.25">
      <c r="A1246" s="11">
        <v>43028</v>
      </c>
      <c r="B1246">
        <v>5.3100000000000001E-2</v>
      </c>
    </row>
    <row r="1247" spans="1:2" x14ac:dyDescent="0.25">
      <c r="A1247" s="11">
        <v>43027</v>
      </c>
      <c r="B1247">
        <v>5.6000000000000001E-2</v>
      </c>
    </row>
    <row r="1248" spans="1:2" x14ac:dyDescent="0.25">
      <c r="A1248" s="11">
        <v>43026</v>
      </c>
      <c r="B1248">
        <v>5.7799999999999997E-2</v>
      </c>
    </row>
    <row r="1249" spans="1:2" x14ac:dyDescent="0.25">
      <c r="A1249" s="11">
        <v>43025</v>
      </c>
      <c r="B1249">
        <v>5.96E-2</v>
      </c>
    </row>
    <row r="1250" spans="1:2" x14ac:dyDescent="0.25">
      <c r="A1250" s="11">
        <v>43024</v>
      </c>
      <c r="B1250">
        <v>5.8900000000000001E-2</v>
      </c>
    </row>
    <row r="1251" spans="1:2" x14ac:dyDescent="0.25">
      <c r="A1251" s="11">
        <v>43021</v>
      </c>
      <c r="B1251">
        <v>5.33E-2</v>
      </c>
    </row>
    <row r="1252" spans="1:2" x14ac:dyDescent="0.25">
      <c r="A1252" s="11">
        <v>43020</v>
      </c>
      <c r="B1252">
        <v>5.8999999999999997E-2</v>
      </c>
    </row>
    <row r="1253" spans="1:2" x14ac:dyDescent="0.25">
      <c r="A1253" s="11">
        <v>43019</v>
      </c>
      <c r="B1253">
        <v>5.8200000000000002E-2</v>
      </c>
    </row>
    <row r="1254" spans="1:2" x14ac:dyDescent="0.25">
      <c r="A1254" s="11">
        <v>43018</v>
      </c>
      <c r="B1254">
        <v>6.2300000000000001E-2</v>
      </c>
    </row>
    <row r="1255" spans="1:2" x14ac:dyDescent="0.25">
      <c r="A1255" s="11">
        <v>43017</v>
      </c>
      <c r="B1255">
        <v>6.6400000000000001E-2</v>
      </c>
    </row>
    <row r="1256" spans="1:2" x14ac:dyDescent="0.25">
      <c r="A1256" s="11">
        <v>43014</v>
      </c>
      <c r="B1256">
        <v>5.2299999999999999E-2</v>
      </c>
    </row>
    <row r="1257" spans="1:2" x14ac:dyDescent="0.25">
      <c r="A1257" s="11">
        <v>43013</v>
      </c>
      <c r="B1257">
        <v>5.3900000000000003E-2</v>
      </c>
    </row>
    <row r="1258" spans="1:2" x14ac:dyDescent="0.25">
      <c r="A1258" s="11">
        <v>43012</v>
      </c>
      <c r="B1258">
        <v>5.6599999999999998E-2</v>
      </c>
    </row>
    <row r="1259" spans="1:2" x14ac:dyDescent="0.25">
      <c r="A1259" s="11">
        <v>43011</v>
      </c>
      <c r="B1259">
        <v>5.7299999999999997E-2</v>
      </c>
    </row>
    <row r="1260" spans="1:2" x14ac:dyDescent="0.25">
      <c r="A1260" s="11">
        <v>43010</v>
      </c>
      <c r="B1260">
        <v>5.79E-2</v>
      </c>
    </row>
    <row r="1261" spans="1:2" x14ac:dyDescent="0.25">
      <c r="A1261" s="11">
        <v>43007</v>
      </c>
      <c r="B1261">
        <v>5.8000000000000003E-2</v>
      </c>
    </row>
    <row r="1262" spans="1:2" x14ac:dyDescent="0.25">
      <c r="A1262" s="11">
        <v>43006</v>
      </c>
      <c r="B1262">
        <v>6.08E-2</v>
      </c>
    </row>
    <row r="1263" spans="1:2" x14ac:dyDescent="0.25">
      <c r="A1263" s="11">
        <v>43005</v>
      </c>
      <c r="B1263">
        <v>6.8400000000000002E-2</v>
      </c>
    </row>
    <row r="1264" spans="1:2" x14ac:dyDescent="0.25">
      <c r="A1264" s="11">
        <v>43004</v>
      </c>
      <c r="B1264">
        <v>7.0400000000000004E-2</v>
      </c>
    </row>
    <row r="1265" spans="1:2" x14ac:dyDescent="0.25">
      <c r="A1265" s="11">
        <v>43003</v>
      </c>
      <c r="B1265">
        <v>7.0900000000000005E-2</v>
      </c>
    </row>
    <row r="1266" spans="1:2" x14ac:dyDescent="0.25">
      <c r="A1266" s="11">
        <v>43000</v>
      </c>
      <c r="B1266">
        <v>5.8599999999999999E-2</v>
      </c>
    </row>
    <row r="1267" spans="1:2" x14ac:dyDescent="0.25">
      <c r="A1267" s="11">
        <v>42999</v>
      </c>
      <c r="B1267">
        <v>6.3600000000000004E-2</v>
      </c>
    </row>
    <row r="1268" spans="1:2" x14ac:dyDescent="0.25">
      <c r="A1268" s="11">
        <v>42998</v>
      </c>
      <c r="B1268">
        <v>6.7500000000000004E-2</v>
      </c>
    </row>
    <row r="1269" spans="1:2" x14ac:dyDescent="0.25">
      <c r="A1269" s="11">
        <v>42997</v>
      </c>
      <c r="B1269">
        <v>6.8099999999999994E-2</v>
      </c>
    </row>
    <row r="1270" spans="1:2" x14ac:dyDescent="0.25">
      <c r="A1270" s="11">
        <v>42996</v>
      </c>
      <c r="B1270">
        <v>6.5799999999999997E-2</v>
      </c>
    </row>
    <row r="1271" spans="1:2" x14ac:dyDescent="0.25">
      <c r="A1271" s="11">
        <v>42993</v>
      </c>
      <c r="B1271">
        <v>5.9200000000000003E-2</v>
      </c>
    </row>
    <row r="1272" spans="1:2" x14ac:dyDescent="0.25">
      <c r="A1272" s="11">
        <v>42992</v>
      </c>
      <c r="B1272">
        <v>3.0499999999999999E-2</v>
      </c>
    </row>
    <row r="1273" spans="1:2" x14ac:dyDescent="0.25">
      <c r="A1273" s="11">
        <v>42991</v>
      </c>
      <c r="B1273">
        <v>3.5499999999999997E-2</v>
      </c>
    </row>
    <row r="1274" spans="1:2" x14ac:dyDescent="0.25">
      <c r="A1274" s="11">
        <v>42990</v>
      </c>
      <c r="B1274">
        <v>4.0300000000000002E-2</v>
      </c>
    </row>
    <row r="1275" spans="1:2" x14ac:dyDescent="0.25">
      <c r="A1275" s="11">
        <v>42989</v>
      </c>
      <c r="B1275">
        <v>4.3499999999999997E-2</v>
      </c>
    </row>
    <row r="1276" spans="1:2" x14ac:dyDescent="0.25">
      <c r="A1276" s="11">
        <v>42986</v>
      </c>
      <c r="B1276">
        <v>6.4799999999999996E-2</v>
      </c>
    </row>
    <row r="1277" spans="1:2" x14ac:dyDescent="0.25">
      <c r="A1277" s="11">
        <v>42985</v>
      </c>
      <c r="B1277">
        <v>5.96E-2</v>
      </c>
    </row>
    <row r="1278" spans="1:2" x14ac:dyDescent="0.25">
      <c r="A1278" s="11">
        <v>42984</v>
      </c>
      <c r="B1278">
        <v>6.7900000000000002E-2</v>
      </c>
    </row>
    <row r="1279" spans="1:2" x14ac:dyDescent="0.25">
      <c r="A1279" s="11">
        <v>42983</v>
      </c>
      <c r="B1279">
        <v>8.3699999999999997E-2</v>
      </c>
    </row>
    <row r="1280" spans="1:2" x14ac:dyDescent="0.25">
      <c r="A1280" s="11">
        <v>42979</v>
      </c>
      <c r="B1280">
        <v>5.6599999999999998E-2</v>
      </c>
    </row>
    <row r="1281" spans="1:2" x14ac:dyDescent="0.25">
      <c r="A1281" s="11">
        <v>42978</v>
      </c>
      <c r="B1281">
        <v>6.4000000000000001E-2</v>
      </c>
    </row>
    <row r="1282" spans="1:2" x14ac:dyDescent="0.25">
      <c r="A1282" s="11">
        <v>42977</v>
      </c>
      <c r="B1282">
        <v>7.0300000000000001E-2</v>
      </c>
    </row>
    <row r="1283" spans="1:2" x14ac:dyDescent="0.25">
      <c r="A1283" s="11">
        <v>42976</v>
      </c>
      <c r="B1283">
        <v>8.0600000000000005E-2</v>
      </c>
    </row>
    <row r="1284" spans="1:2" x14ac:dyDescent="0.25">
      <c r="A1284" s="11">
        <v>42975</v>
      </c>
      <c r="B1284">
        <v>7.7600000000000002E-2</v>
      </c>
    </row>
    <row r="1285" spans="1:2" x14ac:dyDescent="0.25">
      <c r="A1285" s="11">
        <v>42972</v>
      </c>
      <c r="B1285">
        <v>7.3899999999999993E-2</v>
      </c>
    </row>
    <row r="1286" spans="1:2" x14ac:dyDescent="0.25">
      <c r="A1286" s="11">
        <v>42971</v>
      </c>
      <c r="B1286">
        <v>8.8099999999999998E-2</v>
      </c>
    </row>
    <row r="1287" spans="1:2" x14ac:dyDescent="0.25">
      <c r="A1287" s="11">
        <v>42970</v>
      </c>
      <c r="B1287">
        <v>8.6400000000000005E-2</v>
      </c>
    </row>
    <row r="1288" spans="1:2" x14ac:dyDescent="0.25">
      <c r="A1288" s="11">
        <v>42969</v>
      </c>
      <c r="B1288">
        <v>8.3599999999999994E-2</v>
      </c>
    </row>
    <row r="1289" spans="1:2" x14ac:dyDescent="0.25">
      <c r="A1289" s="11">
        <v>42968</v>
      </c>
      <c r="B1289">
        <v>0.1123</v>
      </c>
    </row>
    <row r="1290" spans="1:2" x14ac:dyDescent="0.25">
      <c r="A1290" s="11">
        <v>42965</v>
      </c>
      <c r="B1290">
        <v>0.1124</v>
      </c>
    </row>
    <row r="1291" spans="1:2" x14ac:dyDescent="0.25">
      <c r="A1291" s="11">
        <v>42964</v>
      </c>
      <c r="B1291">
        <v>0.1163</v>
      </c>
    </row>
    <row r="1292" spans="1:2" x14ac:dyDescent="0.25">
      <c r="A1292" s="11">
        <v>42963</v>
      </c>
      <c r="B1292">
        <v>7.3400000000000007E-2</v>
      </c>
    </row>
    <row r="1293" spans="1:2" x14ac:dyDescent="0.25">
      <c r="A1293" s="11">
        <v>42962</v>
      </c>
      <c r="B1293">
        <v>7.8899999999999998E-2</v>
      </c>
    </row>
    <row r="1294" spans="1:2" x14ac:dyDescent="0.25">
      <c r="A1294" s="11">
        <v>42961</v>
      </c>
      <c r="B1294">
        <v>8.5199999999999998E-2</v>
      </c>
    </row>
    <row r="1295" spans="1:2" x14ac:dyDescent="0.25">
      <c r="A1295" s="11">
        <v>42958</v>
      </c>
      <c r="B1295">
        <v>0.1142</v>
      </c>
    </row>
    <row r="1296" spans="1:2" x14ac:dyDescent="0.25">
      <c r="A1296" s="11">
        <v>42957</v>
      </c>
      <c r="B1296">
        <v>0.1241</v>
      </c>
    </row>
    <row r="1297" spans="1:2" x14ac:dyDescent="0.25">
      <c r="A1297" s="11">
        <v>42956</v>
      </c>
      <c r="B1297">
        <v>7.9799999999999996E-2</v>
      </c>
    </row>
    <row r="1298" spans="1:2" x14ac:dyDescent="0.25">
      <c r="A1298" s="11">
        <v>42955</v>
      </c>
      <c r="B1298">
        <v>7.8700000000000006E-2</v>
      </c>
    </row>
    <row r="1299" spans="1:2" x14ac:dyDescent="0.25">
      <c r="A1299" s="11">
        <v>42954</v>
      </c>
      <c r="B1299">
        <v>6.2799999999999995E-2</v>
      </c>
    </row>
    <row r="1300" spans="1:2" x14ac:dyDescent="0.25">
      <c r="A1300" s="11">
        <v>42951</v>
      </c>
      <c r="B1300">
        <v>5.6099999999999997E-2</v>
      </c>
    </row>
    <row r="1301" spans="1:2" x14ac:dyDescent="0.25">
      <c r="A1301" s="11">
        <v>42950</v>
      </c>
      <c r="B1301">
        <v>6.1199999999999997E-2</v>
      </c>
    </row>
    <row r="1302" spans="1:2" x14ac:dyDescent="0.25">
      <c r="A1302" s="11">
        <v>42949</v>
      </c>
      <c r="B1302">
        <v>6.0600000000000001E-2</v>
      </c>
    </row>
    <row r="1303" spans="1:2" x14ac:dyDescent="0.25">
      <c r="A1303" s="11">
        <v>42948</v>
      </c>
      <c r="B1303">
        <v>6.1899999999999997E-2</v>
      </c>
    </row>
    <row r="1304" spans="1:2" x14ac:dyDescent="0.25">
      <c r="A1304" s="11">
        <v>42947</v>
      </c>
      <c r="B1304">
        <v>6.6100000000000006E-2</v>
      </c>
    </row>
    <row r="1305" spans="1:2" x14ac:dyDescent="0.25">
      <c r="A1305" s="11">
        <v>42944</v>
      </c>
      <c r="B1305">
        <v>6.0999999999999999E-2</v>
      </c>
    </row>
    <row r="1306" spans="1:2" x14ac:dyDescent="0.25">
      <c r="A1306" s="11">
        <v>42943</v>
      </c>
      <c r="B1306">
        <v>6.4199999999999993E-2</v>
      </c>
    </row>
    <row r="1307" spans="1:2" x14ac:dyDescent="0.25">
      <c r="A1307" s="11">
        <v>42942</v>
      </c>
      <c r="B1307">
        <v>5.9499999999999997E-2</v>
      </c>
    </row>
    <row r="1308" spans="1:2" x14ac:dyDescent="0.25">
      <c r="A1308" s="11">
        <v>42941</v>
      </c>
      <c r="B1308">
        <v>6.1400000000000003E-2</v>
      </c>
    </row>
    <row r="1309" spans="1:2" x14ac:dyDescent="0.25">
      <c r="A1309" s="11">
        <v>42940</v>
      </c>
      <c r="B1309">
        <v>5.9299999999999999E-2</v>
      </c>
    </row>
    <row r="1310" spans="1:2" x14ac:dyDescent="0.25">
      <c r="A1310" s="11">
        <v>42937</v>
      </c>
      <c r="B1310">
        <v>5.2499999999999998E-2</v>
      </c>
    </row>
    <row r="1311" spans="1:2" x14ac:dyDescent="0.25">
      <c r="A1311" s="11">
        <v>42936</v>
      </c>
      <c r="B1311">
        <v>5.6899999999999999E-2</v>
      </c>
    </row>
    <row r="1312" spans="1:2" x14ac:dyDescent="0.25">
      <c r="A1312" s="11">
        <v>42935</v>
      </c>
      <c r="B1312">
        <v>6.2899999999999998E-2</v>
      </c>
    </row>
    <row r="1313" spans="1:2" x14ac:dyDescent="0.25">
      <c r="A1313" s="11">
        <v>42934</v>
      </c>
      <c r="B1313">
        <v>6.6900000000000001E-2</v>
      </c>
    </row>
    <row r="1314" spans="1:2" x14ac:dyDescent="0.25">
      <c r="A1314" s="11">
        <v>42933</v>
      </c>
      <c r="B1314">
        <v>6.8400000000000002E-2</v>
      </c>
    </row>
    <row r="1315" spans="1:2" x14ac:dyDescent="0.25">
      <c r="A1315" s="11">
        <v>42930</v>
      </c>
      <c r="B1315">
        <v>0.06</v>
      </c>
    </row>
    <row r="1316" spans="1:2" x14ac:dyDescent="0.25">
      <c r="A1316" s="11">
        <v>42929</v>
      </c>
      <c r="B1316">
        <v>6.4299999999999996E-2</v>
      </c>
    </row>
    <row r="1317" spans="1:2" x14ac:dyDescent="0.25">
      <c r="A1317" s="11">
        <v>42928</v>
      </c>
      <c r="B1317">
        <v>6.8599999999999994E-2</v>
      </c>
    </row>
    <row r="1318" spans="1:2" x14ac:dyDescent="0.25">
      <c r="A1318" s="11">
        <v>42927</v>
      </c>
      <c r="B1318">
        <v>8.0600000000000005E-2</v>
      </c>
    </row>
    <row r="1319" spans="1:2" x14ac:dyDescent="0.25">
      <c r="A1319" s="11">
        <v>42926</v>
      </c>
      <c r="B1319">
        <v>8.0699999999999994E-2</v>
      </c>
    </row>
    <row r="1320" spans="1:2" x14ac:dyDescent="0.25">
      <c r="A1320" s="11">
        <v>42923</v>
      </c>
      <c r="B1320">
        <v>7.5700000000000003E-2</v>
      </c>
    </row>
    <row r="1321" spans="1:2" x14ac:dyDescent="0.25">
      <c r="A1321" s="11">
        <v>42922</v>
      </c>
      <c r="B1321">
        <v>9.8199999999999996E-2</v>
      </c>
    </row>
    <row r="1322" spans="1:2" x14ac:dyDescent="0.25">
      <c r="A1322" s="11">
        <v>42921</v>
      </c>
      <c r="B1322">
        <v>7.6899999999999996E-2</v>
      </c>
    </row>
    <row r="1323" spans="1:2" x14ac:dyDescent="0.25">
      <c r="A1323" s="11">
        <v>42919</v>
      </c>
      <c r="B1323">
        <v>8.2400000000000001E-2</v>
      </c>
    </row>
    <row r="1324" spans="1:2" x14ac:dyDescent="0.25">
      <c r="A1324" s="11">
        <v>42916</v>
      </c>
      <c r="B1324">
        <v>7.8E-2</v>
      </c>
    </row>
    <row r="1325" spans="1:2" x14ac:dyDescent="0.25">
      <c r="A1325" s="11">
        <v>42915</v>
      </c>
      <c r="B1325">
        <v>9.1499999999999998E-2</v>
      </c>
    </row>
    <row r="1326" spans="1:2" x14ac:dyDescent="0.25">
      <c r="A1326" s="11">
        <v>42914</v>
      </c>
      <c r="B1326">
        <v>6.6199999999999995E-2</v>
      </c>
    </row>
    <row r="1327" spans="1:2" x14ac:dyDescent="0.25">
      <c r="A1327" s="11">
        <v>42913</v>
      </c>
      <c r="B1327">
        <v>9.7299999999999998E-2</v>
      </c>
    </row>
    <row r="1328" spans="1:2" x14ac:dyDescent="0.25">
      <c r="A1328" s="11">
        <v>42912</v>
      </c>
      <c r="B1328">
        <v>6.5199999999999994E-2</v>
      </c>
    </row>
    <row r="1329" spans="1:2" x14ac:dyDescent="0.25">
      <c r="A1329" s="11">
        <v>42909</v>
      </c>
      <c r="B1329">
        <v>6.1100000000000002E-2</v>
      </c>
    </row>
    <row r="1330" spans="1:2" x14ac:dyDescent="0.25">
      <c r="A1330" s="11">
        <v>42908</v>
      </c>
      <c r="B1330">
        <v>6.8699999999999997E-2</v>
      </c>
    </row>
    <row r="1331" spans="1:2" x14ac:dyDescent="0.25">
      <c r="A1331" s="11">
        <v>42907</v>
      </c>
      <c r="B1331">
        <v>7.3700000000000002E-2</v>
      </c>
    </row>
    <row r="1332" spans="1:2" x14ac:dyDescent="0.25">
      <c r="A1332" s="11">
        <v>42906</v>
      </c>
      <c r="B1332">
        <v>7.7100000000000002E-2</v>
      </c>
    </row>
    <row r="1333" spans="1:2" x14ac:dyDescent="0.25">
      <c r="A1333" s="11">
        <v>42905</v>
      </c>
      <c r="B1333">
        <v>6.5199999999999994E-2</v>
      </c>
    </row>
    <row r="1334" spans="1:2" x14ac:dyDescent="0.25">
      <c r="A1334" s="11">
        <v>42902</v>
      </c>
      <c r="B1334">
        <v>6.7699999999999996E-2</v>
      </c>
    </row>
    <row r="1335" spans="1:2" x14ac:dyDescent="0.25">
      <c r="A1335" s="11">
        <v>42901</v>
      </c>
      <c r="B1335">
        <v>3.9399999999999998E-2</v>
      </c>
    </row>
    <row r="1336" spans="1:2" x14ac:dyDescent="0.25">
      <c r="A1336" s="11">
        <v>42900</v>
      </c>
      <c r="B1336">
        <v>4.24E-2</v>
      </c>
    </row>
    <row r="1337" spans="1:2" x14ac:dyDescent="0.25">
      <c r="A1337" s="11">
        <v>42899</v>
      </c>
      <c r="B1337">
        <v>4.0899999999999999E-2</v>
      </c>
    </row>
    <row r="1338" spans="1:2" x14ac:dyDescent="0.25">
      <c r="A1338" s="11">
        <v>42898</v>
      </c>
      <c r="B1338">
        <v>5.6899999999999999E-2</v>
      </c>
    </row>
    <row r="1339" spans="1:2" x14ac:dyDescent="0.25">
      <c r="A1339" s="11">
        <v>42895</v>
      </c>
      <c r="B1339">
        <v>6.4899999999999999E-2</v>
      </c>
    </row>
    <row r="1340" spans="1:2" x14ac:dyDescent="0.25">
      <c r="A1340" s="11">
        <v>42894</v>
      </c>
      <c r="B1340">
        <v>6.4600000000000005E-2</v>
      </c>
    </row>
    <row r="1341" spans="1:2" x14ac:dyDescent="0.25">
      <c r="A1341" s="11">
        <v>42893</v>
      </c>
      <c r="B1341">
        <v>7.2599999999999998E-2</v>
      </c>
    </row>
    <row r="1342" spans="1:2" x14ac:dyDescent="0.25">
      <c r="A1342" s="11">
        <v>42892</v>
      </c>
      <c r="B1342">
        <v>7.9299999999999995E-2</v>
      </c>
    </row>
    <row r="1343" spans="1:2" x14ac:dyDescent="0.25">
      <c r="A1343" s="11">
        <v>42891</v>
      </c>
      <c r="B1343">
        <v>7.2499999999999995E-2</v>
      </c>
    </row>
    <row r="1344" spans="1:2" x14ac:dyDescent="0.25">
      <c r="A1344" s="11">
        <v>42888</v>
      </c>
      <c r="B1344">
        <v>6.8000000000000005E-2</v>
      </c>
    </row>
    <row r="1345" spans="1:2" x14ac:dyDescent="0.25">
      <c r="A1345" s="11">
        <v>42887</v>
      </c>
      <c r="B1345">
        <v>6.8199999999999997E-2</v>
      </c>
    </row>
    <row r="1346" spans="1:2" x14ac:dyDescent="0.25">
      <c r="A1346" s="11">
        <v>42886</v>
      </c>
      <c r="B1346">
        <v>7.1800000000000003E-2</v>
      </c>
    </row>
    <row r="1347" spans="1:2" x14ac:dyDescent="0.25">
      <c r="A1347" s="11">
        <v>42885</v>
      </c>
      <c r="B1347">
        <v>6.9199999999999998E-2</v>
      </c>
    </row>
    <row r="1348" spans="1:2" x14ac:dyDescent="0.25">
      <c r="A1348" s="11">
        <v>42881</v>
      </c>
      <c r="B1348">
        <v>5.7099999999999998E-2</v>
      </c>
    </row>
    <row r="1349" spans="1:2" x14ac:dyDescent="0.25">
      <c r="A1349" s="11">
        <v>42880</v>
      </c>
      <c r="B1349">
        <v>5.9900000000000002E-2</v>
      </c>
    </row>
    <row r="1350" spans="1:2" x14ac:dyDescent="0.25">
      <c r="A1350" s="11">
        <v>42879</v>
      </c>
      <c r="B1350">
        <v>6.3500000000000001E-2</v>
      </c>
    </row>
    <row r="1351" spans="1:2" x14ac:dyDescent="0.25">
      <c r="A1351" s="11">
        <v>42878</v>
      </c>
      <c r="B1351">
        <v>7.0000000000000007E-2</v>
      </c>
    </row>
    <row r="1352" spans="1:2" x14ac:dyDescent="0.25">
      <c r="A1352" s="11">
        <v>42877</v>
      </c>
      <c r="B1352">
        <v>7.1400000000000005E-2</v>
      </c>
    </row>
    <row r="1353" spans="1:2" x14ac:dyDescent="0.25">
      <c r="A1353" s="11">
        <v>42874</v>
      </c>
      <c r="B1353">
        <v>8.2299999999999998E-2</v>
      </c>
    </row>
    <row r="1354" spans="1:2" x14ac:dyDescent="0.25">
      <c r="A1354" s="11">
        <v>42873</v>
      </c>
      <c r="B1354">
        <v>0.1042</v>
      </c>
    </row>
    <row r="1355" spans="1:2" x14ac:dyDescent="0.25">
      <c r="A1355" s="11">
        <v>42872</v>
      </c>
      <c r="B1355">
        <v>0.14130000000000001</v>
      </c>
    </row>
    <row r="1356" spans="1:2" x14ac:dyDescent="0.25">
      <c r="A1356" s="11">
        <v>42871</v>
      </c>
      <c r="B1356">
        <v>6.4100000000000004E-2</v>
      </c>
    </row>
    <row r="1357" spans="1:2" x14ac:dyDescent="0.25">
      <c r="A1357" s="11">
        <v>42870</v>
      </c>
      <c r="B1357">
        <v>6.59E-2</v>
      </c>
    </row>
    <row r="1358" spans="1:2" x14ac:dyDescent="0.25">
      <c r="A1358" s="11">
        <v>42867</v>
      </c>
      <c r="B1358">
        <v>7.0000000000000007E-2</v>
      </c>
    </row>
    <row r="1359" spans="1:2" x14ac:dyDescent="0.25">
      <c r="A1359" s="11">
        <v>42866</v>
      </c>
      <c r="B1359">
        <v>7.2499999999999995E-2</v>
      </c>
    </row>
    <row r="1360" spans="1:2" x14ac:dyDescent="0.25">
      <c r="A1360" s="11">
        <v>42865</v>
      </c>
      <c r="B1360">
        <v>6.9199999999999998E-2</v>
      </c>
    </row>
    <row r="1361" spans="1:2" x14ac:dyDescent="0.25">
      <c r="A1361" s="11">
        <v>42864</v>
      </c>
      <c r="B1361">
        <v>7.3300000000000004E-2</v>
      </c>
    </row>
    <row r="1362" spans="1:2" x14ac:dyDescent="0.25">
      <c r="A1362" s="11">
        <v>42863</v>
      </c>
      <c r="B1362">
        <v>7.0400000000000004E-2</v>
      </c>
    </row>
    <row r="1363" spans="1:2" x14ac:dyDescent="0.25">
      <c r="A1363" s="11">
        <v>42860</v>
      </c>
      <c r="B1363">
        <v>7.5499999999999998E-2</v>
      </c>
    </row>
    <row r="1364" spans="1:2" x14ac:dyDescent="0.25">
      <c r="A1364" s="11">
        <v>42859</v>
      </c>
      <c r="B1364">
        <v>7.6499999999999999E-2</v>
      </c>
    </row>
    <row r="1365" spans="1:2" x14ac:dyDescent="0.25">
      <c r="A1365" s="11">
        <v>42858</v>
      </c>
      <c r="B1365">
        <v>7.6499999999999999E-2</v>
      </c>
    </row>
    <row r="1366" spans="1:2" x14ac:dyDescent="0.25">
      <c r="A1366" s="11">
        <v>42857</v>
      </c>
      <c r="B1366">
        <v>8.0199999999999994E-2</v>
      </c>
    </row>
    <row r="1367" spans="1:2" x14ac:dyDescent="0.25">
      <c r="A1367" s="11">
        <v>42856</v>
      </c>
      <c r="B1367">
        <v>7.9200000000000007E-2</v>
      </c>
    </row>
    <row r="1368" spans="1:2" x14ac:dyDescent="0.25">
      <c r="A1368" s="11">
        <v>42853</v>
      </c>
      <c r="B1368">
        <v>7.6300000000000007E-2</v>
      </c>
    </row>
    <row r="1369" spans="1:2" x14ac:dyDescent="0.25">
      <c r="A1369" s="11">
        <v>42852</v>
      </c>
      <c r="B1369">
        <v>7.6100000000000001E-2</v>
      </c>
    </row>
    <row r="1370" spans="1:2" x14ac:dyDescent="0.25">
      <c r="A1370" s="11">
        <v>42851</v>
      </c>
      <c r="B1370">
        <v>7.6499999999999999E-2</v>
      </c>
    </row>
    <row r="1371" spans="1:2" x14ac:dyDescent="0.25">
      <c r="A1371" s="11">
        <v>42850</v>
      </c>
      <c r="B1371">
        <v>7.5499999999999998E-2</v>
      </c>
    </row>
    <row r="1372" spans="1:2" x14ac:dyDescent="0.25">
      <c r="A1372" s="11">
        <v>42849</v>
      </c>
      <c r="B1372">
        <v>7.1800000000000003E-2</v>
      </c>
    </row>
    <row r="1373" spans="1:2" x14ac:dyDescent="0.25">
      <c r="A1373" s="11">
        <v>42846</v>
      </c>
      <c r="B1373">
        <v>0.13789999999999999</v>
      </c>
    </row>
    <row r="1374" spans="1:2" x14ac:dyDescent="0.25">
      <c r="A1374" s="11">
        <v>42845</v>
      </c>
      <c r="B1374">
        <v>0.11</v>
      </c>
    </row>
    <row r="1375" spans="1:2" x14ac:dyDescent="0.25">
      <c r="A1375" s="11">
        <v>42844</v>
      </c>
      <c r="B1375">
        <v>0.12690000000000001</v>
      </c>
    </row>
    <row r="1376" spans="1:2" x14ac:dyDescent="0.25">
      <c r="A1376" s="11">
        <v>42843</v>
      </c>
      <c r="B1376">
        <v>0.11940000000000001</v>
      </c>
    </row>
    <row r="1377" spans="1:2" x14ac:dyDescent="0.25">
      <c r="A1377" s="11">
        <v>42842</v>
      </c>
      <c r="B1377">
        <v>0.1168</v>
      </c>
    </row>
    <row r="1378" spans="1:2" x14ac:dyDescent="0.25">
      <c r="A1378" s="11">
        <v>42838</v>
      </c>
      <c r="B1378">
        <v>0.123</v>
      </c>
    </row>
    <row r="1379" spans="1:2" x14ac:dyDescent="0.25">
      <c r="A1379" s="11">
        <v>42837</v>
      </c>
      <c r="B1379">
        <v>0.1018</v>
      </c>
    </row>
    <row r="1380" spans="1:2" x14ac:dyDescent="0.25">
      <c r="A1380" s="11">
        <v>42836</v>
      </c>
      <c r="B1380">
        <v>9.4600000000000004E-2</v>
      </c>
    </row>
    <row r="1381" spans="1:2" x14ac:dyDescent="0.25">
      <c r="A1381" s="11">
        <v>42835</v>
      </c>
      <c r="B1381">
        <v>8.3400000000000002E-2</v>
      </c>
    </row>
    <row r="1382" spans="1:2" x14ac:dyDescent="0.25">
      <c r="A1382" s="11">
        <v>42832</v>
      </c>
      <c r="B1382">
        <v>7.9399999999999998E-2</v>
      </c>
    </row>
    <row r="1383" spans="1:2" x14ac:dyDescent="0.25">
      <c r="A1383" s="11">
        <v>42831</v>
      </c>
      <c r="B1383">
        <v>7.9000000000000001E-2</v>
      </c>
    </row>
    <row r="1384" spans="1:2" x14ac:dyDescent="0.25">
      <c r="A1384" s="11">
        <v>42830</v>
      </c>
      <c r="B1384">
        <v>8.7400000000000005E-2</v>
      </c>
    </row>
    <row r="1385" spans="1:2" x14ac:dyDescent="0.25">
      <c r="A1385" s="11">
        <v>42829</v>
      </c>
      <c r="B1385">
        <v>8.2400000000000001E-2</v>
      </c>
    </row>
    <row r="1386" spans="1:2" x14ac:dyDescent="0.25">
      <c r="A1386" s="11">
        <v>42828</v>
      </c>
      <c r="B1386">
        <v>8.8400000000000006E-2</v>
      </c>
    </row>
    <row r="1387" spans="1:2" x14ac:dyDescent="0.25">
      <c r="A1387" s="11">
        <v>42825</v>
      </c>
      <c r="B1387">
        <v>7.5899999999999995E-2</v>
      </c>
    </row>
    <row r="1388" spans="1:2" x14ac:dyDescent="0.25">
      <c r="A1388" s="11">
        <v>42824</v>
      </c>
      <c r="B1388">
        <v>7.6999999999999999E-2</v>
      </c>
    </row>
    <row r="1389" spans="1:2" x14ac:dyDescent="0.25">
      <c r="A1389" s="11">
        <v>42823</v>
      </c>
      <c r="B1389">
        <v>8.2799999999999999E-2</v>
      </c>
    </row>
    <row r="1390" spans="1:2" x14ac:dyDescent="0.25">
      <c r="A1390" s="11">
        <v>42822</v>
      </c>
      <c r="B1390">
        <v>7.5800000000000006E-2</v>
      </c>
    </row>
    <row r="1391" spans="1:2" x14ac:dyDescent="0.25">
      <c r="A1391" s="11">
        <v>42821</v>
      </c>
      <c r="B1391">
        <v>0.1014</v>
      </c>
    </row>
    <row r="1392" spans="1:2" x14ac:dyDescent="0.25">
      <c r="A1392" s="11">
        <v>42818</v>
      </c>
      <c r="B1392">
        <v>0.12180000000000001</v>
      </c>
    </row>
    <row r="1393" spans="1:2" x14ac:dyDescent="0.25">
      <c r="A1393" s="11">
        <v>42817</v>
      </c>
      <c r="B1393">
        <v>0.11409999999999999</v>
      </c>
    </row>
    <row r="1394" spans="1:2" x14ac:dyDescent="0.25">
      <c r="A1394" s="11">
        <v>42816</v>
      </c>
      <c r="B1394">
        <v>0.10630000000000001</v>
      </c>
    </row>
    <row r="1395" spans="1:2" x14ac:dyDescent="0.25">
      <c r="A1395" s="11">
        <v>42815</v>
      </c>
      <c r="B1395">
        <v>0.1158</v>
      </c>
    </row>
    <row r="1396" spans="1:2" x14ac:dyDescent="0.25">
      <c r="A1396" s="11">
        <v>42814</v>
      </c>
      <c r="B1396">
        <v>7.9200000000000007E-2</v>
      </c>
    </row>
    <row r="1397" spans="1:2" x14ac:dyDescent="0.25">
      <c r="A1397" s="11">
        <v>42811</v>
      </c>
      <c r="B1397">
        <v>7.6899999999999996E-2</v>
      </c>
    </row>
    <row r="1398" spans="1:2" x14ac:dyDescent="0.25">
      <c r="A1398" s="11">
        <v>42810</v>
      </c>
      <c r="B1398">
        <v>4.3499999999999997E-2</v>
      </c>
    </row>
    <row r="1399" spans="1:2" x14ac:dyDescent="0.25">
      <c r="A1399" s="11">
        <v>42809</v>
      </c>
      <c r="B1399">
        <v>7.8799999999999995E-2</v>
      </c>
    </row>
    <row r="1400" spans="1:2" x14ac:dyDescent="0.25">
      <c r="A1400" s="11">
        <v>42808</v>
      </c>
      <c r="B1400">
        <v>6.8699999999999997E-2</v>
      </c>
    </row>
    <row r="1401" spans="1:2" x14ac:dyDescent="0.25">
      <c r="A1401" s="11">
        <v>42807</v>
      </c>
      <c r="B1401">
        <v>6.1499999999999999E-2</v>
      </c>
    </row>
    <row r="1402" spans="1:2" x14ac:dyDescent="0.25">
      <c r="A1402" s="11">
        <v>42804</v>
      </c>
      <c r="B1402">
        <v>6.2E-2</v>
      </c>
    </row>
    <row r="1403" spans="1:2" x14ac:dyDescent="0.25">
      <c r="A1403" s="11">
        <v>42803</v>
      </c>
      <c r="B1403">
        <v>8.3099999999999993E-2</v>
      </c>
    </row>
    <row r="1404" spans="1:2" x14ac:dyDescent="0.25">
      <c r="A1404" s="11">
        <v>42802</v>
      </c>
      <c r="B1404">
        <v>8.6199999999999999E-2</v>
      </c>
    </row>
    <row r="1405" spans="1:2" x14ac:dyDescent="0.25">
      <c r="A1405" s="11">
        <v>42801</v>
      </c>
      <c r="B1405">
        <v>7.9699999999999993E-2</v>
      </c>
    </row>
    <row r="1406" spans="1:2" x14ac:dyDescent="0.25">
      <c r="A1406" s="11">
        <v>42800</v>
      </c>
      <c r="B1406">
        <v>8.2600000000000007E-2</v>
      </c>
    </row>
    <row r="1407" spans="1:2" x14ac:dyDescent="0.25">
      <c r="A1407" s="11">
        <v>42797</v>
      </c>
      <c r="B1407">
        <v>7.1800000000000003E-2</v>
      </c>
    </row>
    <row r="1408" spans="1:2" x14ac:dyDescent="0.25">
      <c r="A1408" s="11">
        <v>42796</v>
      </c>
      <c r="B1408">
        <v>0.09</v>
      </c>
    </row>
    <row r="1409" spans="1:2" x14ac:dyDescent="0.25">
      <c r="A1409" s="11">
        <v>42795</v>
      </c>
      <c r="B1409">
        <v>8.5400000000000004E-2</v>
      </c>
    </row>
    <row r="1410" spans="1:2" x14ac:dyDescent="0.25">
      <c r="A1410" s="11">
        <v>42794</v>
      </c>
      <c r="B1410">
        <v>9.7600000000000006E-2</v>
      </c>
    </row>
    <row r="1411" spans="1:2" x14ac:dyDescent="0.25">
      <c r="A1411" s="11">
        <v>42793</v>
      </c>
      <c r="B1411">
        <v>8.5099999999999995E-2</v>
      </c>
    </row>
    <row r="1412" spans="1:2" x14ac:dyDescent="0.25">
      <c r="A1412" s="11">
        <v>42790</v>
      </c>
      <c r="B1412">
        <v>7.2900000000000006E-2</v>
      </c>
    </row>
    <row r="1413" spans="1:2" x14ac:dyDescent="0.25">
      <c r="A1413" s="11">
        <v>42789</v>
      </c>
      <c r="B1413">
        <v>8.3299999999999999E-2</v>
      </c>
    </row>
    <row r="1414" spans="1:2" x14ac:dyDescent="0.25">
      <c r="A1414" s="11">
        <v>42788</v>
      </c>
      <c r="B1414">
        <v>8.5400000000000004E-2</v>
      </c>
    </row>
    <row r="1415" spans="1:2" x14ac:dyDescent="0.25">
      <c r="A1415" s="11">
        <v>42787</v>
      </c>
      <c r="B1415">
        <v>7.3099999999999998E-2</v>
      </c>
    </row>
    <row r="1416" spans="1:2" x14ac:dyDescent="0.25">
      <c r="A1416" s="11">
        <v>42783</v>
      </c>
      <c r="B1416">
        <v>6.8000000000000005E-2</v>
      </c>
    </row>
    <row r="1417" spans="1:2" x14ac:dyDescent="0.25">
      <c r="A1417" s="11">
        <v>42782</v>
      </c>
      <c r="B1417">
        <v>8.0799999999999997E-2</v>
      </c>
    </row>
    <row r="1418" spans="1:2" x14ac:dyDescent="0.25">
      <c r="A1418" s="11">
        <v>42781</v>
      </c>
      <c r="B1418">
        <v>8.8999999999999996E-2</v>
      </c>
    </row>
    <row r="1419" spans="1:2" x14ac:dyDescent="0.25">
      <c r="A1419" s="11">
        <v>42780</v>
      </c>
      <c r="B1419">
        <v>7.5999999999999998E-2</v>
      </c>
    </row>
    <row r="1420" spans="1:2" x14ac:dyDescent="0.25">
      <c r="A1420" s="11">
        <v>42779</v>
      </c>
      <c r="B1420">
        <v>7.2900000000000006E-2</v>
      </c>
    </row>
    <row r="1421" spans="1:2" x14ac:dyDescent="0.25">
      <c r="A1421" s="11">
        <v>42776</v>
      </c>
      <c r="B1421">
        <v>6.4399999999999999E-2</v>
      </c>
    </row>
    <row r="1422" spans="1:2" x14ac:dyDescent="0.25">
      <c r="A1422" s="11">
        <v>42775</v>
      </c>
      <c r="B1422">
        <v>6.7400000000000002E-2</v>
      </c>
    </row>
    <row r="1423" spans="1:2" x14ac:dyDescent="0.25">
      <c r="A1423" s="11">
        <v>42774</v>
      </c>
      <c r="B1423">
        <v>6.9900000000000004E-2</v>
      </c>
    </row>
    <row r="1424" spans="1:2" x14ac:dyDescent="0.25">
      <c r="A1424" s="11">
        <v>42773</v>
      </c>
      <c r="B1424">
        <v>7.5399999999999995E-2</v>
      </c>
    </row>
    <row r="1425" spans="1:2" x14ac:dyDescent="0.25">
      <c r="A1425" s="11">
        <v>42772</v>
      </c>
      <c r="B1425">
        <v>7.3999999999999996E-2</v>
      </c>
    </row>
    <row r="1426" spans="1:2" x14ac:dyDescent="0.25">
      <c r="A1426" s="11">
        <v>42769</v>
      </c>
      <c r="B1426">
        <v>6.6000000000000003E-2</v>
      </c>
    </row>
    <row r="1427" spans="1:2" x14ac:dyDescent="0.25">
      <c r="A1427" s="11">
        <v>42768</v>
      </c>
      <c r="B1427">
        <v>7.9399999999999998E-2</v>
      </c>
    </row>
    <row r="1428" spans="1:2" x14ac:dyDescent="0.25">
      <c r="A1428" s="11">
        <v>42767</v>
      </c>
      <c r="B1428">
        <v>8.4099999999999994E-2</v>
      </c>
    </row>
    <row r="1429" spans="1:2" x14ac:dyDescent="0.25">
      <c r="A1429" s="11">
        <v>42766</v>
      </c>
      <c r="B1429">
        <v>8.8900000000000007E-2</v>
      </c>
    </row>
    <row r="1430" spans="1:2" x14ac:dyDescent="0.25">
      <c r="A1430" s="11">
        <v>42765</v>
      </c>
      <c r="B1430">
        <v>9.2999999999999999E-2</v>
      </c>
    </row>
    <row r="1431" spans="1:2" x14ac:dyDescent="0.25">
      <c r="A1431" s="11">
        <v>42762</v>
      </c>
      <c r="B1431">
        <v>7.0499999999999993E-2</v>
      </c>
    </row>
    <row r="1432" spans="1:2" x14ac:dyDescent="0.25">
      <c r="A1432" s="11">
        <v>42761</v>
      </c>
      <c r="B1432">
        <v>7.9399999999999998E-2</v>
      </c>
    </row>
    <row r="1433" spans="1:2" x14ac:dyDescent="0.25">
      <c r="A1433" s="11">
        <v>42760</v>
      </c>
      <c r="B1433">
        <v>7.3300000000000004E-2</v>
      </c>
    </row>
    <row r="1434" spans="1:2" x14ac:dyDescent="0.25">
      <c r="A1434" s="11">
        <v>42759</v>
      </c>
      <c r="B1434">
        <v>7.7899999999999997E-2</v>
      </c>
    </row>
    <row r="1435" spans="1:2" x14ac:dyDescent="0.25">
      <c r="A1435" s="11">
        <v>42758</v>
      </c>
      <c r="B1435">
        <v>8.8700000000000001E-2</v>
      </c>
    </row>
    <row r="1436" spans="1:2" x14ac:dyDescent="0.25">
      <c r="A1436" s="11">
        <v>42755</v>
      </c>
      <c r="B1436">
        <v>7.0400000000000004E-2</v>
      </c>
    </row>
    <row r="1437" spans="1:2" x14ac:dyDescent="0.25">
      <c r="A1437" s="11">
        <v>42754</v>
      </c>
      <c r="B1437">
        <v>9.6600000000000005E-2</v>
      </c>
    </row>
    <row r="1438" spans="1:2" x14ac:dyDescent="0.25">
      <c r="A1438" s="11">
        <v>42753</v>
      </c>
      <c r="B1438">
        <v>7.7899999999999997E-2</v>
      </c>
    </row>
    <row r="1439" spans="1:2" x14ac:dyDescent="0.25">
      <c r="A1439" s="11">
        <v>42752</v>
      </c>
      <c r="B1439">
        <v>8.3500000000000005E-2</v>
      </c>
    </row>
    <row r="1440" spans="1:2" x14ac:dyDescent="0.25">
      <c r="A1440" s="11">
        <v>42748</v>
      </c>
      <c r="B1440">
        <v>7.51E-2</v>
      </c>
    </row>
    <row r="1441" spans="1:2" x14ac:dyDescent="0.25">
      <c r="A1441" s="11">
        <v>42747</v>
      </c>
      <c r="B1441">
        <v>7.0999999999999994E-2</v>
      </c>
    </row>
    <row r="1442" spans="1:2" x14ac:dyDescent="0.25">
      <c r="A1442" s="11">
        <v>42746</v>
      </c>
      <c r="B1442">
        <v>7.5800000000000006E-2</v>
      </c>
    </row>
    <row r="1443" spans="1:2" x14ac:dyDescent="0.25">
      <c r="A1443" s="11">
        <v>42745</v>
      </c>
      <c r="B1443">
        <v>7.6700000000000004E-2</v>
      </c>
    </row>
    <row r="1444" spans="1:2" x14ac:dyDescent="0.25">
      <c r="A1444" s="11">
        <v>42744</v>
      </c>
      <c r="B1444">
        <v>8.4500000000000006E-2</v>
      </c>
    </row>
    <row r="1445" spans="1:2" x14ac:dyDescent="0.25">
      <c r="A1445" s="11">
        <v>42741</v>
      </c>
      <c r="B1445">
        <v>7.3200000000000001E-2</v>
      </c>
    </row>
    <row r="1446" spans="1:2" x14ac:dyDescent="0.25">
      <c r="A1446" s="11">
        <v>42740</v>
      </c>
      <c r="B1446">
        <v>8.2600000000000007E-2</v>
      </c>
    </row>
    <row r="1447" spans="1:2" x14ac:dyDescent="0.25">
      <c r="A1447" s="11">
        <v>42739</v>
      </c>
      <c r="B1447">
        <v>8.3000000000000004E-2</v>
      </c>
    </row>
    <row r="1448" spans="1:2" x14ac:dyDescent="0.25">
      <c r="A1448" s="11">
        <v>42738</v>
      </c>
      <c r="B1448">
        <v>9.8599999999999993E-2</v>
      </c>
    </row>
    <row r="1449" spans="1:2" x14ac:dyDescent="0.25">
      <c r="A1449" s="11">
        <v>42734</v>
      </c>
      <c r="B1449">
        <v>9.4899999999999998E-2</v>
      </c>
    </row>
    <row r="1450" spans="1:2" x14ac:dyDescent="0.25">
      <c r="A1450" s="11">
        <v>42733</v>
      </c>
      <c r="B1450">
        <v>9.74E-2</v>
      </c>
    </row>
    <row r="1451" spans="1:2" x14ac:dyDescent="0.25">
      <c r="A1451" s="11">
        <v>42732</v>
      </c>
      <c r="B1451">
        <v>9.6699999999999994E-2</v>
      </c>
    </row>
    <row r="1452" spans="1:2" x14ac:dyDescent="0.25">
      <c r="A1452" s="11">
        <v>42731</v>
      </c>
      <c r="B1452">
        <v>7.8100000000000003E-2</v>
      </c>
    </row>
    <row r="1453" spans="1:2" x14ac:dyDescent="0.25">
      <c r="A1453" s="11">
        <v>42727</v>
      </c>
      <c r="B1453">
        <v>7.6200000000000004E-2</v>
      </c>
    </row>
    <row r="1454" spans="1:2" x14ac:dyDescent="0.25">
      <c r="A1454" s="11">
        <v>42726</v>
      </c>
      <c r="B1454">
        <v>8.5300000000000001E-2</v>
      </c>
    </row>
    <row r="1455" spans="1:2" x14ac:dyDescent="0.25">
      <c r="A1455" s="11">
        <v>42725</v>
      </c>
      <c r="B1455">
        <v>8.14E-2</v>
      </c>
    </row>
    <row r="1456" spans="1:2" x14ac:dyDescent="0.25">
      <c r="A1456" s="11">
        <v>42724</v>
      </c>
      <c r="B1456">
        <v>8.2699999999999996E-2</v>
      </c>
    </row>
    <row r="1457" spans="1:2" x14ac:dyDescent="0.25">
      <c r="A1457" s="11">
        <v>42723</v>
      </c>
      <c r="B1457">
        <v>8.9399999999999993E-2</v>
      </c>
    </row>
    <row r="1458" spans="1:2" x14ac:dyDescent="0.25">
      <c r="A1458" s="11">
        <v>42720</v>
      </c>
      <c r="B1458">
        <v>9.0700000000000003E-2</v>
      </c>
    </row>
    <row r="1459" spans="1:2" x14ac:dyDescent="0.25">
      <c r="A1459" s="11">
        <v>42719</v>
      </c>
      <c r="B1459">
        <v>9.0700000000000003E-2</v>
      </c>
    </row>
    <row r="1460" spans="1:2" x14ac:dyDescent="0.25">
      <c r="A1460" s="11">
        <v>42718</v>
      </c>
      <c r="B1460">
        <v>8.0600000000000005E-2</v>
      </c>
    </row>
    <row r="1461" spans="1:2" x14ac:dyDescent="0.25">
      <c r="A1461" s="11">
        <v>42717</v>
      </c>
      <c r="B1461">
        <v>7.4999999999999997E-2</v>
      </c>
    </row>
    <row r="1462" spans="1:2" x14ac:dyDescent="0.25">
      <c r="A1462" s="11">
        <v>42716</v>
      </c>
      <c r="B1462">
        <v>7.1199999999999999E-2</v>
      </c>
    </row>
    <row r="1463" spans="1:2" x14ac:dyDescent="0.25">
      <c r="A1463" s="11">
        <v>42713</v>
      </c>
      <c r="B1463">
        <v>7.4300000000000005E-2</v>
      </c>
    </row>
    <row r="1464" spans="1:2" x14ac:dyDescent="0.25">
      <c r="A1464" s="11">
        <v>42712</v>
      </c>
      <c r="B1464">
        <v>9.74E-2</v>
      </c>
    </row>
    <row r="1465" spans="1:2" x14ac:dyDescent="0.25">
      <c r="A1465" s="11">
        <v>42711</v>
      </c>
      <c r="B1465">
        <v>7.3999999999999996E-2</v>
      </c>
    </row>
    <row r="1466" spans="1:2" x14ac:dyDescent="0.25">
      <c r="A1466" s="11">
        <v>42710</v>
      </c>
      <c r="B1466">
        <v>7.7200000000000005E-2</v>
      </c>
    </row>
    <row r="1467" spans="1:2" x14ac:dyDescent="0.25">
      <c r="A1467" s="11">
        <v>42709</v>
      </c>
      <c r="B1467">
        <v>9.0399999999999994E-2</v>
      </c>
    </row>
    <row r="1468" spans="1:2" x14ac:dyDescent="0.25">
      <c r="A1468" s="11">
        <v>42706</v>
      </c>
      <c r="B1468">
        <v>0.1132</v>
      </c>
    </row>
    <row r="1469" spans="1:2" x14ac:dyDescent="0.25">
      <c r="A1469" s="11">
        <v>42705</v>
      </c>
      <c r="B1469">
        <v>0.1225</v>
      </c>
    </row>
    <row r="1470" spans="1:2" x14ac:dyDescent="0.25">
      <c r="A1470" s="11">
        <v>42704</v>
      </c>
      <c r="B1470">
        <v>0.113</v>
      </c>
    </row>
    <row r="1471" spans="1:2" x14ac:dyDescent="0.25">
      <c r="A1471" s="11">
        <v>42703</v>
      </c>
      <c r="B1471">
        <v>0.1032</v>
      </c>
    </row>
    <row r="1472" spans="1:2" x14ac:dyDescent="0.25">
      <c r="A1472" s="11">
        <v>42702</v>
      </c>
      <c r="B1472">
        <v>0.1105</v>
      </c>
    </row>
    <row r="1473" spans="1:2" x14ac:dyDescent="0.25">
      <c r="A1473" s="11">
        <v>42699</v>
      </c>
      <c r="B1473">
        <v>0.09</v>
      </c>
    </row>
    <row r="1474" spans="1:2" x14ac:dyDescent="0.25">
      <c r="A1474" s="11">
        <v>42697</v>
      </c>
      <c r="B1474">
        <v>8.0600000000000005E-2</v>
      </c>
    </row>
    <row r="1475" spans="1:2" x14ac:dyDescent="0.25">
      <c r="A1475" s="11">
        <v>42696</v>
      </c>
      <c r="B1475">
        <v>8.5300000000000001E-2</v>
      </c>
    </row>
    <row r="1476" spans="1:2" x14ac:dyDescent="0.25">
      <c r="A1476" s="11">
        <v>42695</v>
      </c>
      <c r="B1476">
        <v>7.2999999999999995E-2</v>
      </c>
    </row>
    <row r="1477" spans="1:2" x14ac:dyDescent="0.25">
      <c r="A1477" s="11">
        <v>42692</v>
      </c>
      <c r="B1477">
        <v>7.46E-2</v>
      </c>
    </row>
    <row r="1478" spans="1:2" x14ac:dyDescent="0.25">
      <c r="A1478" s="11">
        <v>42691</v>
      </c>
      <c r="B1478">
        <v>7.6200000000000004E-2</v>
      </c>
    </row>
    <row r="1479" spans="1:2" x14ac:dyDescent="0.25">
      <c r="A1479" s="11">
        <v>42690</v>
      </c>
      <c r="B1479">
        <v>7.7100000000000002E-2</v>
      </c>
    </row>
    <row r="1480" spans="1:2" x14ac:dyDescent="0.25">
      <c r="A1480" s="11">
        <v>42689</v>
      </c>
      <c r="B1480">
        <v>9.1800000000000007E-2</v>
      </c>
    </row>
    <row r="1481" spans="1:2" x14ac:dyDescent="0.25">
      <c r="A1481" s="11">
        <v>42688</v>
      </c>
      <c r="B1481">
        <v>0.1016</v>
      </c>
    </row>
    <row r="1482" spans="1:2" x14ac:dyDescent="0.25">
      <c r="A1482" s="11">
        <v>42685</v>
      </c>
      <c r="B1482">
        <v>0.1167</v>
      </c>
    </row>
    <row r="1483" spans="1:2" x14ac:dyDescent="0.25">
      <c r="A1483" s="11">
        <v>42684</v>
      </c>
      <c r="B1483">
        <v>0.122</v>
      </c>
    </row>
    <row r="1484" spans="1:2" x14ac:dyDescent="0.25">
      <c r="A1484" s="11">
        <v>42683</v>
      </c>
      <c r="B1484">
        <v>0.1275</v>
      </c>
    </row>
    <row r="1485" spans="1:2" x14ac:dyDescent="0.25">
      <c r="A1485" s="11">
        <v>42682</v>
      </c>
      <c r="B1485">
        <v>0.18890000000000001</v>
      </c>
    </row>
    <row r="1486" spans="1:2" x14ac:dyDescent="0.25">
      <c r="A1486" s="11">
        <v>42681</v>
      </c>
      <c r="B1486">
        <v>0.2102</v>
      </c>
    </row>
    <row r="1487" spans="1:2" x14ac:dyDescent="0.25">
      <c r="A1487" s="11">
        <v>42678</v>
      </c>
      <c r="B1487">
        <v>0.23980000000000001</v>
      </c>
    </row>
    <row r="1488" spans="1:2" x14ac:dyDescent="0.25">
      <c r="A1488" s="11">
        <v>42677</v>
      </c>
      <c r="B1488">
        <v>0.23599999999999999</v>
      </c>
    </row>
    <row r="1489" spans="1:2" x14ac:dyDescent="0.25">
      <c r="A1489" s="11">
        <v>42676</v>
      </c>
      <c r="B1489">
        <v>0.21199999999999999</v>
      </c>
    </row>
    <row r="1490" spans="1:2" x14ac:dyDescent="0.25">
      <c r="A1490" s="11">
        <v>42675</v>
      </c>
      <c r="B1490">
        <v>0.1988</v>
      </c>
    </row>
    <row r="1491" spans="1:2" x14ac:dyDescent="0.25">
      <c r="A1491" s="11">
        <v>42674</v>
      </c>
      <c r="B1491">
        <v>0.1915</v>
      </c>
    </row>
    <row r="1492" spans="1:2" x14ac:dyDescent="0.25">
      <c r="A1492" s="11">
        <v>42671</v>
      </c>
      <c r="B1492">
        <v>0.16470000000000001</v>
      </c>
    </row>
    <row r="1493" spans="1:2" x14ac:dyDescent="0.25">
      <c r="A1493" s="11">
        <v>42670</v>
      </c>
      <c r="B1493">
        <v>0.12239999999999999</v>
      </c>
    </row>
    <row r="1494" spans="1:2" x14ac:dyDescent="0.25">
      <c r="A1494" s="11">
        <v>42669</v>
      </c>
      <c r="B1494">
        <v>0.12280000000000001</v>
      </c>
    </row>
    <row r="1495" spans="1:2" x14ac:dyDescent="0.25">
      <c r="A1495" s="11">
        <v>42668</v>
      </c>
      <c r="B1495">
        <v>0.11219999999999999</v>
      </c>
    </row>
    <row r="1496" spans="1:2" x14ac:dyDescent="0.25">
      <c r="A1496" s="11">
        <v>42667</v>
      </c>
      <c r="B1496">
        <v>9.64E-2</v>
      </c>
    </row>
    <row r="1497" spans="1:2" x14ac:dyDescent="0.25">
      <c r="A1497" s="11">
        <v>42664</v>
      </c>
      <c r="B1497">
        <v>8.9300000000000004E-2</v>
      </c>
    </row>
    <row r="1498" spans="1:2" x14ac:dyDescent="0.25">
      <c r="A1498" s="11">
        <v>42663</v>
      </c>
      <c r="B1498">
        <v>0.107</v>
      </c>
    </row>
    <row r="1499" spans="1:2" x14ac:dyDescent="0.25">
      <c r="A1499" s="11">
        <v>42662</v>
      </c>
      <c r="B1499">
        <v>0.10290000000000001</v>
      </c>
    </row>
    <row r="1500" spans="1:2" x14ac:dyDescent="0.25">
      <c r="A1500" s="11">
        <v>42661</v>
      </c>
      <c r="B1500">
        <v>0.1062</v>
      </c>
    </row>
    <row r="1501" spans="1:2" x14ac:dyDescent="0.25">
      <c r="A1501" s="11">
        <v>42660</v>
      </c>
      <c r="B1501">
        <v>0.13639999999999999</v>
      </c>
    </row>
    <row r="1502" spans="1:2" x14ac:dyDescent="0.25">
      <c r="A1502" s="11">
        <v>42657</v>
      </c>
      <c r="B1502">
        <v>0.1192</v>
      </c>
    </row>
    <row r="1503" spans="1:2" x14ac:dyDescent="0.25">
      <c r="A1503" s="11">
        <v>42656</v>
      </c>
      <c r="B1503">
        <v>0.1338</v>
      </c>
    </row>
    <row r="1504" spans="1:2" x14ac:dyDescent="0.25">
      <c r="A1504" s="11">
        <v>42655</v>
      </c>
      <c r="B1504">
        <v>0.11890000000000001</v>
      </c>
    </row>
    <row r="1505" spans="1:2" x14ac:dyDescent="0.25">
      <c r="A1505" s="11">
        <v>42654</v>
      </c>
      <c r="B1505">
        <v>0.14319999999999999</v>
      </c>
    </row>
    <row r="1506" spans="1:2" x14ac:dyDescent="0.25">
      <c r="A1506" s="11">
        <v>42653</v>
      </c>
      <c r="B1506">
        <v>0.1037</v>
      </c>
    </row>
    <row r="1507" spans="1:2" x14ac:dyDescent="0.25">
      <c r="A1507" s="11">
        <v>42650</v>
      </c>
      <c r="B1507">
        <v>0.1041</v>
      </c>
    </row>
    <row r="1508" spans="1:2" x14ac:dyDescent="0.25">
      <c r="A1508" s="11">
        <v>42649</v>
      </c>
      <c r="B1508">
        <v>0.1132</v>
      </c>
    </row>
    <row r="1509" spans="1:2" x14ac:dyDescent="0.25">
      <c r="A1509" s="11">
        <v>42648</v>
      </c>
      <c r="B1509">
        <v>0.1148</v>
      </c>
    </row>
    <row r="1510" spans="1:2" x14ac:dyDescent="0.25">
      <c r="A1510" s="11">
        <v>42647</v>
      </c>
      <c r="B1510">
        <v>0.12959999999999999</v>
      </c>
    </row>
    <row r="1511" spans="1:2" x14ac:dyDescent="0.25">
      <c r="A1511" s="11">
        <v>42646</v>
      </c>
      <c r="B1511">
        <v>0.1159</v>
      </c>
    </row>
    <row r="1512" spans="1:2" x14ac:dyDescent="0.25">
      <c r="A1512" s="11">
        <v>42643</v>
      </c>
      <c r="B1512">
        <v>0.107</v>
      </c>
    </row>
    <row r="1513" spans="1:2" x14ac:dyDescent="0.25">
      <c r="A1513" s="11">
        <v>42642</v>
      </c>
      <c r="B1513">
        <v>0.1517</v>
      </c>
    </row>
    <row r="1514" spans="1:2" x14ac:dyDescent="0.25">
      <c r="A1514" s="11">
        <v>42641</v>
      </c>
      <c r="B1514">
        <v>0.10249999999999999</v>
      </c>
    </row>
    <row r="1515" spans="1:2" x14ac:dyDescent="0.25">
      <c r="A1515" s="11">
        <v>42640</v>
      </c>
      <c r="B1515">
        <v>0.1154</v>
      </c>
    </row>
    <row r="1516" spans="1:2" x14ac:dyDescent="0.25">
      <c r="A1516" s="11">
        <v>42639</v>
      </c>
      <c r="B1516">
        <v>0.14219999999999999</v>
      </c>
    </row>
    <row r="1517" spans="1:2" x14ac:dyDescent="0.25">
      <c r="A1517" s="11">
        <v>42636</v>
      </c>
      <c r="B1517">
        <v>0.1053</v>
      </c>
    </row>
    <row r="1518" spans="1:2" x14ac:dyDescent="0.25">
      <c r="A1518" s="11">
        <v>42635</v>
      </c>
      <c r="B1518">
        <v>9.1999999999999998E-2</v>
      </c>
    </row>
    <row r="1519" spans="1:2" x14ac:dyDescent="0.25">
      <c r="A1519" s="11">
        <v>42634</v>
      </c>
      <c r="B1519">
        <v>0.12089999999999999</v>
      </c>
    </row>
    <row r="1520" spans="1:2" x14ac:dyDescent="0.25">
      <c r="A1520" s="11">
        <v>42633</v>
      </c>
      <c r="B1520">
        <v>0.15609999999999999</v>
      </c>
    </row>
    <row r="1521" spans="1:2" x14ac:dyDescent="0.25">
      <c r="A1521" s="11">
        <v>42632</v>
      </c>
      <c r="B1521">
        <v>0.15570000000000001</v>
      </c>
    </row>
    <row r="1522" spans="1:2" x14ac:dyDescent="0.25">
      <c r="A1522" s="11">
        <v>42629</v>
      </c>
      <c r="B1522">
        <v>0.17949999999999999</v>
      </c>
    </row>
    <row r="1523" spans="1:2" x14ac:dyDescent="0.25">
      <c r="A1523" s="11">
        <v>42628</v>
      </c>
      <c r="B1523">
        <v>0.1676</v>
      </c>
    </row>
    <row r="1524" spans="1:2" x14ac:dyDescent="0.25">
      <c r="A1524" s="11">
        <v>42627</v>
      </c>
      <c r="B1524">
        <v>0.1502</v>
      </c>
    </row>
    <row r="1525" spans="1:2" x14ac:dyDescent="0.25">
      <c r="A1525" s="11">
        <v>42626</v>
      </c>
      <c r="B1525">
        <v>0.18079999999999999</v>
      </c>
    </row>
    <row r="1526" spans="1:2" x14ac:dyDescent="0.25">
      <c r="A1526" s="11">
        <v>42625</v>
      </c>
      <c r="B1526">
        <v>0.13039999999999999</v>
      </c>
    </row>
    <row r="1527" spans="1:2" x14ac:dyDescent="0.25">
      <c r="A1527" s="11">
        <v>42622</v>
      </c>
      <c r="B1527">
        <v>0.1391</v>
      </c>
    </row>
    <row r="1528" spans="1:2" x14ac:dyDescent="0.25">
      <c r="A1528" s="11">
        <v>42621</v>
      </c>
      <c r="B1528">
        <v>7.4499999999999997E-2</v>
      </c>
    </row>
    <row r="1529" spans="1:2" x14ac:dyDescent="0.25">
      <c r="A1529" s="11">
        <v>42620</v>
      </c>
      <c r="B1529">
        <v>7.6999999999999999E-2</v>
      </c>
    </row>
    <row r="1530" spans="1:2" x14ac:dyDescent="0.25">
      <c r="A1530" s="11">
        <v>42619</v>
      </c>
      <c r="B1530">
        <v>7.8399999999999997E-2</v>
      </c>
    </row>
    <row r="1531" spans="1:2" x14ac:dyDescent="0.25">
      <c r="A1531" s="11">
        <v>42615</v>
      </c>
      <c r="B1531">
        <v>7.46E-2</v>
      </c>
    </row>
    <row r="1532" spans="1:2" x14ac:dyDescent="0.25">
      <c r="A1532" s="11">
        <v>42614</v>
      </c>
      <c r="B1532">
        <v>9.7100000000000006E-2</v>
      </c>
    </row>
    <row r="1533" spans="1:2" x14ac:dyDescent="0.25">
      <c r="A1533" s="11">
        <v>42613</v>
      </c>
      <c r="B1533">
        <v>0.1069</v>
      </c>
    </row>
    <row r="1534" spans="1:2" x14ac:dyDescent="0.25">
      <c r="A1534" s="11">
        <v>42612</v>
      </c>
      <c r="B1534">
        <v>9.4299999999999995E-2</v>
      </c>
    </row>
    <row r="1535" spans="1:2" x14ac:dyDescent="0.25">
      <c r="A1535" s="11">
        <v>42611</v>
      </c>
      <c r="B1535">
        <v>9.4200000000000006E-2</v>
      </c>
    </row>
    <row r="1536" spans="1:2" x14ac:dyDescent="0.25">
      <c r="A1536" s="11">
        <v>42608</v>
      </c>
      <c r="B1536">
        <v>0.10639999999999999</v>
      </c>
    </row>
    <row r="1537" spans="1:2" x14ac:dyDescent="0.25">
      <c r="A1537" s="11">
        <v>42607</v>
      </c>
      <c r="B1537">
        <v>0.1149</v>
      </c>
    </row>
    <row r="1538" spans="1:2" x14ac:dyDescent="0.25">
      <c r="A1538" s="11">
        <v>42606</v>
      </c>
      <c r="B1538">
        <v>0.1114</v>
      </c>
    </row>
    <row r="1539" spans="1:2" x14ac:dyDescent="0.25">
      <c r="A1539" s="11">
        <v>42605</v>
      </c>
      <c r="B1539">
        <v>9.2799999999999994E-2</v>
      </c>
    </row>
    <row r="1540" spans="1:2" x14ac:dyDescent="0.25">
      <c r="A1540" s="11">
        <v>42604</v>
      </c>
      <c r="B1540">
        <v>9.3200000000000005E-2</v>
      </c>
    </row>
    <row r="1541" spans="1:2" x14ac:dyDescent="0.25">
      <c r="A1541" s="11">
        <v>42601</v>
      </c>
      <c r="B1541">
        <v>8.1100000000000005E-2</v>
      </c>
    </row>
    <row r="1542" spans="1:2" x14ac:dyDescent="0.25">
      <c r="A1542" s="11">
        <v>42600</v>
      </c>
      <c r="B1542">
        <v>7.7700000000000005E-2</v>
      </c>
    </row>
    <row r="1543" spans="1:2" x14ac:dyDescent="0.25">
      <c r="A1543" s="11">
        <v>42599</v>
      </c>
      <c r="B1543">
        <v>9.2499999999999999E-2</v>
      </c>
    </row>
    <row r="1544" spans="1:2" x14ac:dyDescent="0.25">
      <c r="A1544" s="11">
        <v>42598</v>
      </c>
      <c r="B1544">
        <v>9.9299999999999999E-2</v>
      </c>
    </row>
    <row r="1545" spans="1:2" x14ac:dyDescent="0.25">
      <c r="A1545" s="11">
        <v>42597</v>
      </c>
      <c r="B1545">
        <v>7.4700000000000003E-2</v>
      </c>
    </row>
    <row r="1546" spans="1:2" x14ac:dyDescent="0.25">
      <c r="A1546" s="11">
        <v>42594</v>
      </c>
      <c r="B1546">
        <v>7.46E-2</v>
      </c>
    </row>
    <row r="1547" spans="1:2" x14ac:dyDescent="0.25">
      <c r="A1547" s="11">
        <v>42593</v>
      </c>
      <c r="B1547">
        <v>7.6300000000000007E-2</v>
      </c>
    </row>
    <row r="1548" spans="1:2" x14ac:dyDescent="0.25">
      <c r="A1548" s="11">
        <v>42592</v>
      </c>
      <c r="B1548">
        <v>8.9599999999999999E-2</v>
      </c>
    </row>
    <row r="1549" spans="1:2" x14ac:dyDescent="0.25">
      <c r="A1549" s="11">
        <v>42591</v>
      </c>
      <c r="B1549">
        <v>8.4400000000000003E-2</v>
      </c>
    </row>
    <row r="1550" spans="1:2" x14ac:dyDescent="0.25">
      <c r="A1550" s="11">
        <v>42590</v>
      </c>
      <c r="B1550">
        <v>0.08</v>
      </c>
    </row>
    <row r="1551" spans="1:2" x14ac:dyDescent="0.25">
      <c r="A1551" s="11">
        <v>42587</v>
      </c>
      <c r="B1551">
        <v>7.6100000000000001E-2</v>
      </c>
    </row>
    <row r="1552" spans="1:2" x14ac:dyDescent="0.25">
      <c r="A1552" s="11">
        <v>42586</v>
      </c>
      <c r="B1552">
        <v>8.9599999999999999E-2</v>
      </c>
    </row>
    <row r="1553" spans="1:2" x14ac:dyDescent="0.25">
      <c r="A1553" s="11">
        <v>42585</v>
      </c>
      <c r="B1553">
        <v>9.4600000000000004E-2</v>
      </c>
    </row>
    <row r="1554" spans="1:2" x14ac:dyDescent="0.25">
      <c r="A1554" s="11">
        <v>42584</v>
      </c>
      <c r="B1554">
        <v>0.1095</v>
      </c>
    </row>
    <row r="1555" spans="1:2" x14ac:dyDescent="0.25">
      <c r="A1555" s="11">
        <v>42583</v>
      </c>
      <c r="B1555">
        <v>9.0700000000000003E-2</v>
      </c>
    </row>
    <row r="1556" spans="1:2" x14ac:dyDescent="0.25">
      <c r="A1556" s="11">
        <v>42580</v>
      </c>
      <c r="B1556">
        <v>9.8000000000000004E-2</v>
      </c>
    </row>
    <row r="1557" spans="1:2" x14ac:dyDescent="0.25">
      <c r="A1557" s="11">
        <v>42579</v>
      </c>
      <c r="B1557">
        <v>0.1028</v>
      </c>
    </row>
    <row r="1558" spans="1:2" x14ac:dyDescent="0.25">
      <c r="A1558" s="11">
        <v>42578</v>
      </c>
      <c r="B1558">
        <v>9.6199999999999994E-2</v>
      </c>
    </row>
    <row r="1559" spans="1:2" x14ac:dyDescent="0.25">
      <c r="A1559" s="11">
        <v>42577</v>
      </c>
      <c r="B1559">
        <v>0.10009999999999999</v>
      </c>
    </row>
    <row r="1560" spans="1:2" x14ac:dyDescent="0.25">
      <c r="A1560" s="11">
        <v>42576</v>
      </c>
      <c r="B1560">
        <v>9.8299999999999998E-2</v>
      </c>
    </row>
    <row r="1561" spans="1:2" x14ac:dyDescent="0.25">
      <c r="A1561" s="11">
        <v>42573</v>
      </c>
      <c r="B1561">
        <v>8.0799999999999997E-2</v>
      </c>
    </row>
    <row r="1562" spans="1:2" x14ac:dyDescent="0.25">
      <c r="A1562" s="11">
        <v>42572</v>
      </c>
      <c r="B1562">
        <v>9.5600000000000004E-2</v>
      </c>
    </row>
    <row r="1563" spans="1:2" x14ac:dyDescent="0.25">
      <c r="A1563" s="11">
        <v>42571</v>
      </c>
      <c r="B1563">
        <v>8.9700000000000002E-2</v>
      </c>
    </row>
    <row r="1564" spans="1:2" x14ac:dyDescent="0.25">
      <c r="A1564" s="11">
        <v>42570</v>
      </c>
      <c r="B1564">
        <v>9.3299999999999994E-2</v>
      </c>
    </row>
    <row r="1565" spans="1:2" x14ac:dyDescent="0.25">
      <c r="A1565" s="11">
        <v>42569</v>
      </c>
      <c r="B1565">
        <v>9.0700000000000003E-2</v>
      </c>
    </row>
    <row r="1566" spans="1:2" x14ac:dyDescent="0.25">
      <c r="A1566" s="11">
        <v>42566</v>
      </c>
      <c r="B1566">
        <v>7.9799999999999996E-2</v>
      </c>
    </row>
    <row r="1567" spans="1:2" x14ac:dyDescent="0.25">
      <c r="A1567" s="11">
        <v>42565</v>
      </c>
      <c r="B1567">
        <v>8.9499999999999996E-2</v>
      </c>
    </row>
    <row r="1568" spans="1:2" x14ac:dyDescent="0.25">
      <c r="A1568" s="11">
        <v>42564</v>
      </c>
      <c r="B1568">
        <v>9.5799999999999996E-2</v>
      </c>
    </row>
    <row r="1569" spans="1:2" x14ac:dyDescent="0.25">
      <c r="A1569" s="11">
        <v>42563</v>
      </c>
      <c r="B1569">
        <v>0.10050000000000001</v>
      </c>
    </row>
    <row r="1570" spans="1:2" x14ac:dyDescent="0.25">
      <c r="A1570" s="11">
        <v>42562</v>
      </c>
      <c r="B1570">
        <v>0.1021</v>
      </c>
    </row>
    <row r="1571" spans="1:2" x14ac:dyDescent="0.25">
      <c r="A1571" s="11">
        <v>42559</v>
      </c>
      <c r="B1571">
        <v>8.5199999999999998E-2</v>
      </c>
    </row>
    <row r="1572" spans="1:2" x14ac:dyDescent="0.25">
      <c r="A1572" s="11">
        <v>42558</v>
      </c>
      <c r="B1572">
        <v>0.1168</v>
      </c>
    </row>
    <row r="1573" spans="1:2" x14ac:dyDescent="0.25">
      <c r="A1573" s="11">
        <v>42557</v>
      </c>
      <c r="B1573">
        <v>0.12189999999999999</v>
      </c>
    </row>
    <row r="1574" spans="1:2" x14ac:dyDescent="0.25">
      <c r="A1574" s="11">
        <v>42556</v>
      </c>
      <c r="B1574">
        <v>0.13469999999999999</v>
      </c>
    </row>
    <row r="1575" spans="1:2" x14ac:dyDescent="0.25">
      <c r="A1575" s="11">
        <v>42552</v>
      </c>
      <c r="B1575">
        <v>0.1057</v>
      </c>
    </row>
    <row r="1576" spans="1:2" x14ac:dyDescent="0.25">
      <c r="A1576" s="11">
        <v>42551</v>
      </c>
      <c r="B1576">
        <v>0.1069</v>
      </c>
    </row>
    <row r="1577" spans="1:2" x14ac:dyDescent="0.25">
      <c r="A1577" s="11">
        <v>42550</v>
      </c>
      <c r="B1577">
        <v>0.15440000000000001</v>
      </c>
    </row>
    <row r="1578" spans="1:2" x14ac:dyDescent="0.25">
      <c r="A1578" s="11">
        <v>42549</v>
      </c>
      <c r="B1578">
        <v>0.1661</v>
      </c>
    </row>
    <row r="1579" spans="1:2" x14ac:dyDescent="0.25">
      <c r="A1579" s="11">
        <v>42548</v>
      </c>
      <c r="B1579">
        <v>0.2039</v>
      </c>
    </row>
    <row r="1580" spans="1:2" x14ac:dyDescent="0.25">
      <c r="A1580" s="11">
        <v>42545</v>
      </c>
      <c r="B1580">
        <v>0.22550000000000001</v>
      </c>
    </row>
    <row r="1581" spans="1:2" x14ac:dyDescent="0.25">
      <c r="A1581" s="11">
        <v>42544</v>
      </c>
      <c r="B1581">
        <v>0.17960000000000001</v>
      </c>
    </row>
    <row r="1582" spans="1:2" x14ac:dyDescent="0.25">
      <c r="A1582" s="11">
        <v>42543</v>
      </c>
      <c r="B1582">
        <v>0.21990000000000001</v>
      </c>
    </row>
    <row r="1583" spans="1:2" x14ac:dyDescent="0.25">
      <c r="A1583" s="11">
        <v>42542</v>
      </c>
      <c r="B1583">
        <v>0.18149999999999999</v>
      </c>
    </row>
    <row r="1584" spans="1:2" x14ac:dyDescent="0.25">
      <c r="A1584" s="11">
        <v>42541</v>
      </c>
      <c r="B1584">
        <v>0.17910000000000001</v>
      </c>
    </row>
    <row r="1585" spans="1:2" x14ac:dyDescent="0.25">
      <c r="A1585" s="11">
        <v>42538</v>
      </c>
      <c r="B1585">
        <v>0.17549999999999999</v>
      </c>
    </row>
    <row r="1586" spans="1:2" x14ac:dyDescent="0.25">
      <c r="A1586" s="11">
        <v>42537</v>
      </c>
      <c r="B1586">
        <v>0.13600000000000001</v>
      </c>
    </row>
    <row r="1587" spans="1:2" x14ac:dyDescent="0.25">
      <c r="A1587" s="11">
        <v>42536</v>
      </c>
      <c r="B1587">
        <v>0.1394</v>
      </c>
    </row>
    <row r="1588" spans="1:2" x14ac:dyDescent="0.25">
      <c r="A1588" s="11">
        <v>42535</v>
      </c>
      <c r="B1588">
        <v>0.1449</v>
      </c>
    </row>
    <row r="1589" spans="1:2" x14ac:dyDescent="0.25">
      <c r="A1589" s="11">
        <v>42534</v>
      </c>
      <c r="B1589">
        <v>0.1444</v>
      </c>
    </row>
    <row r="1590" spans="1:2" x14ac:dyDescent="0.25">
      <c r="A1590" s="11">
        <v>42531</v>
      </c>
      <c r="B1590">
        <v>0.11</v>
      </c>
    </row>
    <row r="1591" spans="1:2" x14ac:dyDescent="0.25">
      <c r="A1591" s="11">
        <v>42530</v>
      </c>
      <c r="B1591">
        <v>8.3099999999999993E-2</v>
      </c>
    </row>
    <row r="1592" spans="1:2" x14ac:dyDescent="0.25">
      <c r="A1592" s="11">
        <v>42529</v>
      </c>
      <c r="B1592">
        <v>8.3099999999999993E-2</v>
      </c>
    </row>
    <row r="1593" spans="1:2" x14ac:dyDescent="0.25">
      <c r="A1593" s="11">
        <v>42528</v>
      </c>
      <c r="B1593">
        <v>8.6199999999999999E-2</v>
      </c>
    </row>
    <row r="1594" spans="1:2" x14ac:dyDescent="0.25">
      <c r="A1594" s="11">
        <v>42527</v>
      </c>
      <c r="B1594">
        <v>8.8400000000000006E-2</v>
      </c>
    </row>
    <row r="1595" spans="1:2" x14ac:dyDescent="0.25">
      <c r="A1595" s="11">
        <v>42524</v>
      </c>
      <c r="B1595">
        <v>8.5199999999999998E-2</v>
      </c>
    </row>
    <row r="1596" spans="1:2" x14ac:dyDescent="0.25">
      <c r="A1596" s="11">
        <v>42523</v>
      </c>
      <c r="B1596">
        <v>9.1499999999999998E-2</v>
      </c>
    </row>
    <row r="1597" spans="1:2" x14ac:dyDescent="0.25">
      <c r="A1597" s="11">
        <v>42522</v>
      </c>
      <c r="B1597">
        <v>9.9599999999999994E-2</v>
      </c>
    </row>
    <row r="1598" spans="1:2" x14ac:dyDescent="0.25">
      <c r="A1598" s="11">
        <v>42521</v>
      </c>
      <c r="B1598">
        <v>0.1067</v>
      </c>
    </row>
    <row r="1599" spans="1:2" x14ac:dyDescent="0.25">
      <c r="A1599" s="11">
        <v>42517</v>
      </c>
      <c r="B1599">
        <v>8.2199999999999995E-2</v>
      </c>
    </row>
    <row r="1600" spans="1:2" x14ac:dyDescent="0.25">
      <c r="A1600" s="11">
        <v>42516</v>
      </c>
      <c r="B1600">
        <v>0.10009999999999999</v>
      </c>
    </row>
    <row r="1601" spans="1:2" x14ac:dyDescent="0.25">
      <c r="A1601" s="11">
        <v>42515</v>
      </c>
      <c r="B1601">
        <v>9.5299999999999996E-2</v>
      </c>
    </row>
    <row r="1602" spans="1:2" x14ac:dyDescent="0.25">
      <c r="A1602" s="11">
        <v>42514</v>
      </c>
      <c r="B1602">
        <v>0.1086</v>
      </c>
    </row>
    <row r="1603" spans="1:2" x14ac:dyDescent="0.25">
      <c r="A1603" s="11">
        <v>42513</v>
      </c>
      <c r="B1603">
        <v>0.114</v>
      </c>
    </row>
    <row r="1604" spans="1:2" x14ac:dyDescent="0.25">
      <c r="A1604" s="11">
        <v>42510</v>
      </c>
      <c r="B1604">
        <v>0.1168</v>
      </c>
    </row>
    <row r="1605" spans="1:2" x14ac:dyDescent="0.25">
      <c r="A1605" s="11">
        <v>42509</v>
      </c>
      <c r="B1605">
        <v>0.14119999999999999</v>
      </c>
    </row>
    <row r="1606" spans="1:2" x14ac:dyDescent="0.25">
      <c r="A1606" s="11">
        <v>42508</v>
      </c>
      <c r="B1606">
        <v>0.12620000000000001</v>
      </c>
    </row>
    <row r="1607" spans="1:2" x14ac:dyDescent="0.25">
      <c r="A1607" s="11">
        <v>42507</v>
      </c>
      <c r="B1607">
        <v>0.13389999999999999</v>
      </c>
    </row>
    <row r="1608" spans="1:2" x14ac:dyDescent="0.25">
      <c r="A1608" s="11">
        <v>42506</v>
      </c>
      <c r="B1608">
        <v>0.11849999999999999</v>
      </c>
    </row>
    <row r="1609" spans="1:2" x14ac:dyDescent="0.25">
      <c r="A1609" s="11">
        <v>42503</v>
      </c>
      <c r="B1609">
        <v>0.13100000000000001</v>
      </c>
    </row>
    <row r="1610" spans="1:2" x14ac:dyDescent="0.25">
      <c r="A1610" s="11">
        <v>42502</v>
      </c>
      <c r="B1610">
        <v>0.11219999999999999</v>
      </c>
    </row>
    <row r="1611" spans="1:2" x14ac:dyDescent="0.25">
      <c r="A1611" s="11">
        <v>42501</v>
      </c>
      <c r="B1611">
        <v>0.11550000000000001</v>
      </c>
    </row>
    <row r="1612" spans="1:2" x14ac:dyDescent="0.25">
      <c r="A1612" s="11">
        <v>42500</v>
      </c>
      <c r="B1612">
        <v>0.10340000000000001</v>
      </c>
    </row>
    <row r="1613" spans="1:2" x14ac:dyDescent="0.25">
      <c r="A1613" s="11">
        <v>42499</v>
      </c>
      <c r="B1613">
        <v>0.12659999999999999</v>
      </c>
    </row>
    <row r="1614" spans="1:2" x14ac:dyDescent="0.25">
      <c r="A1614" s="11">
        <v>42496</v>
      </c>
      <c r="B1614">
        <v>0.1234</v>
      </c>
    </row>
    <row r="1615" spans="1:2" x14ac:dyDescent="0.25">
      <c r="A1615" s="11">
        <v>42495</v>
      </c>
      <c r="B1615">
        <v>0.13420000000000001</v>
      </c>
    </row>
    <row r="1616" spans="1:2" x14ac:dyDescent="0.25">
      <c r="A1616" s="11">
        <v>42494</v>
      </c>
      <c r="B1616">
        <v>0.1452</v>
      </c>
    </row>
    <row r="1617" spans="1:2" x14ac:dyDescent="0.25">
      <c r="A1617" s="11">
        <v>42493</v>
      </c>
      <c r="B1617">
        <v>0.13420000000000001</v>
      </c>
    </row>
    <row r="1618" spans="1:2" x14ac:dyDescent="0.25">
      <c r="A1618" s="11">
        <v>42492</v>
      </c>
      <c r="B1618">
        <v>0.11650000000000001</v>
      </c>
    </row>
    <row r="1619" spans="1:2" x14ac:dyDescent="0.25">
      <c r="A1619" s="11">
        <v>42489</v>
      </c>
      <c r="B1619">
        <v>0.1376</v>
      </c>
    </row>
    <row r="1620" spans="1:2" x14ac:dyDescent="0.25">
      <c r="A1620" s="11">
        <v>42488</v>
      </c>
      <c r="B1620">
        <v>0.13769999999999999</v>
      </c>
    </row>
    <row r="1621" spans="1:2" x14ac:dyDescent="0.25">
      <c r="A1621" s="11">
        <v>42487</v>
      </c>
      <c r="B1621">
        <v>0.11940000000000001</v>
      </c>
    </row>
    <row r="1622" spans="1:2" x14ac:dyDescent="0.25">
      <c r="A1622" s="11">
        <v>42486</v>
      </c>
      <c r="B1622">
        <v>0.13170000000000001</v>
      </c>
    </row>
    <row r="1623" spans="1:2" x14ac:dyDescent="0.25">
      <c r="A1623" s="11">
        <v>42485</v>
      </c>
      <c r="B1623">
        <v>0.12280000000000001</v>
      </c>
    </row>
    <row r="1624" spans="1:2" x14ac:dyDescent="0.25">
      <c r="A1624" s="11">
        <v>42482</v>
      </c>
      <c r="B1624">
        <v>0.1065</v>
      </c>
    </row>
    <row r="1625" spans="1:2" x14ac:dyDescent="0.25">
      <c r="A1625" s="11">
        <v>42481</v>
      </c>
      <c r="B1625">
        <v>0.1048</v>
      </c>
    </row>
    <row r="1626" spans="1:2" x14ac:dyDescent="0.25">
      <c r="A1626" s="11">
        <v>42480</v>
      </c>
      <c r="B1626">
        <v>0.1137</v>
      </c>
    </row>
    <row r="1627" spans="1:2" x14ac:dyDescent="0.25">
      <c r="A1627" s="11">
        <v>42479</v>
      </c>
      <c r="B1627">
        <v>0.106</v>
      </c>
    </row>
    <row r="1628" spans="1:2" x14ac:dyDescent="0.25">
      <c r="A1628" s="11">
        <v>42478</v>
      </c>
      <c r="B1628">
        <v>0.106</v>
      </c>
    </row>
    <row r="1629" spans="1:2" x14ac:dyDescent="0.25">
      <c r="A1629" s="11">
        <v>42475</v>
      </c>
      <c r="B1629">
        <v>0.1125</v>
      </c>
    </row>
    <row r="1630" spans="1:2" x14ac:dyDescent="0.25">
      <c r="A1630" s="11">
        <v>42474</v>
      </c>
      <c r="B1630">
        <v>0.1105</v>
      </c>
    </row>
    <row r="1631" spans="1:2" x14ac:dyDescent="0.25">
      <c r="A1631" s="11">
        <v>42473</v>
      </c>
      <c r="B1631">
        <v>0.1129</v>
      </c>
    </row>
    <row r="1632" spans="1:2" x14ac:dyDescent="0.25">
      <c r="A1632" s="11">
        <v>42472</v>
      </c>
      <c r="B1632">
        <v>0.1231</v>
      </c>
    </row>
    <row r="1633" spans="1:2" x14ac:dyDescent="0.25">
      <c r="A1633" s="11">
        <v>42471</v>
      </c>
      <c r="B1633">
        <v>0.1323</v>
      </c>
    </row>
    <row r="1634" spans="1:2" x14ac:dyDescent="0.25">
      <c r="A1634" s="11">
        <v>42468</v>
      </c>
      <c r="B1634">
        <v>0.1193</v>
      </c>
    </row>
    <row r="1635" spans="1:2" x14ac:dyDescent="0.25">
      <c r="A1635" s="11">
        <v>42467</v>
      </c>
      <c r="B1635">
        <v>0.13350000000000001</v>
      </c>
    </row>
    <row r="1636" spans="1:2" x14ac:dyDescent="0.25">
      <c r="A1636" s="11">
        <v>42466</v>
      </c>
      <c r="B1636">
        <v>0.1123</v>
      </c>
    </row>
    <row r="1637" spans="1:2" x14ac:dyDescent="0.25">
      <c r="A1637" s="11">
        <v>42465</v>
      </c>
      <c r="B1637">
        <v>0.13339999999999999</v>
      </c>
    </row>
    <row r="1638" spans="1:2" x14ac:dyDescent="0.25">
      <c r="A1638" s="11">
        <v>42464</v>
      </c>
      <c r="B1638">
        <v>0.10829999999999999</v>
      </c>
    </row>
    <row r="1639" spans="1:2" x14ac:dyDescent="0.25">
      <c r="A1639" s="11">
        <v>42461</v>
      </c>
      <c r="B1639">
        <v>9.6000000000000002E-2</v>
      </c>
    </row>
    <row r="1640" spans="1:2" x14ac:dyDescent="0.25">
      <c r="A1640" s="11">
        <v>42460</v>
      </c>
      <c r="B1640">
        <v>0.1172</v>
      </c>
    </row>
    <row r="1641" spans="1:2" x14ac:dyDescent="0.25">
      <c r="A1641" s="11">
        <v>42459</v>
      </c>
      <c r="B1641">
        <v>9.8799999999999999E-2</v>
      </c>
    </row>
    <row r="1642" spans="1:2" x14ac:dyDescent="0.25">
      <c r="A1642" s="11">
        <v>42458</v>
      </c>
      <c r="B1642">
        <v>0.1079</v>
      </c>
    </row>
    <row r="1643" spans="1:2" x14ac:dyDescent="0.25">
      <c r="A1643" s="11">
        <v>42457</v>
      </c>
      <c r="B1643">
        <v>0.1236</v>
      </c>
    </row>
    <row r="1644" spans="1:2" x14ac:dyDescent="0.25">
      <c r="A1644" s="11">
        <v>42453</v>
      </c>
      <c r="B1644">
        <v>0.1196</v>
      </c>
    </row>
    <row r="1645" spans="1:2" x14ac:dyDescent="0.25">
      <c r="A1645" s="11">
        <v>42452</v>
      </c>
      <c r="B1645">
        <v>0.12540000000000001</v>
      </c>
    </row>
    <row r="1646" spans="1:2" x14ac:dyDescent="0.25">
      <c r="A1646" s="11">
        <v>42451</v>
      </c>
      <c r="B1646">
        <v>0.1249</v>
      </c>
    </row>
    <row r="1647" spans="1:2" x14ac:dyDescent="0.25">
      <c r="A1647" s="11">
        <v>42450</v>
      </c>
      <c r="B1647">
        <v>0.1123</v>
      </c>
    </row>
    <row r="1648" spans="1:2" x14ac:dyDescent="0.25">
      <c r="A1648" s="11">
        <v>42447</v>
      </c>
      <c r="B1648">
        <v>0.1017</v>
      </c>
    </row>
    <row r="1649" spans="1:2" x14ac:dyDescent="0.25">
      <c r="A1649" s="11">
        <v>42446</v>
      </c>
      <c r="B1649">
        <v>7.3400000000000007E-2</v>
      </c>
    </row>
    <row r="1650" spans="1:2" x14ac:dyDescent="0.25">
      <c r="A1650" s="11">
        <v>42445</v>
      </c>
      <c r="B1650">
        <v>8.3000000000000004E-2</v>
      </c>
    </row>
    <row r="1651" spans="1:2" x14ac:dyDescent="0.25">
      <c r="A1651" s="11">
        <v>42444</v>
      </c>
      <c r="B1651">
        <v>0.1055</v>
      </c>
    </row>
    <row r="1652" spans="1:2" x14ac:dyDescent="0.25">
      <c r="A1652" s="11">
        <v>42443</v>
      </c>
      <c r="B1652">
        <v>0.1037</v>
      </c>
    </row>
    <row r="1653" spans="1:2" x14ac:dyDescent="0.25">
      <c r="A1653" s="11">
        <v>42440</v>
      </c>
      <c r="B1653">
        <v>0.10299999999999999</v>
      </c>
    </row>
    <row r="1654" spans="1:2" x14ac:dyDescent="0.25">
      <c r="A1654" s="11">
        <v>42439</v>
      </c>
      <c r="B1654">
        <v>0.1351</v>
      </c>
    </row>
    <row r="1655" spans="1:2" x14ac:dyDescent="0.25">
      <c r="A1655" s="11">
        <v>42438</v>
      </c>
      <c r="B1655">
        <v>0.15559999999999999</v>
      </c>
    </row>
    <row r="1656" spans="1:2" x14ac:dyDescent="0.25">
      <c r="A1656" s="11">
        <v>42437</v>
      </c>
      <c r="B1656">
        <v>0.17080000000000001</v>
      </c>
    </row>
    <row r="1657" spans="1:2" x14ac:dyDescent="0.25">
      <c r="A1657" s="11">
        <v>42436</v>
      </c>
      <c r="B1657">
        <v>0.1459</v>
      </c>
    </row>
    <row r="1658" spans="1:2" x14ac:dyDescent="0.25">
      <c r="A1658" s="11">
        <v>42433</v>
      </c>
      <c r="B1658">
        <v>0.12620000000000001</v>
      </c>
    </row>
    <row r="1659" spans="1:2" x14ac:dyDescent="0.25">
      <c r="A1659" s="11">
        <v>42432</v>
      </c>
      <c r="B1659">
        <v>0.13619999999999999</v>
      </c>
    </row>
    <row r="1660" spans="1:2" x14ac:dyDescent="0.25">
      <c r="A1660" s="11">
        <v>42431</v>
      </c>
      <c r="B1660">
        <v>0.13730000000000001</v>
      </c>
    </row>
    <row r="1661" spans="1:2" x14ac:dyDescent="0.25">
      <c r="A1661" s="11">
        <v>42430</v>
      </c>
      <c r="B1661">
        <v>0.16350000000000001</v>
      </c>
    </row>
    <row r="1662" spans="1:2" x14ac:dyDescent="0.25">
      <c r="A1662" s="11">
        <v>42429</v>
      </c>
      <c r="B1662">
        <v>0.18640000000000001</v>
      </c>
    </row>
    <row r="1663" spans="1:2" x14ac:dyDescent="0.25">
      <c r="A1663" s="11">
        <v>42426</v>
      </c>
      <c r="B1663">
        <v>0.16059999999999999</v>
      </c>
    </row>
    <row r="1664" spans="1:2" x14ac:dyDescent="0.25">
      <c r="A1664" s="11">
        <v>42425</v>
      </c>
      <c r="B1664">
        <v>0.1648</v>
      </c>
    </row>
    <row r="1665" spans="1:2" x14ac:dyDescent="0.25">
      <c r="A1665" s="11">
        <v>42424</v>
      </c>
      <c r="B1665">
        <v>0.20499999999999999</v>
      </c>
    </row>
    <row r="1666" spans="1:2" x14ac:dyDescent="0.25">
      <c r="A1666" s="11">
        <v>42423</v>
      </c>
      <c r="B1666">
        <v>0.17910000000000001</v>
      </c>
    </row>
    <row r="1667" spans="1:2" x14ac:dyDescent="0.25">
      <c r="A1667" s="11">
        <v>42422</v>
      </c>
      <c r="B1667">
        <v>0.1404</v>
      </c>
    </row>
    <row r="1668" spans="1:2" x14ac:dyDescent="0.25">
      <c r="A1668" s="11">
        <v>42419</v>
      </c>
      <c r="B1668">
        <v>0.16439999999999999</v>
      </c>
    </row>
    <row r="1669" spans="1:2" x14ac:dyDescent="0.25">
      <c r="A1669" s="11">
        <v>42418</v>
      </c>
      <c r="B1669">
        <v>0.17899999999999999</v>
      </c>
    </row>
    <row r="1670" spans="1:2" x14ac:dyDescent="0.25">
      <c r="A1670" s="11">
        <v>42417</v>
      </c>
      <c r="B1670">
        <v>0.1802</v>
      </c>
    </row>
    <row r="1671" spans="1:2" x14ac:dyDescent="0.25">
      <c r="A1671" s="11">
        <v>42416</v>
      </c>
      <c r="B1671">
        <v>0.18140000000000001</v>
      </c>
    </row>
    <row r="1672" spans="1:2" x14ac:dyDescent="0.25">
      <c r="A1672" s="11">
        <v>42412</v>
      </c>
      <c r="B1672">
        <v>0.2041</v>
      </c>
    </row>
    <row r="1673" spans="1:2" x14ac:dyDescent="0.25">
      <c r="A1673" s="11">
        <v>42411</v>
      </c>
      <c r="B1673">
        <v>0.2681</v>
      </c>
    </row>
    <row r="1674" spans="1:2" x14ac:dyDescent="0.25">
      <c r="A1674" s="11">
        <v>42410</v>
      </c>
      <c r="B1674">
        <v>0.2419</v>
      </c>
    </row>
    <row r="1675" spans="1:2" x14ac:dyDescent="0.25">
      <c r="A1675" s="11">
        <v>42409</v>
      </c>
      <c r="B1675">
        <v>0.24859999999999999</v>
      </c>
    </row>
    <row r="1676" spans="1:2" x14ac:dyDescent="0.25">
      <c r="A1676" s="11">
        <v>42408</v>
      </c>
      <c r="B1676">
        <v>0.2626</v>
      </c>
    </row>
    <row r="1677" spans="1:2" x14ac:dyDescent="0.25">
      <c r="A1677" s="11">
        <v>42405</v>
      </c>
      <c r="B1677">
        <v>0.223</v>
      </c>
    </row>
    <row r="1678" spans="1:2" x14ac:dyDescent="0.25">
      <c r="A1678" s="11">
        <v>42404</v>
      </c>
      <c r="B1678">
        <v>0.18640000000000001</v>
      </c>
    </row>
    <row r="1679" spans="1:2" x14ac:dyDescent="0.25">
      <c r="A1679" s="11">
        <v>42403</v>
      </c>
      <c r="B1679">
        <v>0.2056</v>
      </c>
    </row>
    <row r="1680" spans="1:2" x14ac:dyDescent="0.25">
      <c r="A1680" s="11">
        <v>42402</v>
      </c>
      <c r="B1680">
        <v>0.2092</v>
      </c>
    </row>
    <row r="1681" spans="1:2" x14ac:dyDescent="0.25">
      <c r="A1681" s="11">
        <v>42401</v>
      </c>
      <c r="B1681">
        <v>0.1779</v>
      </c>
    </row>
    <row r="1682" spans="1:2" x14ac:dyDescent="0.25">
      <c r="A1682" s="11">
        <v>42398</v>
      </c>
      <c r="B1682">
        <v>0.16309999999999999</v>
      </c>
    </row>
    <row r="1683" spans="1:2" x14ac:dyDescent="0.25">
      <c r="A1683" s="11">
        <v>42397</v>
      </c>
      <c r="B1683">
        <v>0.19470000000000001</v>
      </c>
    </row>
    <row r="1684" spans="1:2" x14ac:dyDescent="0.25">
      <c r="A1684" s="11">
        <v>42396</v>
      </c>
      <c r="B1684">
        <v>0.21970000000000001</v>
      </c>
    </row>
    <row r="1685" spans="1:2" x14ac:dyDescent="0.25">
      <c r="A1685" s="11">
        <v>42395</v>
      </c>
      <c r="B1685">
        <v>0.21329999999999999</v>
      </c>
    </row>
    <row r="1686" spans="1:2" x14ac:dyDescent="0.25">
      <c r="A1686" s="11">
        <v>42394</v>
      </c>
      <c r="B1686">
        <v>0.2296</v>
      </c>
    </row>
    <row r="1687" spans="1:2" x14ac:dyDescent="0.25">
      <c r="A1687" s="11">
        <v>42391</v>
      </c>
      <c r="B1687">
        <v>0.19839999999999999</v>
      </c>
    </row>
    <row r="1688" spans="1:2" x14ac:dyDescent="0.25">
      <c r="A1688" s="11">
        <v>42390</v>
      </c>
      <c r="B1688">
        <v>0.26279999999999998</v>
      </c>
    </row>
    <row r="1689" spans="1:2" x14ac:dyDescent="0.25">
      <c r="A1689" s="11">
        <v>42389</v>
      </c>
      <c r="B1689">
        <v>0.30020000000000002</v>
      </c>
    </row>
    <row r="1690" spans="1:2" x14ac:dyDescent="0.25">
      <c r="A1690" s="11">
        <v>42388</v>
      </c>
      <c r="B1690">
        <v>0.24929999999999999</v>
      </c>
    </row>
    <row r="1691" spans="1:2" x14ac:dyDescent="0.25">
      <c r="A1691" s="11">
        <v>42384</v>
      </c>
      <c r="B1691">
        <v>0.2646</v>
      </c>
    </row>
    <row r="1692" spans="1:2" x14ac:dyDescent="0.25">
      <c r="A1692" s="11">
        <v>42383</v>
      </c>
      <c r="B1692">
        <v>0.222</v>
      </c>
    </row>
    <row r="1693" spans="1:2" x14ac:dyDescent="0.25">
      <c r="A1693" s="11">
        <v>42382</v>
      </c>
      <c r="B1693">
        <v>0.22409999999999999</v>
      </c>
    </row>
    <row r="1694" spans="1:2" x14ac:dyDescent="0.25">
      <c r="A1694" s="11">
        <v>42381</v>
      </c>
      <c r="B1694">
        <v>0.1729</v>
      </c>
    </row>
    <row r="1695" spans="1:2" x14ac:dyDescent="0.25">
      <c r="A1695" s="11">
        <v>42380</v>
      </c>
      <c r="B1695">
        <v>0.20349999999999999</v>
      </c>
    </row>
    <row r="1696" spans="1:2" x14ac:dyDescent="0.25">
      <c r="A1696" s="11">
        <v>42377</v>
      </c>
      <c r="B1696">
        <v>0.23100000000000001</v>
      </c>
    </row>
    <row r="1697" spans="1:2" x14ac:dyDescent="0.25">
      <c r="A1697" s="11">
        <v>42376</v>
      </c>
      <c r="B1697">
        <v>0.2198</v>
      </c>
    </row>
    <row r="1698" spans="1:2" x14ac:dyDescent="0.25">
      <c r="A1698" s="11">
        <v>42375</v>
      </c>
      <c r="B1698">
        <v>0.20250000000000001</v>
      </c>
    </row>
    <row r="1699" spans="1:2" x14ac:dyDescent="0.25">
      <c r="A1699" s="11">
        <v>42374</v>
      </c>
      <c r="B1699">
        <v>0.18540000000000001</v>
      </c>
    </row>
    <row r="1700" spans="1:2" x14ac:dyDescent="0.25">
      <c r="A1700" s="11">
        <v>42373</v>
      </c>
      <c r="B1700">
        <v>0.20780000000000001</v>
      </c>
    </row>
    <row r="1701" spans="1:2" x14ac:dyDescent="0.25">
      <c r="A1701" s="11">
        <v>42369</v>
      </c>
      <c r="B1701">
        <v>0.16839999999999999</v>
      </c>
    </row>
    <row r="1702" spans="1:2" x14ac:dyDescent="0.25">
      <c r="A1702" s="11">
        <v>42368</v>
      </c>
      <c r="B1702">
        <v>0.13400000000000001</v>
      </c>
    </row>
    <row r="1703" spans="1:2" x14ac:dyDescent="0.25">
      <c r="A1703" s="11">
        <v>42367</v>
      </c>
      <c r="B1703">
        <v>0.13589999999999999</v>
      </c>
    </row>
    <row r="1704" spans="1:2" x14ac:dyDescent="0.25">
      <c r="A1704" s="11">
        <v>42366</v>
      </c>
      <c r="B1704">
        <v>0.1416</v>
      </c>
    </row>
    <row r="1705" spans="1:2" x14ac:dyDescent="0.25">
      <c r="A1705" s="11">
        <v>42362</v>
      </c>
      <c r="B1705">
        <v>0.1118</v>
      </c>
    </row>
    <row r="1706" spans="1:2" x14ac:dyDescent="0.25">
      <c r="A1706" s="11">
        <v>42361</v>
      </c>
      <c r="B1706">
        <v>9.3200000000000005E-2</v>
      </c>
    </row>
    <row r="1707" spans="1:2" x14ac:dyDescent="0.25">
      <c r="A1707" s="11">
        <v>42360</v>
      </c>
      <c r="B1707">
        <v>0.15620000000000001</v>
      </c>
    </row>
    <row r="1708" spans="1:2" x14ac:dyDescent="0.25">
      <c r="A1708" s="11">
        <v>42359</v>
      </c>
      <c r="B1708">
        <v>0.1772</v>
      </c>
    </row>
    <row r="1709" spans="1:2" x14ac:dyDescent="0.25">
      <c r="A1709" s="11">
        <v>42356</v>
      </c>
      <c r="B1709">
        <v>0.16089999999999999</v>
      </c>
    </row>
    <row r="1710" spans="1:2" x14ac:dyDescent="0.25">
      <c r="A1710" s="11">
        <v>42355</v>
      </c>
      <c r="B1710">
        <v>0.10199999999999999</v>
      </c>
    </row>
    <row r="1711" spans="1:2" x14ac:dyDescent="0.25">
      <c r="A1711" s="11">
        <v>42354</v>
      </c>
      <c r="B1711">
        <v>0.11600000000000001</v>
      </c>
    </row>
    <row r="1712" spans="1:2" x14ac:dyDescent="0.25">
      <c r="A1712" s="11">
        <v>42353</v>
      </c>
      <c r="B1712">
        <v>0.16739999999999999</v>
      </c>
    </row>
    <row r="1713" spans="1:2" x14ac:dyDescent="0.25">
      <c r="A1713" s="11">
        <v>42352</v>
      </c>
      <c r="B1713">
        <v>0.16800000000000001</v>
      </c>
    </row>
    <row r="1714" spans="1:2" x14ac:dyDescent="0.25">
      <c r="A1714" s="11">
        <v>42349</v>
      </c>
      <c r="B1714">
        <v>0.20399999999999999</v>
      </c>
    </row>
    <row r="1715" spans="1:2" x14ac:dyDescent="0.25">
      <c r="A1715" s="11">
        <v>42348</v>
      </c>
      <c r="B1715">
        <v>0.14879999999999999</v>
      </c>
    </row>
    <row r="1716" spans="1:2" x14ac:dyDescent="0.25">
      <c r="A1716" s="11">
        <v>42347</v>
      </c>
      <c r="B1716">
        <v>0.161</v>
      </c>
    </row>
    <row r="1717" spans="1:2" x14ac:dyDescent="0.25">
      <c r="A1717" s="11">
        <v>42346</v>
      </c>
      <c r="B1717">
        <v>0.1394</v>
      </c>
    </row>
    <row r="1718" spans="1:2" x14ac:dyDescent="0.25">
      <c r="A1718" s="11">
        <v>42345</v>
      </c>
      <c r="B1718">
        <v>0.14960000000000001</v>
      </c>
    </row>
    <row r="1719" spans="1:2" x14ac:dyDescent="0.25">
      <c r="A1719" s="11">
        <v>42342</v>
      </c>
      <c r="B1719">
        <v>0.109</v>
      </c>
    </row>
    <row r="1720" spans="1:2" x14ac:dyDescent="0.25">
      <c r="A1720" s="11">
        <v>42341</v>
      </c>
      <c r="B1720">
        <v>0.1681</v>
      </c>
    </row>
    <row r="1721" spans="1:2" x14ac:dyDescent="0.25">
      <c r="A1721" s="11">
        <v>42340</v>
      </c>
      <c r="B1721">
        <v>0.15090000000000001</v>
      </c>
    </row>
    <row r="1722" spans="1:2" x14ac:dyDescent="0.25">
      <c r="A1722" s="11">
        <v>42339</v>
      </c>
      <c r="B1722">
        <v>0.1174</v>
      </c>
    </row>
    <row r="1723" spans="1:2" x14ac:dyDescent="0.25">
      <c r="A1723" s="11">
        <v>42338</v>
      </c>
      <c r="B1723">
        <v>0.14680000000000001</v>
      </c>
    </row>
    <row r="1724" spans="1:2" x14ac:dyDescent="0.25">
      <c r="A1724" s="11">
        <v>42335</v>
      </c>
      <c r="B1724">
        <v>0.12479999999999999</v>
      </c>
    </row>
    <row r="1725" spans="1:2" x14ac:dyDescent="0.25">
      <c r="A1725" s="11">
        <v>42333</v>
      </c>
      <c r="B1725">
        <v>0.12509999999999999</v>
      </c>
    </row>
    <row r="1726" spans="1:2" x14ac:dyDescent="0.25">
      <c r="A1726" s="11">
        <v>42332</v>
      </c>
      <c r="B1726">
        <v>0.11269999999999999</v>
      </c>
    </row>
    <row r="1727" spans="1:2" x14ac:dyDescent="0.25">
      <c r="A1727" s="11">
        <v>42331</v>
      </c>
      <c r="B1727">
        <v>0.12130000000000001</v>
      </c>
    </row>
    <row r="1728" spans="1:2" x14ac:dyDescent="0.25">
      <c r="A1728" s="11">
        <v>42328</v>
      </c>
      <c r="B1728">
        <v>0.1144</v>
      </c>
    </row>
    <row r="1729" spans="1:2" x14ac:dyDescent="0.25">
      <c r="A1729" s="11">
        <v>42327</v>
      </c>
      <c r="B1729">
        <v>0.11650000000000001</v>
      </c>
    </row>
    <row r="1730" spans="1:2" x14ac:dyDescent="0.25">
      <c r="A1730" s="11">
        <v>42326</v>
      </c>
      <c r="B1730">
        <v>0.1125</v>
      </c>
    </row>
    <row r="1731" spans="1:2" x14ac:dyDescent="0.25">
      <c r="A1731" s="11">
        <v>42325</v>
      </c>
      <c r="B1731">
        <v>0.15060000000000001</v>
      </c>
    </row>
    <row r="1732" spans="1:2" x14ac:dyDescent="0.25">
      <c r="A1732" s="11">
        <v>42324</v>
      </c>
      <c r="B1732">
        <v>0.1356</v>
      </c>
    </row>
    <row r="1733" spans="1:2" x14ac:dyDescent="0.25">
      <c r="A1733" s="11">
        <v>42321</v>
      </c>
      <c r="B1733">
        <v>0.17169999999999999</v>
      </c>
    </row>
    <row r="1734" spans="1:2" x14ac:dyDescent="0.25">
      <c r="A1734" s="11">
        <v>42320</v>
      </c>
      <c r="B1734">
        <v>0.15920000000000001</v>
      </c>
    </row>
    <row r="1735" spans="1:2" x14ac:dyDescent="0.25">
      <c r="A1735" s="11">
        <v>42319</v>
      </c>
      <c r="B1735">
        <v>0.12759999999999999</v>
      </c>
    </row>
    <row r="1736" spans="1:2" x14ac:dyDescent="0.25">
      <c r="A1736" s="11">
        <v>42318</v>
      </c>
      <c r="B1736">
        <v>0.1231</v>
      </c>
    </row>
    <row r="1737" spans="1:2" x14ac:dyDescent="0.25">
      <c r="A1737" s="11">
        <v>42317</v>
      </c>
      <c r="B1737">
        <v>0.14330000000000001</v>
      </c>
    </row>
    <row r="1738" spans="1:2" x14ac:dyDescent="0.25">
      <c r="A1738" s="11">
        <v>42314</v>
      </c>
      <c r="B1738">
        <v>0.1062</v>
      </c>
    </row>
    <row r="1739" spans="1:2" x14ac:dyDescent="0.25">
      <c r="A1739" s="11">
        <v>42313</v>
      </c>
      <c r="B1739">
        <v>0.11899999999999999</v>
      </c>
    </row>
    <row r="1740" spans="1:2" x14ac:dyDescent="0.25">
      <c r="A1740" s="11">
        <v>42312</v>
      </c>
      <c r="B1740">
        <v>0.1188</v>
      </c>
    </row>
    <row r="1741" spans="1:2" x14ac:dyDescent="0.25">
      <c r="A1741" s="11">
        <v>42311</v>
      </c>
      <c r="B1741">
        <v>0.1132</v>
      </c>
    </row>
    <row r="1742" spans="1:2" x14ac:dyDescent="0.25">
      <c r="A1742" s="11">
        <v>42310</v>
      </c>
      <c r="B1742">
        <v>0.1038</v>
      </c>
    </row>
    <row r="1743" spans="1:2" x14ac:dyDescent="0.25">
      <c r="A1743" s="11">
        <v>42307</v>
      </c>
      <c r="B1743">
        <v>0.1234</v>
      </c>
    </row>
    <row r="1744" spans="1:2" x14ac:dyDescent="0.25">
      <c r="A1744" s="11">
        <v>42306</v>
      </c>
      <c r="B1744">
        <v>0.1085</v>
      </c>
    </row>
    <row r="1745" spans="1:2" x14ac:dyDescent="0.25">
      <c r="A1745" s="11">
        <v>42305</v>
      </c>
      <c r="B1745">
        <v>0.13</v>
      </c>
    </row>
    <row r="1746" spans="1:2" x14ac:dyDescent="0.25">
      <c r="A1746" s="11">
        <v>42304</v>
      </c>
      <c r="B1746">
        <v>0.14119999999999999</v>
      </c>
    </row>
    <row r="1747" spans="1:2" x14ac:dyDescent="0.25">
      <c r="A1747" s="11">
        <v>42303</v>
      </c>
      <c r="B1747">
        <v>0.12520000000000001</v>
      </c>
    </row>
    <row r="1748" spans="1:2" x14ac:dyDescent="0.25">
      <c r="A1748" s="11">
        <v>42300</v>
      </c>
      <c r="B1748">
        <v>9.98E-2</v>
      </c>
    </row>
    <row r="1749" spans="1:2" x14ac:dyDescent="0.25">
      <c r="A1749" s="11">
        <v>42299</v>
      </c>
      <c r="B1749">
        <v>0.14369999999999999</v>
      </c>
    </row>
    <row r="1750" spans="1:2" x14ac:dyDescent="0.25">
      <c r="A1750" s="11">
        <v>42298</v>
      </c>
      <c r="B1750">
        <v>0.13170000000000001</v>
      </c>
    </row>
    <row r="1751" spans="1:2" x14ac:dyDescent="0.25">
      <c r="A1751" s="11">
        <v>42297</v>
      </c>
      <c r="B1751">
        <v>0.1142</v>
      </c>
    </row>
    <row r="1752" spans="1:2" x14ac:dyDescent="0.25">
      <c r="A1752" s="11">
        <v>42296</v>
      </c>
      <c r="B1752">
        <v>0.1222</v>
      </c>
    </row>
    <row r="1753" spans="1:2" x14ac:dyDescent="0.25">
      <c r="A1753" s="11">
        <v>42293</v>
      </c>
      <c r="B1753">
        <v>0.1085</v>
      </c>
    </row>
    <row r="1754" spans="1:2" x14ac:dyDescent="0.25">
      <c r="A1754" s="11">
        <v>42292</v>
      </c>
      <c r="B1754">
        <v>0.13</v>
      </c>
    </row>
    <row r="1755" spans="1:2" x14ac:dyDescent="0.25">
      <c r="A1755" s="11">
        <v>42291</v>
      </c>
      <c r="B1755">
        <v>0.13739999999999999</v>
      </c>
    </row>
    <row r="1756" spans="1:2" x14ac:dyDescent="0.25">
      <c r="A1756" s="11">
        <v>42290</v>
      </c>
      <c r="B1756">
        <v>0.13389999999999999</v>
      </c>
    </row>
    <row r="1757" spans="1:2" x14ac:dyDescent="0.25">
      <c r="A1757" s="11">
        <v>42289</v>
      </c>
      <c r="B1757">
        <v>0.13159999999999999</v>
      </c>
    </row>
    <row r="1758" spans="1:2" x14ac:dyDescent="0.25">
      <c r="A1758" s="11">
        <v>42286</v>
      </c>
      <c r="B1758">
        <v>0.12280000000000001</v>
      </c>
    </row>
    <row r="1759" spans="1:2" x14ac:dyDescent="0.25">
      <c r="A1759" s="11">
        <v>42285</v>
      </c>
      <c r="B1759">
        <v>0.14069999999999999</v>
      </c>
    </row>
    <row r="1760" spans="1:2" x14ac:dyDescent="0.25">
      <c r="A1760" s="11">
        <v>42284</v>
      </c>
      <c r="B1760">
        <v>0.14710000000000001</v>
      </c>
    </row>
    <row r="1761" spans="1:2" x14ac:dyDescent="0.25">
      <c r="A1761" s="11">
        <v>42283</v>
      </c>
      <c r="B1761">
        <v>0.1515</v>
      </c>
    </row>
    <row r="1762" spans="1:2" x14ac:dyDescent="0.25">
      <c r="A1762" s="11">
        <v>42282</v>
      </c>
      <c r="B1762">
        <v>0.1585</v>
      </c>
    </row>
    <row r="1763" spans="1:2" x14ac:dyDescent="0.25">
      <c r="A1763" s="11">
        <v>42279</v>
      </c>
      <c r="B1763">
        <v>0.1817</v>
      </c>
    </row>
    <row r="1764" spans="1:2" x14ac:dyDescent="0.25">
      <c r="A1764" s="11">
        <v>42278</v>
      </c>
      <c r="B1764">
        <v>0.21410000000000001</v>
      </c>
    </row>
    <row r="1765" spans="1:2" x14ac:dyDescent="0.25">
      <c r="A1765" s="11">
        <v>42277</v>
      </c>
      <c r="B1765">
        <v>0.2109</v>
      </c>
    </row>
    <row r="1766" spans="1:2" x14ac:dyDescent="0.25">
      <c r="A1766" s="11">
        <v>42276</v>
      </c>
      <c r="B1766">
        <v>0.25679999999999997</v>
      </c>
    </row>
    <row r="1767" spans="1:2" x14ac:dyDescent="0.25">
      <c r="A1767" s="11">
        <v>42275</v>
      </c>
      <c r="B1767">
        <v>0.26329999999999998</v>
      </c>
    </row>
    <row r="1768" spans="1:2" x14ac:dyDescent="0.25">
      <c r="A1768" s="11">
        <v>42272</v>
      </c>
      <c r="B1768">
        <v>0.19320000000000001</v>
      </c>
    </row>
    <row r="1769" spans="1:2" x14ac:dyDescent="0.25">
      <c r="A1769" s="11">
        <v>42271</v>
      </c>
      <c r="B1769">
        <v>0.2046</v>
      </c>
    </row>
    <row r="1770" spans="1:2" x14ac:dyDescent="0.25">
      <c r="A1770" s="11">
        <v>42270</v>
      </c>
      <c r="B1770">
        <v>0.19980000000000001</v>
      </c>
    </row>
    <row r="1771" spans="1:2" x14ac:dyDescent="0.25">
      <c r="A1771" s="11">
        <v>42269</v>
      </c>
      <c r="B1771">
        <v>0.21199999999999999</v>
      </c>
    </row>
    <row r="1772" spans="1:2" x14ac:dyDescent="0.25">
      <c r="A1772" s="11">
        <v>42268</v>
      </c>
      <c r="B1772">
        <v>0.19789999999999999</v>
      </c>
    </row>
    <row r="1773" spans="1:2" x14ac:dyDescent="0.25">
      <c r="A1773" s="11">
        <v>42265</v>
      </c>
      <c r="B1773">
        <v>0.21</v>
      </c>
    </row>
    <row r="1774" spans="1:2" x14ac:dyDescent="0.25">
      <c r="A1774" s="11">
        <v>42264</v>
      </c>
      <c r="B1774">
        <v>0.12770000000000001</v>
      </c>
    </row>
    <row r="1775" spans="1:2" x14ac:dyDescent="0.25">
      <c r="A1775" s="11">
        <v>42263</v>
      </c>
      <c r="B1775">
        <v>0.1673</v>
      </c>
    </row>
    <row r="1776" spans="1:2" x14ac:dyDescent="0.25">
      <c r="A1776" s="11">
        <v>42262</v>
      </c>
      <c r="B1776">
        <v>0.1802</v>
      </c>
    </row>
    <row r="1777" spans="1:2" x14ac:dyDescent="0.25">
      <c r="A1777" s="11">
        <v>42261</v>
      </c>
      <c r="B1777">
        <v>0.1905</v>
      </c>
    </row>
    <row r="1778" spans="1:2" x14ac:dyDescent="0.25">
      <c r="A1778" s="11">
        <v>42258</v>
      </c>
      <c r="B1778">
        <v>0.1857</v>
      </c>
    </row>
    <row r="1779" spans="1:2" x14ac:dyDescent="0.25">
      <c r="A1779" s="11">
        <v>42257</v>
      </c>
      <c r="B1779">
        <v>0.20030000000000001</v>
      </c>
    </row>
    <row r="1780" spans="1:2" x14ac:dyDescent="0.25">
      <c r="A1780" s="11">
        <v>42256</v>
      </c>
      <c r="B1780">
        <v>0.2321</v>
      </c>
    </row>
    <row r="1781" spans="1:2" x14ac:dyDescent="0.25">
      <c r="A1781" s="11">
        <v>42255</v>
      </c>
      <c r="B1781">
        <v>0.1953</v>
      </c>
    </row>
    <row r="1782" spans="1:2" x14ac:dyDescent="0.25">
      <c r="A1782" s="11">
        <v>42251</v>
      </c>
      <c r="B1782">
        <v>0.24279999999999999</v>
      </c>
    </row>
    <row r="1783" spans="1:2" x14ac:dyDescent="0.25">
      <c r="A1783" s="11">
        <v>42250</v>
      </c>
      <c r="B1783">
        <v>0.1996</v>
      </c>
    </row>
    <row r="1784" spans="1:2" x14ac:dyDescent="0.25">
      <c r="A1784" s="11">
        <v>42249</v>
      </c>
      <c r="B1784">
        <v>0.2142</v>
      </c>
    </row>
    <row r="1785" spans="1:2" x14ac:dyDescent="0.25">
      <c r="A1785" s="11">
        <v>42248</v>
      </c>
      <c r="B1785">
        <v>0.28399999999999997</v>
      </c>
    </row>
    <row r="1786" spans="1:2" x14ac:dyDescent="0.25">
      <c r="A1786" s="11">
        <v>42247</v>
      </c>
      <c r="B1786">
        <v>0.21529999999999999</v>
      </c>
    </row>
    <row r="1787" spans="1:2" x14ac:dyDescent="0.25">
      <c r="A1787" s="11">
        <v>42244</v>
      </c>
      <c r="B1787">
        <v>0.24279999999999999</v>
      </c>
    </row>
    <row r="1788" spans="1:2" x14ac:dyDescent="0.25">
      <c r="A1788" s="11">
        <v>42243</v>
      </c>
      <c r="B1788">
        <v>0.26329999999999998</v>
      </c>
    </row>
    <row r="1789" spans="1:2" x14ac:dyDescent="0.25">
      <c r="A1789" s="11">
        <v>42242</v>
      </c>
      <c r="B1789">
        <v>0.2863</v>
      </c>
    </row>
    <row r="1790" spans="1:2" x14ac:dyDescent="0.25">
      <c r="A1790" s="11">
        <v>42241</v>
      </c>
      <c r="B1790">
        <v>0.4002</v>
      </c>
    </row>
    <row r="1791" spans="1:2" x14ac:dyDescent="0.25">
      <c r="A1791" s="11">
        <v>42240</v>
      </c>
      <c r="B1791">
        <v>0.35160000000000002</v>
      </c>
    </row>
    <row r="1792" spans="1:2" x14ac:dyDescent="0.25">
      <c r="A1792" s="11">
        <v>42237</v>
      </c>
      <c r="B1792">
        <v>0.29820000000000002</v>
      </c>
    </row>
    <row r="1793" spans="1:2" x14ac:dyDescent="0.25">
      <c r="A1793" s="11">
        <v>42236</v>
      </c>
      <c r="B1793">
        <v>0.1467</v>
      </c>
    </row>
    <row r="1794" spans="1:2" x14ac:dyDescent="0.25">
      <c r="A1794" s="11">
        <v>42235</v>
      </c>
      <c r="B1794">
        <v>0.1086</v>
      </c>
    </row>
    <row r="1795" spans="1:2" x14ac:dyDescent="0.25">
      <c r="A1795" s="11">
        <v>42234</v>
      </c>
      <c r="B1795">
        <v>0.104</v>
      </c>
    </row>
    <row r="1796" spans="1:2" x14ac:dyDescent="0.25">
      <c r="A1796" s="11">
        <v>42233</v>
      </c>
      <c r="B1796">
        <v>9.5600000000000004E-2</v>
      </c>
    </row>
    <row r="1797" spans="1:2" x14ac:dyDescent="0.25">
      <c r="A1797" s="11">
        <v>42230</v>
      </c>
      <c r="B1797">
        <v>0.1104</v>
      </c>
    </row>
    <row r="1798" spans="1:2" x14ac:dyDescent="0.25">
      <c r="A1798" s="11">
        <v>42229</v>
      </c>
      <c r="B1798">
        <v>0.1217</v>
      </c>
    </row>
    <row r="1799" spans="1:2" x14ac:dyDescent="0.25">
      <c r="A1799" s="11">
        <v>42228</v>
      </c>
      <c r="B1799">
        <v>0.1293</v>
      </c>
    </row>
    <row r="1800" spans="1:2" x14ac:dyDescent="0.25">
      <c r="A1800" s="11">
        <v>42227</v>
      </c>
      <c r="B1800">
        <v>0.12089999999999999</v>
      </c>
    </row>
    <row r="1801" spans="1:2" x14ac:dyDescent="0.25">
      <c r="A1801" s="11">
        <v>42226</v>
      </c>
      <c r="B1801">
        <v>9.64E-2</v>
      </c>
    </row>
    <row r="1802" spans="1:2" x14ac:dyDescent="0.25">
      <c r="A1802" s="11">
        <v>42223</v>
      </c>
      <c r="B1802">
        <v>0.1197</v>
      </c>
    </row>
    <row r="1803" spans="1:2" x14ac:dyDescent="0.25">
      <c r="A1803" s="11">
        <v>42222</v>
      </c>
      <c r="B1803">
        <v>0.1288</v>
      </c>
    </row>
    <row r="1804" spans="1:2" x14ac:dyDescent="0.25">
      <c r="A1804" s="11">
        <v>42221</v>
      </c>
      <c r="B1804">
        <v>9.8000000000000004E-2</v>
      </c>
    </row>
    <row r="1805" spans="1:2" x14ac:dyDescent="0.25">
      <c r="A1805" s="11">
        <v>42220</v>
      </c>
      <c r="B1805">
        <v>9.2999999999999999E-2</v>
      </c>
    </row>
    <row r="1806" spans="1:2" x14ac:dyDescent="0.25">
      <c r="A1806" s="11">
        <v>42219</v>
      </c>
      <c r="B1806">
        <v>0.1017</v>
      </c>
    </row>
    <row r="1807" spans="1:2" x14ac:dyDescent="0.25">
      <c r="A1807" s="11">
        <v>42216</v>
      </c>
      <c r="B1807">
        <v>9.7900000000000001E-2</v>
      </c>
    </row>
    <row r="1808" spans="1:2" x14ac:dyDescent="0.25">
      <c r="A1808" s="11">
        <v>42215</v>
      </c>
      <c r="B1808">
        <v>9.9400000000000002E-2</v>
      </c>
    </row>
    <row r="1809" spans="1:2" x14ac:dyDescent="0.25">
      <c r="A1809" s="11">
        <v>42214</v>
      </c>
      <c r="B1809">
        <v>9.9299999999999999E-2</v>
      </c>
    </row>
    <row r="1810" spans="1:2" x14ac:dyDescent="0.25">
      <c r="A1810" s="11">
        <v>42213</v>
      </c>
      <c r="B1810">
        <v>0.1167</v>
      </c>
    </row>
    <row r="1811" spans="1:2" x14ac:dyDescent="0.25">
      <c r="A1811" s="11">
        <v>42212</v>
      </c>
      <c r="B1811">
        <v>0.1547</v>
      </c>
    </row>
    <row r="1812" spans="1:2" x14ac:dyDescent="0.25">
      <c r="A1812" s="11">
        <v>42209</v>
      </c>
      <c r="B1812">
        <v>0.12989999999999999</v>
      </c>
    </row>
    <row r="1813" spans="1:2" x14ac:dyDescent="0.25">
      <c r="A1813" s="11">
        <v>42208</v>
      </c>
      <c r="B1813">
        <v>0.11310000000000001</v>
      </c>
    </row>
    <row r="1814" spans="1:2" x14ac:dyDescent="0.25">
      <c r="A1814" s="11">
        <v>42207</v>
      </c>
      <c r="B1814">
        <v>9.5500000000000002E-2</v>
      </c>
    </row>
    <row r="1815" spans="1:2" x14ac:dyDescent="0.25">
      <c r="A1815" s="11">
        <v>42206</v>
      </c>
      <c r="B1815">
        <v>0.1012</v>
      </c>
    </row>
    <row r="1816" spans="1:2" x14ac:dyDescent="0.25">
      <c r="A1816" s="11">
        <v>42205</v>
      </c>
      <c r="B1816">
        <v>9.4899999999999998E-2</v>
      </c>
    </row>
    <row r="1817" spans="1:2" x14ac:dyDescent="0.25">
      <c r="A1817" s="11">
        <v>42202</v>
      </c>
      <c r="B1817">
        <v>7.7299999999999994E-2</v>
      </c>
    </row>
    <row r="1818" spans="1:2" x14ac:dyDescent="0.25">
      <c r="A1818" s="11">
        <v>42201</v>
      </c>
      <c r="B1818">
        <v>8.3500000000000005E-2</v>
      </c>
    </row>
    <row r="1819" spans="1:2" x14ac:dyDescent="0.25">
      <c r="A1819" s="11">
        <v>42200</v>
      </c>
      <c r="B1819">
        <v>0.1181</v>
      </c>
    </row>
    <row r="1820" spans="1:2" x14ac:dyDescent="0.25">
      <c r="A1820" s="11">
        <v>42199</v>
      </c>
      <c r="B1820">
        <v>0.1036</v>
      </c>
    </row>
    <row r="1821" spans="1:2" x14ac:dyDescent="0.25">
      <c r="A1821" s="11">
        <v>42198</v>
      </c>
      <c r="B1821">
        <v>0.1222</v>
      </c>
    </row>
    <row r="1822" spans="1:2" x14ac:dyDescent="0.25">
      <c r="A1822" s="11">
        <v>42195</v>
      </c>
      <c r="B1822">
        <v>0.15570000000000001</v>
      </c>
    </row>
    <row r="1823" spans="1:2" x14ac:dyDescent="0.25">
      <c r="A1823" s="11">
        <v>42194</v>
      </c>
      <c r="B1823">
        <v>0.1908</v>
      </c>
    </row>
    <row r="1824" spans="1:2" x14ac:dyDescent="0.25">
      <c r="A1824" s="11">
        <v>42193</v>
      </c>
      <c r="B1824">
        <v>0.19059999999999999</v>
      </c>
    </row>
    <row r="1825" spans="1:2" x14ac:dyDescent="0.25">
      <c r="A1825" s="11">
        <v>42192</v>
      </c>
      <c r="B1825">
        <v>0.14530000000000001</v>
      </c>
    </row>
    <row r="1826" spans="1:2" x14ac:dyDescent="0.25">
      <c r="A1826" s="11">
        <v>42191</v>
      </c>
      <c r="B1826">
        <v>0.1704</v>
      </c>
    </row>
    <row r="1827" spans="1:2" x14ac:dyDescent="0.25">
      <c r="A1827" s="11">
        <v>42187</v>
      </c>
      <c r="B1827">
        <v>0.1734</v>
      </c>
    </row>
    <row r="1828" spans="1:2" x14ac:dyDescent="0.25">
      <c r="A1828" s="11">
        <v>42186</v>
      </c>
      <c r="B1828">
        <v>0.15989999999999999</v>
      </c>
    </row>
    <row r="1829" spans="1:2" x14ac:dyDescent="0.25">
      <c r="A1829" s="11">
        <v>42185</v>
      </c>
      <c r="B1829">
        <v>0.18490000000000001</v>
      </c>
    </row>
    <row r="1830" spans="1:2" x14ac:dyDescent="0.25">
      <c r="A1830" s="11">
        <v>42184</v>
      </c>
      <c r="B1830">
        <v>0.19769999999999999</v>
      </c>
    </row>
    <row r="1831" spans="1:2" x14ac:dyDescent="0.25">
      <c r="A1831" s="11">
        <v>42181</v>
      </c>
      <c r="B1831">
        <v>0.1391</v>
      </c>
    </row>
    <row r="1832" spans="1:2" x14ac:dyDescent="0.25">
      <c r="A1832" s="11">
        <v>42180</v>
      </c>
      <c r="B1832">
        <v>0.1338</v>
      </c>
    </row>
    <row r="1833" spans="1:2" x14ac:dyDescent="0.25">
      <c r="A1833" s="11">
        <v>42179</v>
      </c>
      <c r="B1833">
        <v>0.1187</v>
      </c>
    </row>
    <row r="1834" spans="1:2" x14ac:dyDescent="0.25">
      <c r="A1834" s="11">
        <v>42178</v>
      </c>
      <c r="B1834">
        <v>0.10290000000000001</v>
      </c>
    </row>
    <row r="1835" spans="1:2" x14ac:dyDescent="0.25">
      <c r="A1835" s="11">
        <v>42177</v>
      </c>
      <c r="B1835">
        <v>0.1032</v>
      </c>
    </row>
    <row r="1836" spans="1:2" x14ac:dyDescent="0.25">
      <c r="A1836" s="11">
        <v>42174</v>
      </c>
      <c r="B1836">
        <v>0.1115</v>
      </c>
    </row>
    <row r="1837" spans="1:2" x14ac:dyDescent="0.25">
      <c r="A1837" s="11">
        <v>42173</v>
      </c>
      <c r="B1837">
        <v>7.85E-2</v>
      </c>
    </row>
    <row r="1838" spans="1:2" x14ac:dyDescent="0.25">
      <c r="A1838" s="11">
        <v>42172</v>
      </c>
      <c r="B1838">
        <v>8.8900000000000007E-2</v>
      </c>
    </row>
    <row r="1839" spans="1:2" x14ac:dyDescent="0.25">
      <c r="A1839" s="11">
        <v>42171</v>
      </c>
      <c r="B1839">
        <v>0.1099</v>
      </c>
    </row>
    <row r="1840" spans="1:2" x14ac:dyDescent="0.25">
      <c r="A1840" s="11">
        <v>42170</v>
      </c>
      <c r="B1840">
        <v>0.10979999999999999</v>
      </c>
    </row>
    <row r="1841" spans="1:2" x14ac:dyDescent="0.25">
      <c r="A1841" s="11">
        <v>42167</v>
      </c>
      <c r="B1841">
        <v>0.1084</v>
      </c>
    </row>
    <row r="1842" spans="1:2" x14ac:dyDescent="0.25">
      <c r="A1842" s="11">
        <v>42166</v>
      </c>
      <c r="B1842">
        <v>8.8499999999999995E-2</v>
      </c>
    </row>
    <row r="1843" spans="1:2" x14ac:dyDescent="0.25">
      <c r="A1843" s="11">
        <v>42165</v>
      </c>
      <c r="B1843">
        <v>0.1152</v>
      </c>
    </row>
    <row r="1844" spans="1:2" x14ac:dyDescent="0.25">
      <c r="A1844" s="11">
        <v>42164</v>
      </c>
      <c r="B1844">
        <v>0.12820000000000001</v>
      </c>
    </row>
    <row r="1845" spans="1:2" x14ac:dyDescent="0.25">
      <c r="A1845" s="11">
        <v>42163</v>
      </c>
      <c r="B1845">
        <v>0.1338</v>
      </c>
    </row>
    <row r="1846" spans="1:2" x14ac:dyDescent="0.25">
      <c r="A1846" s="11">
        <v>42160</v>
      </c>
      <c r="B1846">
        <v>0.121</v>
      </c>
    </row>
    <row r="1847" spans="1:2" x14ac:dyDescent="0.25">
      <c r="A1847" s="11">
        <v>42159</v>
      </c>
      <c r="B1847">
        <v>0.1452</v>
      </c>
    </row>
    <row r="1848" spans="1:2" x14ac:dyDescent="0.25">
      <c r="A1848" s="11">
        <v>42158</v>
      </c>
      <c r="B1848">
        <v>0.1217</v>
      </c>
    </row>
    <row r="1849" spans="1:2" x14ac:dyDescent="0.25">
      <c r="A1849" s="11">
        <v>42157</v>
      </c>
      <c r="B1849">
        <v>0.1166</v>
      </c>
    </row>
    <row r="1850" spans="1:2" x14ac:dyDescent="0.25">
      <c r="A1850" s="11">
        <v>42156</v>
      </c>
      <c r="B1850">
        <v>0.1158</v>
      </c>
    </row>
    <row r="1851" spans="1:2" x14ac:dyDescent="0.25">
      <c r="A1851" s="11">
        <v>42153</v>
      </c>
      <c r="B1851">
        <v>0.1246</v>
      </c>
    </row>
    <row r="1852" spans="1:2" x14ac:dyDescent="0.25">
      <c r="A1852" s="11">
        <v>42152</v>
      </c>
      <c r="B1852">
        <v>0.1149</v>
      </c>
    </row>
    <row r="1853" spans="1:2" x14ac:dyDescent="0.25">
      <c r="A1853" s="11">
        <v>42151</v>
      </c>
      <c r="B1853">
        <v>9.8599999999999993E-2</v>
      </c>
    </row>
    <row r="1854" spans="1:2" x14ac:dyDescent="0.25">
      <c r="A1854" s="11">
        <v>42150</v>
      </c>
      <c r="B1854">
        <v>0.13089999999999999</v>
      </c>
    </row>
    <row r="1855" spans="1:2" x14ac:dyDescent="0.25">
      <c r="A1855" s="11">
        <v>42146</v>
      </c>
      <c r="B1855">
        <v>8.2799999999999999E-2</v>
      </c>
    </row>
    <row r="1856" spans="1:2" x14ac:dyDescent="0.25">
      <c r="A1856" s="11">
        <v>42145</v>
      </c>
      <c r="B1856">
        <v>7.9500000000000001E-2</v>
      </c>
    </row>
    <row r="1857" spans="1:2" x14ac:dyDescent="0.25">
      <c r="A1857" s="11">
        <v>42144</v>
      </c>
      <c r="B1857">
        <v>8.9200000000000002E-2</v>
      </c>
    </row>
    <row r="1858" spans="1:2" x14ac:dyDescent="0.25">
      <c r="A1858" s="11">
        <v>42143</v>
      </c>
      <c r="B1858">
        <v>9.1899999999999996E-2</v>
      </c>
    </row>
    <row r="1859" spans="1:2" x14ac:dyDescent="0.25">
      <c r="A1859" s="11">
        <v>42142</v>
      </c>
      <c r="B1859">
        <v>9.3399999999999997E-2</v>
      </c>
    </row>
    <row r="1860" spans="1:2" x14ac:dyDescent="0.25">
      <c r="A1860" s="11">
        <v>42139</v>
      </c>
      <c r="B1860">
        <v>8.8999999999999996E-2</v>
      </c>
    </row>
    <row r="1861" spans="1:2" x14ac:dyDescent="0.25">
      <c r="A1861" s="11">
        <v>42138</v>
      </c>
      <c r="B1861">
        <v>0.1014</v>
      </c>
    </row>
    <row r="1862" spans="1:2" x14ac:dyDescent="0.25">
      <c r="A1862" s="11">
        <v>42137</v>
      </c>
      <c r="B1862">
        <v>0.1169</v>
      </c>
    </row>
    <row r="1863" spans="1:2" x14ac:dyDescent="0.25">
      <c r="A1863" s="11">
        <v>42136</v>
      </c>
      <c r="B1863">
        <v>0.1215</v>
      </c>
    </row>
    <row r="1864" spans="1:2" x14ac:dyDescent="0.25">
      <c r="A1864" s="11">
        <v>42135</v>
      </c>
      <c r="B1864">
        <v>0.1038</v>
      </c>
    </row>
    <row r="1865" spans="1:2" x14ac:dyDescent="0.25">
      <c r="A1865" s="11">
        <v>42132</v>
      </c>
      <c r="B1865">
        <v>8.7900000000000006E-2</v>
      </c>
    </row>
    <row r="1866" spans="1:2" x14ac:dyDescent="0.25">
      <c r="A1866" s="11">
        <v>42131</v>
      </c>
      <c r="B1866">
        <v>0.14280000000000001</v>
      </c>
    </row>
    <row r="1867" spans="1:2" x14ac:dyDescent="0.25">
      <c r="A1867" s="11">
        <v>42130</v>
      </c>
      <c r="B1867">
        <v>0.1434</v>
      </c>
    </row>
    <row r="1868" spans="1:2" x14ac:dyDescent="0.25">
      <c r="A1868" s="11">
        <v>42129</v>
      </c>
      <c r="B1868">
        <v>0.1366</v>
      </c>
    </row>
    <row r="1869" spans="1:2" x14ac:dyDescent="0.25">
      <c r="A1869" s="11">
        <v>42128</v>
      </c>
      <c r="B1869">
        <v>0.1111</v>
      </c>
    </row>
    <row r="1870" spans="1:2" x14ac:dyDescent="0.25">
      <c r="A1870" s="11">
        <v>42125</v>
      </c>
      <c r="B1870">
        <v>0.1037</v>
      </c>
    </row>
    <row r="1871" spans="1:2" x14ac:dyDescent="0.25">
      <c r="A1871" s="11">
        <v>42124</v>
      </c>
      <c r="B1871">
        <v>0.14319999999999999</v>
      </c>
    </row>
    <row r="1872" spans="1:2" x14ac:dyDescent="0.25">
      <c r="A1872" s="11">
        <v>42123</v>
      </c>
      <c r="B1872">
        <v>0.109</v>
      </c>
    </row>
    <row r="1873" spans="1:2" x14ac:dyDescent="0.25">
      <c r="A1873" s="11">
        <v>42122</v>
      </c>
      <c r="B1873">
        <v>0.113</v>
      </c>
    </row>
    <row r="1874" spans="1:2" x14ac:dyDescent="0.25">
      <c r="A1874" s="11">
        <v>42121</v>
      </c>
      <c r="B1874">
        <v>0.1182</v>
      </c>
    </row>
    <row r="1875" spans="1:2" x14ac:dyDescent="0.25">
      <c r="A1875" s="11">
        <v>42118</v>
      </c>
      <c r="B1875">
        <v>9.5899999999999999E-2</v>
      </c>
    </row>
    <row r="1876" spans="1:2" x14ac:dyDescent="0.25">
      <c r="A1876" s="11">
        <v>42117</v>
      </c>
      <c r="B1876">
        <v>0.1032</v>
      </c>
    </row>
    <row r="1877" spans="1:2" x14ac:dyDescent="0.25">
      <c r="A1877" s="11">
        <v>42116</v>
      </c>
      <c r="B1877">
        <v>9.8599999999999993E-2</v>
      </c>
    </row>
    <row r="1878" spans="1:2" x14ac:dyDescent="0.25">
      <c r="A1878" s="11">
        <v>42115</v>
      </c>
      <c r="B1878">
        <v>0.1101</v>
      </c>
    </row>
    <row r="1879" spans="1:2" x14ac:dyDescent="0.25">
      <c r="A1879" s="11">
        <v>42114</v>
      </c>
      <c r="B1879">
        <v>9.9599999999999994E-2</v>
      </c>
    </row>
    <row r="1880" spans="1:2" x14ac:dyDescent="0.25">
      <c r="A1880" s="11">
        <v>42111</v>
      </c>
      <c r="B1880">
        <v>0.12130000000000001</v>
      </c>
    </row>
    <row r="1881" spans="1:2" x14ac:dyDescent="0.25">
      <c r="A1881" s="11">
        <v>42110</v>
      </c>
      <c r="B1881">
        <v>0.10199999999999999</v>
      </c>
    </row>
    <row r="1882" spans="1:2" x14ac:dyDescent="0.25">
      <c r="A1882" s="11">
        <v>42109</v>
      </c>
      <c r="B1882">
        <v>9.6000000000000002E-2</v>
      </c>
    </row>
    <row r="1883" spans="1:2" x14ac:dyDescent="0.25">
      <c r="A1883" s="11">
        <v>42108</v>
      </c>
      <c r="B1883">
        <v>0.108</v>
      </c>
    </row>
    <row r="1884" spans="1:2" x14ac:dyDescent="0.25">
      <c r="A1884" s="11">
        <v>42107</v>
      </c>
      <c r="B1884">
        <v>0.1105</v>
      </c>
    </row>
    <row r="1885" spans="1:2" x14ac:dyDescent="0.25">
      <c r="A1885" s="11">
        <v>42104</v>
      </c>
      <c r="B1885">
        <v>8.7099999999999997E-2</v>
      </c>
    </row>
    <row r="1886" spans="1:2" x14ac:dyDescent="0.25">
      <c r="A1886" s="11">
        <v>42103</v>
      </c>
      <c r="B1886">
        <v>0.1072</v>
      </c>
    </row>
    <row r="1887" spans="1:2" x14ac:dyDescent="0.25">
      <c r="A1887" s="11">
        <v>42102</v>
      </c>
      <c r="B1887">
        <v>0.1192</v>
      </c>
    </row>
    <row r="1888" spans="1:2" x14ac:dyDescent="0.25">
      <c r="A1888" s="11">
        <v>42101</v>
      </c>
      <c r="B1888">
        <v>0.1285</v>
      </c>
    </row>
    <row r="1889" spans="1:2" x14ac:dyDescent="0.25">
      <c r="A1889" s="11">
        <v>42100</v>
      </c>
      <c r="B1889">
        <v>0.129</v>
      </c>
    </row>
    <row r="1890" spans="1:2" x14ac:dyDescent="0.25">
      <c r="A1890" s="11">
        <v>42096</v>
      </c>
      <c r="B1890">
        <v>0.13159999999999999</v>
      </c>
    </row>
    <row r="1891" spans="1:2" x14ac:dyDescent="0.25">
      <c r="A1891" s="11">
        <v>42095</v>
      </c>
      <c r="B1891">
        <v>0.13750000000000001</v>
      </c>
    </row>
    <row r="1892" spans="1:2" x14ac:dyDescent="0.25">
      <c r="A1892" s="11">
        <v>42094</v>
      </c>
      <c r="B1892">
        <v>0.13869999999999999</v>
      </c>
    </row>
    <row r="1893" spans="1:2" x14ac:dyDescent="0.25">
      <c r="A1893" s="11">
        <v>42093</v>
      </c>
      <c r="B1893">
        <v>0.1183</v>
      </c>
    </row>
    <row r="1894" spans="1:2" x14ac:dyDescent="0.25">
      <c r="A1894" s="11">
        <v>42090</v>
      </c>
      <c r="B1894">
        <v>0.13300000000000001</v>
      </c>
    </row>
    <row r="1895" spans="1:2" x14ac:dyDescent="0.25">
      <c r="A1895" s="11">
        <v>42089</v>
      </c>
      <c r="B1895">
        <v>0.14149999999999999</v>
      </c>
    </row>
    <row r="1896" spans="1:2" x14ac:dyDescent="0.25">
      <c r="A1896" s="11">
        <v>42088</v>
      </c>
      <c r="B1896">
        <v>0.13830000000000001</v>
      </c>
    </row>
    <row r="1897" spans="1:2" x14ac:dyDescent="0.25">
      <c r="A1897" s="11">
        <v>42087</v>
      </c>
      <c r="B1897">
        <v>0.1106</v>
      </c>
    </row>
    <row r="1898" spans="1:2" x14ac:dyDescent="0.25">
      <c r="A1898" s="11">
        <v>42086</v>
      </c>
      <c r="B1898">
        <v>9.74E-2</v>
      </c>
    </row>
    <row r="1899" spans="1:2" x14ac:dyDescent="0.25">
      <c r="A1899" s="11">
        <v>42083</v>
      </c>
      <c r="B1899">
        <v>8.8499999999999995E-2</v>
      </c>
    </row>
    <row r="1900" spans="1:2" x14ac:dyDescent="0.25">
      <c r="A1900" s="11">
        <v>42082</v>
      </c>
      <c r="B1900">
        <v>7.9100000000000004E-2</v>
      </c>
    </row>
    <row r="1901" spans="1:2" x14ac:dyDescent="0.25">
      <c r="A1901" s="11">
        <v>42081</v>
      </c>
      <c r="B1901">
        <v>4.8099999999999997E-2</v>
      </c>
    </row>
    <row r="1902" spans="1:2" x14ac:dyDescent="0.25">
      <c r="A1902" s="11">
        <v>42080</v>
      </c>
      <c r="B1902">
        <v>0.1154</v>
      </c>
    </row>
    <row r="1903" spans="1:2" x14ac:dyDescent="0.25">
      <c r="A1903" s="11">
        <v>42079</v>
      </c>
      <c r="B1903">
        <v>9.7699999999999995E-2</v>
      </c>
    </row>
    <row r="1904" spans="1:2" x14ac:dyDescent="0.25">
      <c r="A1904" s="11">
        <v>42076</v>
      </c>
      <c r="B1904">
        <v>0.13550000000000001</v>
      </c>
    </row>
    <row r="1905" spans="1:2" x14ac:dyDescent="0.25">
      <c r="A1905" s="11">
        <v>42075</v>
      </c>
      <c r="B1905">
        <v>0.1356</v>
      </c>
    </row>
    <row r="1906" spans="1:2" x14ac:dyDescent="0.25">
      <c r="A1906" s="11">
        <v>42074</v>
      </c>
      <c r="B1906">
        <v>0.15840000000000001</v>
      </c>
    </row>
    <row r="1907" spans="1:2" x14ac:dyDescent="0.25">
      <c r="A1907" s="11">
        <v>42073</v>
      </c>
      <c r="B1907">
        <v>0.14829999999999999</v>
      </c>
    </row>
    <row r="1908" spans="1:2" x14ac:dyDescent="0.25">
      <c r="A1908" s="11">
        <v>42072</v>
      </c>
      <c r="B1908">
        <v>0.12809999999999999</v>
      </c>
    </row>
    <row r="1909" spans="1:2" x14ac:dyDescent="0.25">
      <c r="A1909" s="11">
        <v>42069</v>
      </c>
      <c r="B1909">
        <v>0.1318</v>
      </c>
    </row>
    <row r="1910" spans="1:2" x14ac:dyDescent="0.25">
      <c r="A1910" s="11">
        <v>42068</v>
      </c>
      <c r="B1910">
        <v>0.1079</v>
      </c>
    </row>
    <row r="1911" spans="1:2" x14ac:dyDescent="0.25">
      <c r="A1911" s="11">
        <v>42067</v>
      </c>
      <c r="B1911">
        <v>0.1051</v>
      </c>
    </row>
    <row r="1912" spans="1:2" x14ac:dyDescent="0.25">
      <c r="A1912" s="11">
        <v>42066</v>
      </c>
      <c r="B1912">
        <v>9.4399999999999998E-2</v>
      </c>
    </row>
    <row r="1913" spans="1:2" x14ac:dyDescent="0.25">
      <c r="A1913" s="11">
        <v>42065</v>
      </c>
      <c r="B1913">
        <v>8.77E-2</v>
      </c>
    </row>
    <row r="1914" spans="1:2" x14ac:dyDescent="0.25">
      <c r="A1914" s="11">
        <v>42062</v>
      </c>
      <c r="B1914">
        <v>0.1012</v>
      </c>
    </row>
    <row r="1915" spans="1:2" x14ac:dyDescent="0.25">
      <c r="A1915" s="11">
        <v>42061</v>
      </c>
      <c r="B1915">
        <v>9.6299999999999997E-2</v>
      </c>
    </row>
    <row r="1916" spans="1:2" x14ac:dyDescent="0.25">
      <c r="A1916" s="11">
        <v>42060</v>
      </c>
      <c r="B1916">
        <v>8.7999999999999995E-2</v>
      </c>
    </row>
    <row r="1917" spans="1:2" x14ac:dyDescent="0.25">
      <c r="A1917" s="11">
        <v>42059</v>
      </c>
      <c r="B1917">
        <v>9.1800000000000007E-2</v>
      </c>
    </row>
    <row r="1918" spans="1:2" x14ac:dyDescent="0.25">
      <c r="A1918" s="11">
        <v>42058</v>
      </c>
      <c r="B1918">
        <v>9.8500000000000004E-2</v>
      </c>
    </row>
    <row r="1919" spans="1:2" x14ac:dyDescent="0.25">
      <c r="A1919" s="11">
        <v>42055</v>
      </c>
      <c r="B1919">
        <v>9.4500000000000001E-2</v>
      </c>
    </row>
    <row r="1920" spans="1:2" x14ac:dyDescent="0.25">
      <c r="A1920" s="11">
        <v>42054</v>
      </c>
      <c r="B1920">
        <v>0.1115</v>
      </c>
    </row>
    <row r="1921" spans="1:2" x14ac:dyDescent="0.25">
      <c r="A1921" s="11">
        <v>42053</v>
      </c>
      <c r="B1921">
        <v>0.1137</v>
      </c>
    </row>
    <row r="1922" spans="1:2" x14ac:dyDescent="0.25">
      <c r="A1922" s="11">
        <v>42052</v>
      </c>
      <c r="B1922">
        <v>0.1118</v>
      </c>
    </row>
    <row r="1923" spans="1:2" x14ac:dyDescent="0.25">
      <c r="A1923" s="11">
        <v>42048</v>
      </c>
      <c r="B1923">
        <v>7.8E-2</v>
      </c>
    </row>
    <row r="1924" spans="1:2" x14ac:dyDescent="0.25">
      <c r="A1924" s="11">
        <v>42047</v>
      </c>
      <c r="B1924">
        <v>6.5799999999999997E-2</v>
      </c>
    </row>
    <row r="1925" spans="1:2" x14ac:dyDescent="0.25">
      <c r="A1925" s="11">
        <v>42046</v>
      </c>
      <c r="B1925">
        <v>0.1283</v>
      </c>
    </row>
    <row r="1926" spans="1:2" x14ac:dyDescent="0.25">
      <c r="A1926" s="11">
        <v>42045</v>
      </c>
      <c r="B1926">
        <v>7.9699999999999993E-2</v>
      </c>
    </row>
    <row r="1927" spans="1:2" x14ac:dyDescent="0.25">
      <c r="A1927" s="11">
        <v>42044</v>
      </c>
      <c r="B1927">
        <v>0.20749999999999999</v>
      </c>
    </row>
    <row r="1928" spans="1:2" x14ac:dyDescent="0.25">
      <c r="A1928" s="11">
        <v>42041</v>
      </c>
      <c r="B1928">
        <v>0.16109999999999999</v>
      </c>
    </row>
    <row r="1929" spans="1:2" x14ac:dyDescent="0.25">
      <c r="A1929" s="11">
        <v>42040</v>
      </c>
      <c r="B1929">
        <v>6.7000000000000004E-2</v>
      </c>
    </row>
    <row r="1930" spans="1:2" x14ac:dyDescent="0.25">
      <c r="A1930" s="11">
        <v>42039</v>
      </c>
      <c r="B1930">
        <v>0.1326</v>
      </c>
    </row>
    <row r="1931" spans="1:2" x14ac:dyDescent="0.25">
      <c r="A1931" s="11">
        <v>42038</v>
      </c>
      <c r="B1931">
        <v>7.5399999999999995E-2</v>
      </c>
    </row>
    <row r="1932" spans="1:2" x14ac:dyDescent="0.25">
      <c r="A1932" s="11">
        <v>42037</v>
      </c>
      <c r="B1932">
        <v>0.1205</v>
      </c>
    </row>
    <row r="1933" spans="1:2" x14ac:dyDescent="0.25">
      <c r="A1933" s="11">
        <v>42034</v>
      </c>
      <c r="B1933">
        <v>0.1988</v>
      </c>
    </row>
    <row r="1934" spans="1:2" x14ac:dyDescent="0.25">
      <c r="A1934" s="11">
        <v>42033</v>
      </c>
      <c r="B1934">
        <v>0.16370000000000001</v>
      </c>
    </row>
    <row r="1935" spans="1:2" x14ac:dyDescent="0.25">
      <c r="A1935" s="11">
        <v>42032</v>
      </c>
      <c r="B1935">
        <v>0.17910000000000001</v>
      </c>
    </row>
    <row r="1936" spans="1:2" x14ac:dyDescent="0.25">
      <c r="A1936" s="11">
        <v>42031</v>
      </c>
      <c r="B1936">
        <v>0.1782</v>
      </c>
    </row>
    <row r="1937" spans="1:2" x14ac:dyDescent="0.25">
      <c r="A1937" s="11">
        <v>42030</v>
      </c>
      <c r="B1937">
        <v>0.13739999999999999</v>
      </c>
    </row>
    <row r="1938" spans="1:2" x14ac:dyDescent="0.25">
      <c r="A1938" s="11">
        <v>42027</v>
      </c>
      <c r="B1938">
        <v>0.1389</v>
      </c>
    </row>
    <row r="1939" spans="1:2" x14ac:dyDescent="0.25">
      <c r="A1939" s="11">
        <v>42026</v>
      </c>
      <c r="B1939">
        <v>0.1278</v>
      </c>
    </row>
    <row r="1940" spans="1:2" x14ac:dyDescent="0.25">
      <c r="A1940" s="11">
        <v>42025</v>
      </c>
      <c r="B1940">
        <v>0.17799999999999999</v>
      </c>
    </row>
    <row r="1941" spans="1:2" x14ac:dyDescent="0.25">
      <c r="A1941" s="11">
        <v>42024</v>
      </c>
      <c r="B1941">
        <v>0.1938</v>
      </c>
    </row>
    <row r="1942" spans="1:2" x14ac:dyDescent="0.25">
      <c r="A1942" s="11">
        <v>42020</v>
      </c>
      <c r="B1942">
        <v>0.19450000000000001</v>
      </c>
    </row>
    <row r="1943" spans="1:2" x14ac:dyDescent="0.25">
      <c r="A1943" s="11">
        <v>42019</v>
      </c>
      <c r="B1943">
        <v>0.23710000000000001</v>
      </c>
    </row>
    <row r="1944" spans="1:2" x14ac:dyDescent="0.25">
      <c r="A1944" s="11">
        <v>42018</v>
      </c>
      <c r="B1944">
        <v>0.1976</v>
      </c>
    </row>
    <row r="1945" spans="1:2" x14ac:dyDescent="0.25">
      <c r="A1945" s="11">
        <v>42017</v>
      </c>
      <c r="B1945">
        <v>0.17760000000000001</v>
      </c>
    </row>
    <row r="1946" spans="1:2" x14ac:dyDescent="0.25">
      <c r="A1946" s="11">
        <v>42016</v>
      </c>
      <c r="B1946">
        <v>0.16450000000000001</v>
      </c>
    </row>
    <row r="1947" spans="1:2" x14ac:dyDescent="0.25">
      <c r="A1947" s="11">
        <v>42013</v>
      </c>
      <c r="B1947">
        <v>0.1234</v>
      </c>
    </row>
    <row r="1948" spans="1:2" x14ac:dyDescent="0.25">
      <c r="A1948" s="11">
        <v>42012</v>
      </c>
      <c r="B1948">
        <v>0.12889999999999999</v>
      </c>
    </row>
    <row r="1949" spans="1:2" x14ac:dyDescent="0.25">
      <c r="A1949" s="11">
        <v>42011</v>
      </c>
      <c r="B1949">
        <v>0.15359999999999999</v>
      </c>
    </row>
    <row r="1950" spans="1:2" x14ac:dyDescent="0.25">
      <c r="A1950" s="11">
        <v>42010</v>
      </c>
      <c r="B1950">
        <v>0.18149999999999999</v>
      </c>
    </row>
    <row r="1951" spans="1:2" x14ac:dyDescent="0.25">
      <c r="A1951" s="11">
        <v>42009</v>
      </c>
      <c r="B1951">
        <v>0.17480000000000001</v>
      </c>
    </row>
    <row r="1952" spans="1:2" x14ac:dyDescent="0.25">
      <c r="A1952" s="11">
        <v>42006</v>
      </c>
      <c r="B1952">
        <v>0.1211</v>
      </c>
    </row>
    <row r="1953" spans="1:2" x14ac:dyDescent="0.25">
      <c r="A1953" s="11">
        <v>42004</v>
      </c>
      <c r="B1953">
        <v>0.14530000000000001</v>
      </c>
    </row>
    <row r="1954" spans="1:2" x14ac:dyDescent="0.25">
      <c r="A1954" s="11">
        <v>42003</v>
      </c>
      <c r="B1954">
        <v>0.11070000000000001</v>
      </c>
    </row>
    <row r="1955" spans="1:2" x14ac:dyDescent="0.25">
      <c r="A1955" s="11">
        <v>42002</v>
      </c>
      <c r="B1955">
        <v>0.1028</v>
      </c>
    </row>
    <row r="1956" spans="1:2" x14ac:dyDescent="0.25">
      <c r="A1956" s="11">
        <v>41999</v>
      </c>
      <c r="B1956">
        <v>9.4899999999999998E-2</v>
      </c>
    </row>
    <row r="1957" spans="1:2" x14ac:dyDescent="0.25">
      <c r="A1957" s="11">
        <v>41997</v>
      </c>
      <c r="B1957">
        <v>9.6600000000000005E-2</v>
      </c>
    </row>
    <row r="1958" spans="1:2" x14ac:dyDescent="0.25">
      <c r="A1958" s="11">
        <v>41996</v>
      </c>
      <c r="B1958">
        <v>9.4299999999999995E-2</v>
      </c>
    </row>
    <row r="1959" spans="1:2" x14ac:dyDescent="0.25">
      <c r="A1959" s="11">
        <v>41995</v>
      </c>
      <c r="B1959">
        <v>9.9500000000000005E-2</v>
      </c>
    </row>
    <row r="1960" spans="1:2" x14ac:dyDescent="0.25">
      <c r="A1960" s="11">
        <v>41992</v>
      </c>
      <c r="B1960">
        <v>0.1401</v>
      </c>
    </row>
    <row r="1961" spans="1:2" x14ac:dyDescent="0.25">
      <c r="A1961" s="11">
        <v>41991</v>
      </c>
      <c r="B1961">
        <v>0.121</v>
      </c>
    </row>
    <row r="1962" spans="1:2" x14ac:dyDescent="0.25">
      <c r="A1962" s="11">
        <v>41990</v>
      </c>
      <c r="B1962">
        <v>0.16170000000000001</v>
      </c>
    </row>
    <row r="1963" spans="1:2" x14ac:dyDescent="0.25">
      <c r="A1963" s="11">
        <v>41989</v>
      </c>
      <c r="B1963">
        <v>0.18779999999999999</v>
      </c>
    </row>
    <row r="1964" spans="1:2" x14ac:dyDescent="0.25">
      <c r="A1964" s="11">
        <v>41988</v>
      </c>
      <c r="B1964">
        <v>0.17419999999999999</v>
      </c>
    </row>
    <row r="1965" spans="1:2" x14ac:dyDescent="0.25">
      <c r="A1965" s="11">
        <v>41985</v>
      </c>
      <c r="B1965">
        <v>0.1865</v>
      </c>
    </row>
    <row r="1966" spans="1:2" x14ac:dyDescent="0.25">
      <c r="A1966" s="11">
        <v>41984</v>
      </c>
      <c r="B1966">
        <v>0.14599999999999999</v>
      </c>
    </row>
    <row r="1967" spans="1:2" x14ac:dyDescent="0.25">
      <c r="A1967" s="11">
        <v>41983</v>
      </c>
      <c r="B1967">
        <v>0.16769999999999999</v>
      </c>
    </row>
    <row r="1968" spans="1:2" x14ac:dyDescent="0.25">
      <c r="A1968" s="11">
        <v>41982</v>
      </c>
      <c r="B1968">
        <v>0.1135</v>
      </c>
    </row>
    <row r="1969" spans="1:2" x14ac:dyDescent="0.25">
      <c r="A1969" s="11">
        <v>41981</v>
      </c>
      <c r="B1969">
        <v>0.1081</v>
      </c>
    </row>
    <row r="1970" spans="1:2" x14ac:dyDescent="0.25">
      <c r="A1970" s="11">
        <v>41978</v>
      </c>
      <c r="B1970">
        <v>8.4199999999999997E-2</v>
      </c>
    </row>
    <row r="1971" spans="1:2" x14ac:dyDescent="0.25">
      <c r="A1971" s="11">
        <v>41977</v>
      </c>
      <c r="B1971">
        <v>9.4500000000000001E-2</v>
      </c>
    </row>
    <row r="1972" spans="1:2" x14ac:dyDescent="0.25">
      <c r="A1972" s="11">
        <v>41976</v>
      </c>
      <c r="B1972">
        <v>9.4500000000000001E-2</v>
      </c>
    </row>
    <row r="1973" spans="1:2" x14ac:dyDescent="0.25">
      <c r="A1973" s="11">
        <v>41975</v>
      </c>
      <c r="B1973">
        <v>9.8400000000000001E-2</v>
      </c>
    </row>
    <row r="1974" spans="1:2" x14ac:dyDescent="0.25">
      <c r="A1974" s="11">
        <v>41974</v>
      </c>
      <c r="B1974">
        <v>0.1149</v>
      </c>
    </row>
    <row r="1975" spans="1:2" x14ac:dyDescent="0.25">
      <c r="A1975" s="11">
        <v>41971</v>
      </c>
      <c r="B1975">
        <v>9.7600000000000006E-2</v>
      </c>
    </row>
    <row r="1976" spans="1:2" x14ac:dyDescent="0.25">
      <c r="A1976" s="11">
        <v>41969</v>
      </c>
      <c r="B1976">
        <v>8.0399999999999999E-2</v>
      </c>
    </row>
    <row r="1977" spans="1:2" x14ac:dyDescent="0.25">
      <c r="A1977" s="11">
        <v>41968</v>
      </c>
      <c r="B1977">
        <v>8.5699999999999998E-2</v>
      </c>
    </row>
    <row r="1978" spans="1:2" x14ac:dyDescent="0.25">
      <c r="A1978" s="11">
        <v>41967</v>
      </c>
      <c r="B1978">
        <v>8.1799999999999998E-2</v>
      </c>
    </row>
    <row r="1979" spans="1:2" x14ac:dyDescent="0.25">
      <c r="A1979" s="11">
        <v>41964</v>
      </c>
      <c r="B1979">
        <v>7.5499999999999998E-2</v>
      </c>
    </row>
    <row r="1980" spans="1:2" x14ac:dyDescent="0.25">
      <c r="A1980" s="11">
        <v>41963</v>
      </c>
      <c r="B1980">
        <v>8.2400000000000001E-2</v>
      </c>
    </row>
    <row r="1981" spans="1:2" x14ac:dyDescent="0.25">
      <c r="A1981" s="11">
        <v>41962</v>
      </c>
      <c r="B1981">
        <v>8.9300000000000004E-2</v>
      </c>
    </row>
    <row r="1982" spans="1:2" x14ac:dyDescent="0.25">
      <c r="A1982" s="11">
        <v>41961</v>
      </c>
      <c r="B1982">
        <v>8.3400000000000002E-2</v>
      </c>
    </row>
    <row r="1983" spans="1:2" x14ac:dyDescent="0.25">
      <c r="A1983" s="11">
        <v>41960</v>
      </c>
      <c r="B1983">
        <v>8.8999999999999996E-2</v>
      </c>
    </row>
    <row r="1984" spans="1:2" x14ac:dyDescent="0.25">
      <c r="A1984" s="11">
        <v>41957</v>
      </c>
      <c r="B1984">
        <v>8.4099999999999994E-2</v>
      </c>
    </row>
    <row r="1985" spans="1:2" x14ac:dyDescent="0.25">
      <c r="A1985" s="11">
        <v>41956</v>
      </c>
      <c r="B1985">
        <v>8.8599999999999998E-2</v>
      </c>
    </row>
    <row r="1986" spans="1:2" x14ac:dyDescent="0.25">
      <c r="A1986" s="11">
        <v>41955</v>
      </c>
      <c r="B1986">
        <v>9.5399999999999999E-2</v>
      </c>
    </row>
    <row r="1987" spans="1:2" x14ac:dyDescent="0.25">
      <c r="A1987" s="11">
        <v>41954</v>
      </c>
      <c r="B1987">
        <v>9.0499999999999997E-2</v>
      </c>
    </row>
    <row r="1988" spans="1:2" x14ac:dyDescent="0.25">
      <c r="A1988" s="11">
        <v>41953</v>
      </c>
      <c r="B1988">
        <v>9.06E-2</v>
      </c>
    </row>
    <row r="1989" spans="1:2" x14ac:dyDescent="0.25">
      <c r="A1989" s="11">
        <v>41950</v>
      </c>
      <c r="B1989">
        <v>8.4000000000000005E-2</v>
      </c>
    </row>
    <row r="1990" spans="1:2" x14ac:dyDescent="0.25">
      <c r="A1990" s="11">
        <v>41949</v>
      </c>
      <c r="B1990">
        <v>0.1128</v>
      </c>
    </row>
    <row r="1991" spans="1:2" x14ac:dyDescent="0.25">
      <c r="A1991" s="11">
        <v>41948</v>
      </c>
      <c r="B1991">
        <v>0.11749999999999999</v>
      </c>
    </row>
    <row r="1992" spans="1:2" x14ac:dyDescent="0.25">
      <c r="A1992" s="11">
        <v>41947</v>
      </c>
      <c r="B1992">
        <v>0.1232</v>
      </c>
    </row>
    <row r="1993" spans="1:2" x14ac:dyDescent="0.25">
      <c r="A1993" s="11">
        <v>41946</v>
      </c>
      <c r="B1993">
        <v>0.1278</v>
      </c>
    </row>
    <row r="1994" spans="1:2" x14ac:dyDescent="0.25">
      <c r="A1994" s="11">
        <v>41943</v>
      </c>
      <c r="B1994">
        <v>0.1134</v>
      </c>
    </row>
    <row r="1995" spans="1:2" x14ac:dyDescent="0.25">
      <c r="A1995" s="11">
        <v>41942</v>
      </c>
      <c r="B1995">
        <v>0.1173</v>
      </c>
    </row>
    <row r="1996" spans="1:2" x14ac:dyDescent="0.25">
      <c r="A1996" s="11">
        <v>41941</v>
      </c>
      <c r="B1996">
        <v>0.1203</v>
      </c>
    </row>
    <row r="1997" spans="1:2" x14ac:dyDescent="0.25">
      <c r="A1997" s="11">
        <v>41940</v>
      </c>
      <c r="B1997">
        <v>0.1235</v>
      </c>
    </row>
    <row r="1998" spans="1:2" x14ac:dyDescent="0.25">
      <c r="A1998" s="11">
        <v>41939</v>
      </c>
      <c r="B1998">
        <v>0.1431</v>
      </c>
    </row>
    <row r="1999" spans="1:2" x14ac:dyDescent="0.25">
      <c r="A1999" s="11">
        <v>41936</v>
      </c>
      <c r="B1999">
        <v>0.13</v>
      </c>
    </row>
    <row r="2000" spans="1:2" x14ac:dyDescent="0.25">
      <c r="A2000" s="11">
        <v>41935</v>
      </c>
      <c r="B2000">
        <v>0.1492</v>
      </c>
    </row>
    <row r="2001" spans="1:2" x14ac:dyDescent="0.25">
      <c r="A2001" s="11">
        <v>41934</v>
      </c>
      <c r="B2001">
        <v>0.17449999999999999</v>
      </c>
    </row>
    <row r="2002" spans="1:2" x14ac:dyDescent="0.25">
      <c r="A2002" s="11">
        <v>41933</v>
      </c>
      <c r="B2002">
        <v>0.14530000000000001</v>
      </c>
    </row>
    <row r="2003" spans="1:2" x14ac:dyDescent="0.25">
      <c r="A2003" s="11">
        <v>41932</v>
      </c>
      <c r="B2003">
        <v>0.17460000000000001</v>
      </c>
    </row>
    <row r="2004" spans="1:2" x14ac:dyDescent="0.25">
      <c r="A2004" s="11">
        <v>41929</v>
      </c>
      <c r="B2004">
        <v>0.1988</v>
      </c>
    </row>
    <row r="2005" spans="1:2" x14ac:dyDescent="0.25">
      <c r="A2005" s="11">
        <v>41928</v>
      </c>
      <c r="B2005">
        <v>0.2162</v>
      </c>
    </row>
    <row r="2006" spans="1:2" x14ac:dyDescent="0.25">
      <c r="A2006" s="11">
        <v>41927</v>
      </c>
      <c r="B2006">
        <v>0.21299999999999999</v>
      </c>
    </row>
    <row r="2007" spans="1:2" x14ac:dyDescent="0.25">
      <c r="A2007" s="11">
        <v>41926</v>
      </c>
      <c r="B2007">
        <v>0.21890000000000001</v>
      </c>
    </row>
    <row r="2008" spans="1:2" x14ac:dyDescent="0.25">
      <c r="A2008" s="11">
        <v>41925</v>
      </c>
      <c r="B2008">
        <v>0.2319</v>
      </c>
    </row>
    <row r="2009" spans="1:2" x14ac:dyDescent="0.25">
      <c r="A2009" s="11">
        <v>41922</v>
      </c>
      <c r="B2009">
        <v>0.18809999999999999</v>
      </c>
    </row>
    <row r="2010" spans="1:2" x14ac:dyDescent="0.25">
      <c r="A2010" s="11">
        <v>41921</v>
      </c>
      <c r="B2010">
        <v>0.18440000000000001</v>
      </c>
    </row>
    <row r="2011" spans="1:2" x14ac:dyDescent="0.25">
      <c r="A2011" s="11">
        <v>41920</v>
      </c>
      <c r="B2011">
        <v>0.13639999999999999</v>
      </c>
    </row>
    <row r="2012" spans="1:2" x14ac:dyDescent="0.25">
      <c r="A2012" s="11">
        <v>41919</v>
      </c>
      <c r="B2012">
        <v>0.15459999999999999</v>
      </c>
    </row>
    <row r="2013" spans="1:2" x14ac:dyDescent="0.25">
      <c r="A2013" s="11">
        <v>41918</v>
      </c>
      <c r="B2013">
        <v>0.1321</v>
      </c>
    </row>
    <row r="2014" spans="1:2" x14ac:dyDescent="0.25">
      <c r="A2014" s="11">
        <v>41915</v>
      </c>
      <c r="B2014">
        <v>0.1195</v>
      </c>
    </row>
    <row r="2015" spans="1:2" x14ac:dyDescent="0.25">
      <c r="A2015" s="11">
        <v>41914</v>
      </c>
      <c r="B2015">
        <v>0.1452</v>
      </c>
    </row>
    <row r="2016" spans="1:2" x14ac:dyDescent="0.25">
      <c r="A2016" s="11">
        <v>41913</v>
      </c>
      <c r="B2016">
        <v>0.1575</v>
      </c>
    </row>
    <row r="2017" spans="1:2" x14ac:dyDescent="0.25">
      <c r="A2017" s="11">
        <v>41912</v>
      </c>
      <c r="B2017">
        <v>0.1351</v>
      </c>
    </row>
    <row r="2018" spans="1:2" x14ac:dyDescent="0.25">
      <c r="A2018" s="11">
        <v>41911</v>
      </c>
      <c r="B2018">
        <v>0.12379999999999999</v>
      </c>
    </row>
    <row r="2019" spans="1:2" x14ac:dyDescent="0.25">
      <c r="A2019" s="11">
        <v>41908</v>
      </c>
      <c r="B2019">
        <v>0.124</v>
      </c>
    </row>
    <row r="2020" spans="1:2" x14ac:dyDescent="0.25">
      <c r="A2020" s="11">
        <v>41907</v>
      </c>
      <c r="B2020">
        <v>0.1431</v>
      </c>
    </row>
    <row r="2021" spans="1:2" x14ac:dyDescent="0.25">
      <c r="A2021" s="11">
        <v>41906</v>
      </c>
      <c r="B2021">
        <v>0.1003</v>
      </c>
    </row>
    <row r="2022" spans="1:2" x14ac:dyDescent="0.25">
      <c r="A2022" s="11">
        <v>41905</v>
      </c>
      <c r="B2022">
        <v>0.1094</v>
      </c>
    </row>
    <row r="2023" spans="1:2" x14ac:dyDescent="0.25">
      <c r="A2023" s="11">
        <v>41904</v>
      </c>
      <c r="B2023">
        <v>0.10199999999999999</v>
      </c>
    </row>
    <row r="2024" spans="1:2" x14ac:dyDescent="0.25">
      <c r="A2024" s="11">
        <v>41901</v>
      </c>
      <c r="B2024">
        <v>7.9200000000000007E-2</v>
      </c>
    </row>
    <row r="2025" spans="1:2" x14ac:dyDescent="0.25">
      <c r="A2025" s="11">
        <v>41900</v>
      </c>
      <c r="B2025">
        <v>5.3999999999999999E-2</v>
      </c>
    </row>
    <row r="2026" spans="1:2" x14ac:dyDescent="0.25">
      <c r="A2026" s="11">
        <v>41899</v>
      </c>
      <c r="B2026">
        <v>7.5499999999999998E-2</v>
      </c>
    </row>
    <row r="2027" spans="1:2" x14ac:dyDescent="0.25">
      <c r="A2027" s="11">
        <v>41898</v>
      </c>
      <c r="B2027">
        <v>8.2100000000000006E-2</v>
      </c>
    </row>
    <row r="2028" spans="1:2" x14ac:dyDescent="0.25">
      <c r="A2028" s="11">
        <v>41897</v>
      </c>
      <c r="B2028">
        <v>9.74E-2</v>
      </c>
    </row>
    <row r="2029" spans="1:2" x14ac:dyDescent="0.25">
      <c r="A2029" s="11">
        <v>41894</v>
      </c>
      <c r="B2029">
        <v>9.0899999999999995E-2</v>
      </c>
    </row>
    <row r="2030" spans="1:2" x14ac:dyDescent="0.25">
      <c r="A2030" s="11">
        <v>41893</v>
      </c>
      <c r="B2030">
        <v>7.8299999999999995E-2</v>
      </c>
    </row>
    <row r="2031" spans="1:2" x14ac:dyDescent="0.25">
      <c r="A2031" s="11">
        <v>41892</v>
      </c>
      <c r="B2031">
        <v>8.8900000000000007E-2</v>
      </c>
    </row>
    <row r="2032" spans="1:2" x14ac:dyDescent="0.25">
      <c r="A2032" s="11">
        <v>41891</v>
      </c>
      <c r="B2032">
        <v>9.7000000000000003E-2</v>
      </c>
    </row>
    <row r="2033" spans="1:2" x14ac:dyDescent="0.25">
      <c r="A2033" s="11">
        <v>41890</v>
      </c>
      <c r="B2033">
        <v>8.2600000000000007E-2</v>
      </c>
    </row>
    <row r="2034" spans="1:2" x14ac:dyDescent="0.25">
      <c r="A2034" s="11">
        <v>41887</v>
      </c>
      <c r="B2034">
        <v>7.2599999999999998E-2</v>
      </c>
    </row>
    <row r="2035" spans="1:2" x14ac:dyDescent="0.25">
      <c r="A2035" s="11">
        <v>41886</v>
      </c>
      <c r="B2035">
        <v>9.5299999999999996E-2</v>
      </c>
    </row>
    <row r="2036" spans="1:2" x14ac:dyDescent="0.25">
      <c r="A2036" s="11">
        <v>41885</v>
      </c>
      <c r="B2036">
        <v>8.3900000000000002E-2</v>
      </c>
    </row>
    <row r="2037" spans="1:2" x14ac:dyDescent="0.25">
      <c r="A2037" s="11">
        <v>41884</v>
      </c>
      <c r="B2037">
        <v>8.2199999999999995E-2</v>
      </c>
    </row>
    <row r="2038" spans="1:2" x14ac:dyDescent="0.25">
      <c r="A2038" s="11">
        <v>41880</v>
      </c>
      <c r="B2038">
        <v>7.17E-2</v>
      </c>
    </row>
    <row r="2039" spans="1:2" x14ac:dyDescent="0.25">
      <c r="A2039" s="11">
        <v>41879</v>
      </c>
      <c r="B2039">
        <v>8.3000000000000004E-2</v>
      </c>
    </row>
    <row r="2040" spans="1:2" x14ac:dyDescent="0.25">
      <c r="A2040" s="11">
        <v>41878</v>
      </c>
      <c r="B2040">
        <v>7.9899999999999999E-2</v>
      </c>
    </row>
    <row r="2041" spans="1:2" x14ac:dyDescent="0.25">
      <c r="A2041" s="11">
        <v>41877</v>
      </c>
      <c r="B2041">
        <v>8.1900000000000001E-2</v>
      </c>
    </row>
    <row r="2042" spans="1:2" x14ac:dyDescent="0.25">
      <c r="A2042" s="11">
        <v>41876</v>
      </c>
      <c r="B2042">
        <v>7.6799999999999993E-2</v>
      </c>
    </row>
    <row r="2043" spans="1:2" x14ac:dyDescent="0.25">
      <c r="A2043" s="11">
        <v>41873</v>
      </c>
      <c r="B2043">
        <v>8.2500000000000004E-2</v>
      </c>
    </row>
    <row r="2044" spans="1:2" x14ac:dyDescent="0.25">
      <c r="A2044" s="11">
        <v>41872</v>
      </c>
      <c r="B2044">
        <v>8.7099999999999997E-2</v>
      </c>
    </row>
    <row r="2045" spans="1:2" x14ac:dyDescent="0.25">
      <c r="A2045" s="11">
        <v>41871</v>
      </c>
      <c r="B2045">
        <v>8.6800000000000002E-2</v>
      </c>
    </row>
    <row r="2046" spans="1:2" x14ac:dyDescent="0.25">
      <c r="A2046" s="11">
        <v>41870</v>
      </c>
      <c r="B2046">
        <v>8.3699999999999997E-2</v>
      </c>
    </row>
    <row r="2047" spans="1:2" x14ac:dyDescent="0.25">
      <c r="A2047" s="11">
        <v>41869</v>
      </c>
      <c r="B2047">
        <v>9.1300000000000006E-2</v>
      </c>
    </row>
    <row r="2048" spans="1:2" x14ac:dyDescent="0.25">
      <c r="A2048" s="11">
        <v>41866</v>
      </c>
      <c r="B2048">
        <v>0.1113</v>
      </c>
    </row>
    <row r="2049" spans="1:2" x14ac:dyDescent="0.25">
      <c r="A2049" s="11">
        <v>41865</v>
      </c>
      <c r="B2049">
        <v>0.10100000000000001</v>
      </c>
    </row>
    <row r="2050" spans="1:2" x14ac:dyDescent="0.25">
      <c r="A2050" s="11">
        <v>41864</v>
      </c>
      <c r="B2050">
        <v>0.11269999999999999</v>
      </c>
    </row>
    <row r="2051" spans="1:2" x14ac:dyDescent="0.25">
      <c r="A2051" s="11">
        <v>41863</v>
      </c>
      <c r="B2051">
        <v>0.1263</v>
      </c>
    </row>
    <row r="2052" spans="1:2" x14ac:dyDescent="0.25">
      <c r="A2052" s="11">
        <v>41862</v>
      </c>
      <c r="B2052">
        <v>0.12640000000000001</v>
      </c>
    </row>
    <row r="2053" spans="1:2" x14ac:dyDescent="0.25">
      <c r="A2053" s="11">
        <v>41859</v>
      </c>
      <c r="B2053">
        <v>0.12720000000000001</v>
      </c>
    </row>
    <row r="2054" spans="1:2" x14ac:dyDescent="0.25">
      <c r="A2054" s="11">
        <v>41858</v>
      </c>
      <c r="B2054">
        <v>0.1452</v>
      </c>
    </row>
    <row r="2055" spans="1:2" x14ac:dyDescent="0.25">
      <c r="A2055" s="11">
        <v>41857</v>
      </c>
      <c r="B2055">
        <v>0.13950000000000001</v>
      </c>
    </row>
    <row r="2056" spans="1:2" x14ac:dyDescent="0.25">
      <c r="A2056" s="11">
        <v>41856</v>
      </c>
      <c r="B2056">
        <v>0.1404</v>
      </c>
    </row>
    <row r="2057" spans="1:2" x14ac:dyDescent="0.25">
      <c r="A2057" s="11">
        <v>41855</v>
      </c>
      <c r="B2057">
        <v>0.1212</v>
      </c>
    </row>
    <row r="2058" spans="1:2" x14ac:dyDescent="0.25">
      <c r="A2058" s="11">
        <v>41852</v>
      </c>
      <c r="B2058">
        <v>0.15390000000000001</v>
      </c>
    </row>
    <row r="2059" spans="1:2" x14ac:dyDescent="0.25">
      <c r="A2059" s="11">
        <v>41851</v>
      </c>
      <c r="B2059">
        <v>0.15310000000000001</v>
      </c>
    </row>
    <row r="2060" spans="1:2" x14ac:dyDescent="0.25">
      <c r="A2060" s="11">
        <v>41850</v>
      </c>
      <c r="B2060">
        <v>0.1033</v>
      </c>
    </row>
    <row r="2061" spans="1:2" x14ac:dyDescent="0.25">
      <c r="A2061" s="11">
        <v>41849</v>
      </c>
      <c r="B2061">
        <v>9.9599999999999994E-2</v>
      </c>
    </row>
    <row r="2062" spans="1:2" x14ac:dyDescent="0.25">
      <c r="A2062" s="11">
        <v>41848</v>
      </c>
      <c r="B2062">
        <v>9.3100000000000002E-2</v>
      </c>
    </row>
    <row r="2063" spans="1:2" x14ac:dyDescent="0.25">
      <c r="A2063" s="11">
        <v>41845</v>
      </c>
      <c r="B2063">
        <v>9.0499999999999997E-2</v>
      </c>
    </row>
    <row r="2064" spans="1:2" x14ac:dyDescent="0.25">
      <c r="A2064" s="11">
        <v>41844</v>
      </c>
      <c r="B2064">
        <v>8.7599999999999997E-2</v>
      </c>
    </row>
    <row r="2065" spans="1:2" x14ac:dyDescent="0.25">
      <c r="A2065" s="11">
        <v>41843</v>
      </c>
      <c r="B2065">
        <v>8.5999999999999993E-2</v>
      </c>
    </row>
    <row r="2066" spans="1:2" x14ac:dyDescent="0.25">
      <c r="A2066" s="11">
        <v>41842</v>
      </c>
      <c r="B2066">
        <v>8.3799999999999999E-2</v>
      </c>
    </row>
    <row r="2067" spans="1:2" x14ac:dyDescent="0.25">
      <c r="A2067" s="11">
        <v>41841</v>
      </c>
      <c r="B2067">
        <v>9.3399999999999997E-2</v>
      </c>
    </row>
    <row r="2068" spans="1:2" x14ac:dyDescent="0.25">
      <c r="A2068" s="11">
        <v>41838</v>
      </c>
      <c r="B2068">
        <v>8.3299999999999999E-2</v>
      </c>
    </row>
    <row r="2069" spans="1:2" x14ac:dyDescent="0.25">
      <c r="A2069" s="11">
        <v>41837</v>
      </c>
      <c r="B2069">
        <v>0.12570000000000001</v>
      </c>
    </row>
    <row r="2070" spans="1:2" x14ac:dyDescent="0.25">
      <c r="A2070" s="11">
        <v>41836</v>
      </c>
      <c r="B2070">
        <v>7.9899999999999999E-2</v>
      </c>
    </row>
    <row r="2071" spans="1:2" x14ac:dyDescent="0.25">
      <c r="A2071" s="11">
        <v>41835</v>
      </c>
      <c r="B2071">
        <v>8.3299999999999999E-2</v>
      </c>
    </row>
    <row r="2072" spans="1:2" x14ac:dyDescent="0.25">
      <c r="A2072" s="11">
        <v>41834</v>
      </c>
      <c r="B2072">
        <v>7.8399999999999997E-2</v>
      </c>
    </row>
    <row r="2073" spans="1:2" x14ac:dyDescent="0.25">
      <c r="A2073" s="11">
        <v>41831</v>
      </c>
      <c r="B2073">
        <v>8.6800000000000002E-2</v>
      </c>
    </row>
    <row r="2074" spans="1:2" x14ac:dyDescent="0.25">
      <c r="A2074" s="11">
        <v>41830</v>
      </c>
      <c r="B2074">
        <v>8.7499999999999994E-2</v>
      </c>
    </row>
    <row r="2075" spans="1:2" x14ac:dyDescent="0.25">
      <c r="A2075" s="11">
        <v>41829</v>
      </c>
      <c r="B2075">
        <v>8.6300000000000002E-2</v>
      </c>
    </row>
    <row r="2076" spans="1:2" x14ac:dyDescent="0.25">
      <c r="A2076" s="11">
        <v>41828</v>
      </c>
      <c r="B2076">
        <v>9.8000000000000004E-2</v>
      </c>
    </row>
    <row r="2077" spans="1:2" x14ac:dyDescent="0.25">
      <c r="A2077" s="11">
        <v>41827</v>
      </c>
      <c r="B2077">
        <v>8.1900000000000001E-2</v>
      </c>
    </row>
    <row r="2078" spans="1:2" x14ac:dyDescent="0.25">
      <c r="A2078" s="11">
        <v>41823</v>
      </c>
      <c r="B2078">
        <v>6.5600000000000006E-2</v>
      </c>
    </row>
    <row r="2079" spans="1:2" x14ac:dyDescent="0.25">
      <c r="A2079" s="11">
        <v>41822</v>
      </c>
      <c r="B2079">
        <v>7.2700000000000001E-2</v>
      </c>
    </row>
    <row r="2080" spans="1:2" x14ac:dyDescent="0.25">
      <c r="A2080" s="11">
        <v>41821</v>
      </c>
      <c r="B2080">
        <v>7.6100000000000001E-2</v>
      </c>
    </row>
    <row r="2081" spans="1:2" x14ac:dyDescent="0.25">
      <c r="A2081" s="11">
        <v>41820</v>
      </c>
      <c r="B2081">
        <v>8.7999999999999995E-2</v>
      </c>
    </row>
    <row r="2082" spans="1:2" x14ac:dyDescent="0.25">
      <c r="A2082" s="11">
        <v>41817</v>
      </c>
      <c r="B2082">
        <v>7.4700000000000003E-2</v>
      </c>
    </row>
    <row r="2083" spans="1:2" x14ac:dyDescent="0.25">
      <c r="A2083" s="11">
        <v>41816</v>
      </c>
      <c r="B2083">
        <v>8.2400000000000001E-2</v>
      </c>
    </row>
    <row r="2084" spans="1:2" x14ac:dyDescent="0.25">
      <c r="A2084" s="11">
        <v>41815</v>
      </c>
      <c r="B2084">
        <v>7.9200000000000007E-2</v>
      </c>
    </row>
    <row r="2085" spans="1:2" x14ac:dyDescent="0.25">
      <c r="A2085" s="11">
        <v>41814</v>
      </c>
      <c r="B2085">
        <v>9.5100000000000004E-2</v>
      </c>
    </row>
    <row r="2086" spans="1:2" x14ac:dyDescent="0.25">
      <c r="A2086" s="11">
        <v>41813</v>
      </c>
      <c r="B2086">
        <v>7.4899999999999994E-2</v>
      </c>
    </row>
    <row r="2087" spans="1:2" x14ac:dyDescent="0.25">
      <c r="A2087" s="11">
        <v>41810</v>
      </c>
      <c r="B2087">
        <v>6.5199999999999994E-2</v>
      </c>
    </row>
    <row r="2088" spans="1:2" x14ac:dyDescent="0.25">
      <c r="A2088" s="11">
        <v>41809</v>
      </c>
      <c r="B2088">
        <v>5.1200000000000002E-2</v>
      </c>
    </row>
    <row r="2089" spans="1:2" x14ac:dyDescent="0.25">
      <c r="A2089" s="11">
        <v>41808</v>
      </c>
      <c r="B2089">
        <v>7.1900000000000006E-2</v>
      </c>
    </row>
    <row r="2090" spans="1:2" x14ac:dyDescent="0.25">
      <c r="A2090" s="11">
        <v>41807</v>
      </c>
      <c r="B2090">
        <v>7.7299999999999994E-2</v>
      </c>
    </row>
    <row r="2091" spans="1:2" x14ac:dyDescent="0.25">
      <c r="A2091" s="11">
        <v>41806</v>
      </c>
      <c r="B2091">
        <v>8.3799999999999999E-2</v>
      </c>
    </row>
    <row r="2092" spans="1:2" x14ac:dyDescent="0.25">
      <c r="A2092" s="11">
        <v>41803</v>
      </c>
      <c r="B2092">
        <v>8.2000000000000003E-2</v>
      </c>
    </row>
    <row r="2093" spans="1:2" x14ac:dyDescent="0.25">
      <c r="A2093" s="11">
        <v>41802</v>
      </c>
      <c r="B2093">
        <v>9.01E-2</v>
      </c>
    </row>
    <row r="2094" spans="1:2" x14ac:dyDescent="0.25">
      <c r="A2094" s="11">
        <v>41801</v>
      </c>
      <c r="B2094">
        <v>8.09E-2</v>
      </c>
    </row>
    <row r="2095" spans="1:2" x14ac:dyDescent="0.25">
      <c r="A2095" s="11">
        <v>41800</v>
      </c>
      <c r="B2095">
        <v>7.5200000000000003E-2</v>
      </c>
    </row>
    <row r="2096" spans="1:2" x14ac:dyDescent="0.25">
      <c r="A2096" s="11">
        <v>41799</v>
      </c>
      <c r="B2096">
        <v>7.85E-2</v>
      </c>
    </row>
    <row r="2097" spans="1:2" x14ac:dyDescent="0.25">
      <c r="A2097" s="11">
        <v>41796</v>
      </c>
      <c r="B2097">
        <v>8.0500000000000002E-2</v>
      </c>
    </row>
    <row r="2098" spans="1:2" x14ac:dyDescent="0.25">
      <c r="A2098" s="11">
        <v>41795</v>
      </c>
      <c r="B2098">
        <v>9.1200000000000003E-2</v>
      </c>
    </row>
    <row r="2099" spans="1:2" x14ac:dyDescent="0.25">
      <c r="A2099" s="11">
        <v>41794</v>
      </c>
      <c r="B2099">
        <v>0.10050000000000001</v>
      </c>
    </row>
    <row r="2100" spans="1:2" x14ac:dyDescent="0.25">
      <c r="A2100" s="11">
        <v>41793</v>
      </c>
      <c r="B2100">
        <v>9.0899999999999995E-2</v>
      </c>
    </row>
    <row r="2101" spans="1:2" x14ac:dyDescent="0.25">
      <c r="A2101" s="11">
        <v>41792</v>
      </c>
      <c r="B2101">
        <v>8.48E-2</v>
      </c>
    </row>
    <row r="2102" spans="1:2" x14ac:dyDescent="0.25">
      <c r="A2102" s="11">
        <v>41789</v>
      </c>
      <c r="B2102">
        <v>7.51E-2</v>
      </c>
    </row>
    <row r="2103" spans="1:2" x14ac:dyDescent="0.25">
      <c r="A2103" s="11">
        <v>41788</v>
      </c>
      <c r="B2103">
        <v>8.48E-2</v>
      </c>
    </row>
    <row r="2104" spans="1:2" x14ac:dyDescent="0.25">
      <c r="A2104" s="11">
        <v>41787</v>
      </c>
      <c r="B2104">
        <v>8.8300000000000003E-2</v>
      </c>
    </row>
    <row r="2105" spans="1:2" x14ac:dyDescent="0.25">
      <c r="A2105" s="11">
        <v>41786</v>
      </c>
      <c r="B2105">
        <v>8.7800000000000003E-2</v>
      </c>
    </row>
    <row r="2106" spans="1:2" x14ac:dyDescent="0.25">
      <c r="A2106" s="11">
        <v>41782</v>
      </c>
      <c r="B2106">
        <v>7.5499999999999998E-2</v>
      </c>
    </row>
    <row r="2107" spans="1:2" x14ac:dyDescent="0.25">
      <c r="A2107" s="11">
        <v>41781</v>
      </c>
      <c r="B2107">
        <v>8.3099999999999993E-2</v>
      </c>
    </row>
    <row r="2108" spans="1:2" x14ac:dyDescent="0.25">
      <c r="A2108" s="11">
        <v>41780</v>
      </c>
      <c r="B2108">
        <v>8.48E-2</v>
      </c>
    </row>
    <row r="2109" spans="1:2" x14ac:dyDescent="0.25">
      <c r="A2109" s="11">
        <v>41779</v>
      </c>
      <c r="B2109">
        <v>9.4500000000000001E-2</v>
      </c>
    </row>
    <row r="2110" spans="1:2" x14ac:dyDescent="0.25">
      <c r="A2110" s="11">
        <v>41778</v>
      </c>
      <c r="B2110">
        <v>9.3700000000000006E-2</v>
      </c>
    </row>
    <row r="2111" spans="1:2" x14ac:dyDescent="0.25">
      <c r="A2111" s="11">
        <v>41775</v>
      </c>
      <c r="B2111">
        <v>9.4200000000000006E-2</v>
      </c>
    </row>
    <row r="2112" spans="1:2" x14ac:dyDescent="0.25">
      <c r="A2112" s="11">
        <v>41774</v>
      </c>
      <c r="B2112">
        <v>0.1086</v>
      </c>
    </row>
    <row r="2113" spans="1:2" x14ac:dyDescent="0.25">
      <c r="A2113" s="11">
        <v>41773</v>
      </c>
      <c r="B2113">
        <v>9.1899999999999996E-2</v>
      </c>
    </row>
    <row r="2114" spans="1:2" x14ac:dyDescent="0.25">
      <c r="A2114" s="11">
        <v>41772</v>
      </c>
      <c r="B2114">
        <v>9.5299999999999996E-2</v>
      </c>
    </row>
    <row r="2115" spans="1:2" x14ac:dyDescent="0.25">
      <c r="A2115" s="11">
        <v>41771</v>
      </c>
      <c r="B2115">
        <v>9.7199999999999995E-2</v>
      </c>
    </row>
    <row r="2116" spans="1:2" x14ac:dyDescent="0.25">
      <c r="A2116" s="11">
        <v>41768</v>
      </c>
      <c r="B2116">
        <v>9.5299999999999996E-2</v>
      </c>
    </row>
    <row r="2117" spans="1:2" x14ac:dyDescent="0.25">
      <c r="A2117" s="11">
        <v>41767</v>
      </c>
      <c r="B2117">
        <v>0.1086</v>
      </c>
    </row>
    <row r="2118" spans="1:2" x14ac:dyDescent="0.25">
      <c r="A2118" s="11">
        <v>41766</v>
      </c>
      <c r="B2118">
        <v>0.12039999999999999</v>
      </c>
    </row>
    <row r="2119" spans="1:2" x14ac:dyDescent="0.25">
      <c r="A2119" s="11">
        <v>41765</v>
      </c>
      <c r="B2119">
        <v>0.1207</v>
      </c>
    </row>
    <row r="2120" spans="1:2" x14ac:dyDescent="0.25">
      <c r="A2120" s="11">
        <v>41764</v>
      </c>
      <c r="B2120">
        <v>0.10100000000000001</v>
      </c>
    </row>
    <row r="2121" spans="1:2" x14ac:dyDescent="0.25">
      <c r="A2121" s="11">
        <v>41761</v>
      </c>
      <c r="B2121">
        <v>9.5399999999999999E-2</v>
      </c>
    </row>
    <row r="2122" spans="1:2" x14ac:dyDescent="0.25">
      <c r="A2122" s="11">
        <v>41760</v>
      </c>
      <c r="B2122">
        <v>0.1111</v>
      </c>
    </row>
    <row r="2123" spans="1:2" x14ac:dyDescent="0.25">
      <c r="A2123" s="11">
        <v>41759</v>
      </c>
      <c r="B2123">
        <v>0.1186</v>
      </c>
    </row>
    <row r="2124" spans="1:2" x14ac:dyDescent="0.25">
      <c r="A2124" s="11">
        <v>41758</v>
      </c>
      <c r="B2124">
        <v>0.1123</v>
      </c>
    </row>
    <row r="2125" spans="1:2" x14ac:dyDescent="0.25">
      <c r="A2125" s="11">
        <v>41757</v>
      </c>
      <c r="B2125">
        <v>0.1303</v>
      </c>
    </row>
    <row r="2126" spans="1:2" x14ac:dyDescent="0.25">
      <c r="A2126" s="11">
        <v>41754</v>
      </c>
      <c r="B2126">
        <v>0.12470000000000001</v>
      </c>
    </row>
    <row r="2127" spans="1:2" x14ac:dyDescent="0.25">
      <c r="A2127" s="11">
        <v>41753</v>
      </c>
      <c r="B2127">
        <v>0.1215</v>
      </c>
    </row>
    <row r="2128" spans="1:2" x14ac:dyDescent="0.25">
      <c r="A2128" s="11">
        <v>41752</v>
      </c>
      <c r="B2128">
        <v>0.12039999999999999</v>
      </c>
    </row>
    <row r="2129" spans="1:2" x14ac:dyDescent="0.25">
      <c r="A2129" s="11">
        <v>41751</v>
      </c>
      <c r="B2129">
        <v>0.1118</v>
      </c>
    </row>
    <row r="2130" spans="1:2" x14ac:dyDescent="0.25">
      <c r="A2130" s="11">
        <v>41750</v>
      </c>
      <c r="B2130">
        <v>0.1135</v>
      </c>
    </row>
    <row r="2131" spans="1:2" x14ac:dyDescent="0.25">
      <c r="A2131" s="11">
        <v>41746</v>
      </c>
      <c r="B2131">
        <v>9.9299999999999999E-2</v>
      </c>
    </row>
    <row r="2132" spans="1:2" x14ac:dyDescent="0.25">
      <c r="A2132" s="11">
        <v>41745</v>
      </c>
      <c r="B2132">
        <v>0.1079</v>
      </c>
    </row>
    <row r="2133" spans="1:2" x14ac:dyDescent="0.25">
      <c r="A2133" s="11">
        <v>41744</v>
      </c>
      <c r="B2133">
        <v>0.1384</v>
      </c>
    </row>
    <row r="2134" spans="1:2" x14ac:dyDescent="0.25">
      <c r="A2134" s="11">
        <v>41743</v>
      </c>
      <c r="B2134">
        <v>0.13930000000000001</v>
      </c>
    </row>
    <row r="2135" spans="1:2" x14ac:dyDescent="0.25">
      <c r="A2135" s="11">
        <v>41740</v>
      </c>
      <c r="B2135">
        <v>0.1547</v>
      </c>
    </row>
    <row r="2136" spans="1:2" x14ac:dyDescent="0.25">
      <c r="A2136" s="11">
        <v>41739</v>
      </c>
      <c r="B2136">
        <v>0.15</v>
      </c>
    </row>
    <row r="2137" spans="1:2" x14ac:dyDescent="0.25">
      <c r="A2137" s="11">
        <v>41738</v>
      </c>
      <c r="B2137">
        <v>9.8699999999999996E-2</v>
      </c>
    </row>
    <row r="2138" spans="1:2" x14ac:dyDescent="0.25">
      <c r="A2138" s="11">
        <v>41737</v>
      </c>
      <c r="B2138">
        <v>0.12</v>
      </c>
    </row>
    <row r="2139" spans="1:2" x14ac:dyDescent="0.25">
      <c r="A2139" s="11">
        <v>41736</v>
      </c>
      <c r="B2139">
        <v>0.13569999999999999</v>
      </c>
    </row>
    <row r="2140" spans="1:2" x14ac:dyDescent="0.25">
      <c r="A2140" s="11">
        <v>41733</v>
      </c>
      <c r="B2140">
        <v>0.1137</v>
      </c>
    </row>
    <row r="2141" spans="1:2" x14ac:dyDescent="0.25">
      <c r="A2141" s="11">
        <v>41732</v>
      </c>
      <c r="B2141">
        <v>0.1105</v>
      </c>
    </row>
    <row r="2142" spans="1:2" x14ac:dyDescent="0.25">
      <c r="A2142" s="11">
        <v>41731</v>
      </c>
      <c r="B2142">
        <v>0.1022</v>
      </c>
    </row>
    <row r="2143" spans="1:2" x14ac:dyDescent="0.25">
      <c r="A2143" s="11">
        <v>41730</v>
      </c>
      <c r="B2143">
        <v>0.1056</v>
      </c>
    </row>
    <row r="2144" spans="1:2" x14ac:dyDescent="0.25">
      <c r="A2144" s="11">
        <v>41729</v>
      </c>
      <c r="B2144">
        <v>0.1075</v>
      </c>
    </row>
    <row r="2145" spans="1:2" x14ac:dyDescent="0.25">
      <c r="A2145" s="11">
        <v>41726</v>
      </c>
      <c r="B2145">
        <v>0.1239</v>
      </c>
    </row>
    <row r="2146" spans="1:2" x14ac:dyDescent="0.25">
      <c r="A2146" s="11">
        <v>41725</v>
      </c>
      <c r="B2146">
        <v>0.1285</v>
      </c>
    </row>
    <row r="2147" spans="1:2" x14ac:dyDescent="0.25">
      <c r="A2147" s="11">
        <v>41724</v>
      </c>
      <c r="B2147">
        <v>0.1181</v>
      </c>
    </row>
    <row r="2148" spans="1:2" x14ac:dyDescent="0.25">
      <c r="A2148" s="11">
        <v>41723</v>
      </c>
      <c r="B2148">
        <v>0.1179</v>
      </c>
    </row>
    <row r="2149" spans="1:2" x14ac:dyDescent="0.25">
      <c r="A2149" s="11">
        <v>41722</v>
      </c>
      <c r="B2149">
        <v>0.1234</v>
      </c>
    </row>
    <row r="2150" spans="1:2" x14ac:dyDescent="0.25">
      <c r="A2150" s="11">
        <v>41719</v>
      </c>
      <c r="B2150">
        <v>0.1062</v>
      </c>
    </row>
    <row r="2151" spans="1:2" x14ac:dyDescent="0.25">
      <c r="A2151" s="11">
        <v>41718</v>
      </c>
      <c r="B2151">
        <v>9.7900000000000001E-2</v>
      </c>
    </row>
    <row r="2152" spans="1:2" x14ac:dyDescent="0.25">
      <c r="A2152" s="11">
        <v>41717</v>
      </c>
      <c r="B2152">
        <v>0.1152</v>
      </c>
    </row>
    <row r="2153" spans="1:2" x14ac:dyDescent="0.25">
      <c r="A2153" s="11">
        <v>41716</v>
      </c>
      <c r="B2153">
        <v>0.10920000000000001</v>
      </c>
    </row>
    <row r="2154" spans="1:2" x14ac:dyDescent="0.25">
      <c r="A2154" s="11">
        <v>41715</v>
      </c>
      <c r="B2154">
        <v>0.1216</v>
      </c>
    </row>
    <row r="2155" spans="1:2" x14ac:dyDescent="0.25">
      <c r="A2155" s="11">
        <v>41712</v>
      </c>
      <c r="B2155">
        <v>0.1545</v>
      </c>
    </row>
    <row r="2156" spans="1:2" x14ac:dyDescent="0.25">
      <c r="A2156" s="11">
        <v>41711</v>
      </c>
      <c r="B2156">
        <v>0.13519999999999999</v>
      </c>
    </row>
    <row r="2157" spans="1:2" x14ac:dyDescent="0.25">
      <c r="A2157" s="11">
        <v>41710</v>
      </c>
      <c r="B2157">
        <v>0.1014</v>
      </c>
    </row>
    <row r="2158" spans="1:2" x14ac:dyDescent="0.25">
      <c r="A2158" s="11">
        <v>41709</v>
      </c>
      <c r="B2158">
        <v>0.1043</v>
      </c>
    </row>
    <row r="2159" spans="1:2" x14ac:dyDescent="0.25">
      <c r="A2159" s="11">
        <v>41708</v>
      </c>
      <c r="B2159">
        <v>0.1047</v>
      </c>
    </row>
    <row r="2160" spans="1:2" x14ac:dyDescent="0.25">
      <c r="A2160" s="11">
        <v>41705</v>
      </c>
      <c r="B2160">
        <v>0.10059999999999999</v>
      </c>
    </row>
    <row r="2161" spans="1:2" x14ac:dyDescent="0.25">
      <c r="A2161" s="11">
        <v>41704</v>
      </c>
      <c r="B2161">
        <v>0.1033</v>
      </c>
    </row>
    <row r="2162" spans="1:2" x14ac:dyDescent="0.25">
      <c r="A2162" s="11">
        <v>41703</v>
      </c>
      <c r="B2162">
        <v>0.10349999999999999</v>
      </c>
    </row>
    <row r="2163" spans="1:2" x14ac:dyDescent="0.25">
      <c r="A2163" s="11">
        <v>41702</v>
      </c>
      <c r="B2163">
        <v>0.1111</v>
      </c>
    </row>
    <row r="2164" spans="1:2" x14ac:dyDescent="0.25">
      <c r="A2164" s="11">
        <v>41701</v>
      </c>
      <c r="B2164">
        <v>0.12859999999999999</v>
      </c>
    </row>
    <row r="2165" spans="1:2" x14ac:dyDescent="0.25">
      <c r="A2165" s="11">
        <v>41698</v>
      </c>
      <c r="B2165">
        <v>0.1211</v>
      </c>
    </row>
    <row r="2166" spans="1:2" x14ac:dyDescent="0.25">
      <c r="A2166" s="11">
        <v>41697</v>
      </c>
      <c r="B2166">
        <v>0.1045</v>
      </c>
    </row>
    <row r="2167" spans="1:2" x14ac:dyDescent="0.25">
      <c r="A2167" s="11">
        <v>41696</v>
      </c>
      <c r="B2167">
        <v>0.1043</v>
      </c>
    </row>
    <row r="2168" spans="1:2" x14ac:dyDescent="0.25">
      <c r="A2168" s="11">
        <v>41695</v>
      </c>
      <c r="B2168">
        <v>0.11459999999999999</v>
      </c>
    </row>
    <row r="2169" spans="1:2" x14ac:dyDescent="0.25">
      <c r="A2169" s="11">
        <v>41694</v>
      </c>
      <c r="B2169">
        <v>0.1085</v>
      </c>
    </row>
    <row r="2170" spans="1:2" x14ac:dyDescent="0.25">
      <c r="A2170" s="11">
        <v>41691</v>
      </c>
      <c r="B2170">
        <v>9.9500000000000005E-2</v>
      </c>
    </row>
    <row r="2171" spans="1:2" x14ac:dyDescent="0.25">
      <c r="A2171" s="11">
        <v>41690</v>
      </c>
      <c r="B2171">
        <v>0.10630000000000001</v>
      </c>
    </row>
    <row r="2172" spans="1:2" x14ac:dyDescent="0.25">
      <c r="A2172" s="11">
        <v>41689</v>
      </c>
      <c r="B2172">
        <v>0.1145</v>
      </c>
    </row>
    <row r="2173" spans="1:2" x14ac:dyDescent="0.25">
      <c r="A2173" s="11">
        <v>41688</v>
      </c>
      <c r="B2173">
        <v>9.9900000000000003E-2</v>
      </c>
    </row>
    <row r="2174" spans="1:2" x14ac:dyDescent="0.25">
      <c r="A2174" s="11">
        <v>41684</v>
      </c>
      <c r="B2174">
        <v>8.8200000000000001E-2</v>
      </c>
    </row>
    <row r="2175" spans="1:2" x14ac:dyDescent="0.25">
      <c r="A2175" s="11">
        <v>41683</v>
      </c>
      <c r="B2175">
        <v>9.3299999999999994E-2</v>
      </c>
    </row>
    <row r="2176" spans="1:2" x14ac:dyDescent="0.25">
      <c r="A2176" s="11">
        <v>41682</v>
      </c>
      <c r="B2176">
        <v>0.1115</v>
      </c>
    </row>
    <row r="2177" spans="1:2" x14ac:dyDescent="0.25">
      <c r="A2177" s="11">
        <v>41681</v>
      </c>
      <c r="B2177">
        <v>0.106</v>
      </c>
    </row>
    <row r="2178" spans="1:2" x14ac:dyDescent="0.25">
      <c r="A2178" s="11">
        <v>41680</v>
      </c>
      <c r="B2178">
        <v>0.1201</v>
      </c>
    </row>
    <row r="2179" spans="1:2" x14ac:dyDescent="0.25">
      <c r="A2179" s="11">
        <v>41677</v>
      </c>
      <c r="B2179">
        <v>0.1244</v>
      </c>
    </row>
    <row r="2180" spans="1:2" x14ac:dyDescent="0.25">
      <c r="A2180" s="11">
        <v>41676</v>
      </c>
      <c r="B2180">
        <v>0.14810000000000001</v>
      </c>
    </row>
    <row r="2181" spans="1:2" x14ac:dyDescent="0.25">
      <c r="A2181" s="11">
        <v>41675</v>
      </c>
      <c r="B2181">
        <v>0.17319999999999999</v>
      </c>
    </row>
    <row r="2182" spans="1:2" x14ac:dyDescent="0.25">
      <c r="A2182" s="11">
        <v>41674</v>
      </c>
      <c r="B2182">
        <v>0.1636</v>
      </c>
    </row>
    <row r="2183" spans="1:2" x14ac:dyDescent="0.25">
      <c r="A2183" s="11">
        <v>41673</v>
      </c>
      <c r="B2183">
        <v>0.1943</v>
      </c>
    </row>
    <row r="2184" spans="1:2" x14ac:dyDescent="0.25">
      <c r="A2184" s="11">
        <v>41670</v>
      </c>
      <c r="B2184">
        <v>0.1605</v>
      </c>
    </row>
    <row r="2185" spans="1:2" x14ac:dyDescent="0.25">
      <c r="A2185" s="11">
        <v>41669</v>
      </c>
      <c r="B2185">
        <v>0.12820000000000001</v>
      </c>
    </row>
    <row r="2186" spans="1:2" x14ac:dyDescent="0.25">
      <c r="A2186" s="11">
        <v>41668</v>
      </c>
      <c r="B2186">
        <v>0.16339999999999999</v>
      </c>
    </row>
    <row r="2187" spans="1:2" x14ac:dyDescent="0.25">
      <c r="A2187" s="11">
        <v>41667</v>
      </c>
      <c r="B2187">
        <v>0.14990000000000001</v>
      </c>
    </row>
    <row r="2188" spans="1:2" x14ac:dyDescent="0.25">
      <c r="A2188" s="11">
        <v>41666</v>
      </c>
      <c r="B2188">
        <v>0.1502</v>
      </c>
    </row>
    <row r="2189" spans="1:2" x14ac:dyDescent="0.25">
      <c r="A2189" s="11">
        <v>41663</v>
      </c>
      <c r="B2189">
        <v>0.16039999999999999</v>
      </c>
    </row>
    <row r="2190" spans="1:2" x14ac:dyDescent="0.25">
      <c r="A2190" s="11">
        <v>41662</v>
      </c>
      <c r="B2190">
        <v>0.1152</v>
      </c>
    </row>
    <row r="2191" spans="1:2" x14ac:dyDescent="0.25">
      <c r="A2191" s="11">
        <v>41661</v>
      </c>
      <c r="B2191">
        <v>0.10100000000000001</v>
      </c>
    </row>
    <row r="2192" spans="1:2" x14ac:dyDescent="0.25">
      <c r="A2192" s="11">
        <v>41660</v>
      </c>
      <c r="B2192">
        <v>9.7900000000000001E-2</v>
      </c>
    </row>
    <row r="2193" spans="1:2" x14ac:dyDescent="0.25">
      <c r="A2193" s="11">
        <v>41656</v>
      </c>
      <c r="B2193">
        <v>8.6499999999999994E-2</v>
      </c>
    </row>
    <row r="2194" spans="1:2" x14ac:dyDescent="0.25">
      <c r="A2194" s="11">
        <v>41655</v>
      </c>
      <c r="B2194">
        <v>7.9399999999999998E-2</v>
      </c>
    </row>
    <row r="2195" spans="1:2" x14ac:dyDescent="0.25">
      <c r="A2195" s="11">
        <v>41654</v>
      </c>
      <c r="B2195">
        <v>8.4400000000000003E-2</v>
      </c>
    </row>
    <row r="2196" spans="1:2" x14ac:dyDescent="0.25">
      <c r="A2196" s="11">
        <v>41653</v>
      </c>
      <c r="B2196">
        <v>9.3899999999999997E-2</v>
      </c>
    </row>
    <row r="2197" spans="1:2" x14ac:dyDescent="0.25">
      <c r="A2197" s="11">
        <v>41652</v>
      </c>
      <c r="B2197">
        <v>0.1106</v>
      </c>
    </row>
    <row r="2198" spans="1:2" x14ac:dyDescent="0.25">
      <c r="A2198" s="11">
        <v>41649</v>
      </c>
      <c r="B2198">
        <v>8.2799999999999999E-2</v>
      </c>
    </row>
    <row r="2199" spans="1:2" x14ac:dyDescent="0.25">
      <c r="A2199" s="11">
        <v>41648</v>
      </c>
      <c r="B2199">
        <v>0.10009999999999999</v>
      </c>
    </row>
    <row r="2200" spans="1:2" x14ac:dyDescent="0.25">
      <c r="A2200" s="11">
        <v>41647</v>
      </c>
      <c r="B2200">
        <v>0.1031</v>
      </c>
    </row>
    <row r="2201" spans="1:2" x14ac:dyDescent="0.25">
      <c r="A2201" s="11">
        <v>41646</v>
      </c>
      <c r="B2201">
        <v>9.7000000000000003E-2</v>
      </c>
    </row>
    <row r="2202" spans="1:2" x14ac:dyDescent="0.25">
      <c r="A2202" s="11">
        <v>41645</v>
      </c>
      <c r="B2202">
        <v>0.10290000000000001</v>
      </c>
    </row>
    <row r="2203" spans="1:2" x14ac:dyDescent="0.25">
      <c r="A2203" s="11">
        <v>41642</v>
      </c>
      <c r="B2203">
        <v>9.7600000000000006E-2</v>
      </c>
    </row>
    <row r="2204" spans="1:2" x14ac:dyDescent="0.25">
      <c r="A2204" s="11">
        <v>41641</v>
      </c>
      <c r="B2204">
        <v>0.1144</v>
      </c>
    </row>
    <row r="2205" spans="1:2" x14ac:dyDescent="0.25">
      <c r="A2205" s="11">
        <v>41639</v>
      </c>
      <c r="B2205">
        <v>0.1129</v>
      </c>
    </row>
    <row r="2206" spans="1:2" x14ac:dyDescent="0.25">
      <c r="A2206" s="11">
        <v>41638</v>
      </c>
      <c r="B2206">
        <v>9.8199999999999996E-2</v>
      </c>
    </row>
    <row r="2207" spans="1:2" x14ac:dyDescent="0.25">
      <c r="A2207" s="11">
        <v>41635</v>
      </c>
      <c r="B2207">
        <v>8.43E-2</v>
      </c>
    </row>
    <row r="2208" spans="1:2" x14ac:dyDescent="0.25">
      <c r="A2208" s="11">
        <v>41634</v>
      </c>
      <c r="B2208">
        <v>8.4900000000000003E-2</v>
      </c>
    </row>
    <row r="2209" spans="1:2" x14ac:dyDescent="0.25">
      <c r="A2209" s="11">
        <v>41632</v>
      </c>
      <c r="B2209">
        <v>9.0200000000000002E-2</v>
      </c>
    </row>
    <row r="2210" spans="1:2" x14ac:dyDescent="0.25">
      <c r="A2210" s="11">
        <v>41631</v>
      </c>
      <c r="B2210">
        <v>8.3400000000000002E-2</v>
      </c>
    </row>
    <row r="2211" spans="1:2" x14ac:dyDescent="0.25">
      <c r="A2211" s="11">
        <v>41628</v>
      </c>
      <c r="B2211">
        <v>9.4500000000000001E-2</v>
      </c>
    </row>
    <row r="2212" spans="1:2" x14ac:dyDescent="0.25">
      <c r="A2212" s="11">
        <v>41627</v>
      </c>
      <c r="B2212">
        <v>8.9599999999999999E-2</v>
      </c>
    </row>
    <row r="2213" spans="1:2" x14ac:dyDescent="0.25">
      <c r="A2213" s="11">
        <v>41626</v>
      </c>
      <c r="B2213">
        <v>0.12139999999999999</v>
      </c>
    </row>
    <row r="2214" spans="1:2" x14ac:dyDescent="0.25">
      <c r="A2214" s="11">
        <v>41625</v>
      </c>
      <c r="B2214">
        <v>0.13289999999999999</v>
      </c>
    </row>
    <row r="2215" spans="1:2" x14ac:dyDescent="0.25">
      <c r="A2215" s="11">
        <v>41624</v>
      </c>
      <c r="B2215">
        <v>0.1394</v>
      </c>
    </row>
    <row r="2216" spans="1:2" x14ac:dyDescent="0.25">
      <c r="A2216" s="11">
        <v>41621</v>
      </c>
      <c r="B2216">
        <v>0.1363</v>
      </c>
    </row>
    <row r="2217" spans="1:2" x14ac:dyDescent="0.25">
      <c r="A2217" s="11">
        <v>41620</v>
      </c>
      <c r="B2217">
        <v>0.13120000000000001</v>
      </c>
    </row>
    <row r="2218" spans="1:2" x14ac:dyDescent="0.25">
      <c r="A2218" s="11">
        <v>41619</v>
      </c>
      <c r="B2218">
        <v>0.13239999999999999</v>
      </c>
    </row>
    <row r="2219" spans="1:2" x14ac:dyDescent="0.25">
      <c r="A2219" s="11">
        <v>41618</v>
      </c>
      <c r="B2219">
        <v>0.11219999999999999</v>
      </c>
    </row>
    <row r="2220" spans="1:2" x14ac:dyDescent="0.25">
      <c r="A2220" s="11">
        <v>41617</v>
      </c>
      <c r="B2220">
        <v>9.9900000000000003E-2</v>
      </c>
    </row>
    <row r="2221" spans="1:2" x14ac:dyDescent="0.25">
      <c r="A2221" s="11">
        <v>41614</v>
      </c>
      <c r="B2221">
        <v>9.64E-2</v>
      </c>
    </row>
    <row r="2222" spans="1:2" x14ac:dyDescent="0.25">
      <c r="A2222" s="11">
        <v>41613</v>
      </c>
      <c r="B2222">
        <v>0.1212</v>
      </c>
    </row>
    <row r="2223" spans="1:2" x14ac:dyDescent="0.25">
      <c r="A2223" s="11">
        <v>41612</v>
      </c>
      <c r="B2223">
        <v>0.1138</v>
      </c>
    </row>
    <row r="2224" spans="1:2" x14ac:dyDescent="0.25">
      <c r="A2224" s="11">
        <v>41611</v>
      </c>
      <c r="B2224">
        <v>0.1124</v>
      </c>
    </row>
    <row r="2225" spans="1:2" x14ac:dyDescent="0.25">
      <c r="A2225" s="11">
        <v>41610</v>
      </c>
      <c r="B2225">
        <v>0.10780000000000001</v>
      </c>
    </row>
    <row r="2226" spans="1:2" x14ac:dyDescent="0.25">
      <c r="A2226" s="11">
        <v>41607</v>
      </c>
      <c r="B2226">
        <v>0.1</v>
      </c>
    </row>
    <row r="2227" spans="1:2" x14ac:dyDescent="0.25">
      <c r="A2227" s="11">
        <v>41605</v>
      </c>
      <c r="B2227">
        <v>8.8400000000000006E-2</v>
      </c>
    </row>
    <row r="2228" spans="1:2" x14ac:dyDescent="0.25">
      <c r="A2228" s="11">
        <v>41604</v>
      </c>
      <c r="B2228">
        <v>9.4E-2</v>
      </c>
    </row>
    <row r="2229" spans="1:2" x14ac:dyDescent="0.25">
      <c r="A2229" s="11">
        <v>41603</v>
      </c>
      <c r="B2229">
        <v>9.2200000000000004E-2</v>
      </c>
    </row>
    <row r="2230" spans="1:2" x14ac:dyDescent="0.25">
      <c r="A2230" s="11">
        <v>41600</v>
      </c>
      <c r="B2230">
        <v>7.6200000000000004E-2</v>
      </c>
    </row>
    <row r="2231" spans="1:2" x14ac:dyDescent="0.25">
      <c r="A2231" s="11">
        <v>41599</v>
      </c>
      <c r="B2231">
        <v>8.0699999999999994E-2</v>
      </c>
    </row>
    <row r="2232" spans="1:2" x14ac:dyDescent="0.25">
      <c r="A2232" s="11">
        <v>41598</v>
      </c>
      <c r="B2232">
        <v>9.4600000000000004E-2</v>
      </c>
    </row>
    <row r="2233" spans="1:2" x14ac:dyDescent="0.25">
      <c r="A2233" s="11">
        <v>41597</v>
      </c>
      <c r="B2233">
        <v>9.0999999999999998E-2</v>
      </c>
    </row>
    <row r="2234" spans="1:2" x14ac:dyDescent="0.25">
      <c r="A2234" s="11">
        <v>41596</v>
      </c>
      <c r="B2234">
        <v>9.1800000000000007E-2</v>
      </c>
    </row>
    <row r="2235" spans="1:2" x14ac:dyDescent="0.25">
      <c r="A2235" s="11">
        <v>41593</v>
      </c>
      <c r="B2235">
        <v>8.3199999999999996E-2</v>
      </c>
    </row>
    <row r="2236" spans="1:2" x14ac:dyDescent="0.25">
      <c r="A2236" s="11">
        <v>41592</v>
      </c>
      <c r="B2236">
        <v>9.4600000000000004E-2</v>
      </c>
    </row>
    <row r="2237" spans="1:2" x14ac:dyDescent="0.25">
      <c r="A2237" s="11">
        <v>41591</v>
      </c>
      <c r="B2237">
        <v>0.10150000000000001</v>
      </c>
    </row>
    <row r="2238" spans="1:2" x14ac:dyDescent="0.25">
      <c r="A2238" s="11">
        <v>41590</v>
      </c>
      <c r="B2238">
        <v>0.1072</v>
      </c>
    </row>
    <row r="2239" spans="1:2" x14ac:dyDescent="0.25">
      <c r="A2239" s="11">
        <v>41589</v>
      </c>
      <c r="B2239">
        <v>0.1011</v>
      </c>
    </row>
    <row r="2240" spans="1:2" x14ac:dyDescent="0.25">
      <c r="A2240" s="11">
        <v>41586</v>
      </c>
      <c r="B2240">
        <v>9.6000000000000002E-2</v>
      </c>
    </row>
    <row r="2241" spans="1:2" x14ac:dyDescent="0.25">
      <c r="A2241" s="11">
        <v>41585</v>
      </c>
      <c r="B2241">
        <v>0.1167</v>
      </c>
    </row>
    <row r="2242" spans="1:2" x14ac:dyDescent="0.25">
      <c r="A2242" s="11">
        <v>41584</v>
      </c>
      <c r="B2242">
        <v>9.7900000000000001E-2</v>
      </c>
    </row>
    <row r="2243" spans="1:2" x14ac:dyDescent="0.25">
      <c r="A2243" s="11">
        <v>41583</v>
      </c>
      <c r="B2243">
        <v>0.1075</v>
      </c>
    </row>
    <row r="2244" spans="1:2" x14ac:dyDescent="0.25">
      <c r="A2244" s="11">
        <v>41582</v>
      </c>
      <c r="B2244">
        <v>9.8500000000000004E-2</v>
      </c>
    </row>
    <row r="2245" spans="1:2" x14ac:dyDescent="0.25">
      <c r="A2245" s="11">
        <v>41579</v>
      </c>
      <c r="B2245">
        <v>0.09</v>
      </c>
    </row>
    <row r="2246" spans="1:2" x14ac:dyDescent="0.25">
      <c r="A2246" s="11">
        <v>41578</v>
      </c>
      <c r="B2246">
        <v>0.10580000000000001</v>
      </c>
    </row>
    <row r="2247" spans="1:2" x14ac:dyDescent="0.25">
      <c r="A2247" s="11">
        <v>41577</v>
      </c>
      <c r="B2247">
        <v>0.10630000000000001</v>
      </c>
    </row>
    <row r="2248" spans="1:2" x14ac:dyDescent="0.25">
      <c r="A2248" s="11">
        <v>41576</v>
      </c>
      <c r="B2248">
        <v>0.1033</v>
      </c>
    </row>
    <row r="2249" spans="1:2" x14ac:dyDescent="0.25">
      <c r="A2249" s="11">
        <v>41575</v>
      </c>
      <c r="B2249">
        <v>0.1008</v>
      </c>
    </row>
    <row r="2250" spans="1:2" x14ac:dyDescent="0.25">
      <c r="A2250" s="11">
        <v>41572</v>
      </c>
      <c r="B2250">
        <v>9.1700000000000004E-2</v>
      </c>
    </row>
    <row r="2251" spans="1:2" x14ac:dyDescent="0.25">
      <c r="A2251" s="11">
        <v>41571</v>
      </c>
      <c r="B2251">
        <v>0.10580000000000001</v>
      </c>
    </row>
    <row r="2252" spans="1:2" x14ac:dyDescent="0.25">
      <c r="A2252" s="11">
        <v>41570</v>
      </c>
      <c r="B2252">
        <v>0.1013</v>
      </c>
    </row>
    <row r="2253" spans="1:2" x14ac:dyDescent="0.25">
      <c r="A2253" s="11">
        <v>41569</v>
      </c>
      <c r="B2253">
        <v>0.1016</v>
      </c>
    </row>
    <row r="2254" spans="1:2" x14ac:dyDescent="0.25">
      <c r="A2254" s="11">
        <v>41568</v>
      </c>
      <c r="B2254">
        <v>9.5699999999999993E-2</v>
      </c>
    </row>
    <row r="2255" spans="1:2" x14ac:dyDescent="0.25">
      <c r="A2255" s="11">
        <v>41565</v>
      </c>
      <c r="B2255">
        <v>8.6499999999999994E-2</v>
      </c>
    </row>
    <row r="2256" spans="1:2" x14ac:dyDescent="0.25">
      <c r="A2256" s="11">
        <v>41564</v>
      </c>
      <c r="B2256">
        <v>0.1047</v>
      </c>
    </row>
    <row r="2257" spans="1:2" x14ac:dyDescent="0.25">
      <c r="A2257" s="11">
        <v>41563</v>
      </c>
      <c r="B2257">
        <v>0.1158</v>
      </c>
    </row>
    <row r="2258" spans="1:2" x14ac:dyDescent="0.25">
      <c r="A2258" s="11">
        <v>41562</v>
      </c>
      <c r="B2258">
        <v>0.18509999999999999</v>
      </c>
    </row>
    <row r="2259" spans="1:2" x14ac:dyDescent="0.25">
      <c r="A2259" s="11">
        <v>41561</v>
      </c>
      <c r="B2259">
        <v>0.14660000000000001</v>
      </c>
    </row>
    <row r="2260" spans="1:2" x14ac:dyDescent="0.25">
      <c r="A2260" s="11">
        <v>41558</v>
      </c>
      <c r="B2260">
        <v>0.1326</v>
      </c>
    </row>
    <row r="2261" spans="1:2" x14ac:dyDescent="0.25">
      <c r="A2261" s="11">
        <v>41557</v>
      </c>
      <c r="B2261">
        <v>0.13980000000000001</v>
      </c>
    </row>
    <row r="2262" spans="1:2" x14ac:dyDescent="0.25">
      <c r="A2262" s="11">
        <v>41556</v>
      </c>
      <c r="B2262">
        <v>0.1628</v>
      </c>
    </row>
    <row r="2263" spans="1:2" x14ac:dyDescent="0.25">
      <c r="A2263" s="11">
        <v>41555</v>
      </c>
      <c r="B2263">
        <v>0.18149999999999999</v>
      </c>
    </row>
    <row r="2264" spans="1:2" x14ac:dyDescent="0.25">
      <c r="A2264" s="11">
        <v>41554</v>
      </c>
      <c r="B2264">
        <v>0.16550000000000001</v>
      </c>
    </row>
    <row r="2265" spans="1:2" x14ac:dyDescent="0.25">
      <c r="A2265" s="11">
        <v>41551</v>
      </c>
      <c r="B2265">
        <v>0.12559999999999999</v>
      </c>
    </row>
    <row r="2266" spans="1:2" x14ac:dyDescent="0.25">
      <c r="A2266" s="11">
        <v>41550</v>
      </c>
      <c r="B2266">
        <v>0.13669999999999999</v>
      </c>
    </row>
    <row r="2267" spans="1:2" x14ac:dyDescent="0.25">
      <c r="A2267" s="11">
        <v>41549</v>
      </c>
      <c r="B2267">
        <v>0.1149</v>
      </c>
    </row>
    <row r="2268" spans="1:2" x14ac:dyDescent="0.25">
      <c r="A2268" s="11">
        <v>41548</v>
      </c>
      <c r="B2268">
        <v>0.12889999999999999</v>
      </c>
    </row>
    <row r="2269" spans="1:2" x14ac:dyDescent="0.25">
      <c r="A2269" s="11">
        <v>41547</v>
      </c>
      <c r="B2269">
        <v>0.15459999999999999</v>
      </c>
    </row>
    <row r="2270" spans="1:2" x14ac:dyDescent="0.25">
      <c r="A2270" s="11">
        <v>41544</v>
      </c>
      <c r="B2270">
        <v>0.13880000000000001</v>
      </c>
    </row>
    <row r="2271" spans="1:2" x14ac:dyDescent="0.25">
      <c r="A2271" s="11">
        <v>41543</v>
      </c>
      <c r="B2271">
        <v>0.11849999999999999</v>
      </c>
    </row>
    <row r="2272" spans="1:2" x14ac:dyDescent="0.25">
      <c r="A2272" s="11">
        <v>41542</v>
      </c>
      <c r="B2272">
        <v>0.1221</v>
      </c>
    </row>
    <row r="2273" spans="1:2" x14ac:dyDescent="0.25">
      <c r="A2273" s="11">
        <v>41541</v>
      </c>
      <c r="B2273">
        <v>0.1212</v>
      </c>
    </row>
    <row r="2274" spans="1:2" x14ac:dyDescent="0.25">
      <c r="A2274" s="11">
        <v>41540</v>
      </c>
      <c r="B2274">
        <v>0.11</v>
      </c>
    </row>
    <row r="2275" spans="1:2" x14ac:dyDescent="0.25">
      <c r="A2275" s="11">
        <v>41537</v>
      </c>
      <c r="B2275">
        <v>9.7600000000000006E-2</v>
      </c>
    </row>
    <row r="2276" spans="1:2" x14ac:dyDescent="0.25">
      <c r="A2276" s="11">
        <v>41536</v>
      </c>
      <c r="B2276">
        <v>0.1036</v>
      </c>
    </row>
    <row r="2277" spans="1:2" x14ac:dyDescent="0.25">
      <c r="A2277" s="11">
        <v>41535</v>
      </c>
      <c r="B2277">
        <v>0.1237</v>
      </c>
    </row>
    <row r="2278" spans="1:2" x14ac:dyDescent="0.25">
      <c r="A2278" s="11">
        <v>41534</v>
      </c>
      <c r="B2278">
        <v>0.1195</v>
      </c>
    </row>
    <row r="2279" spans="1:2" x14ac:dyDescent="0.25">
      <c r="A2279" s="11">
        <v>41533</v>
      </c>
      <c r="B2279">
        <v>0.11459999999999999</v>
      </c>
    </row>
    <row r="2280" spans="1:2" x14ac:dyDescent="0.25">
      <c r="A2280" s="11">
        <v>41530</v>
      </c>
      <c r="B2280">
        <v>0.1055</v>
      </c>
    </row>
    <row r="2281" spans="1:2" x14ac:dyDescent="0.25">
      <c r="A2281" s="11">
        <v>41529</v>
      </c>
      <c r="B2281">
        <v>0.1081</v>
      </c>
    </row>
    <row r="2282" spans="1:2" x14ac:dyDescent="0.25">
      <c r="A2282" s="11">
        <v>41528</v>
      </c>
      <c r="B2282">
        <v>0.10249999999999999</v>
      </c>
    </row>
    <row r="2283" spans="1:2" x14ac:dyDescent="0.25">
      <c r="A2283" s="11">
        <v>41527</v>
      </c>
      <c r="B2283">
        <v>0.1108</v>
      </c>
    </row>
    <row r="2284" spans="1:2" x14ac:dyDescent="0.25">
      <c r="A2284" s="11">
        <v>41526</v>
      </c>
      <c r="B2284">
        <v>0.12709999999999999</v>
      </c>
    </row>
    <row r="2285" spans="1:2" x14ac:dyDescent="0.25">
      <c r="A2285" s="11">
        <v>41523</v>
      </c>
      <c r="B2285">
        <v>0.11749999999999999</v>
      </c>
    </row>
    <row r="2286" spans="1:2" x14ac:dyDescent="0.25">
      <c r="A2286" s="11">
        <v>41522</v>
      </c>
      <c r="B2286">
        <v>0.12180000000000001</v>
      </c>
    </row>
    <row r="2287" spans="1:2" x14ac:dyDescent="0.25">
      <c r="A2287" s="11">
        <v>41521</v>
      </c>
      <c r="B2287">
        <v>0.1331</v>
      </c>
    </row>
    <row r="2288" spans="1:2" x14ac:dyDescent="0.25">
      <c r="A2288" s="11">
        <v>41520</v>
      </c>
      <c r="B2288">
        <v>0.14130000000000001</v>
      </c>
    </row>
    <row r="2289" spans="1:2" x14ac:dyDescent="0.25">
      <c r="A2289" s="11">
        <v>41516</v>
      </c>
      <c r="B2289">
        <v>0.14860000000000001</v>
      </c>
    </row>
    <row r="2290" spans="1:2" x14ac:dyDescent="0.25">
      <c r="A2290" s="11">
        <v>41515</v>
      </c>
      <c r="B2290">
        <v>0.1368</v>
      </c>
    </row>
    <row r="2291" spans="1:2" x14ac:dyDescent="0.25">
      <c r="A2291" s="11">
        <v>41514</v>
      </c>
      <c r="B2291">
        <v>0.13239999999999999</v>
      </c>
    </row>
    <row r="2292" spans="1:2" x14ac:dyDescent="0.25">
      <c r="A2292" s="11">
        <v>41513</v>
      </c>
      <c r="B2292">
        <v>0.14410000000000001</v>
      </c>
    </row>
    <row r="2293" spans="1:2" x14ac:dyDescent="0.25">
      <c r="A2293" s="11">
        <v>41512</v>
      </c>
      <c r="B2293">
        <v>0.1197</v>
      </c>
    </row>
    <row r="2294" spans="1:2" x14ac:dyDescent="0.25">
      <c r="A2294" s="11">
        <v>41509</v>
      </c>
      <c r="B2294">
        <v>0.10580000000000001</v>
      </c>
    </row>
    <row r="2295" spans="1:2" x14ac:dyDescent="0.25">
      <c r="A2295" s="11">
        <v>41508</v>
      </c>
      <c r="B2295">
        <v>0.1164</v>
      </c>
    </row>
    <row r="2296" spans="1:2" x14ac:dyDescent="0.25">
      <c r="A2296" s="11">
        <v>41507</v>
      </c>
      <c r="B2296">
        <v>0.12</v>
      </c>
    </row>
    <row r="2297" spans="1:2" x14ac:dyDescent="0.25">
      <c r="A2297" s="11">
        <v>41506</v>
      </c>
      <c r="B2297">
        <v>0.127</v>
      </c>
    </row>
    <row r="2298" spans="1:2" x14ac:dyDescent="0.25">
      <c r="A2298" s="11">
        <v>41505</v>
      </c>
      <c r="B2298">
        <v>0.14430000000000001</v>
      </c>
    </row>
    <row r="2299" spans="1:2" x14ac:dyDescent="0.25">
      <c r="A2299" s="11">
        <v>41502</v>
      </c>
      <c r="B2299">
        <v>0.12659999999999999</v>
      </c>
    </row>
    <row r="2300" spans="1:2" x14ac:dyDescent="0.25">
      <c r="A2300" s="11">
        <v>41501</v>
      </c>
      <c r="B2300">
        <v>0.1285</v>
      </c>
    </row>
    <row r="2301" spans="1:2" x14ac:dyDescent="0.25">
      <c r="A2301" s="11">
        <v>41500</v>
      </c>
      <c r="B2301">
        <v>0.10929999999999999</v>
      </c>
    </row>
    <row r="2302" spans="1:2" x14ac:dyDescent="0.25">
      <c r="A2302" s="11">
        <v>41499</v>
      </c>
      <c r="B2302">
        <v>0.1046</v>
      </c>
    </row>
    <row r="2303" spans="1:2" x14ac:dyDescent="0.25">
      <c r="A2303" s="11">
        <v>41498</v>
      </c>
      <c r="B2303">
        <v>0.11260000000000001</v>
      </c>
    </row>
    <row r="2304" spans="1:2" x14ac:dyDescent="0.25">
      <c r="A2304" s="11">
        <v>41495</v>
      </c>
      <c r="B2304">
        <v>9.6199999999999994E-2</v>
      </c>
    </row>
    <row r="2305" spans="1:2" x14ac:dyDescent="0.25">
      <c r="A2305" s="11">
        <v>41494</v>
      </c>
      <c r="B2305">
        <v>9.9400000000000002E-2</v>
      </c>
    </row>
    <row r="2306" spans="1:2" x14ac:dyDescent="0.25">
      <c r="A2306" s="11">
        <v>41493</v>
      </c>
      <c r="B2306">
        <v>0.1021</v>
      </c>
    </row>
    <row r="2307" spans="1:2" x14ac:dyDescent="0.25">
      <c r="A2307" s="11">
        <v>41492</v>
      </c>
      <c r="B2307">
        <v>0.1052</v>
      </c>
    </row>
    <row r="2308" spans="1:2" x14ac:dyDescent="0.25">
      <c r="A2308" s="11">
        <v>41491</v>
      </c>
      <c r="B2308">
        <v>9.1200000000000003E-2</v>
      </c>
    </row>
    <row r="2309" spans="1:2" x14ac:dyDescent="0.25">
      <c r="A2309" s="11">
        <v>41488</v>
      </c>
      <c r="B2309">
        <v>8.6099999999999996E-2</v>
      </c>
    </row>
    <row r="2310" spans="1:2" x14ac:dyDescent="0.25">
      <c r="A2310" s="11">
        <v>41487</v>
      </c>
      <c r="B2310">
        <v>0.1037</v>
      </c>
    </row>
    <row r="2311" spans="1:2" x14ac:dyDescent="0.25">
      <c r="A2311" s="11">
        <v>41486</v>
      </c>
      <c r="B2311">
        <v>0.1245</v>
      </c>
    </row>
    <row r="2312" spans="1:2" x14ac:dyDescent="0.25">
      <c r="A2312" s="11">
        <v>41485</v>
      </c>
      <c r="B2312">
        <v>0.1231</v>
      </c>
    </row>
    <row r="2313" spans="1:2" x14ac:dyDescent="0.25">
      <c r="A2313" s="11">
        <v>41484</v>
      </c>
      <c r="B2313">
        <v>0.11650000000000001</v>
      </c>
    </row>
    <row r="2314" spans="1:2" x14ac:dyDescent="0.25">
      <c r="A2314" s="11">
        <v>41481</v>
      </c>
      <c r="B2314">
        <v>0.106</v>
      </c>
    </row>
    <row r="2315" spans="1:2" x14ac:dyDescent="0.25">
      <c r="A2315" s="11">
        <v>41480</v>
      </c>
      <c r="B2315">
        <v>0.1085</v>
      </c>
    </row>
    <row r="2316" spans="1:2" x14ac:dyDescent="0.25">
      <c r="A2316" s="11">
        <v>41479</v>
      </c>
      <c r="B2316">
        <v>0.1232</v>
      </c>
    </row>
    <row r="2317" spans="1:2" x14ac:dyDescent="0.25">
      <c r="A2317" s="11">
        <v>41478</v>
      </c>
      <c r="B2317">
        <v>0.11899999999999999</v>
      </c>
    </row>
    <row r="2318" spans="1:2" x14ac:dyDescent="0.25">
      <c r="A2318" s="11">
        <v>41477</v>
      </c>
      <c r="B2318">
        <v>0.1027</v>
      </c>
    </row>
    <row r="2319" spans="1:2" x14ac:dyDescent="0.25">
      <c r="A2319" s="11">
        <v>41474</v>
      </c>
      <c r="B2319">
        <v>0.104</v>
      </c>
    </row>
    <row r="2320" spans="1:2" x14ac:dyDescent="0.25">
      <c r="A2320" s="11">
        <v>41473</v>
      </c>
      <c r="B2320">
        <v>9.1600000000000001E-2</v>
      </c>
    </row>
    <row r="2321" spans="1:2" x14ac:dyDescent="0.25">
      <c r="A2321" s="11">
        <v>41472</v>
      </c>
      <c r="B2321">
        <v>0.1132</v>
      </c>
    </row>
    <row r="2322" spans="1:2" x14ac:dyDescent="0.25">
      <c r="A2322" s="11">
        <v>41471</v>
      </c>
      <c r="B2322">
        <v>0.1239</v>
      </c>
    </row>
    <row r="2323" spans="1:2" x14ac:dyDescent="0.25">
      <c r="A2323" s="11">
        <v>41470</v>
      </c>
      <c r="B2323">
        <v>0.1159</v>
      </c>
    </row>
    <row r="2324" spans="1:2" x14ac:dyDescent="0.25">
      <c r="A2324" s="11">
        <v>41467</v>
      </c>
      <c r="B2324">
        <v>0.11119999999999999</v>
      </c>
    </row>
    <row r="2325" spans="1:2" x14ac:dyDescent="0.25">
      <c r="A2325" s="11">
        <v>41466</v>
      </c>
      <c r="B2325">
        <v>0.11700000000000001</v>
      </c>
    </row>
    <row r="2326" spans="1:2" x14ac:dyDescent="0.25">
      <c r="A2326" s="11">
        <v>41465</v>
      </c>
      <c r="B2326">
        <v>0.12139999999999999</v>
      </c>
    </row>
    <row r="2327" spans="1:2" x14ac:dyDescent="0.25">
      <c r="A2327" s="11">
        <v>41464</v>
      </c>
      <c r="B2327">
        <v>0.11899999999999999</v>
      </c>
    </row>
    <row r="2328" spans="1:2" x14ac:dyDescent="0.25">
      <c r="A2328" s="11">
        <v>41463</v>
      </c>
      <c r="B2328">
        <v>0.12770000000000001</v>
      </c>
    </row>
    <row r="2329" spans="1:2" x14ac:dyDescent="0.25">
      <c r="A2329" s="11">
        <v>41460</v>
      </c>
      <c r="B2329">
        <v>0.11940000000000001</v>
      </c>
    </row>
    <row r="2330" spans="1:2" x14ac:dyDescent="0.25">
      <c r="A2330" s="11">
        <v>41458</v>
      </c>
      <c r="B2330">
        <v>0.15429999999999999</v>
      </c>
    </row>
    <row r="2331" spans="1:2" x14ac:dyDescent="0.25">
      <c r="A2331" s="11">
        <v>41457</v>
      </c>
      <c r="B2331">
        <v>0.1396</v>
      </c>
    </row>
    <row r="2332" spans="1:2" x14ac:dyDescent="0.25">
      <c r="A2332" s="11">
        <v>41456</v>
      </c>
      <c r="B2332">
        <v>0.14119999999999999</v>
      </c>
    </row>
    <row r="2333" spans="1:2" x14ac:dyDescent="0.25">
      <c r="A2333" s="11">
        <v>41453</v>
      </c>
      <c r="B2333">
        <v>0.14169999999999999</v>
      </c>
    </row>
    <row r="2334" spans="1:2" x14ac:dyDescent="0.25">
      <c r="A2334" s="11">
        <v>41452</v>
      </c>
      <c r="B2334">
        <v>0.1464</v>
      </c>
    </row>
    <row r="2335" spans="1:2" x14ac:dyDescent="0.25">
      <c r="A2335" s="11">
        <v>41451</v>
      </c>
      <c r="B2335">
        <v>0.1479</v>
      </c>
    </row>
    <row r="2336" spans="1:2" x14ac:dyDescent="0.25">
      <c r="A2336" s="11">
        <v>41450</v>
      </c>
      <c r="B2336">
        <v>0.17319999999999999</v>
      </c>
    </row>
    <row r="2337" spans="1:2" x14ac:dyDescent="0.25">
      <c r="A2337" s="11">
        <v>41449</v>
      </c>
      <c r="B2337">
        <v>0.1991</v>
      </c>
    </row>
    <row r="2338" spans="1:2" x14ac:dyDescent="0.25">
      <c r="A2338" s="11">
        <v>41446</v>
      </c>
      <c r="B2338">
        <v>0.1784</v>
      </c>
    </row>
    <row r="2339" spans="1:2" x14ac:dyDescent="0.25">
      <c r="A2339" s="11">
        <v>41445</v>
      </c>
      <c r="B2339">
        <v>0.21879999999999999</v>
      </c>
    </row>
    <row r="2340" spans="1:2" x14ac:dyDescent="0.25">
      <c r="A2340" s="11">
        <v>41444</v>
      </c>
      <c r="B2340">
        <v>0.183</v>
      </c>
    </row>
    <row r="2341" spans="1:2" x14ac:dyDescent="0.25">
      <c r="A2341" s="11">
        <v>41443</v>
      </c>
      <c r="B2341">
        <v>0.1479</v>
      </c>
    </row>
    <row r="2342" spans="1:2" x14ac:dyDescent="0.25">
      <c r="A2342" s="11">
        <v>41442</v>
      </c>
      <c r="B2342">
        <v>0.152</v>
      </c>
    </row>
    <row r="2343" spans="1:2" x14ac:dyDescent="0.25">
      <c r="A2343" s="11">
        <v>41439</v>
      </c>
      <c r="B2343">
        <v>0.1426</v>
      </c>
    </row>
    <row r="2344" spans="1:2" x14ac:dyDescent="0.25">
      <c r="A2344" s="11">
        <v>41438</v>
      </c>
      <c r="B2344">
        <v>0.13139999999999999</v>
      </c>
    </row>
    <row r="2345" spans="1:2" x14ac:dyDescent="0.25">
      <c r="A2345" s="11">
        <v>41437</v>
      </c>
      <c r="B2345">
        <v>0.16189999999999999</v>
      </c>
    </row>
    <row r="2346" spans="1:2" x14ac:dyDescent="0.25">
      <c r="A2346" s="11">
        <v>41436</v>
      </c>
      <c r="B2346">
        <v>0.15429999999999999</v>
      </c>
    </row>
    <row r="2347" spans="1:2" x14ac:dyDescent="0.25">
      <c r="A2347" s="11">
        <v>41435</v>
      </c>
      <c r="B2347">
        <v>0.127</v>
      </c>
    </row>
    <row r="2348" spans="1:2" x14ac:dyDescent="0.25">
      <c r="A2348" s="11">
        <v>41432</v>
      </c>
      <c r="B2348">
        <v>0.1119</v>
      </c>
    </row>
    <row r="2349" spans="1:2" x14ac:dyDescent="0.25">
      <c r="A2349" s="11">
        <v>41431</v>
      </c>
      <c r="B2349">
        <v>0.15579999999999999</v>
      </c>
    </row>
    <row r="2350" spans="1:2" x14ac:dyDescent="0.25">
      <c r="A2350" s="11">
        <v>41430</v>
      </c>
      <c r="B2350">
        <v>0.1704</v>
      </c>
    </row>
    <row r="2351" spans="1:2" x14ac:dyDescent="0.25">
      <c r="A2351" s="11">
        <v>41429</v>
      </c>
      <c r="B2351">
        <v>0.1615</v>
      </c>
    </row>
    <row r="2352" spans="1:2" x14ac:dyDescent="0.25">
      <c r="A2352" s="11">
        <v>41428</v>
      </c>
      <c r="B2352">
        <v>0.14510000000000001</v>
      </c>
    </row>
    <row r="2353" spans="1:2" x14ac:dyDescent="0.25">
      <c r="A2353" s="11">
        <v>41425</v>
      </c>
      <c r="B2353">
        <v>0.14630000000000001</v>
      </c>
    </row>
    <row r="2354" spans="1:2" x14ac:dyDescent="0.25">
      <c r="A2354" s="11">
        <v>41424</v>
      </c>
      <c r="B2354">
        <v>0.13089999999999999</v>
      </c>
    </row>
    <row r="2355" spans="1:2" x14ac:dyDescent="0.25">
      <c r="A2355" s="11">
        <v>41423</v>
      </c>
      <c r="B2355">
        <v>0.13589999999999999</v>
      </c>
    </row>
    <row r="2356" spans="1:2" x14ac:dyDescent="0.25">
      <c r="A2356" s="11">
        <v>41422</v>
      </c>
      <c r="B2356">
        <v>0.13220000000000001</v>
      </c>
    </row>
    <row r="2357" spans="1:2" x14ac:dyDescent="0.25">
      <c r="A2357" s="11">
        <v>41418</v>
      </c>
      <c r="B2357">
        <v>0.1187</v>
      </c>
    </row>
    <row r="2358" spans="1:2" x14ac:dyDescent="0.25">
      <c r="A2358" s="11">
        <v>41417</v>
      </c>
      <c r="B2358">
        <v>0.1186</v>
      </c>
    </row>
    <row r="2359" spans="1:2" x14ac:dyDescent="0.25">
      <c r="A2359" s="11">
        <v>41416</v>
      </c>
      <c r="B2359">
        <v>0.13289999999999999</v>
      </c>
    </row>
    <row r="2360" spans="1:2" x14ac:dyDescent="0.25">
      <c r="A2360" s="11">
        <v>41415</v>
      </c>
      <c r="B2360">
        <v>0.1149</v>
      </c>
    </row>
    <row r="2361" spans="1:2" x14ac:dyDescent="0.25">
      <c r="A2361" s="11">
        <v>41414</v>
      </c>
      <c r="B2361">
        <v>0.11269999999999999</v>
      </c>
    </row>
    <row r="2362" spans="1:2" x14ac:dyDescent="0.25">
      <c r="A2362" s="11">
        <v>41411</v>
      </c>
      <c r="B2362">
        <v>0.1028</v>
      </c>
    </row>
    <row r="2363" spans="1:2" x14ac:dyDescent="0.25">
      <c r="A2363" s="11">
        <v>41410</v>
      </c>
      <c r="B2363">
        <v>0.10730000000000001</v>
      </c>
    </row>
    <row r="2364" spans="1:2" x14ac:dyDescent="0.25">
      <c r="A2364" s="11">
        <v>41409</v>
      </c>
      <c r="B2364">
        <v>0.1057</v>
      </c>
    </row>
    <row r="2365" spans="1:2" x14ac:dyDescent="0.25">
      <c r="A2365" s="11">
        <v>41408</v>
      </c>
      <c r="B2365">
        <v>0.11210000000000001</v>
      </c>
    </row>
    <row r="2366" spans="1:2" x14ac:dyDescent="0.25">
      <c r="A2366" s="11">
        <v>41407</v>
      </c>
      <c r="B2366">
        <v>0.1137</v>
      </c>
    </row>
    <row r="2367" spans="1:2" x14ac:dyDescent="0.25">
      <c r="A2367" s="11">
        <v>41404</v>
      </c>
      <c r="B2367">
        <v>9.2700000000000005E-2</v>
      </c>
    </row>
    <row r="2368" spans="1:2" x14ac:dyDescent="0.25">
      <c r="A2368" s="11">
        <v>41403</v>
      </c>
      <c r="B2368">
        <v>0.1033</v>
      </c>
    </row>
    <row r="2369" spans="1:2" x14ac:dyDescent="0.25">
      <c r="A2369" s="11">
        <v>41402</v>
      </c>
      <c r="B2369">
        <v>9.7900000000000001E-2</v>
      </c>
    </row>
    <row r="2370" spans="1:2" x14ac:dyDescent="0.25">
      <c r="A2370" s="11">
        <v>41401</v>
      </c>
      <c r="B2370">
        <v>9.9099999999999994E-2</v>
      </c>
    </row>
    <row r="2371" spans="1:2" x14ac:dyDescent="0.25">
      <c r="A2371" s="11">
        <v>41400</v>
      </c>
      <c r="B2371">
        <v>0.1013</v>
      </c>
    </row>
    <row r="2372" spans="1:2" x14ac:dyDescent="0.25">
      <c r="A2372" s="11">
        <v>41397</v>
      </c>
      <c r="B2372">
        <v>9.69E-2</v>
      </c>
    </row>
    <row r="2373" spans="1:2" x14ac:dyDescent="0.25">
      <c r="A2373" s="11">
        <v>41396</v>
      </c>
      <c r="B2373">
        <v>0.1124</v>
      </c>
    </row>
    <row r="2374" spans="1:2" x14ac:dyDescent="0.25">
      <c r="A2374" s="11">
        <v>41395</v>
      </c>
      <c r="B2374">
        <v>0.12559999999999999</v>
      </c>
    </row>
    <row r="2375" spans="1:2" x14ac:dyDescent="0.25">
      <c r="A2375" s="11">
        <v>41394</v>
      </c>
      <c r="B2375">
        <v>0.1167</v>
      </c>
    </row>
    <row r="2376" spans="1:2" x14ac:dyDescent="0.25">
      <c r="A2376" s="11">
        <v>41393</v>
      </c>
      <c r="B2376">
        <v>0.1142</v>
      </c>
    </row>
    <row r="2377" spans="1:2" x14ac:dyDescent="0.25">
      <c r="A2377" s="11">
        <v>41390</v>
      </c>
      <c r="B2377">
        <v>9.98E-2</v>
      </c>
    </row>
    <row r="2378" spans="1:2" x14ac:dyDescent="0.25">
      <c r="A2378" s="11">
        <v>41389</v>
      </c>
      <c r="B2378">
        <v>0.11550000000000001</v>
      </c>
    </row>
    <row r="2379" spans="1:2" x14ac:dyDescent="0.25">
      <c r="A2379" s="11">
        <v>41388</v>
      </c>
      <c r="B2379">
        <v>0.1152</v>
      </c>
    </row>
    <row r="2380" spans="1:2" x14ac:dyDescent="0.25">
      <c r="A2380" s="11">
        <v>41387</v>
      </c>
      <c r="B2380">
        <v>0.1109</v>
      </c>
    </row>
    <row r="2381" spans="1:2" x14ac:dyDescent="0.25">
      <c r="A2381" s="11">
        <v>41386</v>
      </c>
      <c r="B2381">
        <v>0.12590000000000001</v>
      </c>
    </row>
    <row r="2382" spans="1:2" x14ac:dyDescent="0.25">
      <c r="A2382" s="11">
        <v>41383</v>
      </c>
      <c r="B2382">
        <v>0.1227</v>
      </c>
    </row>
    <row r="2383" spans="1:2" x14ac:dyDescent="0.25">
      <c r="A2383" s="11">
        <v>41382</v>
      </c>
      <c r="B2383">
        <v>0.156</v>
      </c>
    </row>
    <row r="2384" spans="1:2" x14ac:dyDescent="0.25">
      <c r="A2384" s="11">
        <v>41381</v>
      </c>
      <c r="B2384">
        <v>0.152</v>
      </c>
    </row>
    <row r="2385" spans="1:2" x14ac:dyDescent="0.25">
      <c r="A2385" s="11">
        <v>41380</v>
      </c>
      <c r="B2385">
        <v>0.11260000000000001</v>
      </c>
    </row>
    <row r="2386" spans="1:2" x14ac:dyDescent="0.25">
      <c r="A2386" s="11">
        <v>41379</v>
      </c>
      <c r="B2386">
        <v>0.17130000000000001</v>
      </c>
    </row>
    <row r="2387" spans="1:2" x14ac:dyDescent="0.25">
      <c r="A2387" s="11">
        <v>41376</v>
      </c>
      <c r="B2387">
        <v>8.8700000000000001E-2</v>
      </c>
    </row>
    <row r="2388" spans="1:2" x14ac:dyDescent="0.25">
      <c r="A2388" s="11">
        <v>41375</v>
      </c>
      <c r="B2388">
        <v>9.6500000000000002E-2</v>
      </c>
    </row>
    <row r="2389" spans="1:2" x14ac:dyDescent="0.25">
      <c r="A2389" s="11">
        <v>41374</v>
      </c>
      <c r="B2389">
        <v>9.8199999999999996E-2</v>
      </c>
    </row>
    <row r="2390" spans="1:2" x14ac:dyDescent="0.25">
      <c r="A2390" s="11">
        <v>41373</v>
      </c>
      <c r="B2390">
        <v>0.1086</v>
      </c>
    </row>
    <row r="2391" spans="1:2" x14ac:dyDescent="0.25">
      <c r="A2391" s="11">
        <v>41372</v>
      </c>
      <c r="B2391">
        <v>0.1192</v>
      </c>
    </row>
    <row r="2392" spans="1:2" x14ac:dyDescent="0.25">
      <c r="A2392" s="11">
        <v>41369</v>
      </c>
      <c r="B2392">
        <v>0.1125</v>
      </c>
    </row>
    <row r="2393" spans="1:2" x14ac:dyDescent="0.25">
      <c r="A2393" s="11">
        <v>41368</v>
      </c>
      <c r="B2393">
        <v>0.1202</v>
      </c>
    </row>
    <row r="2394" spans="1:2" x14ac:dyDescent="0.25">
      <c r="A2394" s="11">
        <v>41367</v>
      </c>
      <c r="B2394">
        <v>0.124</v>
      </c>
    </row>
    <row r="2395" spans="1:2" x14ac:dyDescent="0.25">
      <c r="A2395" s="11">
        <v>41366</v>
      </c>
      <c r="B2395">
        <v>0.1017</v>
      </c>
    </row>
    <row r="2396" spans="1:2" x14ac:dyDescent="0.25">
      <c r="A2396" s="11">
        <v>41365</v>
      </c>
      <c r="B2396">
        <v>0.1096</v>
      </c>
    </row>
    <row r="2397" spans="1:2" x14ac:dyDescent="0.25">
      <c r="A2397" s="11">
        <v>41361</v>
      </c>
      <c r="B2397">
        <v>9.3299999999999994E-2</v>
      </c>
    </row>
    <row r="2398" spans="1:2" x14ac:dyDescent="0.25">
      <c r="A2398" s="11">
        <v>41360</v>
      </c>
      <c r="B2398">
        <v>9.2999999999999999E-2</v>
      </c>
    </row>
    <row r="2399" spans="1:2" x14ac:dyDescent="0.25">
      <c r="A2399" s="11">
        <v>41359</v>
      </c>
      <c r="B2399">
        <v>9.74E-2</v>
      </c>
    </row>
    <row r="2400" spans="1:2" x14ac:dyDescent="0.25">
      <c r="A2400" s="11">
        <v>41358</v>
      </c>
      <c r="B2400">
        <v>0.12870000000000001</v>
      </c>
    </row>
    <row r="2401" spans="1:2" x14ac:dyDescent="0.25">
      <c r="A2401" s="11">
        <v>41355</v>
      </c>
      <c r="B2401">
        <v>0.1181</v>
      </c>
    </row>
    <row r="2402" spans="1:2" x14ac:dyDescent="0.25">
      <c r="A2402" s="11">
        <v>41354</v>
      </c>
      <c r="B2402">
        <v>0.12870000000000001</v>
      </c>
    </row>
    <row r="2403" spans="1:2" x14ac:dyDescent="0.25">
      <c r="A2403" s="11">
        <v>41353</v>
      </c>
      <c r="B2403">
        <v>9.0300000000000005E-2</v>
      </c>
    </row>
    <row r="2404" spans="1:2" x14ac:dyDescent="0.25">
      <c r="A2404" s="11">
        <v>41352</v>
      </c>
      <c r="B2404">
        <v>0.12720000000000001</v>
      </c>
    </row>
    <row r="2405" spans="1:2" x14ac:dyDescent="0.25">
      <c r="A2405" s="11">
        <v>41351</v>
      </c>
      <c r="B2405">
        <v>0.12429999999999999</v>
      </c>
    </row>
    <row r="2406" spans="1:2" x14ac:dyDescent="0.25">
      <c r="A2406" s="11">
        <v>41348</v>
      </c>
      <c r="B2406">
        <v>7.9600000000000004E-2</v>
      </c>
    </row>
    <row r="2407" spans="1:2" x14ac:dyDescent="0.25">
      <c r="A2407" s="11">
        <v>41347</v>
      </c>
      <c r="B2407">
        <v>8.48E-2</v>
      </c>
    </row>
    <row r="2408" spans="1:2" x14ac:dyDescent="0.25">
      <c r="A2408" s="11">
        <v>41346</v>
      </c>
      <c r="B2408">
        <v>0.11310000000000001</v>
      </c>
    </row>
    <row r="2409" spans="1:2" x14ac:dyDescent="0.25">
      <c r="A2409" s="11">
        <v>41345</v>
      </c>
      <c r="B2409">
        <v>9.7100000000000006E-2</v>
      </c>
    </row>
    <row r="2410" spans="1:2" x14ac:dyDescent="0.25">
      <c r="A2410" s="11">
        <v>41344</v>
      </c>
      <c r="B2410">
        <v>8.6699999999999999E-2</v>
      </c>
    </row>
    <row r="2411" spans="1:2" x14ac:dyDescent="0.25">
      <c r="A2411" s="11">
        <v>41341</v>
      </c>
      <c r="B2411">
        <v>8.2000000000000003E-2</v>
      </c>
    </row>
    <row r="2412" spans="1:2" x14ac:dyDescent="0.25">
      <c r="A2412" s="11">
        <v>41340</v>
      </c>
      <c r="B2412">
        <v>9.1200000000000003E-2</v>
      </c>
    </row>
    <row r="2413" spans="1:2" x14ac:dyDescent="0.25">
      <c r="A2413" s="11">
        <v>41339</v>
      </c>
      <c r="B2413">
        <v>8.9599999999999999E-2</v>
      </c>
    </row>
    <row r="2414" spans="1:2" x14ac:dyDescent="0.25">
      <c r="A2414" s="11">
        <v>41338</v>
      </c>
      <c r="B2414">
        <v>9.2100000000000001E-2</v>
      </c>
    </row>
    <row r="2415" spans="1:2" x14ac:dyDescent="0.25">
      <c r="A2415" s="11">
        <v>41337</v>
      </c>
      <c r="B2415">
        <v>0.10150000000000001</v>
      </c>
    </row>
    <row r="2416" spans="1:2" x14ac:dyDescent="0.25">
      <c r="A2416" s="11">
        <v>41334</v>
      </c>
      <c r="B2416">
        <v>0.1104</v>
      </c>
    </row>
    <row r="2417" spans="1:2" x14ac:dyDescent="0.25">
      <c r="A2417" s="11">
        <v>41333</v>
      </c>
      <c r="B2417">
        <v>0.12590000000000001</v>
      </c>
    </row>
    <row r="2418" spans="1:2" x14ac:dyDescent="0.25">
      <c r="A2418" s="11">
        <v>41332</v>
      </c>
      <c r="B2418">
        <v>0.1288</v>
      </c>
    </row>
    <row r="2419" spans="1:2" x14ac:dyDescent="0.25">
      <c r="A2419" s="11">
        <v>41331</v>
      </c>
      <c r="B2419">
        <v>0.14280000000000001</v>
      </c>
    </row>
    <row r="2420" spans="1:2" x14ac:dyDescent="0.25">
      <c r="A2420" s="11">
        <v>41330</v>
      </c>
      <c r="B2420">
        <v>0.1943</v>
      </c>
    </row>
    <row r="2421" spans="1:2" x14ac:dyDescent="0.25">
      <c r="A2421" s="11">
        <v>41327</v>
      </c>
      <c r="B2421">
        <v>0.1201</v>
      </c>
    </row>
    <row r="2422" spans="1:2" x14ac:dyDescent="0.25">
      <c r="A2422" s="11">
        <v>41326</v>
      </c>
      <c r="B2422">
        <v>0.13900000000000001</v>
      </c>
    </row>
    <row r="2423" spans="1:2" x14ac:dyDescent="0.25">
      <c r="A2423" s="11">
        <v>41325</v>
      </c>
      <c r="B2423">
        <v>0.11899999999999999</v>
      </c>
    </row>
    <row r="2424" spans="1:2" x14ac:dyDescent="0.25">
      <c r="A2424" s="11">
        <v>41324</v>
      </c>
      <c r="B2424">
        <v>8.8599999999999998E-2</v>
      </c>
    </row>
    <row r="2425" spans="1:2" x14ac:dyDescent="0.25">
      <c r="A2425" s="11">
        <v>41320</v>
      </c>
      <c r="B2425">
        <v>8.7499999999999994E-2</v>
      </c>
    </row>
    <row r="2426" spans="1:2" x14ac:dyDescent="0.25">
      <c r="A2426" s="11">
        <v>41319</v>
      </c>
      <c r="B2426">
        <v>8.4199999999999997E-2</v>
      </c>
    </row>
    <row r="2427" spans="1:2" x14ac:dyDescent="0.25">
      <c r="A2427" s="11">
        <v>41318</v>
      </c>
      <c r="B2427">
        <v>9.0399999999999994E-2</v>
      </c>
    </row>
    <row r="2428" spans="1:2" x14ac:dyDescent="0.25">
      <c r="A2428" s="11">
        <v>41317</v>
      </c>
      <c r="B2428">
        <v>9.5299999999999996E-2</v>
      </c>
    </row>
    <row r="2429" spans="1:2" x14ac:dyDescent="0.25">
      <c r="A2429" s="11">
        <v>41316</v>
      </c>
      <c r="B2429">
        <v>9.5100000000000004E-2</v>
      </c>
    </row>
    <row r="2430" spans="1:2" x14ac:dyDescent="0.25">
      <c r="A2430" s="11">
        <v>41313</v>
      </c>
      <c r="B2430">
        <v>8.8400000000000006E-2</v>
      </c>
    </row>
    <row r="2431" spans="1:2" x14ac:dyDescent="0.25">
      <c r="A2431" s="11">
        <v>41312</v>
      </c>
      <c r="B2431">
        <v>9.64E-2</v>
      </c>
    </row>
    <row r="2432" spans="1:2" x14ac:dyDescent="0.25">
      <c r="A2432" s="11">
        <v>41311</v>
      </c>
      <c r="B2432">
        <v>9.5699999999999993E-2</v>
      </c>
    </row>
    <row r="2433" spans="1:2" x14ac:dyDescent="0.25">
      <c r="A2433" s="11">
        <v>41310</v>
      </c>
      <c r="B2433">
        <v>0.1046</v>
      </c>
    </row>
    <row r="2434" spans="1:2" x14ac:dyDescent="0.25">
      <c r="A2434" s="11">
        <v>41309</v>
      </c>
      <c r="B2434">
        <v>0.13139999999999999</v>
      </c>
    </row>
    <row r="2435" spans="1:2" x14ac:dyDescent="0.25">
      <c r="A2435" s="11">
        <v>41306</v>
      </c>
      <c r="B2435">
        <v>8.8200000000000001E-2</v>
      </c>
    </row>
    <row r="2436" spans="1:2" x14ac:dyDescent="0.25">
      <c r="A2436" s="11">
        <v>41305</v>
      </c>
      <c r="B2436">
        <v>0.12379999999999999</v>
      </c>
    </row>
    <row r="2437" spans="1:2" x14ac:dyDescent="0.25">
      <c r="A2437" s="11">
        <v>41304</v>
      </c>
      <c r="B2437">
        <v>0.1172</v>
      </c>
    </row>
    <row r="2438" spans="1:2" x14ac:dyDescent="0.25">
      <c r="A2438" s="11">
        <v>41303</v>
      </c>
      <c r="B2438">
        <v>0.1148</v>
      </c>
    </row>
    <row r="2439" spans="1:2" x14ac:dyDescent="0.25">
      <c r="A2439" s="11">
        <v>41302</v>
      </c>
      <c r="B2439">
        <v>0.111</v>
      </c>
    </row>
    <row r="2440" spans="1:2" x14ac:dyDescent="0.25">
      <c r="A2440" s="11">
        <v>41299</v>
      </c>
      <c r="B2440">
        <v>8.8900000000000007E-2</v>
      </c>
    </row>
    <row r="2441" spans="1:2" x14ac:dyDescent="0.25">
      <c r="A2441" s="11">
        <v>41298</v>
      </c>
      <c r="B2441">
        <v>9.9299999999999999E-2</v>
      </c>
    </row>
    <row r="2442" spans="1:2" x14ac:dyDescent="0.25">
      <c r="A2442" s="11">
        <v>41297</v>
      </c>
      <c r="B2442">
        <v>9.8000000000000004E-2</v>
      </c>
    </row>
    <row r="2443" spans="1:2" x14ac:dyDescent="0.25">
      <c r="A2443" s="11">
        <v>41296</v>
      </c>
      <c r="B2443">
        <v>9.4100000000000003E-2</v>
      </c>
    </row>
    <row r="2444" spans="1:2" x14ac:dyDescent="0.25">
      <c r="A2444" s="11">
        <v>41292</v>
      </c>
      <c r="B2444">
        <v>8.5800000000000001E-2</v>
      </c>
    </row>
    <row r="2445" spans="1:2" x14ac:dyDescent="0.25">
      <c r="A2445" s="11">
        <v>41291</v>
      </c>
      <c r="B2445">
        <v>0.1056</v>
      </c>
    </row>
    <row r="2446" spans="1:2" x14ac:dyDescent="0.25">
      <c r="A2446" s="11">
        <v>41290</v>
      </c>
      <c r="B2446">
        <v>9.6199999999999994E-2</v>
      </c>
    </row>
    <row r="2447" spans="1:2" x14ac:dyDescent="0.25">
      <c r="A2447" s="11">
        <v>41289</v>
      </c>
      <c r="B2447">
        <v>9.69E-2</v>
      </c>
    </row>
    <row r="2448" spans="1:2" x14ac:dyDescent="0.25">
      <c r="A2448" s="11">
        <v>41288</v>
      </c>
      <c r="B2448">
        <v>9.5500000000000002E-2</v>
      </c>
    </row>
    <row r="2449" spans="1:2" x14ac:dyDescent="0.25">
      <c r="A2449" s="11">
        <v>41285</v>
      </c>
      <c r="B2449">
        <v>9.5100000000000004E-2</v>
      </c>
    </row>
    <row r="2450" spans="1:2" x14ac:dyDescent="0.25">
      <c r="A2450" s="11">
        <v>41284</v>
      </c>
      <c r="B2450">
        <v>9.3799999999999994E-2</v>
      </c>
    </row>
    <row r="2451" spans="1:2" x14ac:dyDescent="0.25">
      <c r="A2451" s="11">
        <v>41283</v>
      </c>
      <c r="B2451">
        <v>9.9000000000000005E-2</v>
      </c>
    </row>
    <row r="2452" spans="1:2" x14ac:dyDescent="0.25">
      <c r="A2452" s="11">
        <v>41282</v>
      </c>
      <c r="B2452">
        <v>0.1028</v>
      </c>
    </row>
    <row r="2453" spans="1:2" x14ac:dyDescent="0.25">
      <c r="A2453" s="11">
        <v>41281</v>
      </c>
      <c r="B2453">
        <v>0.1053</v>
      </c>
    </row>
    <row r="2454" spans="1:2" x14ac:dyDescent="0.25">
      <c r="A2454" s="11">
        <v>41278</v>
      </c>
      <c r="B2454">
        <v>0.1007</v>
      </c>
    </row>
    <row r="2455" spans="1:2" x14ac:dyDescent="0.25">
      <c r="A2455" s="11">
        <v>41277</v>
      </c>
      <c r="B2455">
        <v>0.10879999999999999</v>
      </c>
    </row>
    <row r="2456" spans="1:2" x14ac:dyDescent="0.25">
      <c r="A2456" s="11">
        <v>41276</v>
      </c>
      <c r="B2456">
        <v>0.1071</v>
      </c>
    </row>
    <row r="2457" spans="1:2" x14ac:dyDescent="0.25">
      <c r="A2457" s="11">
        <v>41274</v>
      </c>
      <c r="B2457">
        <v>0.184</v>
      </c>
    </row>
    <row r="2458" spans="1:2" x14ac:dyDescent="0.25">
      <c r="A2458" s="11">
        <v>41271</v>
      </c>
      <c r="B2458">
        <v>0.21149999999999999</v>
      </c>
    </row>
    <row r="2459" spans="1:2" x14ac:dyDescent="0.25">
      <c r="A2459" s="11">
        <v>41270</v>
      </c>
      <c r="B2459">
        <v>0.17910000000000001</v>
      </c>
    </row>
    <row r="2460" spans="1:2" x14ac:dyDescent="0.25">
      <c r="A2460" s="11">
        <v>41269</v>
      </c>
      <c r="B2460">
        <v>0.17050000000000001</v>
      </c>
    </row>
    <row r="2461" spans="1:2" x14ac:dyDescent="0.25">
      <c r="A2461" s="11">
        <v>41267</v>
      </c>
      <c r="B2461">
        <v>0.1542</v>
      </c>
    </row>
    <row r="2462" spans="1:2" x14ac:dyDescent="0.25">
      <c r="A2462" s="11">
        <v>41264</v>
      </c>
      <c r="B2462">
        <v>0.14380000000000001</v>
      </c>
    </row>
    <row r="2463" spans="1:2" x14ac:dyDescent="0.25">
      <c r="A2463" s="11">
        <v>41263</v>
      </c>
      <c r="B2463">
        <v>0.129</v>
      </c>
    </row>
    <row r="2464" spans="1:2" x14ac:dyDescent="0.25">
      <c r="A2464" s="11">
        <v>41262</v>
      </c>
      <c r="B2464">
        <v>0.1527</v>
      </c>
    </row>
    <row r="2465" spans="1:2" x14ac:dyDescent="0.25">
      <c r="A2465" s="11">
        <v>41261</v>
      </c>
      <c r="B2465">
        <v>0.12609999999999999</v>
      </c>
    </row>
    <row r="2466" spans="1:2" x14ac:dyDescent="0.25">
      <c r="A2466" s="11">
        <v>41260</v>
      </c>
      <c r="B2466">
        <v>0.12920000000000001</v>
      </c>
    </row>
    <row r="2467" spans="1:2" x14ac:dyDescent="0.25">
      <c r="A2467" s="11">
        <v>41257</v>
      </c>
      <c r="B2467">
        <v>0.12859999999999999</v>
      </c>
    </row>
    <row r="2468" spans="1:2" x14ac:dyDescent="0.25">
      <c r="A2468" s="11">
        <v>41256</v>
      </c>
      <c r="B2468">
        <v>0.12429999999999999</v>
      </c>
    </row>
    <row r="2469" spans="1:2" x14ac:dyDescent="0.25">
      <c r="A2469" s="11">
        <v>41255</v>
      </c>
      <c r="B2469">
        <v>0.1177</v>
      </c>
    </row>
    <row r="2470" spans="1:2" x14ac:dyDescent="0.25">
      <c r="A2470" s="11">
        <v>41254</v>
      </c>
      <c r="B2470">
        <v>0.13500000000000001</v>
      </c>
    </row>
    <row r="2471" spans="1:2" x14ac:dyDescent="0.25">
      <c r="A2471" s="11">
        <v>41253</v>
      </c>
      <c r="B2471">
        <v>0.1265</v>
      </c>
    </row>
    <row r="2472" spans="1:2" x14ac:dyDescent="0.25">
      <c r="A2472" s="11">
        <v>41250</v>
      </c>
      <c r="B2472">
        <v>0.1244</v>
      </c>
    </row>
    <row r="2473" spans="1:2" x14ac:dyDescent="0.25">
      <c r="A2473" s="11">
        <v>41249</v>
      </c>
      <c r="B2473">
        <v>0.13350000000000001</v>
      </c>
    </row>
    <row r="2474" spans="1:2" x14ac:dyDescent="0.25">
      <c r="A2474" s="11">
        <v>41248</v>
      </c>
      <c r="B2474">
        <v>0.1353</v>
      </c>
    </row>
    <row r="2475" spans="1:2" x14ac:dyDescent="0.25">
      <c r="A2475" s="11">
        <v>41247</v>
      </c>
      <c r="B2475">
        <v>0.14729999999999999</v>
      </c>
    </row>
    <row r="2476" spans="1:2" x14ac:dyDescent="0.25">
      <c r="A2476" s="11">
        <v>41246</v>
      </c>
      <c r="B2476">
        <v>0.1487</v>
      </c>
    </row>
    <row r="2477" spans="1:2" x14ac:dyDescent="0.25">
      <c r="A2477" s="11">
        <v>41243</v>
      </c>
      <c r="B2477">
        <v>0.13059999999999999</v>
      </c>
    </row>
    <row r="2478" spans="1:2" x14ac:dyDescent="0.25">
      <c r="A2478" s="11">
        <v>41242</v>
      </c>
      <c r="B2478">
        <v>0.1358</v>
      </c>
    </row>
    <row r="2479" spans="1:2" x14ac:dyDescent="0.25">
      <c r="A2479" s="11">
        <v>41241</v>
      </c>
      <c r="B2479">
        <v>0.13370000000000001</v>
      </c>
    </row>
    <row r="2480" spans="1:2" x14ac:dyDescent="0.25">
      <c r="A2480" s="11">
        <v>41240</v>
      </c>
      <c r="B2480">
        <v>0.15060000000000001</v>
      </c>
    </row>
    <row r="2481" spans="1:2" x14ac:dyDescent="0.25">
      <c r="A2481" s="11">
        <v>41239</v>
      </c>
      <c r="B2481">
        <v>0.1368</v>
      </c>
    </row>
    <row r="2482" spans="1:2" x14ac:dyDescent="0.25">
      <c r="A2482" s="11">
        <v>41236</v>
      </c>
      <c r="B2482">
        <v>0.1216</v>
      </c>
    </row>
    <row r="2483" spans="1:2" x14ac:dyDescent="0.25">
      <c r="A2483" s="11">
        <v>41234</v>
      </c>
      <c r="B2483">
        <v>0.1396</v>
      </c>
    </row>
    <row r="2484" spans="1:2" x14ac:dyDescent="0.25">
      <c r="A2484" s="11">
        <v>41233</v>
      </c>
      <c r="B2484">
        <v>0.13980000000000001</v>
      </c>
    </row>
    <row r="2485" spans="1:2" x14ac:dyDescent="0.25">
      <c r="A2485" s="11">
        <v>41232</v>
      </c>
      <c r="B2485">
        <v>0.13320000000000001</v>
      </c>
    </row>
    <row r="2486" spans="1:2" x14ac:dyDescent="0.25">
      <c r="A2486" s="11">
        <v>41229</v>
      </c>
      <c r="B2486">
        <v>0.1583</v>
      </c>
    </row>
    <row r="2487" spans="1:2" x14ac:dyDescent="0.25">
      <c r="A2487" s="11">
        <v>41228</v>
      </c>
      <c r="B2487">
        <v>0.16270000000000001</v>
      </c>
    </row>
    <row r="2488" spans="1:2" x14ac:dyDescent="0.25">
      <c r="A2488" s="11">
        <v>41227</v>
      </c>
      <c r="B2488">
        <v>0.17560000000000001</v>
      </c>
    </row>
    <row r="2489" spans="1:2" x14ac:dyDescent="0.25">
      <c r="A2489" s="11">
        <v>41226</v>
      </c>
      <c r="B2489">
        <v>0.14979999999999999</v>
      </c>
    </row>
    <row r="2490" spans="1:2" x14ac:dyDescent="0.25">
      <c r="A2490" s="11">
        <v>41225</v>
      </c>
      <c r="B2490">
        <v>0.16489999999999999</v>
      </c>
    </row>
    <row r="2491" spans="1:2" x14ac:dyDescent="0.25">
      <c r="A2491" s="11">
        <v>41222</v>
      </c>
      <c r="B2491">
        <v>0.1716</v>
      </c>
    </row>
    <row r="2492" spans="1:2" x14ac:dyDescent="0.25">
      <c r="A2492" s="11">
        <v>41221</v>
      </c>
      <c r="B2492">
        <v>0.16400000000000001</v>
      </c>
    </row>
    <row r="2493" spans="1:2" x14ac:dyDescent="0.25">
      <c r="A2493" s="11">
        <v>41220</v>
      </c>
      <c r="B2493">
        <v>0.1734</v>
      </c>
    </row>
    <row r="2494" spans="1:2" x14ac:dyDescent="0.25">
      <c r="A2494" s="11">
        <v>41219</v>
      </c>
      <c r="B2494">
        <v>0.1767</v>
      </c>
    </row>
    <row r="2495" spans="1:2" x14ac:dyDescent="0.25">
      <c r="A2495" s="11">
        <v>41218</v>
      </c>
      <c r="B2495">
        <v>0.18579999999999999</v>
      </c>
    </row>
    <row r="2496" spans="1:2" x14ac:dyDescent="0.25">
      <c r="A2496" s="11">
        <v>41215</v>
      </c>
      <c r="B2496">
        <v>0.15509999999999999</v>
      </c>
    </row>
    <row r="2497" spans="1:2" x14ac:dyDescent="0.25">
      <c r="A2497" s="11">
        <v>41214</v>
      </c>
      <c r="B2497">
        <v>0.15540000000000001</v>
      </c>
    </row>
    <row r="2498" spans="1:2" x14ac:dyDescent="0.25">
      <c r="A2498" s="11">
        <v>41213</v>
      </c>
      <c r="B2498">
        <v>0.1278</v>
      </c>
    </row>
    <row r="2499" spans="1:2" x14ac:dyDescent="0.25">
      <c r="A2499" s="11">
        <v>41208</v>
      </c>
      <c r="B2499">
        <v>0.13800000000000001</v>
      </c>
    </row>
    <row r="2500" spans="1:2" x14ac:dyDescent="0.25">
      <c r="A2500" s="11">
        <v>41207</v>
      </c>
      <c r="B2500">
        <v>0.14480000000000001</v>
      </c>
    </row>
    <row r="2501" spans="1:2" x14ac:dyDescent="0.25">
      <c r="A2501" s="11">
        <v>41206</v>
      </c>
      <c r="B2501">
        <v>0.159</v>
      </c>
    </row>
    <row r="2502" spans="1:2" x14ac:dyDescent="0.25">
      <c r="A2502" s="11">
        <v>41205</v>
      </c>
      <c r="B2502">
        <v>0.1515</v>
      </c>
    </row>
    <row r="2503" spans="1:2" x14ac:dyDescent="0.25">
      <c r="A2503" s="11">
        <v>41204</v>
      </c>
      <c r="B2503">
        <v>0.14530000000000001</v>
      </c>
    </row>
    <row r="2504" spans="1:2" x14ac:dyDescent="0.25">
      <c r="A2504" s="11">
        <v>41201</v>
      </c>
      <c r="B2504">
        <v>0.12</v>
      </c>
    </row>
    <row r="2505" spans="1:2" x14ac:dyDescent="0.25">
      <c r="A2505" s="11">
        <v>41200</v>
      </c>
      <c r="B2505">
        <v>0.11219999999999999</v>
      </c>
    </row>
    <row r="2506" spans="1:2" x14ac:dyDescent="0.25">
      <c r="A2506" s="11">
        <v>41199</v>
      </c>
      <c r="B2506">
        <v>0.11609999999999999</v>
      </c>
    </row>
    <row r="2507" spans="1:2" x14ac:dyDescent="0.25">
      <c r="A2507" s="11">
        <v>41198</v>
      </c>
      <c r="B2507">
        <v>0.1265</v>
      </c>
    </row>
    <row r="2508" spans="1:2" x14ac:dyDescent="0.25">
      <c r="A2508" s="11">
        <v>41197</v>
      </c>
      <c r="B2508">
        <v>0.12920000000000001</v>
      </c>
    </row>
    <row r="2509" spans="1:2" x14ac:dyDescent="0.25">
      <c r="A2509" s="11">
        <v>41194</v>
      </c>
      <c r="B2509">
        <v>0.1164</v>
      </c>
    </row>
    <row r="2510" spans="1:2" x14ac:dyDescent="0.25">
      <c r="A2510" s="11">
        <v>41193</v>
      </c>
      <c r="B2510">
        <v>0.12470000000000001</v>
      </c>
    </row>
    <row r="2511" spans="1:2" x14ac:dyDescent="0.25">
      <c r="A2511" s="11">
        <v>41192</v>
      </c>
      <c r="B2511">
        <v>0.13450000000000001</v>
      </c>
    </row>
    <row r="2512" spans="1:2" x14ac:dyDescent="0.25">
      <c r="A2512" s="11">
        <v>41191</v>
      </c>
      <c r="B2512">
        <v>0.13189999999999999</v>
      </c>
    </row>
    <row r="2513" spans="1:2" x14ac:dyDescent="0.25">
      <c r="A2513" s="11">
        <v>41190</v>
      </c>
      <c r="B2513">
        <v>0.1158</v>
      </c>
    </row>
    <row r="2514" spans="1:2" x14ac:dyDescent="0.25">
      <c r="A2514" s="11">
        <v>41187</v>
      </c>
      <c r="B2514">
        <v>9.4500000000000001E-2</v>
      </c>
    </row>
    <row r="2515" spans="1:2" x14ac:dyDescent="0.25">
      <c r="A2515" s="11">
        <v>41186</v>
      </c>
      <c r="B2515">
        <v>0.1144</v>
      </c>
    </row>
    <row r="2516" spans="1:2" x14ac:dyDescent="0.25">
      <c r="A2516" s="11">
        <v>41185</v>
      </c>
      <c r="B2516">
        <v>0.1144</v>
      </c>
    </row>
    <row r="2517" spans="1:2" x14ac:dyDescent="0.25">
      <c r="A2517" s="11">
        <v>41184</v>
      </c>
      <c r="B2517">
        <v>0.13730000000000001</v>
      </c>
    </row>
    <row r="2518" spans="1:2" x14ac:dyDescent="0.25">
      <c r="A2518" s="11">
        <v>41183</v>
      </c>
      <c r="B2518">
        <v>0.1275</v>
      </c>
    </row>
    <row r="2519" spans="1:2" x14ac:dyDescent="0.25">
      <c r="A2519" s="11">
        <v>41180</v>
      </c>
      <c r="B2519">
        <v>0.1275</v>
      </c>
    </row>
    <row r="2520" spans="1:2" x14ac:dyDescent="0.25">
      <c r="A2520" s="11">
        <v>41179</v>
      </c>
      <c r="B2520">
        <v>0.1157</v>
      </c>
    </row>
  </sheetData>
  <sortState xmlns:xlrd2="http://schemas.microsoft.com/office/spreadsheetml/2017/richdata2" ref="A1:B16389">
    <sortCondition descending="1" ref="A1:A1638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73B06-3211-4F22-A231-586D1CDDF40E}">
  <dimension ref="A1:B2520"/>
  <sheetViews>
    <sheetView workbookViewId="0">
      <selection activeCell="B1" sqref="B1"/>
    </sheetView>
  </sheetViews>
  <sheetFormatPr defaultRowHeight="15" x14ac:dyDescent="0.25"/>
  <cols>
    <col min="1" max="13" width="40.140625" bestFit="1" customWidth="1"/>
    <col min="14" max="14" width="39.140625" bestFit="1" customWidth="1"/>
    <col min="15" max="22" width="40.140625" bestFit="1" customWidth="1"/>
    <col min="23" max="23" width="39.140625" bestFit="1" customWidth="1"/>
    <col min="24" max="24" width="40.140625" bestFit="1" customWidth="1"/>
    <col min="25" max="25" width="39.140625" bestFit="1" customWidth="1"/>
    <col min="26" max="27" width="40.140625" bestFit="1" customWidth="1"/>
    <col min="28" max="28" width="39.140625" bestFit="1" customWidth="1"/>
    <col min="29" max="37" width="40.140625" bestFit="1" customWidth="1"/>
    <col min="38" max="38" width="38.140625" bestFit="1" customWidth="1"/>
    <col min="39" max="50" width="40.140625" bestFit="1" customWidth="1"/>
    <col min="51" max="51" width="39.140625" bestFit="1" customWidth="1"/>
    <col min="52" max="57" width="40.140625" bestFit="1" customWidth="1"/>
    <col min="58" max="58" width="39.140625" bestFit="1" customWidth="1"/>
    <col min="59" max="62" width="40.140625" bestFit="1" customWidth="1"/>
    <col min="63" max="63" width="39.140625" bestFit="1" customWidth="1"/>
    <col min="64" max="82" width="40.140625" bestFit="1" customWidth="1"/>
    <col min="83" max="83" width="39.140625" bestFit="1" customWidth="1"/>
    <col min="84" max="86" width="40.140625" bestFit="1" customWidth="1"/>
    <col min="87" max="87" width="39.140625" bestFit="1" customWidth="1"/>
    <col min="88" max="105" width="40.140625" bestFit="1" customWidth="1"/>
    <col min="106" max="106" width="39.140625" bestFit="1" customWidth="1"/>
    <col min="107" max="116" width="40.140625" bestFit="1" customWidth="1"/>
    <col min="117" max="117" width="38.140625" bestFit="1" customWidth="1"/>
    <col min="118" max="118" width="39.140625" bestFit="1" customWidth="1"/>
    <col min="119" max="120" width="40.140625" bestFit="1" customWidth="1"/>
    <col min="121" max="122" width="39.140625" bestFit="1" customWidth="1"/>
    <col min="123" max="128" width="40.140625" bestFit="1" customWidth="1"/>
    <col min="129" max="129" width="39.140625" bestFit="1" customWidth="1"/>
    <col min="130" max="130" width="40.140625" bestFit="1" customWidth="1"/>
    <col min="131" max="131" width="39.140625" bestFit="1" customWidth="1"/>
    <col min="132" max="133" width="40.140625" bestFit="1" customWidth="1"/>
    <col min="134" max="134" width="39.140625" bestFit="1" customWidth="1"/>
    <col min="135" max="140" width="40.140625" bestFit="1" customWidth="1"/>
    <col min="141" max="141" width="39.140625" bestFit="1" customWidth="1"/>
    <col min="142" max="148" width="40.140625" bestFit="1" customWidth="1"/>
    <col min="149" max="149" width="39.140625" bestFit="1" customWidth="1"/>
    <col min="150" max="173" width="40.140625" bestFit="1" customWidth="1"/>
    <col min="174" max="174" width="39.140625" bestFit="1" customWidth="1"/>
    <col min="175" max="181" width="40.140625" bestFit="1" customWidth="1"/>
    <col min="182" max="183" width="39.140625" bestFit="1" customWidth="1"/>
    <col min="184" max="213" width="40.140625" bestFit="1" customWidth="1"/>
    <col min="214" max="214" width="39.140625" bestFit="1" customWidth="1"/>
    <col min="215" max="222" width="40.140625" bestFit="1" customWidth="1"/>
    <col min="223" max="223" width="39.140625" bestFit="1" customWidth="1"/>
    <col min="224" max="231" width="40.140625" bestFit="1" customWidth="1"/>
    <col min="232" max="232" width="39.140625" bestFit="1" customWidth="1"/>
    <col min="233" max="236" width="40.140625" bestFit="1" customWidth="1"/>
    <col min="237" max="237" width="39.140625" bestFit="1" customWidth="1"/>
    <col min="238" max="238" width="40.140625" bestFit="1" customWidth="1"/>
    <col min="239" max="239" width="39.140625" bestFit="1" customWidth="1"/>
    <col min="240" max="242" width="40.140625" bestFit="1" customWidth="1"/>
    <col min="243" max="243" width="39.140625" bestFit="1" customWidth="1"/>
    <col min="244" max="252" width="40.140625" bestFit="1" customWidth="1"/>
    <col min="253" max="254" width="38.140625" bestFit="1" customWidth="1"/>
    <col min="255" max="255" width="40.140625" bestFit="1" customWidth="1"/>
    <col min="256" max="256" width="39.140625" bestFit="1" customWidth="1"/>
    <col min="257" max="259" width="40.140625" bestFit="1" customWidth="1"/>
    <col min="260" max="262" width="39.140625" bestFit="1" customWidth="1"/>
    <col min="263" max="274" width="40.140625" bestFit="1" customWidth="1"/>
    <col min="275" max="275" width="37" bestFit="1" customWidth="1"/>
    <col min="276" max="279" width="40.140625" bestFit="1" customWidth="1"/>
    <col min="280" max="280" width="39.140625" bestFit="1" customWidth="1"/>
    <col min="281" max="286" width="40.140625" bestFit="1" customWidth="1"/>
    <col min="287" max="287" width="38.140625" bestFit="1" customWidth="1"/>
    <col min="288" max="288" width="39.140625" bestFit="1" customWidth="1"/>
    <col min="289" max="293" width="40.140625" bestFit="1" customWidth="1"/>
    <col min="294" max="294" width="38.140625" bestFit="1" customWidth="1"/>
    <col min="295" max="303" width="40.140625" bestFit="1" customWidth="1"/>
    <col min="304" max="304" width="39.140625" bestFit="1" customWidth="1"/>
    <col min="305" max="305" width="40.140625" bestFit="1" customWidth="1"/>
    <col min="306" max="306" width="39.140625" bestFit="1" customWidth="1"/>
    <col min="307" max="318" width="40.140625" bestFit="1" customWidth="1"/>
    <col min="319" max="319" width="39.140625" bestFit="1" customWidth="1"/>
    <col min="320" max="358" width="40.140625" bestFit="1" customWidth="1"/>
    <col min="359" max="359" width="39.140625" bestFit="1" customWidth="1"/>
    <col min="360" max="378" width="40.140625" bestFit="1" customWidth="1"/>
    <col min="379" max="379" width="38.140625" bestFit="1" customWidth="1"/>
    <col min="380" max="404" width="40.140625" bestFit="1" customWidth="1"/>
    <col min="405" max="406" width="39.140625" bestFit="1" customWidth="1"/>
    <col min="407" max="415" width="40.140625" bestFit="1" customWidth="1"/>
    <col min="416" max="416" width="39.140625" bestFit="1" customWidth="1"/>
    <col min="417" max="423" width="40.140625" bestFit="1" customWidth="1"/>
    <col min="424" max="424" width="39.140625" bestFit="1" customWidth="1"/>
    <col min="425" max="432" width="40.140625" bestFit="1" customWidth="1"/>
    <col min="433" max="433" width="39.140625" bestFit="1" customWidth="1"/>
    <col min="434" max="441" width="40.140625" bestFit="1" customWidth="1"/>
    <col min="442" max="442" width="39.140625" bestFit="1" customWidth="1"/>
    <col min="443" max="454" width="40.140625" bestFit="1" customWidth="1"/>
    <col min="455" max="455" width="39.140625" bestFit="1" customWidth="1"/>
    <col min="456" max="458" width="40.140625" bestFit="1" customWidth="1"/>
    <col min="459" max="459" width="39.140625" bestFit="1" customWidth="1"/>
    <col min="460" max="466" width="40.140625" bestFit="1" customWidth="1"/>
    <col min="467" max="467" width="39.140625" bestFit="1" customWidth="1"/>
    <col min="468" max="474" width="40.140625" bestFit="1" customWidth="1"/>
    <col min="475" max="475" width="39.140625" bestFit="1" customWidth="1"/>
    <col min="476" max="482" width="40.140625" bestFit="1" customWidth="1"/>
    <col min="483" max="483" width="39.140625" bestFit="1" customWidth="1"/>
    <col min="484" max="485" width="40.140625" bestFit="1" customWidth="1"/>
    <col min="486" max="486" width="39.140625" bestFit="1" customWidth="1"/>
    <col min="487" max="488" width="40.140625" bestFit="1" customWidth="1"/>
    <col min="489" max="489" width="38.140625" bestFit="1" customWidth="1"/>
    <col min="490" max="502" width="40.140625" bestFit="1" customWidth="1"/>
    <col min="503" max="503" width="39.140625" bestFit="1" customWidth="1"/>
    <col min="504" max="504" width="40.140625" bestFit="1" customWidth="1"/>
    <col min="505" max="505" width="39.140625" bestFit="1" customWidth="1"/>
    <col min="506" max="515" width="40.140625" bestFit="1" customWidth="1"/>
    <col min="516" max="516" width="39.140625" bestFit="1" customWidth="1"/>
    <col min="517" max="519" width="40.140625" bestFit="1" customWidth="1"/>
    <col min="520" max="520" width="39.140625" bestFit="1" customWidth="1"/>
    <col min="521" max="521" width="40.140625" bestFit="1" customWidth="1"/>
    <col min="522" max="522" width="39.140625" bestFit="1" customWidth="1"/>
    <col min="523" max="523" width="40.140625" bestFit="1" customWidth="1"/>
    <col min="524" max="524" width="38.140625" bestFit="1" customWidth="1"/>
    <col min="525" max="526" width="40.140625" bestFit="1" customWidth="1"/>
    <col min="527" max="527" width="38.140625" bestFit="1" customWidth="1"/>
    <col min="528" max="546" width="40.140625" bestFit="1" customWidth="1"/>
    <col min="547" max="547" width="39.140625" bestFit="1" customWidth="1"/>
    <col min="548" max="554" width="40.140625" bestFit="1" customWidth="1"/>
    <col min="555" max="555" width="38.140625" bestFit="1" customWidth="1"/>
    <col min="556" max="560" width="40.140625" bestFit="1" customWidth="1"/>
    <col min="561" max="561" width="39.140625" bestFit="1" customWidth="1"/>
    <col min="562" max="568" width="40.140625" bestFit="1" customWidth="1"/>
    <col min="569" max="569" width="39.140625" bestFit="1" customWidth="1"/>
    <col min="570" max="575" width="40.140625" bestFit="1" customWidth="1"/>
    <col min="576" max="577" width="39.140625" bestFit="1" customWidth="1"/>
    <col min="578" max="584" width="40.140625" bestFit="1" customWidth="1"/>
    <col min="585" max="585" width="39.140625" bestFit="1" customWidth="1"/>
    <col min="586" max="601" width="40.140625" bestFit="1" customWidth="1"/>
    <col min="602" max="603" width="39.140625" bestFit="1" customWidth="1"/>
    <col min="604" max="612" width="40.140625" bestFit="1" customWidth="1"/>
    <col min="613" max="613" width="39.140625" bestFit="1" customWidth="1"/>
    <col min="614" max="617" width="40.140625" bestFit="1" customWidth="1"/>
    <col min="618" max="618" width="39.140625" bestFit="1" customWidth="1"/>
    <col min="619" max="633" width="40.140625" bestFit="1" customWidth="1"/>
    <col min="634" max="634" width="39.140625" bestFit="1" customWidth="1"/>
    <col min="635" max="637" width="40.140625" bestFit="1" customWidth="1"/>
    <col min="638" max="638" width="39.140625" bestFit="1" customWidth="1"/>
    <col min="639" max="641" width="40.140625" bestFit="1" customWidth="1"/>
    <col min="642" max="642" width="39.140625" bestFit="1" customWidth="1"/>
    <col min="643" max="657" width="40.140625" bestFit="1" customWidth="1"/>
    <col min="658" max="658" width="39.140625" bestFit="1" customWidth="1"/>
    <col min="659" max="675" width="40.140625" bestFit="1" customWidth="1"/>
    <col min="676" max="676" width="39.140625" bestFit="1" customWidth="1"/>
    <col min="677" max="692" width="40.140625" bestFit="1" customWidth="1"/>
    <col min="693" max="693" width="39.140625" bestFit="1" customWidth="1"/>
    <col min="694" max="709" width="40.140625" bestFit="1" customWidth="1"/>
    <col min="710" max="710" width="39.140625" bestFit="1" customWidth="1"/>
    <col min="711" max="721" width="40.140625" bestFit="1" customWidth="1"/>
    <col min="722" max="722" width="39.140625" bestFit="1" customWidth="1"/>
    <col min="723" max="735" width="40.140625" bestFit="1" customWidth="1"/>
    <col min="736" max="736" width="39.140625" bestFit="1" customWidth="1"/>
    <col min="737" max="737" width="38.140625" bestFit="1" customWidth="1"/>
    <col min="738" max="750" width="40.140625" bestFit="1" customWidth="1"/>
    <col min="751" max="751" width="39.140625" bestFit="1" customWidth="1"/>
    <col min="752" max="768" width="40.140625" bestFit="1" customWidth="1"/>
    <col min="769" max="769" width="39.140625" bestFit="1" customWidth="1"/>
    <col min="770" max="824" width="40.140625" bestFit="1" customWidth="1"/>
    <col min="825" max="825" width="39.140625" bestFit="1" customWidth="1"/>
    <col min="826" max="833" width="40.140625" bestFit="1" customWidth="1"/>
    <col min="834" max="834" width="39.140625" bestFit="1" customWidth="1"/>
    <col min="835" max="838" width="40.140625" bestFit="1" customWidth="1"/>
    <col min="839" max="839" width="39.140625" bestFit="1" customWidth="1"/>
    <col min="840" max="840" width="37" bestFit="1" customWidth="1"/>
    <col min="841" max="841" width="40.140625" bestFit="1" customWidth="1"/>
    <col min="842" max="842" width="39.140625" bestFit="1" customWidth="1"/>
    <col min="843" max="848" width="40.140625" bestFit="1" customWidth="1"/>
    <col min="849" max="849" width="39.140625" bestFit="1" customWidth="1"/>
    <col min="850" max="853" width="40.140625" bestFit="1" customWidth="1"/>
    <col min="854" max="855" width="39.140625" bestFit="1" customWidth="1"/>
    <col min="856" max="862" width="40.140625" bestFit="1" customWidth="1"/>
    <col min="863" max="863" width="39.140625" bestFit="1" customWidth="1"/>
    <col min="864" max="864" width="37" bestFit="1" customWidth="1"/>
    <col min="865" max="866" width="40.140625" bestFit="1" customWidth="1"/>
    <col min="867" max="867" width="39.140625" bestFit="1" customWidth="1"/>
    <col min="868" max="874" width="40.140625" bestFit="1" customWidth="1"/>
    <col min="875" max="875" width="39.140625" bestFit="1" customWidth="1"/>
    <col min="876" max="907" width="40.140625" bestFit="1" customWidth="1"/>
    <col min="908" max="908" width="39.140625" bestFit="1" customWidth="1"/>
    <col min="909" max="911" width="40.140625" bestFit="1" customWidth="1"/>
    <col min="912" max="912" width="39.140625" bestFit="1" customWidth="1"/>
    <col min="913" max="913" width="40.140625" bestFit="1" customWidth="1"/>
    <col min="914" max="914" width="39.140625" bestFit="1" customWidth="1"/>
    <col min="915" max="918" width="40.140625" bestFit="1" customWidth="1"/>
    <col min="919" max="919" width="39.140625" bestFit="1" customWidth="1"/>
    <col min="920" max="920" width="40.140625" bestFit="1" customWidth="1"/>
    <col min="921" max="921" width="39.140625" bestFit="1" customWidth="1"/>
    <col min="922" max="944" width="40.140625" bestFit="1" customWidth="1"/>
    <col min="945" max="945" width="39.140625" bestFit="1" customWidth="1"/>
    <col min="946" max="964" width="40.140625" bestFit="1" customWidth="1"/>
    <col min="965" max="965" width="39.140625" bestFit="1" customWidth="1"/>
    <col min="966" max="978" width="40.140625" bestFit="1" customWidth="1"/>
    <col min="979" max="979" width="39.140625" bestFit="1" customWidth="1"/>
    <col min="980" max="986" width="40.140625" bestFit="1" customWidth="1"/>
    <col min="987" max="987" width="39.140625" bestFit="1" customWidth="1"/>
    <col min="988" max="993" width="40.140625" bestFit="1" customWidth="1"/>
    <col min="994" max="994" width="38.140625" bestFit="1" customWidth="1"/>
    <col min="995" max="1004" width="40.140625" bestFit="1" customWidth="1"/>
    <col min="1005" max="1005" width="39.140625" bestFit="1" customWidth="1"/>
    <col min="1006" max="1008" width="40.140625" bestFit="1" customWidth="1"/>
    <col min="1009" max="1009" width="39.140625" bestFit="1" customWidth="1"/>
    <col min="1010" max="1011" width="40.140625" bestFit="1" customWidth="1"/>
    <col min="1012" max="1013" width="39.140625" bestFit="1" customWidth="1"/>
    <col min="1014" max="1018" width="40.140625" bestFit="1" customWidth="1"/>
    <col min="1019" max="1020" width="39.140625" bestFit="1" customWidth="1"/>
    <col min="1021" max="1030" width="40.140625" bestFit="1" customWidth="1"/>
    <col min="1031" max="1031" width="38.140625" bestFit="1" customWidth="1"/>
    <col min="1032" max="1052" width="40.140625" bestFit="1" customWidth="1"/>
    <col min="1053" max="1053" width="39.140625" bestFit="1" customWidth="1"/>
    <col min="1054" max="1065" width="40.140625" bestFit="1" customWidth="1"/>
    <col min="1066" max="1066" width="39.140625" bestFit="1" customWidth="1"/>
    <col min="1067" max="1082" width="40.140625" bestFit="1" customWidth="1"/>
    <col min="1083" max="1083" width="39.140625" bestFit="1" customWidth="1"/>
    <col min="1084" max="1096" width="40.140625" bestFit="1" customWidth="1"/>
    <col min="1097" max="1097" width="39.140625" bestFit="1" customWidth="1"/>
    <col min="1098" max="1103" width="40.140625" bestFit="1" customWidth="1"/>
    <col min="1104" max="1104" width="38.140625" bestFit="1" customWidth="1"/>
    <col min="1105" max="1118" width="40.140625" bestFit="1" customWidth="1"/>
    <col min="1119" max="1120" width="39.140625" bestFit="1" customWidth="1"/>
    <col min="1121" max="1141" width="40.140625" bestFit="1" customWidth="1"/>
    <col min="1142" max="1142" width="39.140625" bestFit="1" customWidth="1"/>
    <col min="1143" max="1152" width="40.140625" bestFit="1" customWidth="1"/>
    <col min="1153" max="1153" width="39.140625" bestFit="1" customWidth="1"/>
    <col min="1154" max="1190" width="40.140625" bestFit="1" customWidth="1"/>
    <col min="1191" max="1191" width="39.140625" bestFit="1" customWidth="1"/>
    <col min="1192" max="1196" width="40.140625" bestFit="1" customWidth="1"/>
    <col min="1197" max="1197" width="39.140625" bestFit="1" customWidth="1"/>
    <col min="1198" max="1210" width="40.140625" bestFit="1" customWidth="1"/>
    <col min="1211" max="1211" width="39.140625" bestFit="1" customWidth="1"/>
    <col min="1212" max="1212" width="40.140625" bestFit="1" customWidth="1"/>
    <col min="1213" max="1213" width="39.140625" bestFit="1" customWidth="1"/>
    <col min="1214" max="1214" width="40.140625" bestFit="1" customWidth="1"/>
    <col min="1215" max="1215" width="39.140625" bestFit="1" customWidth="1"/>
    <col min="1216" max="1219" width="40.140625" bestFit="1" customWidth="1"/>
    <col min="1220" max="1220" width="39.140625" bestFit="1" customWidth="1"/>
    <col min="1221" max="1222" width="40.140625" bestFit="1" customWidth="1"/>
    <col min="1223" max="1223" width="39.140625" bestFit="1" customWidth="1"/>
    <col min="1224" max="1226" width="40.140625" bestFit="1" customWidth="1"/>
    <col min="1227" max="1227" width="39.140625" bestFit="1" customWidth="1"/>
    <col min="1228" max="1230" width="40.140625" bestFit="1" customWidth="1"/>
    <col min="1231" max="1231" width="39.140625" bestFit="1" customWidth="1"/>
    <col min="1232" max="1232" width="40.140625" bestFit="1" customWidth="1"/>
    <col min="1233" max="1233" width="39.140625" bestFit="1" customWidth="1"/>
    <col min="1234" max="1240" width="40.140625" bestFit="1" customWidth="1"/>
    <col min="1241" max="1242" width="39.140625" bestFit="1" customWidth="1"/>
    <col min="1243" max="1244" width="40.140625" bestFit="1" customWidth="1"/>
    <col min="1245" max="1245" width="39.140625" bestFit="1" customWidth="1"/>
    <col min="1246" max="1274" width="40.140625" bestFit="1" customWidth="1"/>
    <col min="1275" max="1276" width="39.140625" bestFit="1" customWidth="1"/>
    <col min="1277" max="1294" width="40.140625" bestFit="1" customWidth="1"/>
    <col min="1295" max="1295" width="39.140625" bestFit="1" customWidth="1"/>
    <col min="1296" max="1313" width="40.140625" bestFit="1" customWidth="1"/>
    <col min="1314" max="1314" width="39.140625" bestFit="1" customWidth="1"/>
    <col min="1315" max="1317" width="40.140625" bestFit="1" customWidth="1"/>
    <col min="1318" max="1319" width="39.140625" bestFit="1" customWidth="1"/>
    <col min="1320" max="1320" width="40.140625" bestFit="1" customWidth="1"/>
    <col min="1321" max="1322" width="39.140625" bestFit="1" customWidth="1"/>
    <col min="1323" max="1340" width="40.140625" bestFit="1" customWidth="1"/>
    <col min="1341" max="1341" width="39.140625" bestFit="1" customWidth="1"/>
    <col min="1342" max="1342" width="40.140625" bestFit="1" customWidth="1"/>
    <col min="1343" max="1343" width="39.140625" bestFit="1" customWidth="1"/>
    <col min="1344" max="1352" width="40.140625" bestFit="1" customWidth="1"/>
    <col min="1353" max="1353" width="39.140625" bestFit="1" customWidth="1"/>
    <col min="1354" max="1355" width="40.140625" bestFit="1" customWidth="1"/>
    <col min="1356" max="1356" width="38.140625" bestFit="1" customWidth="1"/>
    <col min="1357" max="1360" width="40.140625" bestFit="1" customWidth="1"/>
    <col min="1361" max="1361" width="39.140625" bestFit="1" customWidth="1"/>
    <col min="1362" max="1362" width="40.140625" bestFit="1" customWidth="1"/>
    <col min="1363" max="1363" width="39.140625" bestFit="1" customWidth="1"/>
    <col min="1364" max="1364" width="40.140625" bestFit="1" customWidth="1"/>
    <col min="1365" max="1365" width="39.140625" bestFit="1" customWidth="1"/>
    <col min="1366" max="1374" width="40.140625" bestFit="1" customWidth="1"/>
    <col min="1375" max="1375" width="39.140625" bestFit="1" customWidth="1"/>
    <col min="1376" max="1385" width="40.140625" bestFit="1" customWidth="1"/>
    <col min="1386" max="1386" width="39.140625" bestFit="1" customWidth="1"/>
    <col min="1387" max="1389" width="40.140625" bestFit="1" customWidth="1"/>
    <col min="1390" max="1390" width="39.140625" bestFit="1" customWidth="1"/>
    <col min="1391" max="1391" width="40.140625" bestFit="1" customWidth="1"/>
    <col min="1392" max="1393" width="39.140625" bestFit="1" customWidth="1"/>
    <col min="1394" max="1413" width="40.140625" bestFit="1" customWidth="1"/>
    <col min="1414" max="1414" width="39.140625" bestFit="1" customWidth="1"/>
    <col min="1415" max="1416" width="40.140625" bestFit="1" customWidth="1"/>
    <col min="1417" max="1417" width="39.140625" bestFit="1" customWidth="1"/>
    <col min="1418" max="1421" width="40.140625" bestFit="1" customWidth="1"/>
    <col min="1422" max="1422" width="38.140625" bestFit="1" customWidth="1"/>
    <col min="1423" max="1427" width="40.140625" bestFit="1" customWidth="1"/>
    <col min="1428" max="1428" width="39.140625" bestFit="1" customWidth="1"/>
    <col min="1429" max="1437" width="40.140625" bestFit="1" customWidth="1"/>
    <col min="1438" max="1438" width="37" bestFit="1" customWidth="1"/>
    <col min="1439" max="1444" width="40.140625" bestFit="1" customWidth="1"/>
    <col min="1445" max="1445" width="39.140625" bestFit="1" customWidth="1"/>
    <col min="1446" max="1459" width="40.140625" bestFit="1" customWidth="1"/>
    <col min="1460" max="1460" width="39.140625" bestFit="1" customWidth="1"/>
    <col min="1461" max="1461" width="40.140625" bestFit="1" customWidth="1"/>
    <col min="1462" max="1462" width="39.140625" bestFit="1" customWidth="1"/>
    <col min="1463" max="1468" width="40.140625" bestFit="1" customWidth="1"/>
    <col min="1469" max="1470" width="39.140625" bestFit="1" customWidth="1"/>
    <col min="1471" max="1473" width="40.140625" bestFit="1" customWidth="1"/>
    <col min="1474" max="1474" width="39.140625" bestFit="1" customWidth="1"/>
    <col min="1475" max="1494" width="40.140625" bestFit="1" customWidth="1"/>
    <col min="1495" max="1495" width="39.140625" bestFit="1" customWidth="1"/>
    <col min="1496" max="1500" width="40.140625" bestFit="1" customWidth="1"/>
    <col min="1501" max="1501" width="39.140625" bestFit="1" customWidth="1"/>
    <col min="1502" max="1505" width="40.140625" bestFit="1" customWidth="1"/>
    <col min="1506" max="1506" width="39.140625" bestFit="1" customWidth="1"/>
    <col min="1507" max="1513" width="40.140625" bestFit="1" customWidth="1"/>
    <col min="1514" max="1514" width="39.140625" bestFit="1" customWidth="1"/>
    <col min="1515" max="1530" width="40.140625" bestFit="1" customWidth="1"/>
    <col min="1531" max="1531" width="39.140625" bestFit="1" customWidth="1"/>
    <col min="1532" max="1545" width="40.140625" bestFit="1" customWidth="1"/>
    <col min="1546" max="1546" width="39.140625" bestFit="1" customWidth="1"/>
    <col min="1547" max="1549" width="40.140625" bestFit="1" customWidth="1"/>
    <col min="1550" max="1550" width="39.140625" bestFit="1" customWidth="1"/>
    <col min="1551" max="1555" width="40.140625" bestFit="1" customWidth="1"/>
    <col min="1556" max="1556" width="39.140625" bestFit="1" customWidth="1"/>
    <col min="1557" max="1558" width="40.140625" bestFit="1" customWidth="1"/>
    <col min="1559" max="1559" width="39.140625" bestFit="1" customWidth="1"/>
    <col min="1560" max="1563" width="40.140625" bestFit="1" customWidth="1"/>
    <col min="1564" max="1564" width="39.140625" bestFit="1" customWidth="1"/>
    <col min="1565" max="1587" width="40.140625" bestFit="1" customWidth="1"/>
    <col min="1588" max="1589" width="39.140625" bestFit="1" customWidth="1"/>
    <col min="1590" max="1606" width="40.140625" bestFit="1" customWidth="1"/>
    <col min="1607" max="1607" width="39.140625" bestFit="1" customWidth="1"/>
    <col min="1608" max="1609" width="40.140625" bestFit="1" customWidth="1"/>
    <col min="1610" max="1610" width="39.140625" bestFit="1" customWidth="1"/>
    <col min="1611" max="1612" width="40.140625" bestFit="1" customWidth="1"/>
    <col min="1613" max="1613" width="39.140625" bestFit="1" customWidth="1"/>
    <col min="1614" max="1628" width="40.140625" bestFit="1" customWidth="1"/>
    <col min="1629" max="1630" width="39.140625" bestFit="1" customWidth="1"/>
    <col min="1631" max="1632" width="40.140625" bestFit="1" customWidth="1"/>
    <col min="1633" max="1633" width="39.140625" bestFit="1" customWidth="1"/>
    <col min="1634" max="1635" width="40.140625" bestFit="1" customWidth="1"/>
    <col min="1636" max="1636" width="39.140625" bestFit="1" customWidth="1"/>
    <col min="1637" max="1640" width="40.140625" bestFit="1" customWidth="1"/>
    <col min="1641" max="1641" width="38.140625" bestFit="1" customWidth="1"/>
    <col min="1642" max="1651" width="40.140625" bestFit="1" customWidth="1"/>
    <col min="1652" max="1652" width="39.140625" bestFit="1" customWidth="1"/>
    <col min="1653" max="1654" width="40.140625" bestFit="1" customWidth="1"/>
    <col min="1655" max="1655" width="39.140625" bestFit="1" customWidth="1"/>
    <col min="1656" max="1656" width="40.140625" bestFit="1" customWidth="1"/>
    <col min="1657" max="1657" width="39.140625" bestFit="1" customWidth="1"/>
    <col min="1658" max="1660" width="40.140625" bestFit="1" customWidth="1"/>
    <col min="1661" max="1661" width="39.140625" bestFit="1" customWidth="1"/>
    <col min="1662" max="1687" width="40.140625" bestFit="1" customWidth="1"/>
    <col min="1688" max="1688" width="39.140625" bestFit="1" customWidth="1"/>
    <col min="1689" max="1697" width="40.140625" bestFit="1" customWidth="1"/>
    <col min="1698" max="1698" width="39.140625" bestFit="1" customWidth="1"/>
    <col min="1699" max="1705" width="40.140625" bestFit="1" customWidth="1"/>
    <col min="1706" max="1706" width="39.140625" bestFit="1" customWidth="1"/>
    <col min="1707" max="1708" width="40.140625" bestFit="1" customWidth="1"/>
    <col min="1709" max="1709" width="39.140625" bestFit="1" customWidth="1"/>
    <col min="1710" max="1724" width="40.140625" bestFit="1" customWidth="1"/>
    <col min="1725" max="1725" width="39.140625" bestFit="1" customWidth="1"/>
    <col min="1726" max="1761" width="40.140625" bestFit="1" customWidth="1"/>
    <col min="1762" max="1762" width="39.140625" bestFit="1" customWidth="1"/>
    <col min="1763" max="1795" width="40.140625" bestFit="1" customWidth="1"/>
    <col min="1796" max="1796" width="39.140625" bestFit="1" customWidth="1"/>
    <col min="1797" max="1802" width="40.140625" bestFit="1" customWidth="1"/>
    <col min="1803" max="1803" width="39.140625" bestFit="1" customWidth="1"/>
    <col min="1804" max="1808" width="40.140625" bestFit="1" customWidth="1"/>
    <col min="1809" max="1809" width="39.140625" bestFit="1" customWidth="1"/>
    <col min="1810" max="1813" width="40.140625" bestFit="1" customWidth="1"/>
    <col min="1814" max="1814" width="39.140625" bestFit="1" customWidth="1"/>
    <col min="1815" max="1818" width="40.140625" bestFit="1" customWidth="1"/>
    <col min="1819" max="1819" width="38.140625" bestFit="1" customWidth="1"/>
    <col min="1820" max="1830" width="40.140625" bestFit="1" customWidth="1"/>
    <col min="1831" max="1832" width="39.140625" bestFit="1" customWidth="1"/>
    <col min="1833" max="1845" width="40.140625" bestFit="1" customWidth="1"/>
    <col min="1846" max="1847" width="39.140625" bestFit="1" customWidth="1"/>
    <col min="1848" max="1857" width="40.140625" bestFit="1" customWidth="1"/>
    <col min="1858" max="1858" width="39.140625" bestFit="1" customWidth="1"/>
    <col min="1859" max="1862" width="40.140625" bestFit="1" customWidth="1"/>
    <col min="1863" max="1863" width="38.140625" bestFit="1" customWidth="1"/>
    <col min="1864" max="1864" width="40.140625" bestFit="1" customWidth="1"/>
    <col min="1865" max="1865" width="39.140625" bestFit="1" customWidth="1"/>
    <col min="1866" max="1881" width="40.140625" bestFit="1" customWidth="1"/>
    <col min="1882" max="1882" width="39.140625" bestFit="1" customWidth="1"/>
    <col min="1883" max="1888" width="40.140625" bestFit="1" customWidth="1"/>
    <col min="1889" max="1889" width="39.140625" bestFit="1" customWidth="1"/>
    <col min="1890" max="1901" width="40.140625" bestFit="1" customWidth="1"/>
    <col min="1902" max="1903" width="39.140625" bestFit="1" customWidth="1"/>
    <col min="1904" max="1909" width="40.140625" bestFit="1" customWidth="1"/>
    <col min="1910" max="1910" width="39.140625" bestFit="1" customWidth="1"/>
    <col min="1911" max="1921" width="40.140625" bestFit="1" customWidth="1"/>
    <col min="1922" max="1922" width="39.140625" bestFit="1" customWidth="1"/>
    <col min="1923" max="1940" width="40.140625" bestFit="1" customWidth="1"/>
    <col min="1941" max="1941" width="39.140625" bestFit="1" customWidth="1"/>
    <col min="1942" max="1943" width="40.140625" bestFit="1" customWidth="1"/>
    <col min="1944" max="1944" width="39.140625" bestFit="1" customWidth="1"/>
    <col min="1945" max="1951" width="40.140625" bestFit="1" customWidth="1"/>
    <col min="1952" max="1952" width="39.140625" bestFit="1" customWidth="1"/>
    <col min="1953" max="1958" width="40.140625" bestFit="1" customWidth="1"/>
    <col min="1959" max="1959" width="39.140625" bestFit="1" customWidth="1"/>
    <col min="1960" max="1971" width="40.140625" bestFit="1" customWidth="1"/>
    <col min="1972" max="1972" width="38.140625" bestFit="1" customWidth="1"/>
    <col min="1973" max="1975" width="40.140625" bestFit="1" customWidth="1"/>
    <col min="1976" max="1977" width="39.140625" bestFit="1" customWidth="1"/>
    <col min="1978" max="1989" width="40.140625" bestFit="1" customWidth="1"/>
    <col min="1990" max="1991" width="39.140625" bestFit="1" customWidth="1"/>
    <col min="1992" max="1994" width="40.140625" bestFit="1" customWidth="1"/>
    <col min="1995" max="1996" width="39.140625" bestFit="1" customWidth="1"/>
    <col min="1997" max="2005" width="40.140625" bestFit="1" customWidth="1"/>
    <col min="2006" max="2006" width="39.140625" bestFit="1" customWidth="1"/>
    <col min="2007" max="2017" width="40.140625" bestFit="1" customWidth="1"/>
    <col min="2018" max="2018" width="38.140625" bestFit="1" customWidth="1"/>
    <col min="2019" max="2041" width="40.140625" bestFit="1" customWidth="1"/>
    <col min="2042" max="2042" width="39.140625" bestFit="1" customWidth="1"/>
    <col min="2043" max="2051" width="40.140625" bestFit="1" customWidth="1"/>
    <col min="2052" max="2052" width="39.140625" bestFit="1" customWidth="1"/>
    <col min="2053" max="2058" width="40.140625" bestFit="1" customWidth="1"/>
    <col min="2059" max="2059" width="39.140625" bestFit="1" customWidth="1"/>
    <col min="2060" max="2060" width="38.140625" bestFit="1" customWidth="1"/>
    <col min="2061" max="2064" width="40.140625" bestFit="1" customWidth="1"/>
    <col min="2065" max="2065" width="39.140625" bestFit="1" customWidth="1"/>
    <col min="2066" max="2070" width="40.140625" bestFit="1" customWidth="1"/>
    <col min="2071" max="2071" width="39.140625" bestFit="1" customWidth="1"/>
    <col min="2072" max="2076" width="40.140625" bestFit="1" customWidth="1"/>
    <col min="2077" max="2077" width="38.140625" bestFit="1" customWidth="1"/>
    <col min="2078" max="2092" width="40.140625" bestFit="1" customWidth="1"/>
    <col min="2093" max="2093" width="38.140625" bestFit="1" customWidth="1"/>
    <col min="2094" max="2100" width="40.140625" bestFit="1" customWidth="1"/>
    <col min="2101" max="2101" width="39.140625" bestFit="1" customWidth="1"/>
    <col min="2102" max="2112" width="40.140625" bestFit="1" customWidth="1"/>
    <col min="2113" max="2113" width="38.140625" bestFit="1" customWidth="1"/>
    <col min="2114" max="2156" width="40.140625" bestFit="1" customWidth="1"/>
    <col min="2157" max="2158" width="38.140625" bestFit="1" customWidth="1"/>
    <col min="2159" max="2180" width="40.140625" bestFit="1" customWidth="1"/>
    <col min="2181" max="2181" width="39.140625" bestFit="1" customWidth="1"/>
    <col min="2182" max="2196" width="40.140625" bestFit="1" customWidth="1"/>
    <col min="2197" max="2197" width="39.140625" bestFit="1" customWidth="1"/>
    <col min="2198" max="2206" width="40.140625" bestFit="1" customWidth="1"/>
    <col min="2207" max="2207" width="38.140625" bestFit="1" customWidth="1"/>
    <col min="2208" max="2209" width="40.140625" bestFit="1" customWidth="1"/>
    <col min="2210" max="2210" width="39.140625" bestFit="1" customWidth="1"/>
    <col min="2211" max="2211" width="40.140625" bestFit="1" customWidth="1"/>
    <col min="2212" max="2212" width="39.140625" bestFit="1" customWidth="1"/>
    <col min="2213" max="2220" width="40.140625" bestFit="1" customWidth="1"/>
    <col min="2221" max="2222" width="39.140625" bestFit="1" customWidth="1"/>
    <col min="2223" max="2226" width="40.140625" bestFit="1" customWidth="1"/>
    <col min="2227" max="2227" width="39.140625" bestFit="1" customWidth="1"/>
    <col min="2228" max="2237" width="40.140625" bestFit="1" customWidth="1"/>
    <col min="2238" max="2238" width="38.140625" bestFit="1" customWidth="1"/>
    <col min="2239" max="2240" width="40.140625" bestFit="1" customWidth="1"/>
    <col min="2241" max="2241" width="39.140625" bestFit="1" customWidth="1"/>
    <col min="2242" max="2251" width="40.140625" bestFit="1" customWidth="1"/>
    <col min="2252" max="2252" width="39.140625" bestFit="1" customWidth="1"/>
    <col min="2253" max="2255" width="40.140625" bestFit="1" customWidth="1"/>
    <col min="2256" max="2256" width="39.140625" bestFit="1" customWidth="1"/>
    <col min="2257" max="2285" width="40.140625" bestFit="1" customWidth="1"/>
    <col min="2286" max="2286" width="39.140625" bestFit="1" customWidth="1"/>
    <col min="2287" max="2290" width="40.140625" bestFit="1" customWidth="1"/>
    <col min="2291" max="2291" width="37" bestFit="1" customWidth="1"/>
    <col min="2292" max="2308" width="40.140625" bestFit="1" customWidth="1"/>
    <col min="2309" max="2309" width="39.140625" bestFit="1" customWidth="1"/>
    <col min="2310" max="2314" width="40.140625" bestFit="1" customWidth="1"/>
    <col min="2315" max="2315" width="38.140625" bestFit="1" customWidth="1"/>
    <col min="2316" max="2321" width="40.140625" bestFit="1" customWidth="1"/>
    <col min="2322" max="2322" width="39.140625" bestFit="1" customWidth="1"/>
    <col min="2323" max="2328" width="40.140625" bestFit="1" customWidth="1"/>
    <col min="2329" max="2329" width="39.140625" bestFit="1" customWidth="1"/>
    <col min="2330" max="2360" width="40.140625" bestFit="1" customWidth="1"/>
    <col min="2361" max="2361" width="39.140625" bestFit="1" customWidth="1"/>
    <col min="2362" max="2363" width="40.140625" bestFit="1" customWidth="1"/>
    <col min="2364" max="2364" width="39.140625" bestFit="1" customWidth="1"/>
    <col min="2365" max="2367" width="40.140625" bestFit="1" customWidth="1"/>
    <col min="2368" max="2368" width="39.140625" bestFit="1" customWidth="1"/>
    <col min="2369" max="2381" width="40.140625" bestFit="1" customWidth="1"/>
    <col min="2382" max="2382" width="39.140625" bestFit="1" customWidth="1"/>
    <col min="2383" max="2384" width="40.140625" bestFit="1" customWidth="1"/>
    <col min="2385" max="2385" width="39.140625" bestFit="1" customWidth="1"/>
    <col min="2386" max="2387" width="40.140625" bestFit="1" customWidth="1"/>
    <col min="2388" max="2388" width="39.140625" bestFit="1" customWidth="1"/>
    <col min="2389" max="2392" width="40.140625" bestFit="1" customWidth="1"/>
    <col min="2393" max="2393" width="39.140625" bestFit="1" customWidth="1"/>
    <col min="2394" max="2423" width="40.140625" bestFit="1" customWidth="1"/>
    <col min="2424" max="2424" width="39.140625" bestFit="1" customWidth="1"/>
    <col min="2425" max="2442" width="40.140625" bestFit="1" customWidth="1"/>
    <col min="2443" max="2443" width="39.140625" bestFit="1" customWidth="1"/>
    <col min="2444" max="2449" width="40.140625" bestFit="1" customWidth="1"/>
    <col min="2450" max="2450" width="39.140625" bestFit="1" customWidth="1"/>
    <col min="2451" max="2456" width="40.140625" bestFit="1" customWidth="1"/>
    <col min="2457" max="2457" width="39.140625" bestFit="1" customWidth="1"/>
    <col min="2458" max="2460" width="40.140625" bestFit="1" customWidth="1"/>
    <col min="2461" max="2461" width="39.140625" bestFit="1" customWidth="1"/>
    <col min="2462" max="2473" width="40.140625" bestFit="1" customWidth="1"/>
    <col min="2474" max="2474" width="39.140625" bestFit="1" customWidth="1"/>
    <col min="2475" max="2506" width="40.140625" bestFit="1" customWidth="1"/>
    <col min="2507" max="2507" width="39.140625" bestFit="1" customWidth="1"/>
    <col min="2508" max="2509" width="40.140625" bestFit="1" customWidth="1"/>
    <col min="2510" max="2510" width="39.140625" bestFit="1" customWidth="1"/>
    <col min="2511" max="2518" width="40.140625" bestFit="1" customWidth="1"/>
    <col min="2519" max="2519" width="14.140625" bestFit="1" customWidth="1"/>
  </cols>
  <sheetData>
    <row r="1" spans="1:2" x14ac:dyDescent="0.25">
      <c r="A1" s="11">
        <v>44830</v>
      </c>
      <c r="B1">
        <v>0.31809999999999999</v>
      </c>
    </row>
    <row r="2" spans="1:2" x14ac:dyDescent="0.25">
      <c r="A2" s="11">
        <v>44827</v>
      </c>
      <c r="B2">
        <v>0.26590000000000003</v>
      </c>
    </row>
    <row r="3" spans="1:2" x14ac:dyDescent="0.25">
      <c r="A3" s="11">
        <v>44826</v>
      </c>
      <c r="B3">
        <v>0.23730000000000001</v>
      </c>
    </row>
    <row r="4" spans="1:2" x14ac:dyDescent="0.25">
      <c r="A4" s="11">
        <v>44825</v>
      </c>
      <c r="B4">
        <v>0.26819999999999999</v>
      </c>
    </row>
    <row r="5" spans="1:2" x14ac:dyDescent="0.25">
      <c r="A5" s="11">
        <v>44824</v>
      </c>
      <c r="B5">
        <v>0.26229999999999998</v>
      </c>
    </row>
    <row r="6" spans="1:2" x14ac:dyDescent="0.25">
      <c r="A6" s="11">
        <v>44823</v>
      </c>
      <c r="B6">
        <v>0.25240000000000001</v>
      </c>
    </row>
    <row r="7" spans="1:2" x14ac:dyDescent="0.25">
      <c r="A7" s="11">
        <v>44820</v>
      </c>
      <c r="B7">
        <v>0.2316</v>
      </c>
    </row>
    <row r="8" spans="1:2" x14ac:dyDescent="0.25">
      <c r="A8" s="11">
        <v>44819</v>
      </c>
      <c r="B8">
        <v>0.25159999999999999</v>
      </c>
    </row>
    <row r="9" spans="1:2" x14ac:dyDescent="0.25">
      <c r="A9" s="11">
        <v>44818</v>
      </c>
      <c r="B9">
        <v>0.26100000000000001</v>
      </c>
    </row>
    <row r="10" spans="1:2" x14ac:dyDescent="0.25">
      <c r="A10" s="11">
        <v>44817</v>
      </c>
      <c r="B10">
        <v>0.26869999999999999</v>
      </c>
    </row>
    <row r="11" spans="1:2" x14ac:dyDescent="0.25">
      <c r="A11" s="11">
        <v>44816</v>
      </c>
      <c r="B11">
        <v>0.25090000000000001</v>
      </c>
    </row>
    <row r="12" spans="1:2" x14ac:dyDescent="0.25">
      <c r="A12" s="11">
        <v>44813</v>
      </c>
      <c r="B12">
        <v>0.222</v>
      </c>
    </row>
    <row r="13" spans="1:2" x14ac:dyDescent="0.25">
      <c r="A13" s="11">
        <v>44812</v>
      </c>
      <c r="B13">
        <v>0.2132</v>
      </c>
    </row>
    <row r="14" spans="1:2" x14ac:dyDescent="0.25">
      <c r="A14" s="11">
        <v>44811</v>
      </c>
      <c r="B14">
        <v>0.24379999999999999</v>
      </c>
    </row>
    <row r="15" spans="1:2" x14ac:dyDescent="0.25">
      <c r="A15" s="11">
        <v>44810</v>
      </c>
      <c r="B15">
        <v>0.27660000000000001</v>
      </c>
    </row>
    <row r="16" spans="1:2" x14ac:dyDescent="0.25">
      <c r="A16" s="11">
        <v>44806</v>
      </c>
      <c r="B16">
        <v>0.2009</v>
      </c>
    </row>
    <row r="17" spans="1:2" x14ac:dyDescent="0.25">
      <c r="A17" s="11">
        <v>44805</v>
      </c>
      <c r="B17">
        <v>0.21379999999999999</v>
      </c>
    </row>
    <row r="18" spans="1:2" x14ac:dyDescent="0.25">
      <c r="A18" s="11">
        <v>44804</v>
      </c>
      <c r="B18">
        <v>0.20519999999999999</v>
      </c>
    </row>
    <row r="19" spans="1:2" x14ac:dyDescent="0.25">
      <c r="A19" s="11">
        <v>44803</v>
      </c>
      <c r="B19">
        <v>0.2122</v>
      </c>
    </row>
    <row r="20" spans="1:2" x14ac:dyDescent="0.25">
      <c r="A20" s="11">
        <v>44802</v>
      </c>
      <c r="B20">
        <v>0.22090000000000001</v>
      </c>
    </row>
    <row r="21" spans="1:2" x14ac:dyDescent="0.25">
      <c r="A21" s="11">
        <v>44799</v>
      </c>
      <c r="B21">
        <v>0.19769999999999999</v>
      </c>
    </row>
    <row r="22" spans="1:2" x14ac:dyDescent="0.25">
      <c r="A22" s="11">
        <v>44798</v>
      </c>
      <c r="B22">
        <v>0.1865</v>
      </c>
    </row>
    <row r="23" spans="1:2" x14ac:dyDescent="0.25">
      <c r="A23" s="11">
        <v>44797</v>
      </c>
      <c r="B23">
        <v>0.18179999999999999</v>
      </c>
    </row>
    <row r="24" spans="1:2" x14ac:dyDescent="0.25">
      <c r="A24" s="11">
        <v>44796</v>
      </c>
      <c r="B24">
        <v>0.20680000000000001</v>
      </c>
    </row>
    <row r="25" spans="1:2" x14ac:dyDescent="0.25">
      <c r="A25" s="11">
        <v>44795</v>
      </c>
      <c r="B25">
        <v>0.19969999999999999</v>
      </c>
    </row>
    <row r="26" spans="1:2" x14ac:dyDescent="0.25">
      <c r="A26" s="11">
        <v>44792</v>
      </c>
      <c r="B26">
        <v>0.16059999999999999</v>
      </c>
    </row>
    <row r="27" spans="1:2" x14ac:dyDescent="0.25">
      <c r="A27" s="11">
        <v>44791</v>
      </c>
      <c r="B27">
        <v>0.15740000000000001</v>
      </c>
    </row>
    <row r="28" spans="1:2" x14ac:dyDescent="0.25">
      <c r="A28" s="11">
        <v>44790</v>
      </c>
      <c r="B28">
        <v>0.15870000000000001</v>
      </c>
    </row>
    <row r="29" spans="1:2" x14ac:dyDescent="0.25">
      <c r="A29" s="11">
        <v>44789</v>
      </c>
      <c r="B29">
        <v>0.16969999999999999</v>
      </c>
    </row>
    <row r="30" spans="1:2" x14ac:dyDescent="0.25">
      <c r="A30" s="11">
        <v>44788</v>
      </c>
      <c r="B30">
        <v>0.17330000000000001</v>
      </c>
    </row>
    <row r="31" spans="1:2" x14ac:dyDescent="0.25">
      <c r="A31" s="11">
        <v>44785</v>
      </c>
      <c r="B31">
        <v>0.1467</v>
      </c>
    </row>
    <row r="32" spans="1:2" x14ac:dyDescent="0.25">
      <c r="A32" s="11">
        <v>44784</v>
      </c>
      <c r="B32">
        <v>0.14380000000000001</v>
      </c>
    </row>
    <row r="33" spans="1:2" x14ac:dyDescent="0.25">
      <c r="A33" s="11">
        <v>44783</v>
      </c>
      <c r="B33">
        <v>0.1583</v>
      </c>
    </row>
    <row r="34" spans="1:2" x14ac:dyDescent="0.25">
      <c r="A34" s="11">
        <v>44782</v>
      </c>
      <c r="B34">
        <v>0.17979999999999999</v>
      </c>
    </row>
    <row r="35" spans="1:2" x14ac:dyDescent="0.25">
      <c r="A35" s="11">
        <v>44781</v>
      </c>
      <c r="B35">
        <v>0.1736</v>
      </c>
    </row>
    <row r="36" spans="1:2" x14ac:dyDescent="0.25">
      <c r="A36" s="11">
        <v>44778</v>
      </c>
      <c r="B36">
        <v>0.17519999999999999</v>
      </c>
    </row>
    <row r="37" spans="1:2" x14ac:dyDescent="0.25">
      <c r="A37" s="11">
        <v>44777</v>
      </c>
      <c r="B37">
        <v>0.17080000000000001</v>
      </c>
    </row>
    <row r="38" spans="1:2" x14ac:dyDescent="0.25">
      <c r="A38" s="11">
        <v>44776</v>
      </c>
      <c r="B38">
        <v>0.1857</v>
      </c>
    </row>
    <row r="39" spans="1:2" x14ac:dyDescent="0.25">
      <c r="A39" s="11">
        <v>44775</v>
      </c>
      <c r="B39">
        <v>0.20680000000000001</v>
      </c>
    </row>
    <row r="40" spans="1:2" x14ac:dyDescent="0.25">
      <c r="A40" s="11">
        <v>44774</v>
      </c>
      <c r="B40">
        <v>0.19239999999999999</v>
      </c>
    </row>
    <row r="41" spans="1:2" x14ac:dyDescent="0.25">
      <c r="A41" s="11">
        <v>44771</v>
      </c>
      <c r="B41">
        <v>0.1666</v>
      </c>
    </row>
    <row r="42" spans="1:2" x14ac:dyDescent="0.25">
      <c r="A42" s="11">
        <v>44770</v>
      </c>
      <c r="B42">
        <v>0.16139999999999999</v>
      </c>
    </row>
    <row r="43" spans="1:2" x14ac:dyDescent="0.25">
      <c r="A43" s="11">
        <v>44769</v>
      </c>
      <c r="B43">
        <v>0.20519999999999999</v>
      </c>
    </row>
    <row r="44" spans="1:2" x14ac:dyDescent="0.25">
      <c r="A44" s="11">
        <v>44768</v>
      </c>
      <c r="B44">
        <v>0.2084</v>
      </c>
    </row>
    <row r="45" spans="1:2" x14ac:dyDescent="0.25">
      <c r="A45" s="11">
        <v>44767</v>
      </c>
      <c r="B45">
        <v>0.20300000000000001</v>
      </c>
    </row>
    <row r="46" spans="1:2" x14ac:dyDescent="0.25">
      <c r="A46" s="11">
        <v>44764</v>
      </c>
      <c r="B46">
        <v>0.1986</v>
      </c>
    </row>
    <row r="47" spans="1:2" x14ac:dyDescent="0.25">
      <c r="A47" s="11">
        <v>44763</v>
      </c>
      <c r="B47">
        <v>0.21879999999999999</v>
      </c>
    </row>
    <row r="48" spans="1:2" x14ac:dyDescent="0.25">
      <c r="A48" s="11">
        <v>44762</v>
      </c>
      <c r="B48">
        <v>0.22770000000000001</v>
      </c>
    </row>
    <row r="49" spans="1:2" x14ac:dyDescent="0.25">
      <c r="A49" s="11">
        <v>44761</v>
      </c>
      <c r="B49">
        <v>0.22919999999999999</v>
      </c>
    </row>
    <row r="50" spans="1:2" x14ac:dyDescent="0.25">
      <c r="A50" s="11">
        <v>44760</v>
      </c>
      <c r="B50">
        <v>0.23860000000000001</v>
      </c>
    </row>
    <row r="51" spans="1:2" x14ac:dyDescent="0.25">
      <c r="A51" s="11">
        <v>44757</v>
      </c>
      <c r="B51">
        <v>0.2031</v>
      </c>
    </row>
    <row r="52" spans="1:2" x14ac:dyDescent="0.25">
      <c r="A52" s="11">
        <v>44756</v>
      </c>
      <c r="B52">
        <v>0.2122</v>
      </c>
    </row>
    <row r="53" spans="1:2" x14ac:dyDescent="0.25">
      <c r="A53" s="11">
        <v>44755</v>
      </c>
      <c r="B53">
        <v>0.24060000000000001</v>
      </c>
    </row>
    <row r="54" spans="1:2" x14ac:dyDescent="0.25">
      <c r="A54" s="11">
        <v>44754</v>
      </c>
      <c r="B54">
        <v>0.24629999999999999</v>
      </c>
    </row>
    <row r="55" spans="1:2" x14ac:dyDescent="0.25">
      <c r="A55" s="11">
        <v>44753</v>
      </c>
      <c r="B55">
        <v>0.2213</v>
      </c>
    </row>
    <row r="56" spans="1:2" x14ac:dyDescent="0.25">
      <c r="A56" s="11">
        <v>44750</v>
      </c>
      <c r="B56">
        <v>0.19239999999999999</v>
      </c>
    </row>
    <row r="57" spans="1:2" x14ac:dyDescent="0.25">
      <c r="A57" s="11">
        <v>44749</v>
      </c>
      <c r="B57">
        <v>0.2243</v>
      </c>
    </row>
    <row r="58" spans="1:2" x14ac:dyDescent="0.25">
      <c r="A58" s="11">
        <v>44748</v>
      </c>
      <c r="B58">
        <v>0.23100000000000001</v>
      </c>
    </row>
    <row r="59" spans="1:2" x14ac:dyDescent="0.25">
      <c r="A59" s="11">
        <v>44747</v>
      </c>
      <c r="B59">
        <v>0.2601</v>
      </c>
    </row>
    <row r="60" spans="1:2" x14ac:dyDescent="0.25">
      <c r="A60" s="11">
        <v>44743</v>
      </c>
      <c r="B60">
        <v>0.21920000000000001</v>
      </c>
    </row>
    <row r="61" spans="1:2" x14ac:dyDescent="0.25">
      <c r="A61" s="11">
        <v>44742</v>
      </c>
      <c r="B61">
        <v>0.24340000000000001</v>
      </c>
    </row>
    <row r="62" spans="1:2" x14ac:dyDescent="0.25">
      <c r="A62" s="11">
        <v>44741</v>
      </c>
      <c r="B62">
        <v>0.23899999999999999</v>
      </c>
    </row>
    <row r="63" spans="1:2" x14ac:dyDescent="0.25">
      <c r="A63" s="11">
        <v>44740</v>
      </c>
      <c r="B63">
        <v>0.23760000000000001</v>
      </c>
    </row>
    <row r="64" spans="1:2" x14ac:dyDescent="0.25">
      <c r="A64" s="11">
        <v>44739</v>
      </c>
      <c r="B64">
        <v>0.22420000000000001</v>
      </c>
    </row>
    <row r="65" spans="1:2" x14ac:dyDescent="0.25">
      <c r="A65" s="11">
        <v>44736</v>
      </c>
      <c r="B65">
        <v>0.23430000000000001</v>
      </c>
    </row>
    <row r="66" spans="1:2" x14ac:dyDescent="0.25">
      <c r="A66" s="11">
        <v>44735</v>
      </c>
      <c r="B66">
        <v>0.25740000000000002</v>
      </c>
    </row>
    <row r="67" spans="1:2" x14ac:dyDescent="0.25">
      <c r="A67" s="11">
        <v>44734</v>
      </c>
      <c r="B67">
        <v>0.24060000000000001</v>
      </c>
    </row>
    <row r="68" spans="1:2" x14ac:dyDescent="0.25">
      <c r="A68" s="11">
        <v>44733</v>
      </c>
      <c r="B68">
        <v>0.27250000000000002</v>
      </c>
    </row>
    <row r="69" spans="1:2" x14ac:dyDescent="0.25">
      <c r="A69" s="11">
        <v>44729</v>
      </c>
      <c r="B69">
        <v>0.254</v>
      </c>
    </row>
    <row r="70" spans="1:2" x14ac:dyDescent="0.25">
      <c r="A70" s="11">
        <v>44728</v>
      </c>
      <c r="B70">
        <v>0.30330000000000001</v>
      </c>
    </row>
    <row r="71" spans="1:2" x14ac:dyDescent="0.25">
      <c r="A71" s="11">
        <v>44727</v>
      </c>
      <c r="B71">
        <v>0.32169999999999999</v>
      </c>
    </row>
    <row r="72" spans="1:2" x14ac:dyDescent="0.25">
      <c r="A72" s="11">
        <v>44726</v>
      </c>
      <c r="B72">
        <v>0.35460000000000003</v>
      </c>
    </row>
    <row r="73" spans="1:2" x14ac:dyDescent="0.25">
      <c r="A73" s="11">
        <v>44725</v>
      </c>
      <c r="B73">
        <v>0.35730000000000001</v>
      </c>
    </row>
    <row r="74" spans="1:2" x14ac:dyDescent="0.25">
      <c r="A74" s="11">
        <v>44722</v>
      </c>
      <c r="B74">
        <v>0.25890000000000002</v>
      </c>
    </row>
    <row r="75" spans="1:2" x14ac:dyDescent="0.25">
      <c r="A75" s="11">
        <v>44721</v>
      </c>
      <c r="B75">
        <v>0.26529999999999998</v>
      </c>
    </row>
    <row r="76" spans="1:2" x14ac:dyDescent="0.25">
      <c r="A76" s="11">
        <v>44720</v>
      </c>
      <c r="B76">
        <v>0.23599999999999999</v>
      </c>
    </row>
    <row r="77" spans="1:2" x14ac:dyDescent="0.25">
      <c r="A77" s="11">
        <v>44719</v>
      </c>
      <c r="B77">
        <v>0.25109999999999999</v>
      </c>
    </row>
    <row r="78" spans="1:2" x14ac:dyDescent="0.25">
      <c r="A78" s="11">
        <v>44718</v>
      </c>
      <c r="B78">
        <v>0.2656</v>
      </c>
    </row>
    <row r="79" spans="1:2" x14ac:dyDescent="0.25">
      <c r="A79" s="11">
        <v>44715</v>
      </c>
      <c r="B79">
        <v>0.1966</v>
      </c>
    </row>
    <row r="80" spans="1:2" x14ac:dyDescent="0.25">
      <c r="A80" s="11">
        <v>44714</v>
      </c>
      <c r="B80">
        <v>0.2097</v>
      </c>
    </row>
    <row r="81" spans="1:2" x14ac:dyDescent="0.25">
      <c r="A81" s="11">
        <v>44713</v>
      </c>
      <c r="B81">
        <v>0.2215</v>
      </c>
    </row>
    <row r="82" spans="1:2" x14ac:dyDescent="0.25">
      <c r="A82" s="11">
        <v>44712</v>
      </c>
      <c r="B82">
        <v>0.2356</v>
      </c>
    </row>
    <row r="83" spans="1:2" x14ac:dyDescent="0.25">
      <c r="A83" s="11">
        <v>44708</v>
      </c>
      <c r="B83">
        <v>0.19289999999999999</v>
      </c>
    </row>
    <row r="84" spans="1:2" x14ac:dyDescent="0.25">
      <c r="A84" s="11">
        <v>44707</v>
      </c>
      <c r="B84">
        <v>0.22770000000000001</v>
      </c>
    </row>
    <row r="85" spans="1:2" x14ac:dyDescent="0.25">
      <c r="A85" s="11">
        <v>44706</v>
      </c>
      <c r="B85">
        <v>0.24979999999999999</v>
      </c>
    </row>
    <row r="86" spans="1:2" x14ac:dyDescent="0.25">
      <c r="A86" s="11">
        <v>44705</v>
      </c>
      <c r="B86">
        <v>0.25040000000000001</v>
      </c>
    </row>
    <row r="87" spans="1:2" x14ac:dyDescent="0.25">
      <c r="A87" s="11">
        <v>44704</v>
      </c>
      <c r="B87">
        <v>0.25240000000000001</v>
      </c>
    </row>
    <row r="88" spans="1:2" x14ac:dyDescent="0.25">
      <c r="A88" s="11">
        <v>44701</v>
      </c>
      <c r="B88">
        <v>0.2465</v>
      </c>
    </row>
    <row r="89" spans="1:2" x14ac:dyDescent="0.25">
      <c r="A89" s="11">
        <v>44700</v>
      </c>
      <c r="B89">
        <v>0.25929999999999997</v>
      </c>
    </row>
    <row r="90" spans="1:2" x14ac:dyDescent="0.25">
      <c r="A90" s="11">
        <v>44699</v>
      </c>
      <c r="B90">
        <v>0.2949</v>
      </c>
    </row>
    <row r="91" spans="1:2" x14ac:dyDescent="0.25">
      <c r="A91" s="11">
        <v>44698</v>
      </c>
      <c r="B91">
        <v>0.23710000000000001</v>
      </c>
    </row>
    <row r="92" spans="1:2" x14ac:dyDescent="0.25">
      <c r="A92" s="11">
        <v>44697</v>
      </c>
      <c r="B92">
        <v>0.26619999999999999</v>
      </c>
    </row>
    <row r="93" spans="1:2" x14ac:dyDescent="0.25">
      <c r="A93" s="11">
        <v>44694</v>
      </c>
      <c r="B93">
        <v>0.2757</v>
      </c>
    </row>
    <row r="94" spans="1:2" x14ac:dyDescent="0.25">
      <c r="A94" s="11">
        <v>44693</v>
      </c>
      <c r="B94">
        <v>0.30320000000000003</v>
      </c>
    </row>
    <row r="95" spans="1:2" x14ac:dyDescent="0.25">
      <c r="A95" s="11">
        <v>44692</v>
      </c>
      <c r="B95">
        <v>0.28899999999999998</v>
      </c>
    </row>
    <row r="96" spans="1:2" x14ac:dyDescent="0.25">
      <c r="A96" s="11">
        <v>44691</v>
      </c>
      <c r="B96">
        <v>0.31840000000000002</v>
      </c>
    </row>
    <row r="97" spans="1:2" x14ac:dyDescent="0.25">
      <c r="A97" s="11">
        <v>44690</v>
      </c>
      <c r="B97">
        <v>0.31409999999999999</v>
      </c>
    </row>
    <row r="98" spans="1:2" x14ac:dyDescent="0.25">
      <c r="A98" s="11">
        <v>44687</v>
      </c>
      <c r="B98">
        <v>0.28620000000000001</v>
      </c>
    </row>
    <row r="99" spans="1:2" x14ac:dyDescent="0.25">
      <c r="A99" s="11">
        <v>44686</v>
      </c>
      <c r="B99">
        <v>0.27239999999999998</v>
      </c>
    </row>
    <row r="100" spans="1:2" x14ac:dyDescent="0.25">
      <c r="A100" s="11">
        <v>44685</v>
      </c>
      <c r="B100">
        <v>0.23469999999999999</v>
      </c>
    </row>
    <row r="101" spans="1:2" x14ac:dyDescent="0.25">
      <c r="A101" s="11">
        <v>44684</v>
      </c>
      <c r="B101">
        <v>0.26740000000000003</v>
      </c>
    </row>
    <row r="102" spans="1:2" x14ac:dyDescent="0.25">
      <c r="A102" s="11">
        <v>44683</v>
      </c>
      <c r="B102">
        <v>0.31180000000000002</v>
      </c>
    </row>
    <row r="103" spans="1:2" x14ac:dyDescent="0.25">
      <c r="A103" s="11">
        <v>44680</v>
      </c>
      <c r="B103">
        <v>0.26860000000000001</v>
      </c>
    </row>
    <row r="104" spans="1:2" x14ac:dyDescent="0.25">
      <c r="A104" s="11">
        <v>44679</v>
      </c>
      <c r="B104">
        <v>0.28889999999999999</v>
      </c>
    </row>
    <row r="105" spans="1:2" x14ac:dyDescent="0.25">
      <c r="A105" s="11">
        <v>44678</v>
      </c>
      <c r="B105">
        <v>0.26250000000000001</v>
      </c>
    </row>
    <row r="106" spans="1:2" x14ac:dyDescent="0.25">
      <c r="A106" s="11">
        <v>44677</v>
      </c>
      <c r="B106">
        <v>0.32969999999999999</v>
      </c>
    </row>
    <row r="107" spans="1:2" x14ac:dyDescent="0.25">
      <c r="A107" s="11">
        <v>44676</v>
      </c>
      <c r="B107">
        <v>0.25779999999999997</v>
      </c>
    </row>
    <row r="108" spans="1:2" x14ac:dyDescent="0.25">
      <c r="A108" s="11">
        <v>44673</v>
      </c>
      <c r="B108">
        <v>0.26150000000000001</v>
      </c>
    </row>
    <row r="109" spans="1:2" x14ac:dyDescent="0.25">
      <c r="A109" s="11">
        <v>44672</v>
      </c>
      <c r="B109">
        <v>0.1832</v>
      </c>
    </row>
    <row r="110" spans="1:2" x14ac:dyDescent="0.25">
      <c r="A110" s="11">
        <v>44671</v>
      </c>
      <c r="B110">
        <v>0.1482</v>
      </c>
    </row>
    <row r="111" spans="1:2" x14ac:dyDescent="0.25">
      <c r="A111" s="11">
        <v>44670</v>
      </c>
      <c r="B111">
        <v>0.21060000000000001</v>
      </c>
    </row>
    <row r="112" spans="1:2" x14ac:dyDescent="0.25">
      <c r="A112" s="11">
        <v>44669</v>
      </c>
      <c r="B112">
        <v>0.1714</v>
      </c>
    </row>
    <row r="113" spans="1:2" x14ac:dyDescent="0.25">
      <c r="A113" s="11">
        <v>44665</v>
      </c>
      <c r="B113">
        <v>0.1661</v>
      </c>
    </row>
    <row r="114" spans="1:2" x14ac:dyDescent="0.25">
      <c r="A114" s="11">
        <v>44664</v>
      </c>
      <c r="B114">
        <v>0.16220000000000001</v>
      </c>
    </row>
    <row r="115" spans="1:2" x14ac:dyDescent="0.25">
      <c r="A115" s="11">
        <v>44663</v>
      </c>
      <c r="B115">
        <v>0.18659999999999999</v>
      </c>
    </row>
    <row r="116" spans="1:2" x14ac:dyDescent="0.25">
      <c r="A116" s="11">
        <v>44662</v>
      </c>
      <c r="B116">
        <v>0.19750000000000001</v>
      </c>
    </row>
    <row r="117" spans="1:2" x14ac:dyDescent="0.25">
      <c r="A117" s="11">
        <v>44659</v>
      </c>
      <c r="B117">
        <v>0.14280000000000001</v>
      </c>
    </row>
    <row r="118" spans="1:2" x14ac:dyDescent="0.25">
      <c r="A118" s="11">
        <v>44658</v>
      </c>
      <c r="B118">
        <v>0.14760000000000001</v>
      </c>
    </row>
    <row r="119" spans="1:2" x14ac:dyDescent="0.25">
      <c r="A119" s="11">
        <v>44657</v>
      </c>
      <c r="B119">
        <v>0.15790000000000001</v>
      </c>
    </row>
    <row r="120" spans="1:2" x14ac:dyDescent="0.25">
      <c r="A120" s="11">
        <v>44656</v>
      </c>
      <c r="B120">
        <v>0.14940000000000001</v>
      </c>
    </row>
    <row r="121" spans="1:2" x14ac:dyDescent="0.25">
      <c r="A121" s="11">
        <v>44655</v>
      </c>
      <c r="B121">
        <v>0.13350000000000001</v>
      </c>
    </row>
    <row r="122" spans="1:2" x14ac:dyDescent="0.25">
      <c r="A122" s="11">
        <v>44652</v>
      </c>
      <c r="B122">
        <v>0.14230000000000001</v>
      </c>
    </row>
    <row r="123" spans="1:2" x14ac:dyDescent="0.25">
      <c r="A123" s="11">
        <v>44651</v>
      </c>
      <c r="B123">
        <v>0.12870000000000001</v>
      </c>
    </row>
    <row r="124" spans="1:2" x14ac:dyDescent="0.25">
      <c r="A124" s="11">
        <v>44650</v>
      </c>
      <c r="B124">
        <v>0.13850000000000001</v>
      </c>
    </row>
    <row r="125" spans="1:2" x14ac:dyDescent="0.25">
      <c r="A125" s="11">
        <v>44649</v>
      </c>
      <c r="B125">
        <v>0.15029999999999999</v>
      </c>
    </row>
    <row r="126" spans="1:2" x14ac:dyDescent="0.25">
      <c r="A126" s="11">
        <v>44648</v>
      </c>
      <c r="B126">
        <v>0.14699999999999999</v>
      </c>
    </row>
    <row r="127" spans="1:2" x14ac:dyDescent="0.25">
      <c r="A127" s="11">
        <v>44645</v>
      </c>
      <c r="B127">
        <v>0.15260000000000001</v>
      </c>
    </row>
    <row r="128" spans="1:2" x14ac:dyDescent="0.25">
      <c r="A128" s="11">
        <v>44644</v>
      </c>
      <c r="B128">
        <v>0.1643</v>
      </c>
    </row>
    <row r="129" spans="1:2" x14ac:dyDescent="0.25">
      <c r="A129" s="11">
        <v>44643</v>
      </c>
      <c r="B129">
        <v>0.18959999999999999</v>
      </c>
    </row>
    <row r="130" spans="1:2" x14ac:dyDescent="0.25">
      <c r="A130" s="11">
        <v>44642</v>
      </c>
      <c r="B130">
        <v>0.18759999999999999</v>
      </c>
    </row>
    <row r="131" spans="1:2" x14ac:dyDescent="0.25">
      <c r="A131" s="11">
        <v>44641</v>
      </c>
      <c r="B131">
        <v>0.189</v>
      </c>
    </row>
    <row r="132" spans="1:2" x14ac:dyDescent="0.25">
      <c r="A132" s="11">
        <v>44638</v>
      </c>
      <c r="B132">
        <v>0.1719</v>
      </c>
    </row>
    <row r="133" spans="1:2" x14ac:dyDescent="0.25">
      <c r="A133" s="11">
        <v>44637</v>
      </c>
      <c r="B133">
        <v>0.23350000000000001</v>
      </c>
    </row>
    <row r="134" spans="1:2" x14ac:dyDescent="0.25">
      <c r="A134" s="11">
        <v>44636</v>
      </c>
      <c r="B134">
        <v>0.24299999999999999</v>
      </c>
    </row>
    <row r="135" spans="1:2" x14ac:dyDescent="0.25">
      <c r="A135" s="11">
        <v>44635</v>
      </c>
      <c r="B135">
        <v>0.29730000000000001</v>
      </c>
    </row>
    <row r="136" spans="1:2" x14ac:dyDescent="0.25">
      <c r="A136" s="11">
        <v>44634</v>
      </c>
      <c r="B136">
        <v>0.30030000000000001</v>
      </c>
    </row>
    <row r="137" spans="1:2" x14ac:dyDescent="0.25">
      <c r="A137" s="11">
        <v>44631</v>
      </c>
      <c r="B137">
        <v>0.27300000000000002</v>
      </c>
    </row>
    <row r="138" spans="1:2" x14ac:dyDescent="0.25">
      <c r="A138" s="11">
        <v>44630</v>
      </c>
      <c r="B138">
        <v>0.26829999999999998</v>
      </c>
    </row>
    <row r="139" spans="1:2" x14ac:dyDescent="0.25">
      <c r="A139" s="11">
        <v>44629</v>
      </c>
      <c r="B139">
        <v>0.3054</v>
      </c>
    </row>
    <row r="140" spans="1:2" x14ac:dyDescent="0.25">
      <c r="A140" s="11">
        <v>44628</v>
      </c>
      <c r="B140">
        <v>0.34870000000000001</v>
      </c>
    </row>
    <row r="141" spans="1:2" x14ac:dyDescent="0.25">
      <c r="A141" s="11">
        <v>44627</v>
      </c>
      <c r="B141">
        <v>0.36180000000000001</v>
      </c>
    </row>
    <row r="142" spans="1:2" x14ac:dyDescent="0.25">
      <c r="A142" s="11">
        <v>44624</v>
      </c>
      <c r="B142">
        <v>0.26889999999999997</v>
      </c>
    </row>
    <row r="143" spans="1:2" x14ac:dyDescent="0.25">
      <c r="A143" s="11">
        <v>44623</v>
      </c>
      <c r="B143">
        <v>0.23480000000000001</v>
      </c>
    </row>
    <row r="144" spans="1:2" x14ac:dyDescent="0.25">
      <c r="A144" s="11">
        <v>44622</v>
      </c>
      <c r="B144">
        <v>0.24959999999999999</v>
      </c>
    </row>
    <row r="145" spans="1:2" x14ac:dyDescent="0.25">
      <c r="A145" s="11">
        <v>44621</v>
      </c>
      <c r="B145">
        <v>0.27479999999999999</v>
      </c>
    </row>
    <row r="146" spans="1:2" x14ac:dyDescent="0.25">
      <c r="A146" s="11">
        <v>44620</v>
      </c>
      <c r="B146">
        <v>0.25559999999999999</v>
      </c>
    </row>
    <row r="147" spans="1:2" x14ac:dyDescent="0.25">
      <c r="A147" s="11">
        <v>44617</v>
      </c>
      <c r="B147">
        <v>0.21260000000000001</v>
      </c>
    </row>
    <row r="148" spans="1:2" x14ac:dyDescent="0.25">
      <c r="A148" s="11">
        <v>44616</v>
      </c>
      <c r="B148">
        <v>0.26869999999999999</v>
      </c>
    </row>
    <row r="149" spans="1:2" x14ac:dyDescent="0.25">
      <c r="A149" s="11">
        <v>44615</v>
      </c>
      <c r="B149">
        <v>0.26379999999999998</v>
      </c>
    </row>
    <row r="150" spans="1:2" x14ac:dyDescent="0.25">
      <c r="A150" s="11">
        <v>44614</v>
      </c>
      <c r="B150">
        <v>0.23069999999999999</v>
      </c>
    </row>
    <row r="151" spans="1:2" x14ac:dyDescent="0.25">
      <c r="A151" s="11">
        <v>44610</v>
      </c>
      <c r="B151">
        <v>0.224</v>
      </c>
    </row>
    <row r="152" spans="1:2" x14ac:dyDescent="0.25">
      <c r="A152" s="11">
        <v>44609</v>
      </c>
      <c r="B152">
        <v>0.2283</v>
      </c>
    </row>
    <row r="153" spans="1:2" x14ac:dyDescent="0.25">
      <c r="A153" s="11">
        <v>44608</v>
      </c>
      <c r="B153">
        <v>0.1804</v>
      </c>
    </row>
    <row r="154" spans="1:2" x14ac:dyDescent="0.25">
      <c r="A154" s="11">
        <v>44607</v>
      </c>
      <c r="B154">
        <v>0.21240000000000001</v>
      </c>
    </row>
    <row r="155" spans="1:2" x14ac:dyDescent="0.25">
      <c r="A155" s="11">
        <v>44606</v>
      </c>
      <c r="B155">
        <v>0.23200000000000001</v>
      </c>
    </row>
    <row r="156" spans="1:2" x14ac:dyDescent="0.25">
      <c r="A156" s="11">
        <v>44603</v>
      </c>
      <c r="B156">
        <v>0.21179999999999999</v>
      </c>
    </row>
    <row r="157" spans="1:2" x14ac:dyDescent="0.25">
      <c r="A157" s="11">
        <v>44602</v>
      </c>
      <c r="B157">
        <v>0.2014</v>
      </c>
    </row>
    <row r="158" spans="1:2" x14ac:dyDescent="0.25">
      <c r="A158" s="11">
        <v>44601</v>
      </c>
      <c r="B158">
        <v>0.156</v>
      </c>
    </row>
    <row r="159" spans="1:2" x14ac:dyDescent="0.25">
      <c r="A159" s="11">
        <v>44600</v>
      </c>
      <c r="B159">
        <v>0.1704</v>
      </c>
    </row>
    <row r="160" spans="1:2" x14ac:dyDescent="0.25">
      <c r="A160" s="11">
        <v>44599</v>
      </c>
      <c r="B160">
        <v>0.18479999999999999</v>
      </c>
    </row>
    <row r="161" spans="1:2" x14ac:dyDescent="0.25">
      <c r="A161" s="11">
        <v>44596</v>
      </c>
      <c r="B161">
        <v>0.19139999999999999</v>
      </c>
    </row>
    <row r="162" spans="1:2" x14ac:dyDescent="0.25">
      <c r="A162" s="11">
        <v>44595</v>
      </c>
      <c r="B162">
        <v>0.1593</v>
      </c>
    </row>
    <row r="163" spans="1:2" x14ac:dyDescent="0.25">
      <c r="A163" s="11">
        <v>44594</v>
      </c>
      <c r="B163">
        <v>0.2203</v>
      </c>
    </row>
    <row r="164" spans="1:2" x14ac:dyDescent="0.25">
      <c r="A164" s="11">
        <v>44593</v>
      </c>
      <c r="B164">
        <v>0.1653</v>
      </c>
    </row>
    <row r="165" spans="1:2" x14ac:dyDescent="0.25">
      <c r="A165" s="11">
        <v>44592</v>
      </c>
      <c r="B165">
        <v>0.22889999999999999</v>
      </c>
    </row>
    <row r="166" spans="1:2" x14ac:dyDescent="0.25">
      <c r="A166" s="11">
        <v>44589</v>
      </c>
      <c r="B166">
        <v>0.24909999999999999</v>
      </c>
    </row>
    <row r="167" spans="1:2" x14ac:dyDescent="0.25">
      <c r="A167" s="11">
        <v>44588</v>
      </c>
      <c r="B167">
        <v>0.26919999999999999</v>
      </c>
    </row>
    <row r="168" spans="1:2" x14ac:dyDescent="0.25">
      <c r="A168" s="11">
        <v>44587</v>
      </c>
      <c r="B168">
        <v>0.31590000000000001</v>
      </c>
    </row>
    <row r="169" spans="1:2" x14ac:dyDescent="0.25">
      <c r="A169" s="11">
        <v>44586</v>
      </c>
      <c r="B169">
        <v>0.32550000000000001</v>
      </c>
    </row>
    <row r="170" spans="1:2" x14ac:dyDescent="0.25">
      <c r="A170" s="11">
        <v>44585</v>
      </c>
      <c r="B170">
        <v>0.29020000000000001</v>
      </c>
    </row>
    <row r="171" spans="1:2" x14ac:dyDescent="0.25">
      <c r="A171" s="11">
        <v>44582</v>
      </c>
      <c r="B171">
        <v>0.25519999999999998</v>
      </c>
    </row>
    <row r="172" spans="1:2" x14ac:dyDescent="0.25">
      <c r="A172" s="11">
        <v>44581</v>
      </c>
      <c r="B172">
        <v>0.2276</v>
      </c>
    </row>
    <row r="173" spans="1:2" x14ac:dyDescent="0.25">
      <c r="A173" s="11">
        <v>44580</v>
      </c>
      <c r="B173">
        <v>0.20050000000000001</v>
      </c>
    </row>
    <row r="174" spans="1:2" x14ac:dyDescent="0.25">
      <c r="A174" s="11">
        <v>44579</v>
      </c>
      <c r="B174">
        <v>0.20569999999999999</v>
      </c>
    </row>
    <row r="175" spans="1:2" x14ac:dyDescent="0.25">
      <c r="A175" s="11">
        <v>44575</v>
      </c>
      <c r="B175">
        <v>0.1386</v>
      </c>
    </row>
    <row r="176" spans="1:2" x14ac:dyDescent="0.25">
      <c r="A176" s="11">
        <v>44574</v>
      </c>
      <c r="B176">
        <v>0.1527</v>
      </c>
    </row>
    <row r="177" spans="1:2" x14ac:dyDescent="0.25">
      <c r="A177" s="11">
        <v>44573</v>
      </c>
      <c r="B177">
        <v>0.1187</v>
      </c>
    </row>
    <row r="178" spans="1:2" x14ac:dyDescent="0.25">
      <c r="A178" s="11">
        <v>44572</v>
      </c>
      <c r="B178">
        <v>0.13469999999999999</v>
      </c>
    </row>
    <row r="179" spans="1:2" x14ac:dyDescent="0.25">
      <c r="A179" s="11">
        <v>44571</v>
      </c>
      <c r="B179">
        <v>0.1489</v>
      </c>
    </row>
    <row r="180" spans="1:2" x14ac:dyDescent="0.25">
      <c r="A180" s="11">
        <v>44568</v>
      </c>
      <c r="B180">
        <v>0.1207</v>
      </c>
    </row>
    <row r="181" spans="1:2" x14ac:dyDescent="0.25">
      <c r="A181" s="11">
        <v>44567</v>
      </c>
      <c r="B181">
        <v>0.13039999999999999</v>
      </c>
    </row>
    <row r="182" spans="1:2" x14ac:dyDescent="0.25">
      <c r="A182" s="11">
        <v>44566</v>
      </c>
      <c r="B182">
        <v>0.13389999999999999</v>
      </c>
    </row>
    <row r="183" spans="1:2" x14ac:dyDescent="0.25">
      <c r="A183" s="11">
        <v>44565</v>
      </c>
      <c r="B183">
        <v>0.10979999999999999</v>
      </c>
    </row>
    <row r="184" spans="1:2" x14ac:dyDescent="0.25">
      <c r="A184" s="11">
        <v>44564</v>
      </c>
      <c r="B184">
        <v>0.1084</v>
      </c>
    </row>
    <row r="185" spans="1:2" x14ac:dyDescent="0.25">
      <c r="A185" s="11">
        <v>44561</v>
      </c>
      <c r="B185">
        <v>9.5600000000000004E-2</v>
      </c>
    </row>
    <row r="186" spans="1:2" x14ac:dyDescent="0.25">
      <c r="A186" s="11">
        <v>44560</v>
      </c>
      <c r="B186">
        <v>9.5399999999999999E-2</v>
      </c>
    </row>
    <row r="187" spans="1:2" x14ac:dyDescent="0.25">
      <c r="A187" s="11">
        <v>44559</v>
      </c>
      <c r="B187">
        <v>9.7699999999999995E-2</v>
      </c>
    </row>
    <row r="188" spans="1:2" x14ac:dyDescent="0.25">
      <c r="A188" s="11">
        <v>44558</v>
      </c>
      <c r="B188">
        <v>0.1002</v>
      </c>
    </row>
    <row r="189" spans="1:2" x14ac:dyDescent="0.25">
      <c r="A189" s="11">
        <v>44557</v>
      </c>
      <c r="B189">
        <v>0.1116</v>
      </c>
    </row>
    <row r="190" spans="1:2" x14ac:dyDescent="0.25">
      <c r="A190" s="11">
        <v>44553</v>
      </c>
      <c r="B190">
        <v>0.10299999999999999</v>
      </c>
    </row>
    <row r="191" spans="1:2" x14ac:dyDescent="0.25">
      <c r="A191" s="11">
        <v>44552</v>
      </c>
      <c r="B191">
        <v>0.1174</v>
      </c>
    </row>
    <row r="192" spans="1:2" x14ac:dyDescent="0.25">
      <c r="A192" s="11">
        <v>44551</v>
      </c>
      <c r="B192">
        <v>0.1578</v>
      </c>
    </row>
    <row r="193" spans="1:2" x14ac:dyDescent="0.25">
      <c r="A193" s="11">
        <v>44550</v>
      </c>
      <c r="B193">
        <v>0.18049999999999999</v>
      </c>
    </row>
    <row r="194" spans="1:2" x14ac:dyDescent="0.25">
      <c r="A194" s="11">
        <v>44547</v>
      </c>
      <c r="B194">
        <v>0.1452</v>
      </c>
    </row>
    <row r="195" spans="1:2" x14ac:dyDescent="0.25">
      <c r="A195" s="11">
        <v>44546</v>
      </c>
      <c r="B195">
        <v>0.15340000000000001</v>
      </c>
    </row>
    <row r="196" spans="1:2" x14ac:dyDescent="0.25">
      <c r="A196" s="11">
        <v>44545</v>
      </c>
      <c r="B196">
        <v>0.14360000000000001</v>
      </c>
    </row>
    <row r="197" spans="1:2" x14ac:dyDescent="0.25">
      <c r="A197" s="11">
        <v>44544</v>
      </c>
      <c r="B197">
        <v>0.192</v>
      </c>
    </row>
    <row r="198" spans="1:2" x14ac:dyDescent="0.25">
      <c r="A198" s="11">
        <v>44543</v>
      </c>
      <c r="B198">
        <v>0.1646</v>
      </c>
    </row>
    <row r="199" spans="1:2" x14ac:dyDescent="0.25">
      <c r="A199" s="11">
        <v>44540</v>
      </c>
      <c r="B199">
        <v>0.1394</v>
      </c>
    </row>
    <row r="200" spans="1:2" x14ac:dyDescent="0.25">
      <c r="A200" s="11">
        <v>44539</v>
      </c>
      <c r="B200">
        <v>0.1719</v>
      </c>
    </row>
    <row r="201" spans="1:2" x14ac:dyDescent="0.25">
      <c r="A201" s="11">
        <v>44538</v>
      </c>
      <c r="B201">
        <v>0.15620000000000001</v>
      </c>
    </row>
    <row r="202" spans="1:2" x14ac:dyDescent="0.25">
      <c r="A202" s="11">
        <v>44537</v>
      </c>
      <c r="B202">
        <v>0.17019999999999999</v>
      </c>
    </row>
    <row r="203" spans="1:2" x14ac:dyDescent="0.25">
      <c r="A203" s="11">
        <v>44536</v>
      </c>
      <c r="B203">
        <v>0.2288</v>
      </c>
    </row>
    <row r="204" spans="1:2" x14ac:dyDescent="0.25">
      <c r="A204" s="11">
        <v>44533</v>
      </c>
      <c r="B204">
        <v>0.24</v>
      </c>
    </row>
    <row r="205" spans="1:2" x14ac:dyDescent="0.25">
      <c r="A205" s="11">
        <v>44532</v>
      </c>
      <c r="B205">
        <v>0.21179999999999999</v>
      </c>
    </row>
    <row r="206" spans="1:2" x14ac:dyDescent="0.25">
      <c r="A206" s="11">
        <v>44531</v>
      </c>
      <c r="B206">
        <v>0.24460000000000001</v>
      </c>
    </row>
    <row r="207" spans="1:2" x14ac:dyDescent="0.25">
      <c r="A207" s="11">
        <v>44530</v>
      </c>
      <c r="B207">
        <v>0.1946</v>
      </c>
    </row>
    <row r="208" spans="1:2" x14ac:dyDescent="0.25">
      <c r="A208" s="11">
        <v>44529</v>
      </c>
      <c r="B208">
        <v>0.1593</v>
      </c>
    </row>
    <row r="209" spans="1:2" x14ac:dyDescent="0.25">
      <c r="A209" s="11">
        <v>44526</v>
      </c>
      <c r="B209">
        <v>0.2412</v>
      </c>
    </row>
    <row r="210" spans="1:2" x14ac:dyDescent="0.25">
      <c r="A210" s="11">
        <v>44524</v>
      </c>
      <c r="B210">
        <v>0.107</v>
      </c>
    </row>
    <row r="211" spans="1:2" x14ac:dyDescent="0.25">
      <c r="A211" s="11">
        <v>44523</v>
      </c>
      <c r="B211">
        <v>0.13109999999999999</v>
      </c>
    </row>
    <row r="212" spans="1:2" x14ac:dyDescent="0.25">
      <c r="A212" s="11">
        <v>44522</v>
      </c>
      <c r="B212">
        <v>0.1176</v>
      </c>
    </row>
    <row r="213" spans="1:2" x14ac:dyDescent="0.25">
      <c r="A213" s="11">
        <v>44519</v>
      </c>
      <c r="B213">
        <v>8.8599999999999998E-2</v>
      </c>
    </row>
    <row r="214" spans="1:2" x14ac:dyDescent="0.25">
      <c r="A214" s="11">
        <v>44518</v>
      </c>
      <c r="B214">
        <v>9.4600000000000004E-2</v>
      </c>
    </row>
    <row r="215" spans="1:2" x14ac:dyDescent="0.25">
      <c r="A215" s="11">
        <v>44517</v>
      </c>
      <c r="B215">
        <v>9.2799999999999994E-2</v>
      </c>
    </row>
    <row r="216" spans="1:2" x14ac:dyDescent="0.25">
      <c r="A216" s="11">
        <v>44516</v>
      </c>
      <c r="B216">
        <v>9.2700000000000005E-2</v>
      </c>
    </row>
    <row r="217" spans="1:2" x14ac:dyDescent="0.25">
      <c r="A217" s="11">
        <v>44515</v>
      </c>
      <c r="B217">
        <v>9.3100000000000002E-2</v>
      </c>
    </row>
    <row r="218" spans="1:2" x14ac:dyDescent="0.25">
      <c r="A218" s="11">
        <v>44512</v>
      </c>
      <c r="B218">
        <v>8.9200000000000002E-2</v>
      </c>
    </row>
    <row r="219" spans="1:2" x14ac:dyDescent="0.25">
      <c r="A219" s="11">
        <v>44511</v>
      </c>
      <c r="B219">
        <v>0.1089</v>
      </c>
    </row>
    <row r="220" spans="1:2" x14ac:dyDescent="0.25">
      <c r="A220" s="11">
        <v>44510</v>
      </c>
      <c r="B220">
        <v>0.12520000000000001</v>
      </c>
    </row>
    <row r="221" spans="1:2" x14ac:dyDescent="0.25">
      <c r="A221" s="11">
        <v>44509</v>
      </c>
      <c r="B221">
        <v>0.12330000000000001</v>
      </c>
    </row>
    <row r="222" spans="1:2" x14ac:dyDescent="0.25">
      <c r="A222" s="11">
        <v>44508</v>
      </c>
      <c r="B222">
        <v>0.1124</v>
      </c>
    </row>
    <row r="223" spans="1:2" x14ac:dyDescent="0.25">
      <c r="A223" s="11">
        <v>44505</v>
      </c>
      <c r="B223">
        <v>0.10580000000000001</v>
      </c>
    </row>
    <row r="224" spans="1:2" x14ac:dyDescent="0.25">
      <c r="A224" s="11">
        <v>44504</v>
      </c>
      <c r="B224">
        <v>9.4799999999999995E-2</v>
      </c>
    </row>
    <row r="225" spans="1:2" x14ac:dyDescent="0.25">
      <c r="A225" s="11">
        <v>44503</v>
      </c>
      <c r="B225">
        <v>0.1003</v>
      </c>
    </row>
    <row r="226" spans="1:2" x14ac:dyDescent="0.25">
      <c r="A226" s="11">
        <v>44502</v>
      </c>
      <c r="B226">
        <v>0.1154</v>
      </c>
    </row>
    <row r="227" spans="1:2" x14ac:dyDescent="0.25">
      <c r="A227" s="11">
        <v>44501</v>
      </c>
      <c r="B227">
        <v>0.1181</v>
      </c>
    </row>
    <row r="228" spans="1:2" x14ac:dyDescent="0.25">
      <c r="A228" s="11">
        <v>44498</v>
      </c>
      <c r="B228">
        <v>0.1</v>
      </c>
    </row>
    <row r="229" spans="1:2" x14ac:dyDescent="0.25">
      <c r="A229" s="11">
        <v>44497</v>
      </c>
      <c r="B229">
        <v>0.1124</v>
      </c>
    </row>
    <row r="230" spans="1:2" x14ac:dyDescent="0.25">
      <c r="A230" s="11">
        <v>44496</v>
      </c>
      <c r="B230">
        <v>0.1154</v>
      </c>
    </row>
    <row r="231" spans="1:2" x14ac:dyDescent="0.25">
      <c r="A231" s="11">
        <v>44495</v>
      </c>
      <c r="B231">
        <v>0.1095</v>
      </c>
    </row>
    <row r="232" spans="1:2" x14ac:dyDescent="0.25">
      <c r="A232" s="11">
        <v>44494</v>
      </c>
      <c r="B232">
        <v>0.1055</v>
      </c>
    </row>
    <row r="233" spans="1:2" x14ac:dyDescent="0.25">
      <c r="A233" s="11">
        <v>44491</v>
      </c>
      <c r="B233">
        <v>9.4E-2</v>
      </c>
    </row>
    <row r="234" spans="1:2" x14ac:dyDescent="0.25">
      <c r="A234" s="11">
        <v>44490</v>
      </c>
      <c r="B234">
        <v>8.7599999999999997E-2</v>
      </c>
    </row>
    <row r="235" spans="1:2" x14ac:dyDescent="0.25">
      <c r="A235" s="11">
        <v>44489</v>
      </c>
      <c r="B235">
        <v>0.1009</v>
      </c>
    </row>
    <row r="236" spans="1:2" x14ac:dyDescent="0.25">
      <c r="A236" s="11">
        <v>44488</v>
      </c>
      <c r="B236">
        <v>9.6799999999999997E-2</v>
      </c>
    </row>
    <row r="237" spans="1:2" x14ac:dyDescent="0.25">
      <c r="A237" s="11">
        <v>44487</v>
      </c>
      <c r="B237">
        <v>0.1065</v>
      </c>
    </row>
    <row r="238" spans="1:2" x14ac:dyDescent="0.25">
      <c r="A238" s="11">
        <v>44484</v>
      </c>
      <c r="B238">
        <v>9.6799999999999997E-2</v>
      </c>
    </row>
    <row r="239" spans="1:2" x14ac:dyDescent="0.25">
      <c r="A239" s="11">
        <v>44483</v>
      </c>
      <c r="B239">
        <v>0.1062</v>
      </c>
    </row>
    <row r="240" spans="1:2" x14ac:dyDescent="0.25">
      <c r="A240" s="11">
        <v>44482</v>
      </c>
      <c r="B240">
        <v>0.14319999999999999</v>
      </c>
    </row>
    <row r="241" spans="1:2" x14ac:dyDescent="0.25">
      <c r="A241" s="11">
        <v>44481</v>
      </c>
      <c r="B241">
        <v>0.17130000000000001</v>
      </c>
    </row>
    <row r="242" spans="1:2" x14ac:dyDescent="0.25">
      <c r="A242" s="11">
        <v>44480</v>
      </c>
      <c r="B242">
        <v>0.16869999999999999</v>
      </c>
    </row>
    <row r="243" spans="1:2" x14ac:dyDescent="0.25">
      <c r="A243" s="11">
        <v>44477</v>
      </c>
      <c r="B243">
        <v>0.1406</v>
      </c>
    </row>
    <row r="244" spans="1:2" x14ac:dyDescent="0.25">
      <c r="A244" s="11">
        <v>44476</v>
      </c>
      <c r="B244">
        <v>0.14430000000000001</v>
      </c>
    </row>
    <row r="245" spans="1:2" x14ac:dyDescent="0.25">
      <c r="A245" s="11">
        <v>44475</v>
      </c>
      <c r="B245">
        <v>0.16389999999999999</v>
      </c>
    </row>
    <row r="246" spans="1:2" x14ac:dyDescent="0.25">
      <c r="A246" s="11">
        <v>44474</v>
      </c>
      <c r="B246">
        <v>0.17119999999999999</v>
      </c>
    </row>
    <row r="247" spans="1:2" x14ac:dyDescent="0.25">
      <c r="A247" s="11">
        <v>44473</v>
      </c>
      <c r="B247">
        <v>0.1956</v>
      </c>
    </row>
    <row r="248" spans="1:2" x14ac:dyDescent="0.25">
      <c r="A248" s="11">
        <v>44470</v>
      </c>
      <c r="B248">
        <v>0.16020000000000001</v>
      </c>
    </row>
    <row r="249" spans="1:2" x14ac:dyDescent="0.25">
      <c r="A249" s="11">
        <v>44469</v>
      </c>
      <c r="B249">
        <v>0.1802</v>
      </c>
    </row>
    <row r="250" spans="1:2" x14ac:dyDescent="0.25">
      <c r="A250" s="11">
        <v>44468</v>
      </c>
      <c r="B250">
        <v>0.16719999999999999</v>
      </c>
    </row>
    <row r="251" spans="1:2" x14ac:dyDescent="0.25">
      <c r="A251" s="11">
        <v>44467</v>
      </c>
      <c r="B251">
        <v>0.18840000000000001</v>
      </c>
    </row>
    <row r="252" spans="1:2" x14ac:dyDescent="0.25">
      <c r="A252" s="11">
        <v>44466</v>
      </c>
      <c r="B252">
        <v>0.12609999999999999</v>
      </c>
    </row>
    <row r="253" spans="1:2" x14ac:dyDescent="0.25">
      <c r="A253" s="11">
        <v>44463</v>
      </c>
      <c r="B253">
        <v>0.10639999999999999</v>
      </c>
    </row>
    <row r="254" spans="1:2" x14ac:dyDescent="0.25">
      <c r="A254" s="11">
        <v>44462</v>
      </c>
      <c r="B254">
        <v>0.1172</v>
      </c>
    </row>
    <row r="255" spans="1:2" x14ac:dyDescent="0.25">
      <c r="A255" s="11">
        <v>44461</v>
      </c>
      <c r="B255">
        <v>0.1467</v>
      </c>
    </row>
    <row r="256" spans="1:2" x14ac:dyDescent="0.25">
      <c r="A256" s="11">
        <v>44460</v>
      </c>
      <c r="B256">
        <v>0.2094</v>
      </c>
    </row>
    <row r="257" spans="1:2" x14ac:dyDescent="0.25">
      <c r="A257" s="11">
        <v>44459</v>
      </c>
      <c r="B257">
        <v>0.2223</v>
      </c>
    </row>
    <row r="258" spans="1:2" x14ac:dyDescent="0.25">
      <c r="A258" s="11">
        <v>44456</v>
      </c>
      <c r="B258">
        <v>0.1472</v>
      </c>
    </row>
    <row r="259" spans="1:2" x14ac:dyDescent="0.25">
      <c r="A259" s="11">
        <v>44455</v>
      </c>
      <c r="B259">
        <v>0.1356</v>
      </c>
    </row>
    <row r="260" spans="1:2" x14ac:dyDescent="0.25">
      <c r="A260" s="11">
        <v>44454</v>
      </c>
      <c r="B260">
        <v>0.1305</v>
      </c>
    </row>
    <row r="261" spans="1:2" x14ac:dyDescent="0.25">
      <c r="A261" s="11">
        <v>44453</v>
      </c>
      <c r="B261">
        <v>0.1532</v>
      </c>
    </row>
    <row r="262" spans="1:2" x14ac:dyDescent="0.25">
      <c r="A262" s="11">
        <v>44452</v>
      </c>
      <c r="B262">
        <v>0.14910000000000001</v>
      </c>
    </row>
    <row r="263" spans="1:2" x14ac:dyDescent="0.25">
      <c r="A263" s="11">
        <v>44449</v>
      </c>
      <c r="B263">
        <v>0.154</v>
      </c>
    </row>
    <row r="264" spans="1:2" x14ac:dyDescent="0.25">
      <c r="A264" s="11">
        <v>44448</v>
      </c>
      <c r="B264">
        <v>0.1321</v>
      </c>
    </row>
    <row r="265" spans="1:2" x14ac:dyDescent="0.25">
      <c r="A265" s="11">
        <v>44447</v>
      </c>
      <c r="B265">
        <v>0.1192</v>
      </c>
    </row>
    <row r="266" spans="1:2" x14ac:dyDescent="0.25">
      <c r="A266" s="11">
        <v>44446</v>
      </c>
      <c r="B266">
        <v>0.1258</v>
      </c>
    </row>
    <row r="267" spans="1:2" x14ac:dyDescent="0.25">
      <c r="A267" s="11">
        <v>44442</v>
      </c>
      <c r="B267">
        <v>7.4999999999999997E-2</v>
      </c>
    </row>
    <row r="268" spans="1:2" x14ac:dyDescent="0.25">
      <c r="A268" s="11">
        <v>44441</v>
      </c>
      <c r="B268">
        <v>8.3500000000000005E-2</v>
      </c>
    </row>
    <row r="269" spans="1:2" x14ac:dyDescent="0.25">
      <c r="A269" s="11">
        <v>44440</v>
      </c>
      <c r="B269">
        <v>8.0100000000000005E-2</v>
      </c>
    </row>
    <row r="270" spans="1:2" x14ac:dyDescent="0.25">
      <c r="A270" s="11">
        <v>44439</v>
      </c>
      <c r="B270">
        <v>7.7499999999999999E-2</v>
      </c>
    </row>
    <row r="271" spans="1:2" x14ac:dyDescent="0.25">
      <c r="A271" s="11">
        <v>44438</v>
      </c>
      <c r="B271">
        <v>8.1600000000000006E-2</v>
      </c>
    </row>
    <row r="272" spans="1:2" x14ac:dyDescent="0.25">
      <c r="A272" s="11">
        <v>44435</v>
      </c>
      <c r="B272">
        <v>7.7899999999999997E-2</v>
      </c>
    </row>
    <row r="273" spans="1:2" x14ac:dyDescent="0.25">
      <c r="A273" s="11">
        <v>44434</v>
      </c>
      <c r="B273">
        <v>0.1101</v>
      </c>
    </row>
    <row r="274" spans="1:2" x14ac:dyDescent="0.25">
      <c r="A274" s="11">
        <v>44433</v>
      </c>
      <c r="B274">
        <v>8.6599999999999996E-2</v>
      </c>
    </row>
    <row r="275" spans="1:2" x14ac:dyDescent="0.25">
      <c r="A275" s="11">
        <v>44432</v>
      </c>
      <c r="B275">
        <v>9.6500000000000002E-2</v>
      </c>
    </row>
    <row r="276" spans="1:2" x14ac:dyDescent="0.25">
      <c r="A276" s="11">
        <v>44431</v>
      </c>
      <c r="B276">
        <v>9.4299999999999995E-2</v>
      </c>
    </row>
    <row r="277" spans="1:2" x14ac:dyDescent="0.25">
      <c r="A277" s="11">
        <v>44428</v>
      </c>
      <c r="B277">
        <v>0.1116</v>
      </c>
    </row>
    <row r="278" spans="1:2" x14ac:dyDescent="0.25">
      <c r="A278" s="11">
        <v>44427</v>
      </c>
      <c r="B278">
        <v>0.14299999999999999</v>
      </c>
    </row>
    <row r="279" spans="1:2" x14ac:dyDescent="0.25">
      <c r="A279" s="11">
        <v>44426</v>
      </c>
      <c r="B279">
        <v>0.16039999999999999</v>
      </c>
    </row>
    <row r="280" spans="1:2" x14ac:dyDescent="0.25">
      <c r="A280" s="11">
        <v>44425</v>
      </c>
      <c r="B280">
        <v>0.1237</v>
      </c>
    </row>
    <row r="281" spans="1:2" x14ac:dyDescent="0.25">
      <c r="A281" s="11">
        <v>44424</v>
      </c>
      <c r="B281">
        <v>0.09</v>
      </c>
    </row>
    <row r="282" spans="1:2" x14ac:dyDescent="0.25">
      <c r="A282" s="11">
        <v>44421</v>
      </c>
      <c r="B282">
        <v>7.1599999999999997E-2</v>
      </c>
    </row>
    <row r="283" spans="1:2" x14ac:dyDescent="0.25">
      <c r="A283" s="11">
        <v>44420</v>
      </c>
      <c r="B283">
        <v>7.7700000000000005E-2</v>
      </c>
    </row>
    <row r="284" spans="1:2" x14ac:dyDescent="0.25">
      <c r="A284" s="11">
        <v>44419</v>
      </c>
      <c r="B284">
        <v>8.6599999999999996E-2</v>
      </c>
    </row>
    <row r="285" spans="1:2" x14ac:dyDescent="0.25">
      <c r="A285" s="11">
        <v>44418</v>
      </c>
      <c r="B285">
        <v>0.10009999999999999</v>
      </c>
    </row>
    <row r="286" spans="1:2" x14ac:dyDescent="0.25">
      <c r="A286" s="11">
        <v>44417</v>
      </c>
      <c r="B286">
        <v>9.5600000000000004E-2</v>
      </c>
    </row>
    <row r="287" spans="1:2" x14ac:dyDescent="0.25">
      <c r="A287" s="11">
        <v>44414</v>
      </c>
      <c r="B287">
        <v>8.1199999999999994E-2</v>
      </c>
    </row>
    <row r="288" spans="1:2" x14ac:dyDescent="0.25">
      <c r="A288" s="11">
        <v>44413</v>
      </c>
      <c r="B288">
        <v>9.6199999999999994E-2</v>
      </c>
    </row>
    <row r="289" spans="1:2" x14ac:dyDescent="0.25">
      <c r="A289" s="11">
        <v>44412</v>
      </c>
      <c r="B289">
        <v>9.9500000000000005E-2</v>
      </c>
    </row>
    <row r="290" spans="1:2" x14ac:dyDescent="0.25">
      <c r="A290" s="11">
        <v>44411</v>
      </c>
      <c r="B290">
        <v>0.1105</v>
      </c>
    </row>
    <row r="291" spans="1:2" x14ac:dyDescent="0.25">
      <c r="A291" s="11">
        <v>44410</v>
      </c>
      <c r="B291">
        <v>0.1195</v>
      </c>
    </row>
    <row r="292" spans="1:2" x14ac:dyDescent="0.25">
      <c r="A292" s="11">
        <v>44407</v>
      </c>
      <c r="B292">
        <v>9.7000000000000003E-2</v>
      </c>
    </row>
    <row r="293" spans="1:2" x14ac:dyDescent="0.25">
      <c r="A293" s="11">
        <v>44406</v>
      </c>
      <c r="B293">
        <v>0.1047</v>
      </c>
    </row>
    <row r="294" spans="1:2" x14ac:dyDescent="0.25">
      <c r="A294" s="11">
        <v>44405</v>
      </c>
      <c r="B294">
        <v>0.1128</v>
      </c>
    </row>
    <row r="295" spans="1:2" x14ac:dyDescent="0.25">
      <c r="A295" s="11">
        <v>44404</v>
      </c>
      <c r="B295">
        <v>0.13869999999999999</v>
      </c>
    </row>
    <row r="296" spans="1:2" x14ac:dyDescent="0.25">
      <c r="A296" s="11">
        <v>44403</v>
      </c>
      <c r="B296">
        <v>0.1062</v>
      </c>
    </row>
    <row r="297" spans="1:2" x14ac:dyDescent="0.25">
      <c r="A297" s="11">
        <v>44400</v>
      </c>
      <c r="B297">
        <v>9.8000000000000004E-2</v>
      </c>
    </row>
    <row r="298" spans="1:2" x14ac:dyDescent="0.25">
      <c r="A298" s="11">
        <v>44399</v>
      </c>
      <c r="B298">
        <v>9.7000000000000003E-2</v>
      </c>
    </row>
    <row r="299" spans="1:2" x14ac:dyDescent="0.25">
      <c r="A299" s="11">
        <v>44398</v>
      </c>
      <c r="B299">
        <v>0.10929999999999999</v>
      </c>
    </row>
    <row r="300" spans="1:2" x14ac:dyDescent="0.25">
      <c r="A300" s="11">
        <v>44397</v>
      </c>
      <c r="B300">
        <v>0.1336</v>
      </c>
    </row>
    <row r="301" spans="1:2" x14ac:dyDescent="0.25">
      <c r="A301" s="11">
        <v>44396</v>
      </c>
      <c r="B301">
        <v>0.1774</v>
      </c>
    </row>
    <row r="302" spans="1:2" x14ac:dyDescent="0.25">
      <c r="A302" s="11">
        <v>44393</v>
      </c>
      <c r="B302">
        <v>0.1285</v>
      </c>
    </row>
    <row r="303" spans="1:2" x14ac:dyDescent="0.25">
      <c r="A303" s="11">
        <v>44392</v>
      </c>
      <c r="B303">
        <v>0.1091</v>
      </c>
    </row>
    <row r="304" spans="1:2" x14ac:dyDescent="0.25">
      <c r="A304" s="11">
        <v>44391</v>
      </c>
      <c r="B304">
        <v>9.8599999999999993E-2</v>
      </c>
    </row>
    <row r="305" spans="1:2" x14ac:dyDescent="0.25">
      <c r="A305" s="11">
        <v>44390</v>
      </c>
      <c r="B305">
        <v>0.1111</v>
      </c>
    </row>
    <row r="306" spans="1:2" x14ac:dyDescent="0.25">
      <c r="A306" s="11">
        <v>44389</v>
      </c>
      <c r="B306">
        <v>9.9400000000000002E-2</v>
      </c>
    </row>
    <row r="307" spans="1:2" x14ac:dyDescent="0.25">
      <c r="A307" s="11">
        <v>44386</v>
      </c>
      <c r="B307">
        <v>9.2999999999999999E-2</v>
      </c>
    </row>
    <row r="308" spans="1:2" x14ac:dyDescent="0.25">
      <c r="A308" s="11">
        <v>44385</v>
      </c>
      <c r="B308">
        <v>0.1298</v>
      </c>
    </row>
    <row r="309" spans="1:2" x14ac:dyDescent="0.25">
      <c r="A309" s="11">
        <v>44384</v>
      </c>
      <c r="B309">
        <v>9.5000000000000001E-2</v>
      </c>
    </row>
    <row r="310" spans="1:2" x14ac:dyDescent="0.25">
      <c r="A310" s="11">
        <v>44383</v>
      </c>
      <c r="B310">
        <v>0.10539999999999999</v>
      </c>
    </row>
    <row r="311" spans="1:2" x14ac:dyDescent="0.25">
      <c r="A311" s="11">
        <v>44379</v>
      </c>
      <c r="B311">
        <v>7.7600000000000002E-2</v>
      </c>
    </row>
    <row r="312" spans="1:2" x14ac:dyDescent="0.25">
      <c r="A312" s="11">
        <v>44378</v>
      </c>
      <c r="B312">
        <v>0.08</v>
      </c>
    </row>
    <row r="313" spans="1:2" x14ac:dyDescent="0.25">
      <c r="A313" s="11">
        <v>44377</v>
      </c>
      <c r="B313">
        <v>7.2700000000000001E-2</v>
      </c>
    </row>
    <row r="314" spans="1:2" x14ac:dyDescent="0.25">
      <c r="A314" s="11">
        <v>44376</v>
      </c>
      <c r="B314">
        <v>7.9100000000000004E-2</v>
      </c>
    </row>
    <row r="315" spans="1:2" x14ac:dyDescent="0.25">
      <c r="A315" s="11">
        <v>44375</v>
      </c>
      <c r="B315">
        <v>8.3599999999999994E-2</v>
      </c>
    </row>
    <row r="316" spans="1:2" x14ac:dyDescent="0.25">
      <c r="A316" s="11">
        <v>44372</v>
      </c>
      <c r="B316">
        <v>7.2800000000000004E-2</v>
      </c>
    </row>
    <row r="317" spans="1:2" x14ac:dyDescent="0.25">
      <c r="A317" s="11">
        <v>44371</v>
      </c>
      <c r="B317">
        <v>8.2400000000000001E-2</v>
      </c>
    </row>
    <row r="318" spans="1:2" x14ac:dyDescent="0.25">
      <c r="A318" s="11">
        <v>44370</v>
      </c>
      <c r="B318">
        <v>9.2700000000000005E-2</v>
      </c>
    </row>
    <row r="319" spans="1:2" x14ac:dyDescent="0.25">
      <c r="A319" s="11">
        <v>44369</v>
      </c>
      <c r="B319">
        <v>0.1003</v>
      </c>
    </row>
    <row r="320" spans="1:2" x14ac:dyDescent="0.25">
      <c r="A320" s="11">
        <v>44368</v>
      </c>
      <c r="B320">
        <v>0.11219999999999999</v>
      </c>
    </row>
    <row r="321" spans="1:2" x14ac:dyDescent="0.25">
      <c r="A321" s="11">
        <v>44365</v>
      </c>
      <c r="B321">
        <v>0.15310000000000001</v>
      </c>
    </row>
    <row r="322" spans="1:2" x14ac:dyDescent="0.25">
      <c r="A322" s="11">
        <v>44364</v>
      </c>
      <c r="B322">
        <v>0.124</v>
      </c>
    </row>
    <row r="323" spans="1:2" x14ac:dyDescent="0.25">
      <c r="A323" s="11">
        <v>44363</v>
      </c>
      <c r="B323">
        <v>0.14230000000000001</v>
      </c>
    </row>
    <row r="324" spans="1:2" x14ac:dyDescent="0.25">
      <c r="A324" s="11">
        <v>44362</v>
      </c>
      <c r="B324">
        <v>0.13189999999999999</v>
      </c>
    </row>
    <row r="325" spans="1:2" x14ac:dyDescent="0.25">
      <c r="A325" s="11">
        <v>44361</v>
      </c>
      <c r="B325">
        <v>0.12559999999999999</v>
      </c>
    </row>
    <row r="326" spans="1:2" x14ac:dyDescent="0.25">
      <c r="A326" s="11">
        <v>44358</v>
      </c>
      <c r="B326">
        <v>0.10920000000000001</v>
      </c>
    </row>
    <row r="327" spans="1:2" x14ac:dyDescent="0.25">
      <c r="A327" s="11">
        <v>44357</v>
      </c>
      <c r="B327">
        <v>0.1176</v>
      </c>
    </row>
    <row r="328" spans="1:2" x14ac:dyDescent="0.25">
      <c r="A328" s="11">
        <v>44356</v>
      </c>
      <c r="B328">
        <v>0.13819999999999999</v>
      </c>
    </row>
    <row r="329" spans="1:2" x14ac:dyDescent="0.25">
      <c r="A329" s="11">
        <v>44355</v>
      </c>
      <c r="B329">
        <v>0.13550000000000001</v>
      </c>
    </row>
    <row r="330" spans="1:2" x14ac:dyDescent="0.25">
      <c r="A330" s="11">
        <v>44354</v>
      </c>
      <c r="B330">
        <v>0.12659999999999999</v>
      </c>
    </row>
    <row r="331" spans="1:2" x14ac:dyDescent="0.25">
      <c r="A331" s="11">
        <v>44351</v>
      </c>
      <c r="B331">
        <v>9.8799999999999999E-2</v>
      </c>
    </row>
    <row r="332" spans="1:2" x14ac:dyDescent="0.25">
      <c r="A332" s="11">
        <v>44350</v>
      </c>
      <c r="B332">
        <v>0.1119</v>
      </c>
    </row>
    <row r="333" spans="1:2" x14ac:dyDescent="0.25">
      <c r="A333" s="11">
        <v>44349</v>
      </c>
      <c r="B333">
        <v>0.1043</v>
      </c>
    </row>
    <row r="334" spans="1:2" x14ac:dyDescent="0.25">
      <c r="A334" s="11">
        <v>44348</v>
      </c>
      <c r="B334">
        <v>0.11310000000000001</v>
      </c>
    </row>
    <row r="335" spans="1:2" x14ac:dyDescent="0.25">
      <c r="A335" s="11">
        <v>44344</v>
      </c>
      <c r="B335">
        <v>8.5099999999999995E-2</v>
      </c>
    </row>
    <row r="336" spans="1:2" x14ac:dyDescent="0.25">
      <c r="A336" s="11">
        <v>44343</v>
      </c>
      <c r="B336">
        <v>7.6200000000000004E-2</v>
      </c>
    </row>
    <row r="337" spans="1:2" x14ac:dyDescent="0.25">
      <c r="A337" s="11">
        <v>44342</v>
      </c>
      <c r="B337">
        <v>0.1014</v>
      </c>
    </row>
    <row r="338" spans="1:2" x14ac:dyDescent="0.25">
      <c r="A338" s="11">
        <v>44341</v>
      </c>
      <c r="B338">
        <v>0.11799999999999999</v>
      </c>
    </row>
    <row r="339" spans="1:2" x14ac:dyDescent="0.25">
      <c r="A339" s="11">
        <v>44340</v>
      </c>
      <c r="B339">
        <v>0.1076</v>
      </c>
    </row>
    <row r="340" spans="1:2" x14ac:dyDescent="0.25">
      <c r="A340" s="11">
        <v>44337</v>
      </c>
      <c r="B340">
        <v>0.11940000000000001</v>
      </c>
    </row>
    <row r="341" spans="1:2" x14ac:dyDescent="0.25">
      <c r="A341" s="11">
        <v>44336</v>
      </c>
      <c r="B341">
        <v>0.13980000000000001</v>
      </c>
    </row>
    <row r="342" spans="1:2" x14ac:dyDescent="0.25">
      <c r="A342" s="11">
        <v>44335</v>
      </c>
      <c r="B342">
        <v>0.16819999999999999</v>
      </c>
    </row>
    <row r="343" spans="1:2" x14ac:dyDescent="0.25">
      <c r="A343" s="11">
        <v>44334</v>
      </c>
      <c r="B343">
        <v>0.16270000000000001</v>
      </c>
    </row>
    <row r="344" spans="1:2" x14ac:dyDescent="0.25">
      <c r="A344" s="11">
        <v>44333</v>
      </c>
      <c r="B344">
        <v>0.1469</v>
      </c>
    </row>
    <row r="345" spans="1:2" x14ac:dyDescent="0.25">
      <c r="A345" s="11">
        <v>44330</v>
      </c>
      <c r="B345">
        <v>0.1234</v>
      </c>
    </row>
    <row r="346" spans="1:2" x14ac:dyDescent="0.25">
      <c r="A346" s="11">
        <v>44329</v>
      </c>
      <c r="B346">
        <v>0.1794</v>
      </c>
    </row>
    <row r="347" spans="1:2" x14ac:dyDescent="0.25">
      <c r="A347" s="11">
        <v>44328</v>
      </c>
      <c r="B347">
        <v>0.22869999999999999</v>
      </c>
    </row>
    <row r="348" spans="1:2" x14ac:dyDescent="0.25">
      <c r="A348" s="11">
        <v>44327</v>
      </c>
      <c r="B348">
        <v>0.18010000000000001</v>
      </c>
    </row>
    <row r="349" spans="1:2" x14ac:dyDescent="0.25">
      <c r="A349" s="11">
        <v>44326</v>
      </c>
      <c r="B349">
        <v>0.15079999999999999</v>
      </c>
    </row>
    <row r="350" spans="1:2" x14ac:dyDescent="0.25">
      <c r="A350" s="11">
        <v>44323</v>
      </c>
      <c r="B350">
        <v>9.6799999999999997E-2</v>
      </c>
    </row>
    <row r="351" spans="1:2" x14ac:dyDescent="0.25">
      <c r="A351" s="11">
        <v>44322</v>
      </c>
      <c r="B351">
        <v>0.1129</v>
      </c>
    </row>
    <row r="352" spans="1:2" x14ac:dyDescent="0.25">
      <c r="A352" s="11">
        <v>44321</v>
      </c>
      <c r="B352">
        <v>0.13289999999999999</v>
      </c>
    </row>
    <row r="353" spans="1:2" x14ac:dyDescent="0.25">
      <c r="A353" s="11">
        <v>44320</v>
      </c>
      <c r="B353">
        <v>0.14510000000000001</v>
      </c>
    </row>
    <row r="354" spans="1:2" x14ac:dyDescent="0.25">
      <c r="A354" s="11">
        <v>44319</v>
      </c>
      <c r="B354">
        <v>0.1288</v>
      </c>
    </row>
    <row r="355" spans="1:2" x14ac:dyDescent="0.25">
      <c r="A355" s="11">
        <v>44316</v>
      </c>
      <c r="B355">
        <v>0.1106</v>
      </c>
    </row>
    <row r="356" spans="1:2" x14ac:dyDescent="0.25">
      <c r="A356" s="11">
        <v>44315</v>
      </c>
      <c r="B356">
        <v>0.11020000000000001</v>
      </c>
    </row>
    <row r="357" spans="1:2" x14ac:dyDescent="0.25">
      <c r="A357" s="11">
        <v>44314</v>
      </c>
      <c r="B357">
        <v>0.1075</v>
      </c>
    </row>
    <row r="358" spans="1:2" x14ac:dyDescent="0.25">
      <c r="A358" s="11">
        <v>44313</v>
      </c>
      <c r="B358">
        <v>0.1179</v>
      </c>
    </row>
    <row r="359" spans="1:2" x14ac:dyDescent="0.25">
      <c r="A359" s="11">
        <v>44312</v>
      </c>
      <c r="B359">
        <v>0.1244</v>
      </c>
    </row>
    <row r="360" spans="1:2" x14ac:dyDescent="0.25">
      <c r="A360" s="11">
        <v>44309</v>
      </c>
      <c r="B360">
        <v>0.1159</v>
      </c>
    </row>
    <row r="361" spans="1:2" x14ac:dyDescent="0.25">
      <c r="A361" s="11">
        <v>44308</v>
      </c>
      <c r="B361">
        <v>0.13</v>
      </c>
    </row>
    <row r="362" spans="1:2" x14ac:dyDescent="0.25">
      <c r="A362" s="11">
        <v>44307</v>
      </c>
      <c r="B362">
        <v>0.13</v>
      </c>
    </row>
    <row r="363" spans="1:2" x14ac:dyDescent="0.25">
      <c r="A363" s="11">
        <v>44306</v>
      </c>
      <c r="B363">
        <v>0.1497</v>
      </c>
    </row>
    <row r="364" spans="1:2" x14ac:dyDescent="0.25">
      <c r="A364" s="11">
        <v>44305</v>
      </c>
      <c r="B364">
        <v>0.1285</v>
      </c>
    </row>
    <row r="365" spans="1:2" x14ac:dyDescent="0.25">
      <c r="A365" s="11">
        <v>44302</v>
      </c>
      <c r="B365">
        <v>0.1094</v>
      </c>
    </row>
    <row r="366" spans="1:2" x14ac:dyDescent="0.25">
      <c r="A366" s="11">
        <v>44301</v>
      </c>
      <c r="B366">
        <v>0.10970000000000001</v>
      </c>
    </row>
    <row r="367" spans="1:2" x14ac:dyDescent="0.25">
      <c r="A367" s="11">
        <v>44300</v>
      </c>
      <c r="B367">
        <v>0.1091</v>
      </c>
    </row>
    <row r="368" spans="1:2" x14ac:dyDescent="0.25">
      <c r="A368" s="11">
        <v>44299</v>
      </c>
      <c r="B368">
        <v>0.1114</v>
      </c>
    </row>
    <row r="369" spans="1:2" x14ac:dyDescent="0.25">
      <c r="A369" s="11">
        <v>44298</v>
      </c>
      <c r="B369">
        <v>0.1144</v>
      </c>
    </row>
    <row r="370" spans="1:2" x14ac:dyDescent="0.25">
      <c r="A370" s="11">
        <v>44295</v>
      </c>
      <c r="B370">
        <v>0.1178</v>
      </c>
    </row>
    <row r="371" spans="1:2" x14ac:dyDescent="0.25">
      <c r="A371" s="11">
        <v>44294</v>
      </c>
      <c r="B371">
        <v>0.1003</v>
      </c>
    </row>
    <row r="372" spans="1:2" x14ac:dyDescent="0.25">
      <c r="A372" s="11">
        <v>44293</v>
      </c>
      <c r="B372">
        <v>0.10780000000000001</v>
      </c>
    </row>
    <row r="373" spans="1:2" x14ac:dyDescent="0.25">
      <c r="A373" s="11">
        <v>44292</v>
      </c>
      <c r="B373">
        <v>0.1255</v>
      </c>
    </row>
    <row r="374" spans="1:2" x14ac:dyDescent="0.25">
      <c r="A374" s="11">
        <v>44291</v>
      </c>
      <c r="B374">
        <v>0.12640000000000001</v>
      </c>
    </row>
    <row r="375" spans="1:2" x14ac:dyDescent="0.25">
      <c r="A375" s="11">
        <v>44287</v>
      </c>
      <c r="B375">
        <v>9.64E-2</v>
      </c>
    </row>
    <row r="376" spans="1:2" x14ac:dyDescent="0.25">
      <c r="A376" s="11">
        <v>44286</v>
      </c>
      <c r="B376">
        <v>0.1268</v>
      </c>
    </row>
    <row r="377" spans="1:2" x14ac:dyDescent="0.25">
      <c r="A377" s="11">
        <v>44285</v>
      </c>
      <c r="B377">
        <v>0.13469999999999999</v>
      </c>
    </row>
    <row r="378" spans="1:2" x14ac:dyDescent="0.25">
      <c r="A378" s="11">
        <v>44284</v>
      </c>
      <c r="B378">
        <v>0.1404</v>
      </c>
    </row>
    <row r="379" spans="1:2" x14ac:dyDescent="0.25">
      <c r="A379" s="11">
        <v>44281</v>
      </c>
      <c r="B379">
        <v>0.11840000000000001</v>
      </c>
    </row>
    <row r="380" spans="1:2" x14ac:dyDescent="0.25">
      <c r="A380" s="11">
        <v>44280</v>
      </c>
      <c r="B380">
        <v>0.1183</v>
      </c>
    </row>
    <row r="381" spans="1:2" x14ac:dyDescent="0.25">
      <c r="A381" s="11">
        <v>44279</v>
      </c>
      <c r="B381">
        <v>0.14030000000000001</v>
      </c>
    </row>
    <row r="382" spans="1:2" x14ac:dyDescent="0.25">
      <c r="A382" s="11">
        <v>44278</v>
      </c>
      <c r="B382">
        <v>0.13320000000000001</v>
      </c>
    </row>
    <row r="383" spans="1:2" x14ac:dyDescent="0.25">
      <c r="A383" s="11">
        <v>44277</v>
      </c>
      <c r="B383">
        <v>0.1226</v>
      </c>
    </row>
    <row r="384" spans="1:2" x14ac:dyDescent="0.25">
      <c r="A384" s="11">
        <v>44274</v>
      </c>
      <c r="B384">
        <v>0.14360000000000001</v>
      </c>
    </row>
    <row r="385" spans="1:2" x14ac:dyDescent="0.25">
      <c r="A385" s="11">
        <v>44273</v>
      </c>
      <c r="B385">
        <v>0.1615</v>
      </c>
    </row>
    <row r="386" spans="1:2" x14ac:dyDescent="0.25">
      <c r="A386" s="11">
        <v>44272</v>
      </c>
      <c r="B386">
        <v>0.14749999999999999</v>
      </c>
    </row>
    <row r="387" spans="1:2" x14ac:dyDescent="0.25">
      <c r="A387" s="11">
        <v>44271</v>
      </c>
      <c r="B387">
        <v>0.1477</v>
      </c>
    </row>
    <row r="388" spans="1:2" x14ac:dyDescent="0.25">
      <c r="A388" s="11">
        <v>44270</v>
      </c>
      <c r="B388">
        <v>0.16009999999999999</v>
      </c>
    </row>
    <row r="389" spans="1:2" x14ac:dyDescent="0.25">
      <c r="A389" s="11">
        <v>44267</v>
      </c>
      <c r="B389">
        <v>0.15559999999999999</v>
      </c>
    </row>
    <row r="390" spans="1:2" x14ac:dyDescent="0.25">
      <c r="A390" s="11">
        <v>44266</v>
      </c>
      <c r="B390">
        <v>0.17230000000000001</v>
      </c>
    </row>
    <row r="391" spans="1:2" x14ac:dyDescent="0.25">
      <c r="A391" s="11">
        <v>44265</v>
      </c>
      <c r="B391">
        <v>0.1731</v>
      </c>
    </row>
    <row r="392" spans="1:2" x14ac:dyDescent="0.25">
      <c r="A392" s="11">
        <v>44264</v>
      </c>
      <c r="B392">
        <v>0.2213</v>
      </c>
    </row>
    <row r="393" spans="1:2" x14ac:dyDescent="0.25">
      <c r="A393" s="11">
        <v>44263</v>
      </c>
      <c r="B393">
        <v>0.22090000000000001</v>
      </c>
    </row>
    <row r="394" spans="1:2" x14ac:dyDescent="0.25">
      <c r="A394" s="11">
        <v>44260</v>
      </c>
      <c r="B394">
        <v>0.19040000000000001</v>
      </c>
    </row>
    <row r="395" spans="1:2" x14ac:dyDescent="0.25">
      <c r="A395" s="11">
        <v>44259</v>
      </c>
      <c r="B395">
        <v>0.22939999999999999</v>
      </c>
    </row>
    <row r="396" spans="1:2" x14ac:dyDescent="0.25">
      <c r="A396" s="11">
        <v>44258</v>
      </c>
      <c r="B396">
        <v>0.2167</v>
      </c>
    </row>
    <row r="397" spans="1:2" x14ac:dyDescent="0.25">
      <c r="A397" s="11">
        <v>44257</v>
      </c>
      <c r="B397">
        <v>0.1734</v>
      </c>
    </row>
    <row r="398" spans="1:2" x14ac:dyDescent="0.25">
      <c r="A398" s="11">
        <v>44256</v>
      </c>
      <c r="B398">
        <v>0.16719999999999999</v>
      </c>
    </row>
    <row r="399" spans="1:2" x14ac:dyDescent="0.25">
      <c r="A399" s="11">
        <v>44253</v>
      </c>
      <c r="B399">
        <v>0.2409</v>
      </c>
    </row>
    <row r="400" spans="1:2" x14ac:dyDescent="0.25">
      <c r="A400" s="11">
        <v>44252</v>
      </c>
      <c r="B400">
        <v>0.2301</v>
      </c>
    </row>
    <row r="401" spans="1:2" x14ac:dyDescent="0.25">
      <c r="A401" s="11">
        <v>44251</v>
      </c>
      <c r="B401">
        <v>0.1305</v>
      </c>
    </row>
    <row r="402" spans="1:2" x14ac:dyDescent="0.25">
      <c r="A402" s="11">
        <v>44250</v>
      </c>
      <c r="B402">
        <v>0.17119999999999999</v>
      </c>
    </row>
    <row r="403" spans="1:2" x14ac:dyDescent="0.25">
      <c r="A403" s="11">
        <v>44249</v>
      </c>
      <c r="B403">
        <v>0.1663</v>
      </c>
    </row>
    <row r="404" spans="1:2" x14ac:dyDescent="0.25">
      <c r="A404" s="11">
        <v>44246</v>
      </c>
      <c r="B404">
        <v>0.14580000000000001</v>
      </c>
    </row>
    <row r="405" spans="1:2" x14ac:dyDescent="0.25">
      <c r="A405" s="11">
        <v>44245</v>
      </c>
      <c r="B405">
        <v>0.14449999999999999</v>
      </c>
    </row>
    <row r="406" spans="1:2" x14ac:dyDescent="0.25">
      <c r="A406" s="11">
        <v>44244</v>
      </c>
      <c r="B406">
        <v>0.14000000000000001</v>
      </c>
    </row>
    <row r="407" spans="1:2" x14ac:dyDescent="0.25">
      <c r="A407" s="11">
        <v>44243</v>
      </c>
      <c r="B407">
        <v>0.14860000000000001</v>
      </c>
    </row>
    <row r="408" spans="1:2" x14ac:dyDescent="0.25">
      <c r="A408" s="11">
        <v>44239</v>
      </c>
      <c r="B408">
        <v>0.11020000000000001</v>
      </c>
    </row>
    <row r="409" spans="1:2" x14ac:dyDescent="0.25">
      <c r="A409" s="11">
        <v>44238</v>
      </c>
      <c r="B409">
        <v>0.13250000000000001</v>
      </c>
    </row>
    <row r="410" spans="1:2" x14ac:dyDescent="0.25">
      <c r="A410" s="11">
        <v>44237</v>
      </c>
      <c r="B410">
        <v>0.13469999999999999</v>
      </c>
    </row>
    <row r="411" spans="1:2" x14ac:dyDescent="0.25">
      <c r="A411" s="11">
        <v>44236</v>
      </c>
      <c r="B411">
        <v>0.1313</v>
      </c>
    </row>
    <row r="412" spans="1:2" x14ac:dyDescent="0.25">
      <c r="A412" s="11">
        <v>44235</v>
      </c>
      <c r="B412">
        <v>0.13389999999999999</v>
      </c>
    </row>
    <row r="413" spans="1:2" x14ac:dyDescent="0.25">
      <c r="A413" s="11">
        <v>44232</v>
      </c>
      <c r="B413">
        <v>0.1096</v>
      </c>
    </row>
    <row r="414" spans="1:2" x14ac:dyDescent="0.25">
      <c r="A414" s="11">
        <v>44231</v>
      </c>
      <c r="B414">
        <v>0.12659999999999999</v>
      </c>
    </row>
    <row r="415" spans="1:2" x14ac:dyDescent="0.25">
      <c r="A415" s="11">
        <v>44230</v>
      </c>
      <c r="B415">
        <v>0.13159999999999999</v>
      </c>
    </row>
    <row r="416" spans="1:2" x14ac:dyDescent="0.25">
      <c r="A416" s="11">
        <v>44229</v>
      </c>
      <c r="B416">
        <v>0.16009999999999999</v>
      </c>
    </row>
    <row r="417" spans="1:2" x14ac:dyDescent="0.25">
      <c r="A417" s="11">
        <v>44228</v>
      </c>
      <c r="B417">
        <v>0.24030000000000001</v>
      </c>
    </row>
    <row r="418" spans="1:2" x14ac:dyDescent="0.25">
      <c r="A418" s="11">
        <v>44225</v>
      </c>
      <c r="B418">
        <v>0.26500000000000001</v>
      </c>
    </row>
    <row r="419" spans="1:2" x14ac:dyDescent="0.25">
      <c r="A419" s="11">
        <v>44224</v>
      </c>
      <c r="B419">
        <v>0.21410000000000001</v>
      </c>
    </row>
    <row r="420" spans="1:2" x14ac:dyDescent="0.25">
      <c r="A420" s="11">
        <v>44223</v>
      </c>
      <c r="B420">
        <v>0.3659</v>
      </c>
    </row>
    <row r="421" spans="1:2" x14ac:dyDescent="0.25">
      <c r="A421" s="11">
        <v>44222</v>
      </c>
      <c r="B421">
        <v>0.1454</v>
      </c>
    </row>
    <row r="422" spans="1:2" x14ac:dyDescent="0.25">
      <c r="A422" s="11">
        <v>44221</v>
      </c>
      <c r="B422">
        <v>0.1573</v>
      </c>
    </row>
    <row r="423" spans="1:2" x14ac:dyDescent="0.25">
      <c r="A423" s="11">
        <v>44218</v>
      </c>
      <c r="B423">
        <v>0.13059999999999999</v>
      </c>
    </row>
    <row r="424" spans="1:2" x14ac:dyDescent="0.25">
      <c r="A424" s="11">
        <v>44217</v>
      </c>
      <c r="B424">
        <v>0.1331</v>
      </c>
    </row>
    <row r="425" spans="1:2" x14ac:dyDescent="0.25">
      <c r="A425" s="11">
        <v>44216</v>
      </c>
      <c r="B425">
        <v>0.1389</v>
      </c>
    </row>
    <row r="426" spans="1:2" x14ac:dyDescent="0.25">
      <c r="A426" s="11">
        <v>44215</v>
      </c>
      <c r="B426">
        <v>0.17</v>
      </c>
    </row>
    <row r="427" spans="1:2" x14ac:dyDescent="0.25">
      <c r="A427" s="11">
        <v>44211</v>
      </c>
      <c r="B427">
        <v>0.18390000000000001</v>
      </c>
    </row>
    <row r="428" spans="1:2" x14ac:dyDescent="0.25">
      <c r="A428" s="11">
        <v>44210</v>
      </c>
      <c r="B428">
        <v>0.15079999999999999</v>
      </c>
    </row>
    <row r="429" spans="1:2" x14ac:dyDescent="0.25">
      <c r="A429" s="11">
        <v>44209</v>
      </c>
      <c r="B429">
        <v>0.13919999999999999</v>
      </c>
    </row>
    <row r="430" spans="1:2" x14ac:dyDescent="0.25">
      <c r="A430" s="11">
        <v>44208</v>
      </c>
      <c r="B430">
        <v>0.15920000000000001</v>
      </c>
    </row>
    <row r="431" spans="1:2" x14ac:dyDescent="0.25">
      <c r="A431" s="11">
        <v>44207</v>
      </c>
      <c r="B431">
        <v>0.1668</v>
      </c>
    </row>
    <row r="432" spans="1:2" x14ac:dyDescent="0.25">
      <c r="A432" s="11">
        <v>44204</v>
      </c>
      <c r="B432">
        <v>0.1231</v>
      </c>
    </row>
    <row r="433" spans="1:2" x14ac:dyDescent="0.25">
      <c r="A433" s="11">
        <v>44203</v>
      </c>
      <c r="B433">
        <v>0.13519999999999999</v>
      </c>
    </row>
    <row r="434" spans="1:2" x14ac:dyDescent="0.25">
      <c r="A434" s="11">
        <v>44202</v>
      </c>
      <c r="B434">
        <v>0.17069999999999999</v>
      </c>
    </row>
    <row r="435" spans="1:2" x14ac:dyDescent="0.25">
      <c r="A435" s="11">
        <v>44201</v>
      </c>
      <c r="B435">
        <v>0.1905</v>
      </c>
    </row>
    <row r="436" spans="1:2" x14ac:dyDescent="0.25">
      <c r="A436" s="11">
        <v>44200</v>
      </c>
      <c r="B436">
        <v>0.2147</v>
      </c>
    </row>
    <row r="437" spans="1:2" x14ac:dyDescent="0.25">
      <c r="A437" s="11">
        <v>44196</v>
      </c>
      <c r="B437">
        <v>0.1464</v>
      </c>
    </row>
    <row r="438" spans="1:2" x14ac:dyDescent="0.25">
      <c r="A438" s="11">
        <v>44195</v>
      </c>
      <c r="B438">
        <v>0.16209999999999999</v>
      </c>
    </row>
    <row r="439" spans="1:2" x14ac:dyDescent="0.25">
      <c r="A439" s="11">
        <v>44194</v>
      </c>
      <c r="B439">
        <v>0.1555</v>
      </c>
    </row>
    <row r="440" spans="1:2" x14ac:dyDescent="0.25">
      <c r="A440" s="11">
        <v>44193</v>
      </c>
      <c r="B440">
        <v>0.1515</v>
      </c>
    </row>
    <row r="441" spans="1:2" x14ac:dyDescent="0.25">
      <c r="A441" s="11">
        <v>44189</v>
      </c>
      <c r="B441">
        <v>0.11840000000000001</v>
      </c>
    </row>
    <row r="442" spans="1:2" x14ac:dyDescent="0.25">
      <c r="A442" s="11">
        <v>44188</v>
      </c>
      <c r="B442">
        <v>0.14000000000000001</v>
      </c>
    </row>
    <row r="443" spans="1:2" x14ac:dyDescent="0.25">
      <c r="A443" s="11">
        <v>44187</v>
      </c>
      <c r="B443">
        <v>0.15670000000000001</v>
      </c>
    </row>
    <row r="444" spans="1:2" x14ac:dyDescent="0.25">
      <c r="A444" s="11">
        <v>44186</v>
      </c>
      <c r="B444">
        <v>0.16719999999999999</v>
      </c>
    </row>
    <row r="445" spans="1:2" x14ac:dyDescent="0.25">
      <c r="A445" s="11">
        <v>44183</v>
      </c>
      <c r="B445">
        <v>0.1056</v>
      </c>
    </row>
    <row r="446" spans="1:2" x14ac:dyDescent="0.25">
      <c r="A446" s="11">
        <v>44182</v>
      </c>
      <c r="B446">
        <v>0.15210000000000001</v>
      </c>
    </row>
    <row r="447" spans="1:2" x14ac:dyDescent="0.25">
      <c r="A447" s="11">
        <v>44181</v>
      </c>
      <c r="B447">
        <v>0.15939999999999999</v>
      </c>
    </row>
    <row r="448" spans="1:2" x14ac:dyDescent="0.25">
      <c r="A448" s="11">
        <v>44180</v>
      </c>
      <c r="B448">
        <v>0.17599999999999999</v>
      </c>
    </row>
    <row r="449" spans="1:2" x14ac:dyDescent="0.25">
      <c r="A449" s="11">
        <v>44179</v>
      </c>
      <c r="B449">
        <v>0.1915</v>
      </c>
    </row>
    <row r="450" spans="1:2" x14ac:dyDescent="0.25">
      <c r="A450" s="11">
        <v>44176</v>
      </c>
      <c r="B450">
        <v>0.18379999999999999</v>
      </c>
    </row>
    <row r="451" spans="1:2" x14ac:dyDescent="0.25">
      <c r="A451" s="11">
        <v>44175</v>
      </c>
      <c r="B451">
        <v>0.18579999999999999</v>
      </c>
    </row>
    <row r="452" spans="1:2" x14ac:dyDescent="0.25">
      <c r="A452" s="11">
        <v>44174</v>
      </c>
      <c r="B452">
        <v>0.19189999999999999</v>
      </c>
    </row>
    <row r="453" spans="1:2" x14ac:dyDescent="0.25">
      <c r="A453" s="11">
        <v>44173</v>
      </c>
      <c r="B453">
        <v>0.17380000000000001</v>
      </c>
    </row>
    <row r="454" spans="1:2" x14ac:dyDescent="0.25">
      <c r="A454" s="11">
        <v>44172</v>
      </c>
      <c r="B454">
        <v>0.182</v>
      </c>
    </row>
    <row r="455" spans="1:2" x14ac:dyDescent="0.25">
      <c r="A455" s="11">
        <v>44169</v>
      </c>
      <c r="B455">
        <v>0.15190000000000001</v>
      </c>
    </row>
    <row r="456" spans="1:2" x14ac:dyDescent="0.25">
      <c r="A456" s="11">
        <v>44168</v>
      </c>
      <c r="B456">
        <v>0.1396</v>
      </c>
    </row>
    <row r="457" spans="1:2" x14ac:dyDescent="0.25">
      <c r="A457" s="11">
        <v>44167</v>
      </c>
      <c r="B457">
        <v>0.14729999999999999</v>
      </c>
    </row>
    <row r="458" spans="1:2" x14ac:dyDescent="0.25">
      <c r="A458" s="11">
        <v>44166</v>
      </c>
      <c r="B458">
        <v>0.1729</v>
      </c>
    </row>
    <row r="459" spans="1:2" x14ac:dyDescent="0.25">
      <c r="A459" s="11">
        <v>44165</v>
      </c>
      <c r="B459">
        <v>0.17</v>
      </c>
    </row>
    <row r="460" spans="1:2" x14ac:dyDescent="0.25">
      <c r="A460" s="11">
        <v>44164</v>
      </c>
      <c r="B460">
        <v>0.161</v>
      </c>
    </row>
    <row r="461" spans="1:2" x14ac:dyDescent="0.25">
      <c r="A461" s="11">
        <v>44163</v>
      </c>
      <c r="B461">
        <v>0.15029999999999999</v>
      </c>
    </row>
    <row r="462" spans="1:2" x14ac:dyDescent="0.25">
      <c r="A462" s="11">
        <v>44162</v>
      </c>
      <c r="B462">
        <v>0.14380000000000001</v>
      </c>
    </row>
    <row r="463" spans="1:2" x14ac:dyDescent="0.25">
      <c r="A463" s="11">
        <v>44161</v>
      </c>
      <c r="B463">
        <v>0.14050000000000001</v>
      </c>
    </row>
    <row r="464" spans="1:2" x14ac:dyDescent="0.25">
      <c r="A464" s="11">
        <v>44160</v>
      </c>
      <c r="B464">
        <v>0.13439999999999999</v>
      </c>
    </row>
    <row r="465" spans="1:2" x14ac:dyDescent="0.25">
      <c r="A465" s="11">
        <v>44159</v>
      </c>
      <c r="B465">
        <v>0.14879999999999999</v>
      </c>
    </row>
    <row r="466" spans="1:2" x14ac:dyDescent="0.25">
      <c r="A466" s="11">
        <v>44158</v>
      </c>
      <c r="B466">
        <v>0.16089999999999999</v>
      </c>
    </row>
    <row r="467" spans="1:2" x14ac:dyDescent="0.25">
      <c r="A467" s="11">
        <v>44155</v>
      </c>
      <c r="B467">
        <v>0.18099999999999999</v>
      </c>
    </row>
    <row r="468" spans="1:2" x14ac:dyDescent="0.25">
      <c r="A468" s="11">
        <v>44154</v>
      </c>
      <c r="B468">
        <v>0.15920000000000001</v>
      </c>
    </row>
    <row r="469" spans="1:2" x14ac:dyDescent="0.25">
      <c r="A469" s="11">
        <v>44153</v>
      </c>
      <c r="B469">
        <v>0.1666</v>
      </c>
    </row>
    <row r="470" spans="1:2" x14ac:dyDescent="0.25">
      <c r="A470" s="11">
        <v>44152</v>
      </c>
      <c r="B470">
        <v>0.1855</v>
      </c>
    </row>
    <row r="471" spans="1:2" x14ac:dyDescent="0.25">
      <c r="A471" s="11">
        <v>44151</v>
      </c>
      <c r="B471">
        <v>9.6799999999999997E-2</v>
      </c>
    </row>
    <row r="472" spans="1:2" x14ac:dyDescent="0.25">
      <c r="A472" s="11">
        <v>44150</v>
      </c>
      <c r="B472">
        <v>0.1923</v>
      </c>
    </row>
    <row r="473" spans="1:2" x14ac:dyDescent="0.25">
      <c r="A473" s="11">
        <v>44149</v>
      </c>
      <c r="B473">
        <v>0.1804</v>
      </c>
    </row>
    <row r="474" spans="1:2" x14ac:dyDescent="0.25">
      <c r="A474" s="11">
        <v>44148</v>
      </c>
      <c r="B474">
        <v>0.1022</v>
      </c>
    </row>
    <row r="475" spans="1:2" x14ac:dyDescent="0.25">
      <c r="A475" s="11">
        <v>44147</v>
      </c>
      <c r="B475">
        <v>0.17960000000000001</v>
      </c>
    </row>
    <row r="476" spans="1:2" x14ac:dyDescent="0.25">
      <c r="A476" s="11">
        <v>44146</v>
      </c>
      <c r="B476">
        <v>0.1663</v>
      </c>
    </row>
    <row r="477" spans="1:2" x14ac:dyDescent="0.25">
      <c r="A477" s="11">
        <v>44145</v>
      </c>
      <c r="B477">
        <v>0.19600000000000001</v>
      </c>
    </row>
    <row r="478" spans="1:2" x14ac:dyDescent="0.25">
      <c r="A478" s="11">
        <v>44144</v>
      </c>
      <c r="B478">
        <v>0.20280000000000001</v>
      </c>
    </row>
    <row r="479" spans="1:2" x14ac:dyDescent="0.25">
      <c r="A479" s="11">
        <v>44141</v>
      </c>
      <c r="B479">
        <v>0.20219999999999999</v>
      </c>
    </row>
    <row r="480" spans="1:2" x14ac:dyDescent="0.25">
      <c r="A480" s="11">
        <v>44140</v>
      </c>
      <c r="B480">
        <v>0.2243</v>
      </c>
    </row>
    <row r="481" spans="1:2" x14ac:dyDescent="0.25">
      <c r="A481" s="11">
        <v>44139</v>
      </c>
      <c r="B481">
        <v>0.25540000000000002</v>
      </c>
    </row>
    <row r="482" spans="1:2" x14ac:dyDescent="0.25">
      <c r="A482" s="11">
        <v>44138</v>
      </c>
      <c r="B482">
        <v>0.33279999999999998</v>
      </c>
    </row>
    <row r="483" spans="1:2" x14ac:dyDescent="0.25">
      <c r="A483" s="11">
        <v>44137</v>
      </c>
      <c r="B483">
        <v>0.37809999999999999</v>
      </c>
    </row>
    <row r="484" spans="1:2" x14ac:dyDescent="0.25">
      <c r="A484" s="11">
        <v>44134</v>
      </c>
      <c r="B484">
        <v>0.37990000000000002</v>
      </c>
    </row>
    <row r="485" spans="1:2" x14ac:dyDescent="0.25">
      <c r="A485" s="11">
        <v>44133</v>
      </c>
      <c r="B485">
        <v>0.3604</v>
      </c>
    </row>
    <row r="486" spans="1:2" x14ac:dyDescent="0.25">
      <c r="A486" s="11">
        <v>44132</v>
      </c>
      <c r="B486">
        <v>0.38750000000000001</v>
      </c>
    </row>
    <row r="487" spans="1:2" x14ac:dyDescent="0.25">
      <c r="A487" s="11">
        <v>44131</v>
      </c>
      <c r="B487">
        <v>0.31719999999999998</v>
      </c>
    </row>
    <row r="488" spans="1:2" x14ac:dyDescent="0.25">
      <c r="A488" s="11">
        <v>44130</v>
      </c>
      <c r="B488">
        <v>0.33210000000000001</v>
      </c>
    </row>
    <row r="489" spans="1:2" x14ac:dyDescent="0.25">
      <c r="A489" s="11">
        <v>44127</v>
      </c>
      <c r="B489">
        <v>0.20669999999999999</v>
      </c>
    </row>
    <row r="490" spans="1:2" x14ac:dyDescent="0.25">
      <c r="A490" s="11">
        <v>44126</v>
      </c>
      <c r="B490">
        <v>0.1928</v>
      </c>
    </row>
    <row r="491" spans="1:2" x14ac:dyDescent="0.25">
      <c r="A491" s="11">
        <v>44125</v>
      </c>
      <c r="B491">
        <v>0.19289999999999999</v>
      </c>
    </row>
    <row r="492" spans="1:2" x14ac:dyDescent="0.25">
      <c r="A492" s="11">
        <v>44124</v>
      </c>
      <c r="B492">
        <v>0.21260000000000001</v>
      </c>
    </row>
    <row r="493" spans="1:2" x14ac:dyDescent="0.25">
      <c r="A493" s="11">
        <v>44123</v>
      </c>
      <c r="B493">
        <v>0.2122</v>
      </c>
    </row>
    <row r="494" spans="1:2" x14ac:dyDescent="0.25">
      <c r="A494" s="11">
        <v>44120</v>
      </c>
      <c r="B494">
        <v>0.20480000000000001</v>
      </c>
    </row>
    <row r="495" spans="1:2" x14ac:dyDescent="0.25">
      <c r="A495" s="11">
        <v>44119</v>
      </c>
      <c r="B495">
        <v>0.1774</v>
      </c>
    </row>
    <row r="496" spans="1:2" x14ac:dyDescent="0.25">
      <c r="A496" s="11">
        <v>44118</v>
      </c>
      <c r="B496">
        <v>0.18179999999999999</v>
      </c>
    </row>
    <row r="497" spans="1:2" x14ac:dyDescent="0.25">
      <c r="A497" s="11">
        <v>44117</v>
      </c>
      <c r="B497">
        <v>0.17849999999999999</v>
      </c>
    </row>
    <row r="498" spans="1:2" x14ac:dyDescent="0.25">
      <c r="A498" s="11">
        <v>44116</v>
      </c>
      <c r="B498">
        <v>0.15890000000000001</v>
      </c>
    </row>
    <row r="499" spans="1:2" x14ac:dyDescent="0.25">
      <c r="A499" s="11">
        <v>44113</v>
      </c>
      <c r="B499">
        <v>0.1588</v>
      </c>
    </row>
    <row r="500" spans="1:2" x14ac:dyDescent="0.25">
      <c r="A500" s="11">
        <v>44112</v>
      </c>
      <c r="B500">
        <v>0.1661</v>
      </c>
    </row>
    <row r="501" spans="1:2" x14ac:dyDescent="0.25">
      <c r="A501" s="11">
        <v>44111</v>
      </c>
      <c r="B501">
        <v>0.19</v>
      </c>
    </row>
    <row r="502" spans="1:2" x14ac:dyDescent="0.25">
      <c r="A502" s="11">
        <v>44110</v>
      </c>
      <c r="B502">
        <v>0.21890000000000001</v>
      </c>
    </row>
    <row r="503" spans="1:2" x14ac:dyDescent="0.25">
      <c r="A503" s="11">
        <v>44109</v>
      </c>
      <c r="B503">
        <v>0.21970000000000001</v>
      </c>
    </row>
    <row r="504" spans="1:2" x14ac:dyDescent="0.25">
      <c r="A504" s="11">
        <v>44106</v>
      </c>
      <c r="B504">
        <v>0.2021</v>
      </c>
    </row>
    <row r="505" spans="1:2" x14ac:dyDescent="0.25">
      <c r="A505" s="11">
        <v>44105</v>
      </c>
      <c r="B505">
        <v>0.21049999999999999</v>
      </c>
    </row>
    <row r="506" spans="1:2" x14ac:dyDescent="0.25">
      <c r="A506" s="11">
        <v>44104</v>
      </c>
      <c r="B506">
        <v>0.21640000000000001</v>
      </c>
    </row>
    <row r="507" spans="1:2" x14ac:dyDescent="0.25">
      <c r="A507" s="11">
        <v>44103</v>
      </c>
      <c r="B507">
        <v>0.20760000000000001</v>
      </c>
    </row>
    <row r="508" spans="1:2" x14ac:dyDescent="0.25">
      <c r="A508" s="11">
        <v>44102</v>
      </c>
      <c r="B508">
        <v>0.2117</v>
      </c>
    </row>
    <row r="509" spans="1:2" x14ac:dyDescent="0.25">
      <c r="A509" s="11">
        <v>44099</v>
      </c>
      <c r="B509">
        <v>0.20630000000000001</v>
      </c>
    </row>
    <row r="510" spans="1:2" x14ac:dyDescent="0.25">
      <c r="A510" s="11">
        <v>44098</v>
      </c>
      <c r="B510">
        <v>0.23019999999999999</v>
      </c>
    </row>
    <row r="511" spans="1:2" x14ac:dyDescent="0.25">
      <c r="A511" s="11">
        <v>44097</v>
      </c>
      <c r="B511">
        <v>0.23630000000000001</v>
      </c>
    </row>
    <row r="512" spans="1:2" x14ac:dyDescent="0.25">
      <c r="A512" s="11">
        <v>44096</v>
      </c>
      <c r="B512">
        <v>0.22040000000000001</v>
      </c>
    </row>
    <row r="513" spans="1:2" x14ac:dyDescent="0.25">
      <c r="A513" s="11">
        <v>44095</v>
      </c>
      <c r="B513">
        <v>0.23699999999999999</v>
      </c>
    </row>
    <row r="514" spans="1:2" x14ac:dyDescent="0.25">
      <c r="A514" s="11">
        <v>44092</v>
      </c>
      <c r="B514">
        <v>0.20119999999999999</v>
      </c>
    </row>
    <row r="515" spans="1:2" x14ac:dyDescent="0.25">
      <c r="A515" s="11">
        <v>44091</v>
      </c>
      <c r="B515">
        <v>0.22570000000000001</v>
      </c>
    </row>
    <row r="516" spans="1:2" x14ac:dyDescent="0.25">
      <c r="A516" s="11">
        <v>44090</v>
      </c>
      <c r="B516">
        <v>0.21490000000000001</v>
      </c>
    </row>
    <row r="517" spans="1:2" x14ac:dyDescent="0.25">
      <c r="A517" s="11">
        <v>44089</v>
      </c>
      <c r="B517">
        <v>0.22850000000000001</v>
      </c>
    </row>
    <row r="518" spans="1:2" x14ac:dyDescent="0.25">
      <c r="A518" s="11">
        <v>44088</v>
      </c>
      <c r="B518">
        <v>0.2402</v>
      </c>
    </row>
    <row r="519" spans="1:2" x14ac:dyDescent="0.25">
      <c r="A519" s="11">
        <v>44085</v>
      </c>
      <c r="B519">
        <v>0.2601</v>
      </c>
    </row>
    <row r="520" spans="1:2" x14ac:dyDescent="0.25">
      <c r="A520" s="11">
        <v>44084</v>
      </c>
      <c r="B520">
        <v>0.27639999999999998</v>
      </c>
    </row>
    <row r="521" spans="1:2" x14ac:dyDescent="0.25">
      <c r="A521" s="11">
        <v>44083</v>
      </c>
      <c r="B521">
        <v>0.25240000000000001</v>
      </c>
    </row>
    <row r="522" spans="1:2" x14ac:dyDescent="0.25">
      <c r="A522" s="11">
        <v>44082</v>
      </c>
      <c r="B522">
        <v>0.30249999999999999</v>
      </c>
    </row>
    <row r="523" spans="1:2" x14ac:dyDescent="0.25">
      <c r="A523" s="11">
        <v>44078</v>
      </c>
      <c r="B523">
        <v>0.24199999999999999</v>
      </c>
    </row>
    <row r="524" spans="1:2" x14ac:dyDescent="0.25">
      <c r="A524" s="11">
        <v>44077</v>
      </c>
      <c r="B524">
        <v>0.249</v>
      </c>
    </row>
    <row r="525" spans="1:2" x14ac:dyDescent="0.25">
      <c r="A525" s="11">
        <v>44076</v>
      </c>
      <c r="B525">
        <v>0.15989999999999999</v>
      </c>
    </row>
    <row r="526" spans="1:2" x14ac:dyDescent="0.25">
      <c r="A526" s="11">
        <v>44075</v>
      </c>
      <c r="B526">
        <v>0.15129999999999999</v>
      </c>
    </row>
    <row r="527" spans="1:2" x14ac:dyDescent="0.25">
      <c r="A527" s="11">
        <v>44074</v>
      </c>
      <c r="B527">
        <v>0.15670000000000001</v>
      </c>
    </row>
    <row r="528" spans="1:2" x14ac:dyDescent="0.25">
      <c r="A528" s="11">
        <v>44071</v>
      </c>
      <c r="B528">
        <v>0.13100000000000001</v>
      </c>
    </row>
    <row r="529" spans="1:2" x14ac:dyDescent="0.25">
      <c r="A529" s="11">
        <v>44070</v>
      </c>
      <c r="B529">
        <v>0.151</v>
      </c>
    </row>
    <row r="530" spans="1:2" x14ac:dyDescent="0.25">
      <c r="A530" s="11">
        <v>44069</v>
      </c>
      <c r="B530">
        <v>0.14960000000000001</v>
      </c>
    </row>
    <row r="531" spans="1:2" x14ac:dyDescent="0.25">
      <c r="A531" s="11">
        <v>44068</v>
      </c>
      <c r="B531">
        <v>0.1394</v>
      </c>
    </row>
    <row r="532" spans="1:2" x14ac:dyDescent="0.25">
      <c r="A532" s="11">
        <v>44067</v>
      </c>
      <c r="B532">
        <v>0.1472</v>
      </c>
    </row>
    <row r="533" spans="1:2" x14ac:dyDescent="0.25">
      <c r="A533" s="11">
        <v>44064</v>
      </c>
      <c r="B533">
        <v>0.13439999999999999</v>
      </c>
    </row>
    <row r="534" spans="1:2" x14ac:dyDescent="0.25">
      <c r="A534" s="11">
        <v>44063</v>
      </c>
      <c r="B534">
        <v>0.13919999999999999</v>
      </c>
    </row>
    <row r="535" spans="1:2" x14ac:dyDescent="0.25">
      <c r="A535" s="11">
        <v>44062</v>
      </c>
      <c r="B535">
        <v>0.1447</v>
      </c>
    </row>
    <row r="536" spans="1:2" x14ac:dyDescent="0.25">
      <c r="A536" s="11">
        <v>44061</v>
      </c>
      <c r="B536">
        <v>0.14069999999999999</v>
      </c>
    </row>
    <row r="537" spans="1:2" x14ac:dyDescent="0.25">
      <c r="A537" s="11">
        <v>44060</v>
      </c>
      <c r="B537">
        <v>0.14480000000000001</v>
      </c>
    </row>
    <row r="538" spans="1:2" x14ac:dyDescent="0.25">
      <c r="A538" s="11">
        <v>44057</v>
      </c>
      <c r="B538">
        <v>0.14960000000000001</v>
      </c>
    </row>
    <row r="539" spans="1:2" x14ac:dyDescent="0.25">
      <c r="A539" s="11">
        <v>44056</v>
      </c>
      <c r="B539">
        <v>0.14169999999999999</v>
      </c>
    </row>
    <row r="540" spans="1:2" x14ac:dyDescent="0.25">
      <c r="A540" s="11">
        <v>44055</v>
      </c>
      <c r="B540">
        <v>0.15540000000000001</v>
      </c>
    </row>
    <row r="541" spans="1:2" x14ac:dyDescent="0.25">
      <c r="A541" s="11">
        <v>44054</v>
      </c>
      <c r="B541">
        <v>0.17829999999999999</v>
      </c>
    </row>
    <row r="542" spans="1:2" x14ac:dyDescent="0.25">
      <c r="A542" s="11">
        <v>44053</v>
      </c>
      <c r="B542">
        <v>0.158</v>
      </c>
    </row>
    <row r="543" spans="1:2" x14ac:dyDescent="0.25">
      <c r="A543" s="11">
        <v>44050</v>
      </c>
      <c r="B543">
        <v>0.14199999999999999</v>
      </c>
    </row>
    <row r="544" spans="1:2" x14ac:dyDescent="0.25">
      <c r="A544" s="11">
        <v>44049</v>
      </c>
      <c r="B544">
        <v>0.14549999999999999</v>
      </c>
    </row>
    <row r="545" spans="1:2" x14ac:dyDescent="0.25">
      <c r="A545" s="11">
        <v>44048</v>
      </c>
      <c r="B545">
        <v>0.1512</v>
      </c>
    </row>
    <row r="546" spans="1:2" x14ac:dyDescent="0.25">
      <c r="A546" s="11">
        <v>44047</v>
      </c>
      <c r="B546">
        <v>0.1724</v>
      </c>
    </row>
    <row r="547" spans="1:2" x14ac:dyDescent="0.25">
      <c r="A547" s="11">
        <v>44046</v>
      </c>
      <c r="B547">
        <v>0.18</v>
      </c>
    </row>
    <row r="548" spans="1:2" x14ac:dyDescent="0.25">
      <c r="A548" s="11">
        <v>44043</v>
      </c>
      <c r="B548">
        <v>0.16839999999999999</v>
      </c>
    </row>
    <row r="549" spans="1:2" x14ac:dyDescent="0.25">
      <c r="A549" s="11">
        <v>44042</v>
      </c>
      <c r="B549">
        <v>0.18479999999999999</v>
      </c>
    </row>
    <row r="550" spans="1:2" x14ac:dyDescent="0.25">
      <c r="A550" s="11">
        <v>44041</v>
      </c>
      <c r="B550">
        <v>0.1729</v>
      </c>
    </row>
    <row r="551" spans="1:2" x14ac:dyDescent="0.25">
      <c r="A551" s="11">
        <v>44040</v>
      </c>
      <c r="B551">
        <v>0.19489999999999999</v>
      </c>
    </row>
    <row r="552" spans="1:2" x14ac:dyDescent="0.25">
      <c r="A552" s="11">
        <v>44039</v>
      </c>
      <c r="B552">
        <v>0.1923</v>
      </c>
    </row>
    <row r="553" spans="1:2" x14ac:dyDescent="0.25">
      <c r="A553" s="11">
        <v>44036</v>
      </c>
      <c r="B553">
        <v>0.18759999999999999</v>
      </c>
    </row>
    <row r="554" spans="1:2" x14ac:dyDescent="0.25">
      <c r="A554" s="11">
        <v>44035</v>
      </c>
      <c r="B554">
        <v>0.19489999999999999</v>
      </c>
    </row>
    <row r="555" spans="1:2" x14ac:dyDescent="0.25">
      <c r="A555" s="11">
        <v>44034</v>
      </c>
      <c r="B555">
        <v>0.17879999999999999</v>
      </c>
    </row>
    <row r="556" spans="1:2" x14ac:dyDescent="0.25">
      <c r="A556" s="11">
        <v>44033</v>
      </c>
      <c r="B556">
        <v>0.19839999999999999</v>
      </c>
    </row>
    <row r="557" spans="1:2" x14ac:dyDescent="0.25">
      <c r="A557" s="11">
        <v>44032</v>
      </c>
      <c r="B557">
        <v>0.18090000000000001</v>
      </c>
    </row>
    <row r="558" spans="1:2" x14ac:dyDescent="0.25">
      <c r="A558" s="11">
        <v>44029</v>
      </c>
      <c r="B558">
        <v>0.18340000000000001</v>
      </c>
    </row>
    <row r="559" spans="1:2" x14ac:dyDescent="0.25">
      <c r="A559" s="11">
        <v>44028</v>
      </c>
      <c r="B559">
        <v>0.19739999999999999</v>
      </c>
    </row>
    <row r="560" spans="1:2" x14ac:dyDescent="0.25">
      <c r="A560" s="11">
        <v>44027</v>
      </c>
      <c r="B560">
        <v>0.21199999999999999</v>
      </c>
    </row>
    <row r="561" spans="1:2" x14ac:dyDescent="0.25">
      <c r="A561" s="11">
        <v>44026</v>
      </c>
      <c r="B561">
        <v>0.22950000000000001</v>
      </c>
    </row>
    <row r="562" spans="1:2" x14ac:dyDescent="0.25">
      <c r="A562" s="11">
        <v>44025</v>
      </c>
      <c r="B562">
        <v>0.24640000000000001</v>
      </c>
    </row>
    <row r="563" spans="1:2" x14ac:dyDescent="0.25">
      <c r="A563" s="11">
        <v>44022</v>
      </c>
      <c r="B563">
        <v>0.18970000000000001</v>
      </c>
    </row>
    <row r="564" spans="1:2" x14ac:dyDescent="0.25">
      <c r="A564" s="11">
        <v>44021</v>
      </c>
      <c r="B564">
        <v>0.2107</v>
      </c>
    </row>
    <row r="565" spans="1:2" x14ac:dyDescent="0.25">
      <c r="A565" s="11">
        <v>44020</v>
      </c>
      <c r="B565">
        <v>0.20330000000000001</v>
      </c>
    </row>
    <row r="566" spans="1:2" x14ac:dyDescent="0.25">
      <c r="A566" s="11">
        <v>44019</v>
      </c>
      <c r="B566">
        <v>0.2238</v>
      </c>
    </row>
    <row r="567" spans="1:2" x14ac:dyDescent="0.25">
      <c r="A567" s="11">
        <v>44018</v>
      </c>
      <c r="B567">
        <v>0.20599999999999999</v>
      </c>
    </row>
    <row r="568" spans="1:2" x14ac:dyDescent="0.25">
      <c r="A568" s="11">
        <v>44014</v>
      </c>
      <c r="B568">
        <v>0.16470000000000001</v>
      </c>
    </row>
    <row r="569" spans="1:2" x14ac:dyDescent="0.25">
      <c r="A569" s="11">
        <v>44013</v>
      </c>
      <c r="B569">
        <v>0.20250000000000001</v>
      </c>
    </row>
    <row r="570" spans="1:2" x14ac:dyDescent="0.25">
      <c r="A570" s="11">
        <v>44012</v>
      </c>
      <c r="B570">
        <v>0.2273</v>
      </c>
    </row>
    <row r="571" spans="1:2" x14ac:dyDescent="0.25">
      <c r="A571" s="11">
        <v>44011</v>
      </c>
      <c r="B571">
        <v>0.24679999999999999</v>
      </c>
    </row>
    <row r="572" spans="1:2" x14ac:dyDescent="0.25">
      <c r="A572" s="11">
        <v>44008</v>
      </c>
      <c r="B572">
        <v>0.28839999999999999</v>
      </c>
    </row>
    <row r="573" spans="1:2" x14ac:dyDescent="0.25">
      <c r="A573" s="11">
        <v>44007</v>
      </c>
      <c r="B573">
        <v>0.25119999999999998</v>
      </c>
    </row>
    <row r="574" spans="1:2" x14ac:dyDescent="0.25">
      <c r="A574" s="11">
        <v>44006</v>
      </c>
      <c r="B574">
        <v>0.25940000000000002</v>
      </c>
    </row>
    <row r="575" spans="1:2" x14ac:dyDescent="0.25">
      <c r="A575" s="11">
        <v>44005</v>
      </c>
      <c r="B575">
        <v>0.25700000000000001</v>
      </c>
    </row>
    <row r="576" spans="1:2" x14ac:dyDescent="0.25">
      <c r="A576" s="11">
        <v>44004</v>
      </c>
      <c r="B576">
        <v>0.24859999999999999</v>
      </c>
    </row>
    <row r="577" spans="1:2" x14ac:dyDescent="0.25">
      <c r="A577" s="11">
        <v>44001</v>
      </c>
      <c r="B577">
        <v>0.26440000000000002</v>
      </c>
    </row>
    <row r="578" spans="1:2" x14ac:dyDescent="0.25">
      <c r="A578" s="11">
        <v>44000</v>
      </c>
      <c r="B578">
        <v>0.29499999999999998</v>
      </c>
    </row>
    <row r="579" spans="1:2" x14ac:dyDescent="0.25">
      <c r="A579" s="11">
        <v>43999</v>
      </c>
      <c r="B579">
        <v>0.29730000000000001</v>
      </c>
    </row>
    <row r="580" spans="1:2" x14ac:dyDescent="0.25">
      <c r="A580" s="11">
        <v>43998</v>
      </c>
      <c r="B580">
        <v>0.33279999999999998</v>
      </c>
    </row>
    <row r="581" spans="1:2" x14ac:dyDescent="0.25">
      <c r="A581" s="11">
        <v>43997</v>
      </c>
      <c r="B581">
        <v>0.3211</v>
      </c>
    </row>
    <row r="582" spans="1:2" x14ac:dyDescent="0.25">
      <c r="A582" s="11">
        <v>43994</v>
      </c>
      <c r="B582">
        <v>0.33939999999999998</v>
      </c>
    </row>
    <row r="583" spans="1:2" x14ac:dyDescent="0.25">
      <c r="A583" s="11">
        <v>43993</v>
      </c>
      <c r="B583">
        <v>0.35360000000000003</v>
      </c>
    </row>
    <row r="584" spans="1:2" x14ac:dyDescent="0.25">
      <c r="A584" s="11">
        <v>43992</v>
      </c>
      <c r="B584">
        <v>0.25480000000000003</v>
      </c>
    </row>
    <row r="585" spans="1:2" x14ac:dyDescent="0.25">
      <c r="A585" s="11">
        <v>43991</v>
      </c>
      <c r="B585">
        <v>0.2462</v>
      </c>
    </row>
    <row r="586" spans="1:2" x14ac:dyDescent="0.25">
      <c r="A586" s="11">
        <v>43990</v>
      </c>
      <c r="B586">
        <v>0.24390000000000001</v>
      </c>
    </row>
    <row r="587" spans="1:2" x14ac:dyDescent="0.25">
      <c r="A587" s="11">
        <v>43987</v>
      </c>
      <c r="B587">
        <v>0.18970000000000001</v>
      </c>
    </row>
    <row r="588" spans="1:2" x14ac:dyDescent="0.25">
      <c r="A588" s="11">
        <v>43986</v>
      </c>
      <c r="B588">
        <v>0.18779999999999999</v>
      </c>
    </row>
    <row r="589" spans="1:2" x14ac:dyDescent="0.25">
      <c r="A589" s="11">
        <v>43985</v>
      </c>
      <c r="B589">
        <v>0.19670000000000001</v>
      </c>
    </row>
    <row r="590" spans="1:2" x14ac:dyDescent="0.25">
      <c r="A590" s="11">
        <v>43984</v>
      </c>
      <c r="B590">
        <v>0.2094</v>
      </c>
    </row>
    <row r="591" spans="1:2" x14ac:dyDescent="0.25">
      <c r="A591" s="11">
        <v>43983</v>
      </c>
      <c r="B591">
        <v>0.22739999999999999</v>
      </c>
    </row>
    <row r="592" spans="1:2" x14ac:dyDescent="0.25">
      <c r="A592" s="11">
        <v>43980</v>
      </c>
      <c r="B592">
        <v>0.17630000000000001</v>
      </c>
    </row>
    <row r="593" spans="1:2" x14ac:dyDescent="0.25">
      <c r="A593" s="11">
        <v>43979</v>
      </c>
      <c r="B593">
        <v>0.18559999999999999</v>
      </c>
    </row>
    <row r="594" spans="1:2" x14ac:dyDescent="0.25">
      <c r="A594" s="11">
        <v>43978</v>
      </c>
      <c r="B594">
        <v>0.2001</v>
      </c>
    </row>
    <row r="595" spans="1:2" x14ac:dyDescent="0.25">
      <c r="A595" s="11">
        <v>43977</v>
      </c>
      <c r="B595">
        <v>0.1996</v>
      </c>
    </row>
    <row r="596" spans="1:2" x14ac:dyDescent="0.25">
      <c r="A596" s="11">
        <v>43973</v>
      </c>
      <c r="B596">
        <v>0.19539999999999999</v>
      </c>
    </row>
    <row r="597" spans="1:2" x14ac:dyDescent="0.25">
      <c r="A597" s="11">
        <v>43972</v>
      </c>
      <c r="B597">
        <v>0.23200000000000001</v>
      </c>
    </row>
    <row r="598" spans="1:2" x14ac:dyDescent="0.25">
      <c r="A598" s="11">
        <v>43971</v>
      </c>
      <c r="B598">
        <v>0.20530000000000001</v>
      </c>
    </row>
    <row r="599" spans="1:2" x14ac:dyDescent="0.25">
      <c r="A599" s="11">
        <v>43970</v>
      </c>
      <c r="B599">
        <v>0.2336</v>
      </c>
    </row>
    <row r="600" spans="1:2" x14ac:dyDescent="0.25">
      <c r="A600" s="11">
        <v>43969</v>
      </c>
      <c r="B600">
        <v>0.22409999999999999</v>
      </c>
    </row>
    <row r="601" spans="1:2" x14ac:dyDescent="0.25">
      <c r="A601" s="11">
        <v>43966</v>
      </c>
      <c r="B601">
        <v>0.24970000000000001</v>
      </c>
    </row>
    <row r="602" spans="1:2" x14ac:dyDescent="0.25">
      <c r="A602" s="11">
        <v>43965</v>
      </c>
      <c r="B602">
        <v>0.27789999999999998</v>
      </c>
    </row>
    <row r="603" spans="1:2" x14ac:dyDescent="0.25">
      <c r="A603" s="11">
        <v>43964</v>
      </c>
      <c r="B603">
        <v>0.30940000000000001</v>
      </c>
    </row>
    <row r="604" spans="1:2" x14ac:dyDescent="0.25">
      <c r="A604" s="11">
        <v>43963</v>
      </c>
      <c r="B604">
        <v>0.2475</v>
      </c>
    </row>
    <row r="605" spans="1:2" x14ac:dyDescent="0.25">
      <c r="A605" s="11">
        <v>43962</v>
      </c>
      <c r="B605">
        <v>0.21859999999999999</v>
      </c>
    </row>
    <row r="606" spans="1:2" x14ac:dyDescent="0.25">
      <c r="A606" s="11">
        <v>43959</v>
      </c>
      <c r="B606">
        <v>0.2056</v>
      </c>
    </row>
    <row r="607" spans="1:2" x14ac:dyDescent="0.25">
      <c r="A607" s="11">
        <v>43958</v>
      </c>
      <c r="B607">
        <v>0.2447</v>
      </c>
    </row>
    <row r="608" spans="1:2" x14ac:dyDescent="0.25">
      <c r="A608" s="11">
        <v>43957</v>
      </c>
      <c r="B608">
        <v>0.2712</v>
      </c>
    </row>
    <row r="609" spans="1:2" x14ac:dyDescent="0.25">
      <c r="A609" s="11">
        <v>43956</v>
      </c>
      <c r="B609">
        <v>0.27800000000000002</v>
      </c>
    </row>
    <row r="610" spans="1:2" x14ac:dyDescent="0.25">
      <c r="A610" s="11">
        <v>43955</v>
      </c>
      <c r="B610">
        <v>0.31490000000000001</v>
      </c>
    </row>
    <row r="611" spans="1:2" x14ac:dyDescent="0.25">
      <c r="A611" s="11">
        <v>43952</v>
      </c>
      <c r="B611">
        <v>0.3039</v>
      </c>
    </row>
    <row r="612" spans="1:2" x14ac:dyDescent="0.25">
      <c r="A612" s="11">
        <v>43951</v>
      </c>
      <c r="B612">
        <v>0.2591</v>
      </c>
    </row>
    <row r="613" spans="1:2" x14ac:dyDescent="0.25">
      <c r="A613" s="11">
        <v>43950</v>
      </c>
      <c r="B613">
        <v>0.2432</v>
      </c>
    </row>
    <row r="614" spans="1:2" x14ac:dyDescent="0.25">
      <c r="A614" s="11">
        <v>43949</v>
      </c>
      <c r="B614">
        <v>0.27050000000000002</v>
      </c>
    </row>
    <row r="615" spans="1:2" x14ac:dyDescent="0.25">
      <c r="A615" s="11">
        <v>43948</v>
      </c>
      <c r="B615">
        <v>0.26879999999999998</v>
      </c>
    </row>
    <row r="616" spans="1:2" x14ac:dyDescent="0.25">
      <c r="A616" s="11">
        <v>43945</v>
      </c>
      <c r="B616">
        <v>0.27400000000000002</v>
      </c>
    </row>
    <row r="617" spans="1:2" x14ac:dyDescent="0.25">
      <c r="A617" s="11">
        <v>43944</v>
      </c>
      <c r="B617">
        <v>0.32200000000000001</v>
      </c>
    </row>
    <row r="618" spans="1:2" x14ac:dyDescent="0.25">
      <c r="A618" s="11">
        <v>43943</v>
      </c>
      <c r="B618">
        <v>0.34970000000000001</v>
      </c>
    </row>
    <row r="619" spans="1:2" x14ac:dyDescent="0.25">
      <c r="A619" s="11">
        <v>43942</v>
      </c>
      <c r="B619">
        <v>0.40529999999999999</v>
      </c>
    </row>
    <row r="620" spans="1:2" x14ac:dyDescent="0.25">
      <c r="A620" s="11">
        <v>43941</v>
      </c>
      <c r="B620">
        <v>0.38150000000000001</v>
      </c>
    </row>
    <row r="621" spans="1:2" x14ac:dyDescent="0.25">
      <c r="A621" s="11">
        <v>43938</v>
      </c>
      <c r="B621">
        <v>0.31190000000000001</v>
      </c>
    </row>
    <row r="622" spans="1:2" x14ac:dyDescent="0.25">
      <c r="A622" s="11">
        <v>43937</v>
      </c>
      <c r="B622">
        <v>0.34350000000000003</v>
      </c>
    </row>
    <row r="623" spans="1:2" x14ac:dyDescent="0.25">
      <c r="A623" s="11">
        <v>43936</v>
      </c>
      <c r="B623">
        <v>0.3584</v>
      </c>
    </row>
    <row r="624" spans="1:2" x14ac:dyDescent="0.25">
      <c r="A624" s="11">
        <v>43935</v>
      </c>
      <c r="B624">
        <v>0.33829999999999999</v>
      </c>
    </row>
    <row r="625" spans="1:2" x14ac:dyDescent="0.25">
      <c r="A625" s="11">
        <v>43934</v>
      </c>
      <c r="B625">
        <v>0.38619999999999999</v>
      </c>
    </row>
    <row r="626" spans="1:2" x14ac:dyDescent="0.25">
      <c r="A626" s="11">
        <v>43930</v>
      </c>
      <c r="B626">
        <v>0.36780000000000002</v>
      </c>
    </row>
    <row r="627" spans="1:2" x14ac:dyDescent="0.25">
      <c r="A627" s="11">
        <v>43929</v>
      </c>
      <c r="B627">
        <v>0.38040000000000002</v>
      </c>
    </row>
    <row r="628" spans="1:2" x14ac:dyDescent="0.25">
      <c r="A628" s="11">
        <v>43928</v>
      </c>
      <c r="B628">
        <v>0.41120000000000001</v>
      </c>
    </row>
    <row r="629" spans="1:2" x14ac:dyDescent="0.25">
      <c r="A629" s="11">
        <v>43927</v>
      </c>
      <c r="B629">
        <v>0.38690000000000002</v>
      </c>
    </row>
    <row r="630" spans="1:2" x14ac:dyDescent="0.25">
      <c r="A630" s="11">
        <v>43924</v>
      </c>
      <c r="B630">
        <v>0.39700000000000002</v>
      </c>
    </row>
    <row r="631" spans="1:2" x14ac:dyDescent="0.25">
      <c r="A631" s="11">
        <v>43923</v>
      </c>
      <c r="B631">
        <v>0.43740000000000001</v>
      </c>
    </row>
    <row r="632" spans="1:2" x14ac:dyDescent="0.25">
      <c r="A632" s="11">
        <v>43922</v>
      </c>
      <c r="B632">
        <v>0.54769999999999996</v>
      </c>
    </row>
    <row r="633" spans="1:2" x14ac:dyDescent="0.25">
      <c r="A633" s="11">
        <v>43921</v>
      </c>
      <c r="B633">
        <v>0.50349999999999995</v>
      </c>
    </row>
    <row r="634" spans="1:2" x14ac:dyDescent="0.25">
      <c r="A634" s="11">
        <v>43920</v>
      </c>
      <c r="B634">
        <v>0.53339999999999999</v>
      </c>
    </row>
    <row r="635" spans="1:2" x14ac:dyDescent="0.25">
      <c r="A635" s="11">
        <v>43917</v>
      </c>
      <c r="B635">
        <v>0.63780000000000003</v>
      </c>
    </row>
    <row r="636" spans="1:2" x14ac:dyDescent="0.25">
      <c r="A636" s="11">
        <v>43916</v>
      </c>
      <c r="B636">
        <v>0.60409999999999997</v>
      </c>
    </row>
    <row r="637" spans="1:2" x14ac:dyDescent="0.25">
      <c r="A637" s="11">
        <v>43915</v>
      </c>
      <c r="B637">
        <v>0.72399999999999998</v>
      </c>
    </row>
    <row r="638" spans="1:2" x14ac:dyDescent="0.25">
      <c r="A638" s="11">
        <v>43914</v>
      </c>
      <c r="B638">
        <v>0.6915</v>
      </c>
    </row>
    <row r="639" spans="1:2" x14ac:dyDescent="0.25">
      <c r="A639" s="11">
        <v>43913</v>
      </c>
      <c r="B639">
        <v>0.74070000000000003</v>
      </c>
    </row>
    <row r="640" spans="1:2" x14ac:dyDescent="0.25">
      <c r="A640" s="11">
        <v>43910</v>
      </c>
      <c r="B640">
        <v>0.71909999999999996</v>
      </c>
    </row>
    <row r="641" spans="1:2" x14ac:dyDescent="0.25">
      <c r="A641" s="11">
        <v>43909</v>
      </c>
      <c r="B641">
        <v>0.8327</v>
      </c>
    </row>
    <row r="642" spans="1:2" x14ac:dyDescent="0.25">
      <c r="A642" s="11">
        <v>43908</v>
      </c>
      <c r="B642">
        <v>0.87190000000000001</v>
      </c>
    </row>
    <row r="643" spans="1:2" x14ac:dyDescent="0.25">
      <c r="A643" s="11">
        <v>43907</v>
      </c>
      <c r="B643">
        <v>0.93469999999999998</v>
      </c>
    </row>
    <row r="644" spans="1:2" x14ac:dyDescent="0.25">
      <c r="A644" s="11">
        <v>43906</v>
      </c>
      <c r="B644">
        <v>0.95079999999999998</v>
      </c>
    </row>
    <row r="645" spans="1:2" x14ac:dyDescent="0.25">
      <c r="A645" s="11">
        <v>43903</v>
      </c>
      <c r="B645">
        <v>0.64690000000000003</v>
      </c>
    </row>
    <row r="646" spans="1:2" x14ac:dyDescent="0.25">
      <c r="A646" s="11">
        <v>43902</v>
      </c>
      <c r="B646">
        <v>0.96160000000000001</v>
      </c>
    </row>
    <row r="647" spans="1:2" x14ac:dyDescent="0.25">
      <c r="A647" s="11">
        <v>43901</v>
      </c>
      <c r="B647">
        <v>0.64539999999999997</v>
      </c>
    </row>
    <row r="648" spans="1:2" x14ac:dyDescent="0.25">
      <c r="A648" s="11">
        <v>43900</v>
      </c>
      <c r="B648">
        <v>0.57720000000000005</v>
      </c>
    </row>
    <row r="649" spans="1:2" x14ac:dyDescent="0.25">
      <c r="A649" s="11">
        <v>43899</v>
      </c>
      <c r="B649">
        <v>0.6431</v>
      </c>
    </row>
    <row r="650" spans="1:2" x14ac:dyDescent="0.25">
      <c r="A650" s="11">
        <v>43896</v>
      </c>
      <c r="B650">
        <v>0.43380000000000002</v>
      </c>
    </row>
    <row r="651" spans="1:2" x14ac:dyDescent="0.25">
      <c r="A651" s="11">
        <v>43895</v>
      </c>
      <c r="B651">
        <v>0.4078</v>
      </c>
    </row>
    <row r="652" spans="1:2" x14ac:dyDescent="0.25">
      <c r="A652" s="11">
        <v>43894</v>
      </c>
      <c r="B652">
        <v>0.32790000000000002</v>
      </c>
    </row>
    <row r="653" spans="1:2" x14ac:dyDescent="0.25">
      <c r="A653" s="11">
        <v>43893</v>
      </c>
      <c r="B653">
        <v>0.53849999999999998</v>
      </c>
    </row>
    <row r="654" spans="1:2" x14ac:dyDescent="0.25">
      <c r="A654" s="11">
        <v>43892</v>
      </c>
      <c r="B654">
        <v>0.47099999999999997</v>
      </c>
    </row>
    <row r="655" spans="1:2" x14ac:dyDescent="0.25">
      <c r="A655" s="11">
        <v>43889</v>
      </c>
      <c r="B655">
        <v>0.45140000000000002</v>
      </c>
    </row>
    <row r="656" spans="1:2" x14ac:dyDescent="0.25">
      <c r="A656" s="11">
        <v>43888</v>
      </c>
      <c r="B656">
        <v>0.45</v>
      </c>
    </row>
    <row r="657" spans="1:2" x14ac:dyDescent="0.25">
      <c r="A657" s="11">
        <v>43887</v>
      </c>
      <c r="B657">
        <v>0.30459999999999998</v>
      </c>
    </row>
    <row r="658" spans="1:2" x14ac:dyDescent="0.25">
      <c r="A658" s="11">
        <v>43886</v>
      </c>
      <c r="B658">
        <v>0.29160000000000003</v>
      </c>
    </row>
    <row r="659" spans="1:2" x14ac:dyDescent="0.25">
      <c r="A659" s="11">
        <v>43885</v>
      </c>
      <c r="B659">
        <v>0.2616</v>
      </c>
    </row>
    <row r="660" spans="1:2" x14ac:dyDescent="0.25">
      <c r="A660" s="11">
        <v>43882</v>
      </c>
      <c r="B660">
        <v>0.1366</v>
      </c>
    </row>
    <row r="661" spans="1:2" x14ac:dyDescent="0.25">
      <c r="A661" s="11">
        <v>43881</v>
      </c>
      <c r="B661">
        <v>0.11600000000000001</v>
      </c>
    </row>
    <row r="662" spans="1:2" x14ac:dyDescent="0.25">
      <c r="A662" s="11">
        <v>43880</v>
      </c>
      <c r="B662">
        <v>9.64E-2</v>
      </c>
    </row>
    <row r="663" spans="1:2" x14ac:dyDescent="0.25">
      <c r="A663" s="11">
        <v>43879</v>
      </c>
      <c r="B663">
        <v>0.10929999999999999</v>
      </c>
    </row>
    <row r="664" spans="1:2" x14ac:dyDescent="0.25">
      <c r="A664" s="11">
        <v>43875</v>
      </c>
      <c r="B664">
        <v>8.9800000000000005E-2</v>
      </c>
    </row>
    <row r="665" spans="1:2" x14ac:dyDescent="0.25">
      <c r="A665" s="11">
        <v>43874</v>
      </c>
      <c r="B665">
        <v>9.1300000000000006E-2</v>
      </c>
    </row>
    <row r="666" spans="1:2" x14ac:dyDescent="0.25">
      <c r="A666" s="11">
        <v>43873</v>
      </c>
      <c r="B666">
        <v>8.9599999999999999E-2</v>
      </c>
    </row>
    <row r="667" spans="1:2" x14ac:dyDescent="0.25">
      <c r="A667" s="11">
        <v>43872</v>
      </c>
      <c r="B667">
        <v>0.1109</v>
      </c>
    </row>
    <row r="668" spans="1:2" x14ac:dyDescent="0.25">
      <c r="A668" s="11">
        <v>43871</v>
      </c>
      <c r="B668">
        <v>0.1095</v>
      </c>
    </row>
    <row r="669" spans="1:2" x14ac:dyDescent="0.25">
      <c r="A669" s="11">
        <v>43868</v>
      </c>
      <c r="B669">
        <v>0.1139</v>
      </c>
    </row>
    <row r="670" spans="1:2" x14ac:dyDescent="0.25">
      <c r="A670" s="11">
        <v>43867</v>
      </c>
      <c r="B670">
        <v>0.10340000000000001</v>
      </c>
    </row>
    <row r="671" spans="1:2" x14ac:dyDescent="0.25">
      <c r="A671" s="11">
        <v>43866</v>
      </c>
      <c r="B671">
        <v>0.1137</v>
      </c>
    </row>
    <row r="672" spans="1:2" x14ac:dyDescent="0.25">
      <c r="A672" s="11">
        <v>43865</v>
      </c>
      <c r="B672">
        <v>0.13100000000000001</v>
      </c>
    </row>
    <row r="673" spans="1:2" x14ac:dyDescent="0.25">
      <c r="A673" s="11">
        <v>43864</v>
      </c>
      <c r="B673">
        <v>0.17499999999999999</v>
      </c>
    </row>
    <row r="674" spans="1:2" x14ac:dyDescent="0.25">
      <c r="A674" s="11">
        <v>43861</v>
      </c>
      <c r="B674">
        <v>0.1754</v>
      </c>
    </row>
    <row r="675" spans="1:2" x14ac:dyDescent="0.25">
      <c r="A675" s="11">
        <v>43860</v>
      </c>
      <c r="B675">
        <v>0.1226</v>
      </c>
    </row>
    <row r="676" spans="1:2" x14ac:dyDescent="0.25">
      <c r="A676" s="11">
        <v>43859</v>
      </c>
      <c r="B676">
        <v>0.15590000000000001</v>
      </c>
    </row>
    <row r="677" spans="1:2" x14ac:dyDescent="0.25">
      <c r="A677" s="11">
        <v>43858</v>
      </c>
      <c r="B677">
        <v>0.15540000000000001</v>
      </c>
    </row>
    <row r="678" spans="1:2" x14ac:dyDescent="0.25">
      <c r="A678" s="11">
        <v>43857</v>
      </c>
      <c r="B678">
        <v>0.18940000000000001</v>
      </c>
    </row>
    <row r="679" spans="1:2" x14ac:dyDescent="0.25">
      <c r="A679" s="11">
        <v>43854</v>
      </c>
      <c r="B679">
        <v>0.1258</v>
      </c>
    </row>
    <row r="680" spans="1:2" x14ac:dyDescent="0.25">
      <c r="A680" s="11">
        <v>43853</v>
      </c>
      <c r="B680">
        <v>8.7599999999999997E-2</v>
      </c>
    </row>
    <row r="681" spans="1:2" x14ac:dyDescent="0.25">
      <c r="A681" s="11">
        <v>43852</v>
      </c>
      <c r="B681">
        <v>9.5100000000000004E-2</v>
      </c>
    </row>
    <row r="682" spans="1:2" x14ac:dyDescent="0.25">
      <c r="A682" s="11">
        <v>43851</v>
      </c>
      <c r="B682">
        <v>9.8599999999999993E-2</v>
      </c>
    </row>
    <row r="683" spans="1:2" x14ac:dyDescent="0.25">
      <c r="A683" s="11">
        <v>43847</v>
      </c>
      <c r="B683">
        <v>8.09E-2</v>
      </c>
    </row>
    <row r="684" spans="1:2" x14ac:dyDescent="0.25">
      <c r="A684" s="11">
        <v>43846</v>
      </c>
      <c r="B684">
        <v>7.6499999999999999E-2</v>
      </c>
    </row>
    <row r="685" spans="1:2" x14ac:dyDescent="0.25">
      <c r="A685" s="11">
        <v>43845</v>
      </c>
      <c r="B685">
        <v>7.4399999999999994E-2</v>
      </c>
    </row>
    <row r="686" spans="1:2" x14ac:dyDescent="0.25">
      <c r="A686" s="11">
        <v>43844</v>
      </c>
      <c r="B686">
        <v>8.2299999999999998E-2</v>
      </c>
    </row>
    <row r="687" spans="1:2" x14ac:dyDescent="0.25">
      <c r="A687" s="11">
        <v>43843</v>
      </c>
      <c r="B687">
        <v>8.3000000000000004E-2</v>
      </c>
    </row>
    <row r="688" spans="1:2" x14ac:dyDescent="0.25">
      <c r="A688" s="11">
        <v>43840</v>
      </c>
      <c r="B688">
        <v>8.6999999999999994E-2</v>
      </c>
    </row>
    <row r="689" spans="1:2" x14ac:dyDescent="0.25">
      <c r="A689" s="11">
        <v>43839</v>
      </c>
      <c r="B689">
        <v>8.5599999999999996E-2</v>
      </c>
    </row>
    <row r="690" spans="1:2" x14ac:dyDescent="0.25">
      <c r="A690" s="11">
        <v>43838</v>
      </c>
      <c r="B690">
        <v>8.7900000000000006E-2</v>
      </c>
    </row>
    <row r="691" spans="1:2" x14ac:dyDescent="0.25">
      <c r="A691" s="11">
        <v>43837</v>
      </c>
      <c r="B691">
        <v>0.1096</v>
      </c>
    </row>
    <row r="692" spans="1:2" x14ac:dyDescent="0.25">
      <c r="A692" s="11">
        <v>43836</v>
      </c>
      <c r="B692">
        <v>0.11260000000000001</v>
      </c>
    </row>
    <row r="693" spans="1:2" x14ac:dyDescent="0.25">
      <c r="A693" s="11">
        <v>43833</v>
      </c>
      <c r="B693">
        <v>0.1003</v>
      </c>
    </row>
    <row r="694" spans="1:2" x14ac:dyDescent="0.25">
      <c r="A694" s="11">
        <v>43832</v>
      </c>
      <c r="B694">
        <v>7.8799999999999995E-2</v>
      </c>
    </row>
    <row r="695" spans="1:2" x14ac:dyDescent="0.25">
      <c r="A695" s="11">
        <v>43830</v>
      </c>
      <c r="B695">
        <v>8.8800000000000004E-2</v>
      </c>
    </row>
    <row r="696" spans="1:2" x14ac:dyDescent="0.25">
      <c r="A696" s="11">
        <v>43829</v>
      </c>
      <c r="B696">
        <v>0.1087</v>
      </c>
    </row>
    <row r="697" spans="1:2" x14ac:dyDescent="0.25">
      <c r="A697" s="11">
        <v>43826</v>
      </c>
      <c r="B697">
        <v>8.9399999999999993E-2</v>
      </c>
    </row>
    <row r="698" spans="1:2" x14ac:dyDescent="0.25">
      <c r="A698" s="11">
        <v>43825</v>
      </c>
      <c r="B698">
        <v>6.5799999999999997E-2</v>
      </c>
    </row>
    <row r="699" spans="1:2" x14ac:dyDescent="0.25">
      <c r="A699" s="11">
        <v>43823</v>
      </c>
      <c r="B699">
        <v>6.8900000000000003E-2</v>
      </c>
    </row>
    <row r="700" spans="1:2" x14ac:dyDescent="0.25">
      <c r="A700" s="11">
        <v>43822</v>
      </c>
      <c r="B700">
        <v>7.0000000000000007E-2</v>
      </c>
    </row>
    <row r="701" spans="1:2" x14ac:dyDescent="0.25">
      <c r="A701" s="11">
        <v>43819</v>
      </c>
      <c r="B701">
        <v>6.2100000000000002E-2</v>
      </c>
    </row>
    <row r="702" spans="1:2" x14ac:dyDescent="0.25">
      <c r="A702" s="11">
        <v>43818</v>
      </c>
      <c r="B702">
        <v>5.7500000000000002E-2</v>
      </c>
    </row>
    <row r="703" spans="1:2" x14ac:dyDescent="0.25">
      <c r="A703" s="11">
        <v>43817</v>
      </c>
      <c r="B703">
        <v>0.1011</v>
      </c>
    </row>
    <row r="704" spans="1:2" x14ac:dyDescent="0.25">
      <c r="A704" s="11">
        <v>43816</v>
      </c>
      <c r="B704">
        <v>0.1159</v>
      </c>
    </row>
    <row r="705" spans="1:2" x14ac:dyDescent="0.25">
      <c r="A705" s="11">
        <v>43815</v>
      </c>
      <c r="B705">
        <v>0.108</v>
      </c>
    </row>
    <row r="706" spans="1:2" x14ac:dyDescent="0.25">
      <c r="A706" s="11">
        <v>43812</v>
      </c>
      <c r="B706">
        <v>0.1139</v>
      </c>
    </row>
    <row r="707" spans="1:2" x14ac:dyDescent="0.25">
      <c r="A707" s="11">
        <v>43811</v>
      </c>
      <c r="B707">
        <v>0.14330000000000001</v>
      </c>
    </row>
    <row r="708" spans="1:2" x14ac:dyDescent="0.25">
      <c r="A708" s="11">
        <v>43810</v>
      </c>
      <c r="B708">
        <v>0.1459</v>
      </c>
    </row>
    <row r="709" spans="1:2" x14ac:dyDescent="0.25">
      <c r="A709" s="11">
        <v>43809</v>
      </c>
      <c r="B709">
        <v>0.15359999999999999</v>
      </c>
    </row>
    <row r="710" spans="1:2" x14ac:dyDescent="0.25">
      <c r="A710" s="11">
        <v>43808</v>
      </c>
      <c r="B710">
        <v>0.16900000000000001</v>
      </c>
    </row>
    <row r="711" spans="1:2" x14ac:dyDescent="0.25">
      <c r="A711" s="11">
        <v>43805</v>
      </c>
      <c r="B711">
        <v>0.1045</v>
      </c>
    </row>
    <row r="712" spans="1:2" x14ac:dyDescent="0.25">
      <c r="A712" s="11">
        <v>43804</v>
      </c>
      <c r="B712">
        <v>0.1188</v>
      </c>
    </row>
    <row r="713" spans="1:2" x14ac:dyDescent="0.25">
      <c r="A713" s="11">
        <v>43803</v>
      </c>
      <c r="B713">
        <v>0.12740000000000001</v>
      </c>
    </row>
    <row r="714" spans="1:2" x14ac:dyDescent="0.25">
      <c r="A714" s="11">
        <v>43802</v>
      </c>
      <c r="B714">
        <v>0.14549999999999999</v>
      </c>
    </row>
    <row r="715" spans="1:2" x14ac:dyDescent="0.25">
      <c r="A715" s="11">
        <v>43801</v>
      </c>
      <c r="B715">
        <v>0.12590000000000001</v>
      </c>
    </row>
    <row r="716" spans="1:2" x14ac:dyDescent="0.25">
      <c r="A716" s="11">
        <v>43798</v>
      </c>
      <c r="B716">
        <v>8.4000000000000005E-2</v>
      </c>
    </row>
    <row r="717" spans="1:2" x14ac:dyDescent="0.25">
      <c r="A717" s="11">
        <v>43796</v>
      </c>
      <c r="B717">
        <v>7.6200000000000004E-2</v>
      </c>
    </row>
    <row r="718" spans="1:2" x14ac:dyDescent="0.25">
      <c r="A718" s="11">
        <v>43795</v>
      </c>
      <c r="B718">
        <v>6.7199999999999996E-2</v>
      </c>
    </row>
    <row r="719" spans="1:2" x14ac:dyDescent="0.25">
      <c r="A719" s="11">
        <v>43794</v>
      </c>
      <c r="B719">
        <v>8.0699999999999994E-2</v>
      </c>
    </row>
    <row r="720" spans="1:2" x14ac:dyDescent="0.25">
      <c r="A720" s="11">
        <v>43791</v>
      </c>
      <c r="B720">
        <v>7.1400000000000005E-2</v>
      </c>
    </row>
    <row r="721" spans="1:2" x14ac:dyDescent="0.25">
      <c r="A721" s="11">
        <v>43790</v>
      </c>
      <c r="B721">
        <v>8.1299999999999997E-2</v>
      </c>
    </row>
    <row r="722" spans="1:2" x14ac:dyDescent="0.25">
      <c r="A722" s="11">
        <v>43789</v>
      </c>
      <c r="B722">
        <v>7.9200000000000007E-2</v>
      </c>
    </row>
    <row r="723" spans="1:2" x14ac:dyDescent="0.25">
      <c r="A723" s="11">
        <v>43788</v>
      </c>
      <c r="B723">
        <v>8.4000000000000005E-2</v>
      </c>
    </row>
    <row r="724" spans="1:2" x14ac:dyDescent="0.25">
      <c r="A724" s="11">
        <v>43787</v>
      </c>
      <c r="B724">
        <v>8.2699999999999996E-2</v>
      </c>
    </row>
    <row r="725" spans="1:2" x14ac:dyDescent="0.25">
      <c r="A725" s="11">
        <v>43784</v>
      </c>
      <c r="B725">
        <v>8.2199999999999995E-2</v>
      </c>
    </row>
    <row r="726" spans="1:2" x14ac:dyDescent="0.25">
      <c r="A726" s="11">
        <v>43783</v>
      </c>
      <c r="B726">
        <v>8.6800000000000002E-2</v>
      </c>
    </row>
    <row r="727" spans="1:2" x14ac:dyDescent="0.25">
      <c r="A727" s="11">
        <v>43782</v>
      </c>
      <c r="B727">
        <v>8.5699999999999998E-2</v>
      </c>
    </row>
    <row r="728" spans="1:2" x14ac:dyDescent="0.25">
      <c r="A728" s="11">
        <v>43781</v>
      </c>
      <c r="B728">
        <v>9.1600000000000001E-2</v>
      </c>
    </row>
    <row r="729" spans="1:2" x14ac:dyDescent="0.25">
      <c r="A729" s="11">
        <v>43780</v>
      </c>
      <c r="B729">
        <v>8.9200000000000002E-2</v>
      </c>
    </row>
    <row r="730" spans="1:2" x14ac:dyDescent="0.25">
      <c r="A730" s="11">
        <v>43777</v>
      </c>
      <c r="B730">
        <v>8.14E-2</v>
      </c>
    </row>
    <row r="731" spans="1:2" x14ac:dyDescent="0.25">
      <c r="A731" s="11">
        <v>43776</v>
      </c>
      <c r="B731">
        <v>7.9299999999999995E-2</v>
      </c>
    </row>
    <row r="732" spans="1:2" x14ac:dyDescent="0.25">
      <c r="A732" s="11">
        <v>43775</v>
      </c>
      <c r="B732">
        <v>7.8200000000000006E-2</v>
      </c>
    </row>
    <row r="733" spans="1:2" x14ac:dyDescent="0.25">
      <c r="A733" s="11">
        <v>43774</v>
      </c>
      <c r="B733">
        <v>9.6699999999999994E-2</v>
      </c>
    </row>
    <row r="734" spans="1:2" x14ac:dyDescent="0.25">
      <c r="A734" s="11">
        <v>43773</v>
      </c>
      <c r="B734">
        <v>9.4799999999999995E-2</v>
      </c>
    </row>
    <row r="735" spans="1:2" x14ac:dyDescent="0.25">
      <c r="A735" s="11">
        <v>43770</v>
      </c>
      <c r="B735">
        <v>8.1900000000000001E-2</v>
      </c>
    </row>
    <row r="736" spans="1:2" x14ac:dyDescent="0.25">
      <c r="A736" s="11">
        <v>43769</v>
      </c>
      <c r="B736">
        <v>9.06E-2</v>
      </c>
    </row>
    <row r="737" spans="1:2" x14ac:dyDescent="0.25">
      <c r="A737" s="11">
        <v>43768</v>
      </c>
      <c r="B737">
        <v>7.9699999999999993E-2</v>
      </c>
    </row>
    <row r="738" spans="1:2" x14ac:dyDescent="0.25">
      <c r="A738" s="11">
        <v>43767</v>
      </c>
      <c r="B738">
        <v>9.7900000000000001E-2</v>
      </c>
    </row>
    <row r="739" spans="1:2" x14ac:dyDescent="0.25">
      <c r="A739" s="11">
        <v>43766</v>
      </c>
      <c r="B739">
        <v>9.8699999999999996E-2</v>
      </c>
    </row>
    <row r="740" spans="1:2" x14ac:dyDescent="0.25">
      <c r="A740" s="11">
        <v>43763</v>
      </c>
      <c r="B740">
        <v>8.5199999999999998E-2</v>
      </c>
    </row>
    <row r="741" spans="1:2" x14ac:dyDescent="0.25">
      <c r="A741" s="11">
        <v>43762</v>
      </c>
      <c r="B741">
        <v>0.1033</v>
      </c>
    </row>
    <row r="742" spans="1:2" x14ac:dyDescent="0.25">
      <c r="A742" s="11">
        <v>43761</v>
      </c>
      <c r="B742">
        <v>9.9299999999999999E-2</v>
      </c>
    </row>
    <row r="743" spans="1:2" x14ac:dyDescent="0.25">
      <c r="A743" s="11">
        <v>43760</v>
      </c>
      <c r="B743">
        <v>0.1153</v>
      </c>
    </row>
    <row r="744" spans="1:2" x14ac:dyDescent="0.25">
      <c r="A744" s="11">
        <v>43759</v>
      </c>
      <c r="B744">
        <v>0.10730000000000001</v>
      </c>
    </row>
    <row r="745" spans="1:2" x14ac:dyDescent="0.25">
      <c r="A745" s="11">
        <v>43756</v>
      </c>
      <c r="B745">
        <v>9.6799999999999997E-2</v>
      </c>
    </row>
    <row r="746" spans="1:2" x14ac:dyDescent="0.25">
      <c r="A746" s="11">
        <v>43755</v>
      </c>
      <c r="B746">
        <v>9.3100000000000002E-2</v>
      </c>
    </row>
    <row r="747" spans="1:2" x14ac:dyDescent="0.25">
      <c r="A747" s="11">
        <v>43754</v>
      </c>
      <c r="B747">
        <v>9.64E-2</v>
      </c>
    </row>
    <row r="748" spans="1:2" x14ac:dyDescent="0.25">
      <c r="A748" s="11">
        <v>43753</v>
      </c>
      <c r="B748">
        <v>9.7600000000000006E-2</v>
      </c>
    </row>
    <row r="749" spans="1:2" x14ac:dyDescent="0.25">
      <c r="A749" s="11">
        <v>43752</v>
      </c>
      <c r="B749">
        <v>0.12239999999999999</v>
      </c>
    </row>
    <row r="750" spans="1:2" x14ac:dyDescent="0.25">
      <c r="A750" s="11">
        <v>43749</v>
      </c>
      <c r="B750">
        <v>0.12740000000000001</v>
      </c>
    </row>
    <row r="751" spans="1:2" x14ac:dyDescent="0.25">
      <c r="A751" s="11">
        <v>43748</v>
      </c>
      <c r="B751">
        <v>0.14860000000000001</v>
      </c>
    </row>
    <row r="752" spans="1:2" x14ac:dyDescent="0.25">
      <c r="A752" s="11">
        <v>43747</v>
      </c>
      <c r="B752">
        <v>0.1641</v>
      </c>
    </row>
    <row r="753" spans="1:2" x14ac:dyDescent="0.25">
      <c r="A753" s="11">
        <v>43746</v>
      </c>
      <c r="B753">
        <v>0.1867</v>
      </c>
    </row>
    <row r="754" spans="1:2" x14ac:dyDescent="0.25">
      <c r="A754" s="11">
        <v>43745</v>
      </c>
      <c r="B754">
        <v>0.16309999999999999</v>
      </c>
    </row>
    <row r="755" spans="1:2" x14ac:dyDescent="0.25">
      <c r="A755" s="11">
        <v>43742</v>
      </c>
      <c r="B755">
        <v>0.1452</v>
      </c>
    </row>
    <row r="756" spans="1:2" x14ac:dyDescent="0.25">
      <c r="A756" s="11">
        <v>43741</v>
      </c>
      <c r="B756">
        <v>0.16789999999999999</v>
      </c>
    </row>
    <row r="757" spans="1:2" x14ac:dyDescent="0.25">
      <c r="A757" s="11">
        <v>43740</v>
      </c>
      <c r="B757">
        <v>0.20799999999999999</v>
      </c>
    </row>
    <row r="758" spans="1:2" x14ac:dyDescent="0.25">
      <c r="A758" s="11">
        <v>43739</v>
      </c>
      <c r="B758">
        <v>0.1699</v>
      </c>
    </row>
    <row r="759" spans="1:2" x14ac:dyDescent="0.25">
      <c r="A759" s="11">
        <v>43738</v>
      </c>
      <c r="B759">
        <v>0.11840000000000001</v>
      </c>
    </row>
    <row r="760" spans="1:2" x14ac:dyDescent="0.25">
      <c r="A760" s="11">
        <v>43735</v>
      </c>
      <c r="B760">
        <v>0.1346</v>
      </c>
    </row>
    <row r="761" spans="1:2" x14ac:dyDescent="0.25">
      <c r="A761" s="11">
        <v>43734</v>
      </c>
      <c r="B761">
        <v>0.11749999999999999</v>
      </c>
    </row>
    <row r="762" spans="1:2" x14ac:dyDescent="0.25">
      <c r="A762" s="11">
        <v>43733</v>
      </c>
      <c r="B762">
        <v>0.1201</v>
      </c>
    </row>
    <row r="763" spans="1:2" x14ac:dyDescent="0.25">
      <c r="A763" s="11">
        <v>43732</v>
      </c>
      <c r="B763">
        <v>0.1381</v>
      </c>
    </row>
    <row r="764" spans="1:2" x14ac:dyDescent="0.25">
      <c r="A764" s="11">
        <v>43731</v>
      </c>
      <c r="B764">
        <v>0.1077</v>
      </c>
    </row>
    <row r="765" spans="1:2" x14ac:dyDescent="0.25">
      <c r="A765" s="11">
        <v>43728</v>
      </c>
      <c r="B765">
        <v>0.12330000000000001</v>
      </c>
    </row>
    <row r="766" spans="1:2" x14ac:dyDescent="0.25">
      <c r="A766" s="11">
        <v>43727</v>
      </c>
      <c r="B766">
        <v>9.8799999999999999E-2</v>
      </c>
    </row>
    <row r="767" spans="1:2" x14ac:dyDescent="0.25">
      <c r="A767" s="11">
        <v>43726</v>
      </c>
      <c r="B767">
        <v>0.1421</v>
      </c>
    </row>
    <row r="768" spans="1:2" x14ac:dyDescent="0.25">
      <c r="A768" s="11">
        <v>43725</v>
      </c>
      <c r="B768">
        <v>0.1472</v>
      </c>
    </row>
    <row r="769" spans="1:2" x14ac:dyDescent="0.25">
      <c r="A769" s="11">
        <v>43724</v>
      </c>
      <c r="B769">
        <v>0.1464</v>
      </c>
    </row>
    <row r="770" spans="1:2" x14ac:dyDescent="0.25">
      <c r="A770" s="11">
        <v>43721</v>
      </c>
      <c r="B770">
        <v>0.1366</v>
      </c>
    </row>
    <row r="771" spans="1:2" x14ac:dyDescent="0.25">
      <c r="A771" s="11">
        <v>43720</v>
      </c>
      <c r="B771">
        <v>0.1323</v>
      </c>
    </row>
    <row r="772" spans="1:2" x14ac:dyDescent="0.25">
      <c r="A772" s="11">
        <v>43719</v>
      </c>
      <c r="B772">
        <v>0.13650000000000001</v>
      </c>
    </row>
    <row r="773" spans="1:2" x14ac:dyDescent="0.25">
      <c r="A773" s="11">
        <v>43718</v>
      </c>
      <c r="B773">
        <v>0.14779999999999999</v>
      </c>
    </row>
    <row r="774" spans="1:2" x14ac:dyDescent="0.25">
      <c r="A774" s="11">
        <v>43717</v>
      </c>
      <c r="B774">
        <v>0.15390000000000001</v>
      </c>
    </row>
    <row r="775" spans="1:2" x14ac:dyDescent="0.25">
      <c r="A775" s="11">
        <v>43714</v>
      </c>
      <c r="B775">
        <v>9.6600000000000005E-2</v>
      </c>
    </row>
    <row r="776" spans="1:2" x14ac:dyDescent="0.25">
      <c r="A776" s="11">
        <v>43713</v>
      </c>
      <c r="B776">
        <v>0.11940000000000001</v>
      </c>
    </row>
    <row r="777" spans="1:2" x14ac:dyDescent="0.25">
      <c r="A777" s="11">
        <v>43712</v>
      </c>
      <c r="B777">
        <v>0.13170000000000001</v>
      </c>
    </row>
    <row r="778" spans="1:2" x14ac:dyDescent="0.25">
      <c r="A778" s="11">
        <v>43711</v>
      </c>
      <c r="B778">
        <v>0.1663</v>
      </c>
    </row>
    <row r="779" spans="1:2" x14ac:dyDescent="0.25">
      <c r="A779" s="11">
        <v>43707</v>
      </c>
      <c r="B779">
        <v>0.15809999999999999</v>
      </c>
    </row>
    <row r="780" spans="1:2" x14ac:dyDescent="0.25">
      <c r="A780" s="11">
        <v>43706</v>
      </c>
      <c r="B780">
        <v>0.1326</v>
      </c>
    </row>
    <row r="781" spans="1:2" x14ac:dyDescent="0.25">
      <c r="A781" s="11">
        <v>43705</v>
      </c>
      <c r="B781">
        <v>0.16139999999999999</v>
      </c>
    </row>
    <row r="782" spans="1:2" x14ac:dyDescent="0.25">
      <c r="A782" s="11">
        <v>43704</v>
      </c>
      <c r="B782">
        <v>0.19239999999999999</v>
      </c>
    </row>
    <row r="783" spans="1:2" x14ac:dyDescent="0.25">
      <c r="A783" s="11">
        <v>43703</v>
      </c>
      <c r="B783">
        <v>0.1741</v>
      </c>
    </row>
    <row r="784" spans="1:2" x14ac:dyDescent="0.25">
      <c r="A784" s="11">
        <v>43700</v>
      </c>
      <c r="B784">
        <v>0.1716</v>
      </c>
    </row>
    <row r="785" spans="1:2" x14ac:dyDescent="0.25">
      <c r="A785" s="11">
        <v>43699</v>
      </c>
      <c r="B785">
        <v>0.1444</v>
      </c>
    </row>
    <row r="786" spans="1:2" x14ac:dyDescent="0.25">
      <c r="A786" s="11">
        <v>43698</v>
      </c>
      <c r="B786">
        <v>0.1275</v>
      </c>
    </row>
    <row r="787" spans="1:2" x14ac:dyDescent="0.25">
      <c r="A787" s="11">
        <v>43697</v>
      </c>
      <c r="B787">
        <v>0.16689999999999999</v>
      </c>
    </row>
    <row r="788" spans="1:2" x14ac:dyDescent="0.25">
      <c r="A788" s="11">
        <v>43696</v>
      </c>
      <c r="B788">
        <v>0.1497</v>
      </c>
    </row>
    <row r="789" spans="1:2" x14ac:dyDescent="0.25">
      <c r="A789" s="11">
        <v>43693</v>
      </c>
      <c r="B789">
        <v>0.15670000000000001</v>
      </c>
    </row>
    <row r="790" spans="1:2" x14ac:dyDescent="0.25">
      <c r="A790" s="11">
        <v>43692</v>
      </c>
      <c r="B790">
        <v>0.19620000000000001</v>
      </c>
    </row>
    <row r="791" spans="1:2" x14ac:dyDescent="0.25">
      <c r="A791" s="11">
        <v>43691</v>
      </c>
      <c r="B791">
        <v>0.2165</v>
      </c>
    </row>
    <row r="792" spans="1:2" x14ac:dyDescent="0.25">
      <c r="A792" s="11">
        <v>43690</v>
      </c>
      <c r="B792">
        <v>0.14349999999999999</v>
      </c>
    </row>
    <row r="793" spans="1:2" x14ac:dyDescent="0.25">
      <c r="A793" s="11">
        <v>43689</v>
      </c>
      <c r="B793">
        <v>0.2059</v>
      </c>
    </row>
    <row r="794" spans="1:2" x14ac:dyDescent="0.25">
      <c r="A794" s="11">
        <v>43686</v>
      </c>
      <c r="B794">
        <v>0.14899999999999999</v>
      </c>
    </row>
    <row r="795" spans="1:2" x14ac:dyDescent="0.25">
      <c r="A795" s="11">
        <v>43685</v>
      </c>
      <c r="B795">
        <v>0.13339999999999999</v>
      </c>
    </row>
    <row r="796" spans="1:2" x14ac:dyDescent="0.25">
      <c r="A796" s="11">
        <v>43684</v>
      </c>
      <c r="B796">
        <v>0.1883</v>
      </c>
    </row>
    <row r="797" spans="1:2" x14ac:dyDescent="0.25">
      <c r="A797" s="11">
        <v>43683</v>
      </c>
      <c r="B797">
        <v>0.20119999999999999</v>
      </c>
    </row>
    <row r="798" spans="1:2" x14ac:dyDescent="0.25">
      <c r="A798" s="11">
        <v>43682</v>
      </c>
      <c r="B798">
        <v>0.28210000000000002</v>
      </c>
    </row>
    <row r="799" spans="1:2" x14ac:dyDescent="0.25">
      <c r="A799" s="11">
        <v>43679</v>
      </c>
      <c r="B799">
        <v>0.1447</v>
      </c>
    </row>
    <row r="800" spans="1:2" x14ac:dyDescent="0.25">
      <c r="A800" s="11">
        <v>43678</v>
      </c>
      <c r="B800">
        <v>0.15989999999999999</v>
      </c>
    </row>
    <row r="801" spans="1:2" x14ac:dyDescent="0.25">
      <c r="A801" s="11">
        <v>43677</v>
      </c>
      <c r="B801">
        <v>0.1426</v>
      </c>
    </row>
    <row r="802" spans="1:2" x14ac:dyDescent="0.25">
      <c r="A802" s="11">
        <v>43676</v>
      </c>
      <c r="B802">
        <v>0.12180000000000001</v>
      </c>
    </row>
    <row r="803" spans="1:2" x14ac:dyDescent="0.25">
      <c r="A803" s="11">
        <v>43675</v>
      </c>
      <c r="B803">
        <v>0.1016</v>
      </c>
    </row>
    <row r="804" spans="1:2" x14ac:dyDescent="0.25">
      <c r="A804" s="11">
        <v>43672</v>
      </c>
      <c r="B804">
        <v>0.1008</v>
      </c>
    </row>
    <row r="805" spans="1:2" x14ac:dyDescent="0.25">
      <c r="A805" s="11">
        <v>43671</v>
      </c>
      <c r="B805">
        <v>0.1046</v>
      </c>
    </row>
    <row r="806" spans="1:2" x14ac:dyDescent="0.25">
      <c r="A806" s="11">
        <v>43670</v>
      </c>
      <c r="B806">
        <v>0.1004</v>
      </c>
    </row>
    <row r="807" spans="1:2" x14ac:dyDescent="0.25">
      <c r="A807" s="11">
        <v>43669</v>
      </c>
      <c r="B807">
        <v>0.1056</v>
      </c>
    </row>
    <row r="808" spans="1:2" x14ac:dyDescent="0.25">
      <c r="A808" s="11">
        <v>43668</v>
      </c>
      <c r="B808">
        <v>0.1124</v>
      </c>
    </row>
    <row r="809" spans="1:2" x14ac:dyDescent="0.25">
      <c r="A809" s="11">
        <v>43665</v>
      </c>
      <c r="B809">
        <v>0.1144</v>
      </c>
    </row>
    <row r="810" spans="1:2" x14ac:dyDescent="0.25">
      <c r="A810" s="11">
        <v>43664</v>
      </c>
      <c r="B810">
        <v>9.2999999999999999E-2</v>
      </c>
    </row>
    <row r="811" spans="1:2" x14ac:dyDescent="0.25">
      <c r="A811" s="11">
        <v>43663</v>
      </c>
      <c r="B811">
        <v>0.10440000000000001</v>
      </c>
    </row>
    <row r="812" spans="1:2" x14ac:dyDescent="0.25">
      <c r="A812" s="11">
        <v>43662</v>
      </c>
      <c r="B812">
        <v>8.8099999999999998E-2</v>
      </c>
    </row>
    <row r="813" spans="1:2" x14ac:dyDescent="0.25">
      <c r="A813" s="11">
        <v>43661</v>
      </c>
      <c r="B813">
        <v>8.5000000000000006E-2</v>
      </c>
    </row>
    <row r="814" spans="1:2" x14ac:dyDescent="0.25">
      <c r="A814" s="11">
        <v>43658</v>
      </c>
      <c r="B814">
        <v>8.0600000000000005E-2</v>
      </c>
    </row>
    <row r="815" spans="1:2" x14ac:dyDescent="0.25">
      <c r="A815" s="11">
        <v>43657</v>
      </c>
      <c r="B815">
        <v>7.7600000000000002E-2</v>
      </c>
    </row>
    <row r="816" spans="1:2" x14ac:dyDescent="0.25">
      <c r="A816" s="11">
        <v>43656</v>
      </c>
      <c r="B816">
        <v>8.1500000000000003E-2</v>
      </c>
    </row>
    <row r="817" spans="1:2" x14ac:dyDescent="0.25">
      <c r="A817" s="11">
        <v>43655</v>
      </c>
      <c r="B817">
        <v>9.3600000000000003E-2</v>
      </c>
    </row>
    <row r="818" spans="1:2" x14ac:dyDescent="0.25">
      <c r="A818" s="11">
        <v>43654</v>
      </c>
      <c r="B818">
        <v>9.3799999999999994E-2</v>
      </c>
    </row>
    <row r="819" spans="1:2" x14ac:dyDescent="0.25">
      <c r="A819" s="11">
        <v>43651</v>
      </c>
      <c r="B819">
        <v>9.3600000000000003E-2</v>
      </c>
    </row>
    <row r="820" spans="1:2" x14ac:dyDescent="0.25">
      <c r="A820" s="11">
        <v>43649</v>
      </c>
      <c r="B820">
        <v>7.6300000000000007E-2</v>
      </c>
    </row>
    <row r="821" spans="1:2" x14ac:dyDescent="0.25">
      <c r="A821" s="11">
        <v>43648</v>
      </c>
      <c r="B821">
        <v>7.6999999999999999E-2</v>
      </c>
    </row>
    <row r="822" spans="1:2" x14ac:dyDescent="0.25">
      <c r="A822" s="11">
        <v>43647</v>
      </c>
      <c r="B822">
        <v>0.1045</v>
      </c>
    </row>
    <row r="823" spans="1:2" x14ac:dyDescent="0.25">
      <c r="A823" s="11">
        <v>43644</v>
      </c>
      <c r="B823">
        <v>0.1071</v>
      </c>
    </row>
    <row r="824" spans="1:2" x14ac:dyDescent="0.25">
      <c r="A824" s="11">
        <v>43643</v>
      </c>
      <c r="B824">
        <v>0.1265</v>
      </c>
    </row>
    <row r="825" spans="1:2" x14ac:dyDescent="0.25">
      <c r="A825" s="11">
        <v>43642</v>
      </c>
      <c r="B825">
        <v>0.14280000000000001</v>
      </c>
    </row>
    <row r="826" spans="1:2" x14ac:dyDescent="0.25">
      <c r="A826" s="11">
        <v>43641</v>
      </c>
      <c r="B826">
        <v>0.14549999999999999</v>
      </c>
    </row>
    <row r="827" spans="1:2" x14ac:dyDescent="0.25">
      <c r="A827" s="11">
        <v>43640</v>
      </c>
      <c r="B827">
        <v>0.1353</v>
      </c>
    </row>
    <row r="828" spans="1:2" x14ac:dyDescent="0.25">
      <c r="A828" s="11">
        <v>43637</v>
      </c>
      <c r="B828">
        <v>0.14360000000000001</v>
      </c>
    </row>
    <row r="829" spans="1:2" x14ac:dyDescent="0.25">
      <c r="A829" s="11">
        <v>43636</v>
      </c>
      <c r="B829">
        <v>0.13780000000000001</v>
      </c>
    </row>
    <row r="830" spans="1:2" x14ac:dyDescent="0.25">
      <c r="A830" s="11">
        <v>43635</v>
      </c>
      <c r="B830">
        <v>0.15709999999999999</v>
      </c>
    </row>
    <row r="831" spans="1:2" x14ac:dyDescent="0.25">
      <c r="A831" s="11">
        <v>43634</v>
      </c>
      <c r="B831">
        <v>0.16500000000000001</v>
      </c>
    </row>
    <row r="832" spans="1:2" x14ac:dyDescent="0.25">
      <c r="A832" s="11">
        <v>43633</v>
      </c>
      <c r="B832">
        <v>0.1628</v>
      </c>
    </row>
    <row r="833" spans="1:2" x14ac:dyDescent="0.25">
      <c r="A833" s="11">
        <v>43630</v>
      </c>
      <c r="B833">
        <v>0.15060000000000001</v>
      </c>
    </row>
    <row r="834" spans="1:2" x14ac:dyDescent="0.25">
      <c r="A834" s="11">
        <v>43629</v>
      </c>
      <c r="B834">
        <v>0.15709999999999999</v>
      </c>
    </row>
    <row r="835" spans="1:2" x14ac:dyDescent="0.25">
      <c r="A835" s="11">
        <v>43628</v>
      </c>
      <c r="B835">
        <v>0.16470000000000001</v>
      </c>
    </row>
    <row r="836" spans="1:2" x14ac:dyDescent="0.25">
      <c r="A836" s="11">
        <v>43627</v>
      </c>
      <c r="B836">
        <v>0.17230000000000001</v>
      </c>
    </row>
    <row r="837" spans="1:2" x14ac:dyDescent="0.25">
      <c r="A837" s="11">
        <v>43626</v>
      </c>
      <c r="B837">
        <v>0.16869999999999999</v>
      </c>
    </row>
    <row r="838" spans="1:2" x14ac:dyDescent="0.25">
      <c r="A838" s="11">
        <v>43623</v>
      </c>
      <c r="B838">
        <v>0.12559999999999999</v>
      </c>
    </row>
    <row r="839" spans="1:2" x14ac:dyDescent="0.25">
      <c r="A839" s="11">
        <v>43622</v>
      </c>
      <c r="B839">
        <v>0.1249</v>
      </c>
    </row>
    <row r="840" spans="1:2" x14ac:dyDescent="0.25">
      <c r="A840" s="11">
        <v>43621</v>
      </c>
      <c r="B840">
        <v>0.13550000000000001</v>
      </c>
    </row>
    <row r="841" spans="1:2" x14ac:dyDescent="0.25">
      <c r="A841" s="11">
        <v>43620</v>
      </c>
      <c r="B841">
        <v>0.14510000000000001</v>
      </c>
    </row>
    <row r="842" spans="1:2" x14ac:dyDescent="0.25">
      <c r="A842" s="11">
        <v>43619</v>
      </c>
      <c r="B842">
        <v>0.1588</v>
      </c>
    </row>
    <row r="843" spans="1:2" x14ac:dyDescent="0.25">
      <c r="A843" s="11">
        <v>43616</v>
      </c>
      <c r="B843">
        <v>0.16320000000000001</v>
      </c>
    </row>
    <row r="844" spans="1:2" x14ac:dyDescent="0.25">
      <c r="A844" s="11">
        <v>43615</v>
      </c>
      <c r="B844">
        <v>0.14410000000000001</v>
      </c>
    </row>
    <row r="845" spans="1:2" x14ac:dyDescent="0.25">
      <c r="A845" s="11">
        <v>43614</v>
      </c>
      <c r="B845">
        <v>0.1653</v>
      </c>
    </row>
    <row r="846" spans="1:2" x14ac:dyDescent="0.25">
      <c r="A846" s="11">
        <v>43613</v>
      </c>
      <c r="B846">
        <v>0.15459999999999999</v>
      </c>
    </row>
    <row r="847" spans="1:2" x14ac:dyDescent="0.25">
      <c r="A847" s="11">
        <v>43609</v>
      </c>
      <c r="B847">
        <v>0.1278</v>
      </c>
    </row>
    <row r="848" spans="1:2" x14ac:dyDescent="0.25">
      <c r="A848" s="11">
        <v>43608</v>
      </c>
      <c r="B848">
        <v>0.15329999999999999</v>
      </c>
    </row>
    <row r="849" spans="1:2" x14ac:dyDescent="0.25">
      <c r="A849" s="11">
        <v>43607</v>
      </c>
      <c r="B849">
        <v>0.1208</v>
      </c>
    </row>
    <row r="850" spans="1:2" x14ac:dyDescent="0.25">
      <c r="A850" s="11">
        <v>43606</v>
      </c>
      <c r="B850">
        <v>0.12839999999999999</v>
      </c>
    </row>
    <row r="851" spans="1:2" x14ac:dyDescent="0.25">
      <c r="A851" s="11">
        <v>43605</v>
      </c>
      <c r="B851">
        <v>0.14729999999999999</v>
      </c>
    </row>
    <row r="852" spans="1:2" x14ac:dyDescent="0.25">
      <c r="A852" s="11">
        <v>43602</v>
      </c>
      <c r="B852">
        <v>0.1298</v>
      </c>
    </row>
    <row r="853" spans="1:2" x14ac:dyDescent="0.25">
      <c r="A853" s="11">
        <v>43601</v>
      </c>
      <c r="B853">
        <v>0.12540000000000001</v>
      </c>
    </row>
    <row r="854" spans="1:2" x14ac:dyDescent="0.25">
      <c r="A854" s="11">
        <v>43600</v>
      </c>
      <c r="B854">
        <v>0.13780000000000001</v>
      </c>
    </row>
    <row r="855" spans="1:2" x14ac:dyDescent="0.25">
      <c r="A855" s="11">
        <v>43599</v>
      </c>
      <c r="B855">
        <v>0.16170000000000001</v>
      </c>
    </row>
    <row r="856" spans="1:2" x14ac:dyDescent="0.25">
      <c r="A856" s="11">
        <v>43598</v>
      </c>
      <c r="B856">
        <v>0.21590000000000001</v>
      </c>
    </row>
    <row r="857" spans="1:2" x14ac:dyDescent="0.25">
      <c r="A857" s="11">
        <v>43595</v>
      </c>
      <c r="B857">
        <v>0.1401</v>
      </c>
    </row>
    <row r="858" spans="1:2" x14ac:dyDescent="0.25">
      <c r="A858" s="11">
        <v>43594</v>
      </c>
      <c r="B858">
        <v>0.186</v>
      </c>
    </row>
    <row r="859" spans="1:2" x14ac:dyDescent="0.25">
      <c r="A859" s="11">
        <v>43593</v>
      </c>
      <c r="B859">
        <v>0.17269999999999999</v>
      </c>
    </row>
    <row r="860" spans="1:2" x14ac:dyDescent="0.25">
      <c r="A860" s="11">
        <v>43592</v>
      </c>
      <c r="B860">
        <v>0.17019999999999999</v>
      </c>
    </row>
    <row r="861" spans="1:2" x14ac:dyDescent="0.25">
      <c r="A861" s="11">
        <v>43591</v>
      </c>
      <c r="B861">
        <v>0.12709999999999999</v>
      </c>
    </row>
    <row r="862" spans="1:2" x14ac:dyDescent="0.25">
      <c r="A862" s="11">
        <v>43588</v>
      </c>
      <c r="B862">
        <v>8.4000000000000005E-2</v>
      </c>
    </row>
    <row r="863" spans="1:2" x14ac:dyDescent="0.25">
      <c r="A863" s="11">
        <v>43587</v>
      </c>
      <c r="B863">
        <v>0.1045</v>
      </c>
    </row>
    <row r="864" spans="1:2" x14ac:dyDescent="0.25">
      <c r="A864" s="11">
        <v>43586</v>
      </c>
      <c r="B864">
        <v>0.11700000000000001</v>
      </c>
    </row>
    <row r="865" spans="1:2" x14ac:dyDescent="0.25">
      <c r="A865" s="11">
        <v>43585</v>
      </c>
      <c r="B865">
        <v>8.8800000000000004E-2</v>
      </c>
    </row>
    <row r="866" spans="1:2" x14ac:dyDescent="0.25">
      <c r="A866" s="11">
        <v>43584</v>
      </c>
      <c r="B866">
        <v>0.10440000000000001</v>
      </c>
    </row>
    <row r="867" spans="1:2" x14ac:dyDescent="0.25">
      <c r="A867" s="11">
        <v>43581</v>
      </c>
      <c r="B867">
        <v>8.8999999999999996E-2</v>
      </c>
    </row>
    <row r="868" spans="1:2" x14ac:dyDescent="0.25">
      <c r="A868" s="11">
        <v>43580</v>
      </c>
      <c r="B868">
        <v>9.7500000000000003E-2</v>
      </c>
    </row>
    <row r="869" spans="1:2" x14ac:dyDescent="0.25">
      <c r="A869" s="11">
        <v>43579</v>
      </c>
      <c r="B869">
        <v>9.74E-2</v>
      </c>
    </row>
    <row r="870" spans="1:2" x14ac:dyDescent="0.25">
      <c r="A870" s="11">
        <v>43578</v>
      </c>
      <c r="B870">
        <v>9.0399999999999994E-2</v>
      </c>
    </row>
    <row r="871" spans="1:2" x14ac:dyDescent="0.25">
      <c r="A871" s="11">
        <v>43577</v>
      </c>
      <c r="B871">
        <v>9.2499999999999999E-2</v>
      </c>
    </row>
    <row r="872" spans="1:2" x14ac:dyDescent="0.25">
      <c r="A872" s="11">
        <v>43573</v>
      </c>
      <c r="B872">
        <v>7.5300000000000006E-2</v>
      </c>
    </row>
    <row r="873" spans="1:2" x14ac:dyDescent="0.25">
      <c r="A873" s="11">
        <v>43572</v>
      </c>
      <c r="B873">
        <v>9.3600000000000003E-2</v>
      </c>
    </row>
    <row r="874" spans="1:2" x14ac:dyDescent="0.25">
      <c r="A874" s="11">
        <v>43571</v>
      </c>
      <c r="B874">
        <v>8.4900000000000003E-2</v>
      </c>
    </row>
    <row r="875" spans="1:2" x14ac:dyDescent="0.25">
      <c r="A875" s="11">
        <v>43570</v>
      </c>
      <c r="B875">
        <v>8.7400000000000005E-2</v>
      </c>
    </row>
    <row r="876" spans="1:2" x14ac:dyDescent="0.25">
      <c r="A876" s="11">
        <v>43567</v>
      </c>
      <c r="B876">
        <v>7.5399999999999995E-2</v>
      </c>
    </row>
    <row r="877" spans="1:2" x14ac:dyDescent="0.25">
      <c r="A877" s="11">
        <v>43566</v>
      </c>
      <c r="B877">
        <v>7.9600000000000004E-2</v>
      </c>
    </row>
    <row r="878" spans="1:2" x14ac:dyDescent="0.25">
      <c r="A878" s="11">
        <v>43565</v>
      </c>
      <c r="B878">
        <v>0.08</v>
      </c>
    </row>
    <row r="879" spans="1:2" x14ac:dyDescent="0.25">
      <c r="A879" s="11">
        <v>43564</v>
      </c>
      <c r="B879">
        <v>9.8500000000000004E-2</v>
      </c>
    </row>
    <row r="880" spans="1:2" x14ac:dyDescent="0.25">
      <c r="A880" s="11">
        <v>43563</v>
      </c>
      <c r="B880">
        <v>8.9599999999999999E-2</v>
      </c>
    </row>
    <row r="881" spans="1:2" x14ac:dyDescent="0.25">
      <c r="A881" s="11">
        <v>43560</v>
      </c>
      <c r="B881">
        <v>8.3900000000000002E-2</v>
      </c>
    </row>
    <row r="882" spans="1:2" x14ac:dyDescent="0.25">
      <c r="A882" s="11">
        <v>43559</v>
      </c>
      <c r="B882">
        <v>9.3299999999999994E-2</v>
      </c>
    </row>
    <row r="883" spans="1:2" x14ac:dyDescent="0.25">
      <c r="A883" s="11">
        <v>43558</v>
      </c>
      <c r="B883">
        <v>9.1999999999999998E-2</v>
      </c>
    </row>
    <row r="884" spans="1:2" x14ac:dyDescent="0.25">
      <c r="A884" s="11">
        <v>43557</v>
      </c>
      <c r="B884">
        <v>0.1056</v>
      </c>
    </row>
    <row r="885" spans="1:2" x14ac:dyDescent="0.25">
      <c r="A885" s="11">
        <v>43556</v>
      </c>
      <c r="B885">
        <v>0.1002</v>
      </c>
    </row>
    <row r="886" spans="1:2" x14ac:dyDescent="0.25">
      <c r="A886" s="11">
        <v>43553</v>
      </c>
      <c r="B886">
        <v>9.9000000000000005E-2</v>
      </c>
    </row>
    <row r="887" spans="1:2" x14ac:dyDescent="0.25">
      <c r="A887" s="11">
        <v>43552</v>
      </c>
      <c r="B887">
        <v>0.10970000000000001</v>
      </c>
    </row>
    <row r="888" spans="1:2" x14ac:dyDescent="0.25">
      <c r="A888" s="11">
        <v>43551</v>
      </c>
      <c r="B888">
        <v>0.12540000000000001</v>
      </c>
    </row>
    <row r="889" spans="1:2" x14ac:dyDescent="0.25">
      <c r="A889" s="11">
        <v>43550</v>
      </c>
      <c r="B889">
        <v>0.126</v>
      </c>
    </row>
    <row r="890" spans="1:2" x14ac:dyDescent="0.25">
      <c r="A890" s="11">
        <v>43549</v>
      </c>
      <c r="B890">
        <v>0.13800000000000001</v>
      </c>
    </row>
    <row r="891" spans="1:2" x14ac:dyDescent="0.25">
      <c r="A891" s="11">
        <v>43546</v>
      </c>
      <c r="B891">
        <v>0.13250000000000001</v>
      </c>
    </row>
    <row r="892" spans="1:2" x14ac:dyDescent="0.25">
      <c r="A892" s="11">
        <v>43545</v>
      </c>
      <c r="B892">
        <v>0.1038</v>
      </c>
    </row>
    <row r="893" spans="1:2" x14ac:dyDescent="0.25">
      <c r="A893" s="11">
        <v>43544</v>
      </c>
      <c r="B893">
        <v>0.1187</v>
      </c>
    </row>
    <row r="894" spans="1:2" x14ac:dyDescent="0.25">
      <c r="A894" s="11">
        <v>43543</v>
      </c>
      <c r="B894">
        <v>0.11990000000000001</v>
      </c>
    </row>
    <row r="895" spans="1:2" x14ac:dyDescent="0.25">
      <c r="A895" s="11">
        <v>43542</v>
      </c>
      <c r="B895">
        <v>0.10340000000000001</v>
      </c>
    </row>
    <row r="896" spans="1:2" x14ac:dyDescent="0.25">
      <c r="A896" s="11">
        <v>43539</v>
      </c>
      <c r="B896">
        <v>8.72E-2</v>
      </c>
    </row>
    <row r="897" spans="1:2" x14ac:dyDescent="0.25">
      <c r="A897" s="11">
        <v>43538</v>
      </c>
      <c r="B897">
        <v>9.4799999999999995E-2</v>
      </c>
    </row>
    <row r="898" spans="1:2" x14ac:dyDescent="0.25">
      <c r="A898" s="11">
        <v>43537</v>
      </c>
      <c r="B898">
        <v>0.12529999999999999</v>
      </c>
    </row>
    <row r="899" spans="1:2" x14ac:dyDescent="0.25">
      <c r="A899" s="11">
        <v>43536</v>
      </c>
      <c r="B899">
        <v>0.14019999999999999</v>
      </c>
    </row>
    <row r="900" spans="1:2" x14ac:dyDescent="0.25">
      <c r="A900" s="11">
        <v>43535</v>
      </c>
      <c r="B900">
        <v>0.14119999999999999</v>
      </c>
    </row>
    <row r="901" spans="1:2" x14ac:dyDescent="0.25">
      <c r="A901" s="11">
        <v>43532</v>
      </c>
      <c r="B901">
        <v>0.14510000000000001</v>
      </c>
    </row>
    <row r="902" spans="1:2" x14ac:dyDescent="0.25">
      <c r="A902" s="11">
        <v>43531</v>
      </c>
      <c r="B902">
        <v>0.1575</v>
      </c>
    </row>
    <row r="903" spans="1:2" x14ac:dyDescent="0.25">
      <c r="A903" s="11">
        <v>43530</v>
      </c>
      <c r="B903">
        <v>0.1552</v>
      </c>
    </row>
    <row r="904" spans="1:2" x14ac:dyDescent="0.25">
      <c r="A904" s="11">
        <v>43529</v>
      </c>
      <c r="B904">
        <v>0.13550000000000001</v>
      </c>
    </row>
    <row r="905" spans="1:2" x14ac:dyDescent="0.25">
      <c r="A905" s="11">
        <v>43528</v>
      </c>
      <c r="B905">
        <v>0.1467</v>
      </c>
    </row>
    <row r="906" spans="1:2" x14ac:dyDescent="0.25">
      <c r="A906" s="11">
        <v>43525</v>
      </c>
      <c r="B906">
        <v>8.7999999999999995E-2</v>
      </c>
    </row>
    <row r="907" spans="1:2" x14ac:dyDescent="0.25">
      <c r="A907" s="11">
        <v>43524</v>
      </c>
      <c r="B907">
        <v>9.5699999999999993E-2</v>
      </c>
    </row>
    <row r="908" spans="1:2" x14ac:dyDescent="0.25">
      <c r="A908" s="11">
        <v>43523</v>
      </c>
      <c r="B908">
        <v>9.8799999999999999E-2</v>
      </c>
    </row>
    <row r="909" spans="1:2" x14ac:dyDescent="0.25">
      <c r="A909" s="11">
        <v>43522</v>
      </c>
      <c r="B909">
        <v>0.121</v>
      </c>
    </row>
    <row r="910" spans="1:2" x14ac:dyDescent="0.25">
      <c r="A910" s="11">
        <v>43521</v>
      </c>
      <c r="B910">
        <v>0.1132</v>
      </c>
    </row>
    <row r="911" spans="1:2" x14ac:dyDescent="0.25">
      <c r="A911" s="11">
        <v>43518</v>
      </c>
      <c r="B911">
        <v>9.7500000000000003E-2</v>
      </c>
    </row>
    <row r="912" spans="1:2" x14ac:dyDescent="0.25">
      <c r="A912" s="11">
        <v>43517</v>
      </c>
      <c r="B912">
        <v>0.109</v>
      </c>
    </row>
    <row r="913" spans="1:2" x14ac:dyDescent="0.25">
      <c r="A913" s="11">
        <v>43516</v>
      </c>
      <c r="B913">
        <v>0.1008</v>
      </c>
    </row>
    <row r="914" spans="1:2" x14ac:dyDescent="0.25">
      <c r="A914" s="11">
        <v>43515</v>
      </c>
      <c r="B914">
        <v>0.1154</v>
      </c>
    </row>
    <row r="915" spans="1:2" x14ac:dyDescent="0.25">
      <c r="A915" s="11">
        <v>43511</v>
      </c>
      <c r="B915">
        <v>9.8299999999999998E-2</v>
      </c>
    </row>
    <row r="916" spans="1:2" x14ac:dyDescent="0.25">
      <c r="A916" s="11">
        <v>43510</v>
      </c>
      <c r="B916">
        <v>0.1177</v>
      </c>
    </row>
    <row r="917" spans="1:2" x14ac:dyDescent="0.25">
      <c r="A917" s="11">
        <v>43509</v>
      </c>
      <c r="B917">
        <v>0.1171</v>
      </c>
    </row>
    <row r="918" spans="1:2" x14ac:dyDescent="0.25">
      <c r="A918" s="11">
        <v>43508</v>
      </c>
      <c r="B918">
        <v>0.1095</v>
      </c>
    </row>
    <row r="919" spans="1:2" x14ac:dyDescent="0.25">
      <c r="A919" s="11">
        <v>43507</v>
      </c>
      <c r="B919">
        <v>0.1273</v>
      </c>
    </row>
    <row r="920" spans="1:2" x14ac:dyDescent="0.25">
      <c r="A920" s="11">
        <v>43504</v>
      </c>
      <c r="B920">
        <v>0.1157</v>
      </c>
    </row>
    <row r="921" spans="1:2" x14ac:dyDescent="0.25">
      <c r="A921" s="11">
        <v>43503</v>
      </c>
      <c r="B921">
        <v>0.1191</v>
      </c>
    </row>
    <row r="922" spans="1:2" x14ac:dyDescent="0.25">
      <c r="A922" s="11">
        <v>43502</v>
      </c>
      <c r="B922">
        <v>0.1087</v>
      </c>
    </row>
    <row r="923" spans="1:2" x14ac:dyDescent="0.25">
      <c r="A923" s="11">
        <v>43501</v>
      </c>
      <c r="B923">
        <v>0.1222</v>
      </c>
    </row>
    <row r="924" spans="1:2" x14ac:dyDescent="0.25">
      <c r="A924" s="11">
        <v>43500</v>
      </c>
      <c r="B924">
        <v>0.11990000000000001</v>
      </c>
    </row>
    <row r="925" spans="1:2" x14ac:dyDescent="0.25">
      <c r="A925" s="11">
        <v>43497</v>
      </c>
      <c r="B925">
        <v>0.1176</v>
      </c>
    </row>
    <row r="926" spans="1:2" x14ac:dyDescent="0.25">
      <c r="A926" s="11">
        <v>43496</v>
      </c>
      <c r="B926">
        <v>0.1182</v>
      </c>
    </row>
    <row r="927" spans="1:2" x14ac:dyDescent="0.25">
      <c r="A927" s="11">
        <v>43495</v>
      </c>
      <c r="B927">
        <v>0.1394</v>
      </c>
    </row>
    <row r="928" spans="1:2" x14ac:dyDescent="0.25">
      <c r="A928" s="11">
        <v>43494</v>
      </c>
      <c r="B928">
        <v>0.16250000000000001</v>
      </c>
    </row>
    <row r="929" spans="1:2" x14ac:dyDescent="0.25">
      <c r="A929" s="11">
        <v>43493</v>
      </c>
      <c r="B929">
        <v>0.16669999999999999</v>
      </c>
    </row>
    <row r="930" spans="1:2" x14ac:dyDescent="0.25">
      <c r="A930" s="11">
        <v>43490</v>
      </c>
      <c r="B930">
        <v>0.13700000000000001</v>
      </c>
    </row>
    <row r="931" spans="1:2" x14ac:dyDescent="0.25">
      <c r="A931" s="11">
        <v>43489</v>
      </c>
      <c r="B931">
        <v>0.16300000000000001</v>
      </c>
    </row>
    <row r="932" spans="1:2" x14ac:dyDescent="0.25">
      <c r="A932" s="11">
        <v>43488</v>
      </c>
      <c r="B932">
        <v>0.1696</v>
      </c>
    </row>
    <row r="933" spans="1:2" x14ac:dyDescent="0.25">
      <c r="A933" s="11">
        <v>43487</v>
      </c>
      <c r="B933">
        <v>0.1867</v>
      </c>
    </row>
    <row r="934" spans="1:2" x14ac:dyDescent="0.25">
      <c r="A934" s="11">
        <v>43483</v>
      </c>
      <c r="B934">
        <v>0.12280000000000001</v>
      </c>
    </row>
    <row r="935" spans="1:2" x14ac:dyDescent="0.25">
      <c r="A935" s="11">
        <v>43482</v>
      </c>
      <c r="B935">
        <v>0.12379999999999999</v>
      </c>
    </row>
    <row r="936" spans="1:2" x14ac:dyDescent="0.25">
      <c r="A936" s="11">
        <v>43481</v>
      </c>
      <c r="B936">
        <v>0.1409</v>
      </c>
    </row>
    <row r="937" spans="1:2" x14ac:dyDescent="0.25">
      <c r="A937" s="11">
        <v>43480</v>
      </c>
      <c r="B937">
        <v>0.1515</v>
      </c>
    </row>
    <row r="938" spans="1:2" x14ac:dyDescent="0.25">
      <c r="A938" s="11">
        <v>43479</v>
      </c>
      <c r="B938">
        <v>0.1512</v>
      </c>
    </row>
    <row r="939" spans="1:2" x14ac:dyDescent="0.25">
      <c r="A939" s="11">
        <v>43476</v>
      </c>
      <c r="B939">
        <v>0.1384</v>
      </c>
    </row>
    <row r="940" spans="1:2" x14ac:dyDescent="0.25">
      <c r="A940" s="11">
        <v>43475</v>
      </c>
      <c r="B940">
        <v>0.15820000000000001</v>
      </c>
    </row>
    <row r="941" spans="1:2" x14ac:dyDescent="0.25">
      <c r="A941" s="11">
        <v>43474</v>
      </c>
      <c r="B941">
        <v>0.1772</v>
      </c>
    </row>
    <row r="942" spans="1:2" x14ac:dyDescent="0.25">
      <c r="A942" s="11">
        <v>43473</v>
      </c>
      <c r="B942">
        <v>0.1875</v>
      </c>
    </row>
    <row r="943" spans="1:2" x14ac:dyDescent="0.25">
      <c r="A943" s="11">
        <v>43472</v>
      </c>
      <c r="B943">
        <v>0.19789999999999999</v>
      </c>
    </row>
    <row r="944" spans="1:2" x14ac:dyDescent="0.25">
      <c r="A944" s="11">
        <v>43469</v>
      </c>
      <c r="B944">
        <v>0.18740000000000001</v>
      </c>
    </row>
    <row r="945" spans="1:2" x14ac:dyDescent="0.25">
      <c r="A945" s="11">
        <v>43468</v>
      </c>
      <c r="B945">
        <v>0.2324</v>
      </c>
    </row>
    <row r="946" spans="1:2" x14ac:dyDescent="0.25">
      <c r="A946" s="11">
        <v>43467</v>
      </c>
      <c r="B946">
        <v>0.19270000000000001</v>
      </c>
    </row>
    <row r="947" spans="1:2" x14ac:dyDescent="0.25">
      <c r="A947" s="11">
        <v>43465</v>
      </c>
      <c r="B947">
        <v>0.2351</v>
      </c>
    </row>
    <row r="948" spans="1:2" x14ac:dyDescent="0.25">
      <c r="A948" s="11">
        <v>43462</v>
      </c>
      <c r="B948">
        <v>0.2641</v>
      </c>
    </row>
    <row r="949" spans="1:2" x14ac:dyDescent="0.25">
      <c r="A949" s="11">
        <v>43461</v>
      </c>
      <c r="B949">
        <v>0.27439999999999998</v>
      </c>
    </row>
    <row r="950" spans="1:2" x14ac:dyDescent="0.25">
      <c r="A950" s="11">
        <v>43460</v>
      </c>
      <c r="B950">
        <v>0.29339999999999999</v>
      </c>
    </row>
    <row r="951" spans="1:2" x14ac:dyDescent="0.25">
      <c r="A951" s="11">
        <v>43458</v>
      </c>
      <c r="B951">
        <v>0.38679999999999998</v>
      </c>
    </row>
    <row r="952" spans="1:2" x14ac:dyDescent="0.25">
      <c r="A952" s="11">
        <v>43455</v>
      </c>
      <c r="B952">
        <v>0.28449999999999998</v>
      </c>
    </row>
    <row r="953" spans="1:2" x14ac:dyDescent="0.25">
      <c r="A953" s="11">
        <v>43454</v>
      </c>
      <c r="B953">
        <v>0.23730000000000001</v>
      </c>
    </row>
    <row r="954" spans="1:2" x14ac:dyDescent="0.25">
      <c r="A954" s="11">
        <v>43453</v>
      </c>
      <c r="B954">
        <v>0.2742</v>
      </c>
    </row>
    <row r="955" spans="1:2" x14ac:dyDescent="0.25">
      <c r="A955" s="11">
        <v>43452</v>
      </c>
      <c r="B955">
        <v>0.318</v>
      </c>
    </row>
    <row r="956" spans="1:2" x14ac:dyDescent="0.25">
      <c r="A956" s="11">
        <v>43451</v>
      </c>
      <c r="B956">
        <v>0.26229999999999998</v>
      </c>
    </row>
    <row r="957" spans="1:2" x14ac:dyDescent="0.25">
      <c r="A957" s="11">
        <v>43448</v>
      </c>
      <c r="B957">
        <v>0.19420000000000001</v>
      </c>
    </row>
    <row r="958" spans="1:2" x14ac:dyDescent="0.25">
      <c r="A958" s="11">
        <v>43447</v>
      </c>
      <c r="B958">
        <v>0.23350000000000001</v>
      </c>
    </row>
    <row r="959" spans="1:2" x14ac:dyDescent="0.25">
      <c r="A959" s="11">
        <v>43446</v>
      </c>
      <c r="B959">
        <v>0.21990000000000001</v>
      </c>
    </row>
    <row r="960" spans="1:2" x14ac:dyDescent="0.25">
      <c r="A960" s="11">
        <v>43445</v>
      </c>
      <c r="B960">
        <v>0.22500000000000001</v>
      </c>
    </row>
    <row r="961" spans="1:2" x14ac:dyDescent="0.25">
      <c r="A961" s="11">
        <v>43444</v>
      </c>
      <c r="B961">
        <v>0.2407</v>
      </c>
    </row>
    <row r="962" spans="1:2" x14ac:dyDescent="0.25">
      <c r="A962" s="11">
        <v>43441</v>
      </c>
      <c r="B962">
        <v>0.2268</v>
      </c>
    </row>
    <row r="963" spans="1:2" x14ac:dyDescent="0.25">
      <c r="A963" s="11">
        <v>43440</v>
      </c>
      <c r="B963">
        <v>0.21099999999999999</v>
      </c>
    </row>
    <row r="964" spans="1:2" x14ac:dyDescent="0.25">
      <c r="A964" s="11">
        <v>43438</v>
      </c>
      <c r="B964">
        <v>0.20810000000000001</v>
      </c>
    </row>
    <row r="965" spans="1:2" x14ac:dyDescent="0.25">
      <c r="A965" s="11">
        <v>43437</v>
      </c>
      <c r="B965">
        <v>0.15190000000000001</v>
      </c>
    </row>
    <row r="966" spans="1:2" x14ac:dyDescent="0.25">
      <c r="A966" s="11">
        <v>43434</v>
      </c>
      <c r="B966">
        <v>0.16619999999999999</v>
      </c>
    </row>
    <row r="967" spans="1:2" x14ac:dyDescent="0.25">
      <c r="A967" s="11">
        <v>43433</v>
      </c>
      <c r="B967">
        <v>0.18410000000000001</v>
      </c>
    </row>
    <row r="968" spans="1:2" x14ac:dyDescent="0.25">
      <c r="A968" s="11">
        <v>43432</v>
      </c>
      <c r="B968">
        <v>0.1925</v>
      </c>
    </row>
    <row r="969" spans="1:2" x14ac:dyDescent="0.25">
      <c r="A969" s="11">
        <v>43431</v>
      </c>
      <c r="B969">
        <v>0.185</v>
      </c>
    </row>
    <row r="970" spans="1:2" x14ac:dyDescent="0.25">
      <c r="A970" s="11">
        <v>43430</v>
      </c>
      <c r="B970">
        <v>0.1888</v>
      </c>
    </row>
    <row r="971" spans="1:2" x14ac:dyDescent="0.25">
      <c r="A971" s="11">
        <v>43427</v>
      </c>
      <c r="B971">
        <v>0.1946</v>
      </c>
    </row>
    <row r="972" spans="1:2" x14ac:dyDescent="0.25">
      <c r="A972" s="11">
        <v>43425</v>
      </c>
      <c r="B972">
        <v>0.17449999999999999</v>
      </c>
    </row>
    <row r="973" spans="1:2" x14ac:dyDescent="0.25">
      <c r="A973" s="11">
        <v>43424</v>
      </c>
      <c r="B973">
        <v>0.20599999999999999</v>
      </c>
    </row>
    <row r="974" spans="1:2" x14ac:dyDescent="0.25">
      <c r="A974" s="11">
        <v>43423</v>
      </c>
      <c r="B974">
        <v>0.1731</v>
      </c>
    </row>
    <row r="975" spans="1:2" x14ac:dyDescent="0.25">
      <c r="A975" s="11">
        <v>43420</v>
      </c>
      <c r="B975">
        <v>0.1328</v>
      </c>
    </row>
    <row r="976" spans="1:2" x14ac:dyDescent="0.25">
      <c r="A976" s="11">
        <v>43419</v>
      </c>
      <c r="B976">
        <v>0.16159999999999999</v>
      </c>
    </row>
    <row r="977" spans="1:2" x14ac:dyDescent="0.25">
      <c r="A977" s="11">
        <v>43418</v>
      </c>
      <c r="B977">
        <v>0.19059999999999999</v>
      </c>
    </row>
    <row r="978" spans="1:2" x14ac:dyDescent="0.25">
      <c r="A978" s="11">
        <v>43417</v>
      </c>
      <c r="B978">
        <v>0.16839999999999999</v>
      </c>
    </row>
    <row r="979" spans="1:2" x14ac:dyDescent="0.25">
      <c r="A979" s="11">
        <v>43416</v>
      </c>
      <c r="B979">
        <v>0.17330000000000001</v>
      </c>
    </row>
    <row r="980" spans="1:2" x14ac:dyDescent="0.25">
      <c r="A980" s="11">
        <v>43413</v>
      </c>
      <c r="B980">
        <v>0.13250000000000001</v>
      </c>
    </row>
    <row r="981" spans="1:2" x14ac:dyDescent="0.25">
      <c r="A981" s="11">
        <v>43412</v>
      </c>
      <c r="B981">
        <v>0.12520000000000001</v>
      </c>
    </row>
    <row r="982" spans="1:2" x14ac:dyDescent="0.25">
      <c r="A982" s="11">
        <v>43411</v>
      </c>
      <c r="B982">
        <v>0.13389999999999999</v>
      </c>
    </row>
    <row r="983" spans="1:2" x14ac:dyDescent="0.25">
      <c r="A983" s="11">
        <v>43410</v>
      </c>
      <c r="B983">
        <v>0.18329999999999999</v>
      </c>
    </row>
    <row r="984" spans="1:2" x14ac:dyDescent="0.25">
      <c r="A984" s="11">
        <v>43409</v>
      </c>
      <c r="B984">
        <v>0.19370000000000001</v>
      </c>
    </row>
    <row r="985" spans="1:2" x14ac:dyDescent="0.25">
      <c r="A985" s="11">
        <v>43406</v>
      </c>
      <c r="B985">
        <v>0.18909999999999999</v>
      </c>
    </row>
    <row r="986" spans="1:2" x14ac:dyDescent="0.25">
      <c r="A986" s="11">
        <v>43405</v>
      </c>
      <c r="B986">
        <v>0.17849999999999999</v>
      </c>
    </row>
    <row r="987" spans="1:2" x14ac:dyDescent="0.25">
      <c r="A987" s="11">
        <v>43404</v>
      </c>
      <c r="B987">
        <v>0.2011</v>
      </c>
    </row>
    <row r="988" spans="1:2" x14ac:dyDescent="0.25">
      <c r="A988" s="11">
        <v>43403</v>
      </c>
      <c r="B988">
        <v>0.249</v>
      </c>
    </row>
    <row r="989" spans="1:2" x14ac:dyDescent="0.25">
      <c r="A989" s="11">
        <v>43402</v>
      </c>
      <c r="B989">
        <v>0.29160000000000003</v>
      </c>
    </row>
    <row r="990" spans="1:2" x14ac:dyDescent="0.25">
      <c r="A990" s="11">
        <v>43399</v>
      </c>
      <c r="B990">
        <v>0.26960000000000001</v>
      </c>
    </row>
    <row r="991" spans="1:2" x14ac:dyDescent="0.25">
      <c r="A991" s="11">
        <v>43398</v>
      </c>
      <c r="B991">
        <v>0.21190000000000001</v>
      </c>
    </row>
    <row r="992" spans="1:2" x14ac:dyDescent="0.25">
      <c r="A992" s="11">
        <v>43397</v>
      </c>
      <c r="B992">
        <v>0.23719999999999999</v>
      </c>
    </row>
    <row r="993" spans="1:2" x14ac:dyDescent="0.25">
      <c r="A993" s="11">
        <v>43396</v>
      </c>
      <c r="B993">
        <v>0.1837</v>
      </c>
    </row>
    <row r="994" spans="1:2" x14ac:dyDescent="0.25">
      <c r="A994" s="11">
        <v>43395</v>
      </c>
      <c r="B994">
        <v>0.16969999999999999</v>
      </c>
    </row>
    <row r="995" spans="1:2" x14ac:dyDescent="0.25">
      <c r="A995" s="11">
        <v>43392</v>
      </c>
      <c r="B995">
        <v>0.1638</v>
      </c>
    </row>
    <row r="996" spans="1:2" x14ac:dyDescent="0.25">
      <c r="A996" s="11">
        <v>43391</v>
      </c>
      <c r="B996">
        <v>0.17760000000000001</v>
      </c>
    </row>
    <row r="997" spans="1:2" x14ac:dyDescent="0.25">
      <c r="A997" s="11">
        <v>43390</v>
      </c>
      <c r="B997">
        <v>0.14319999999999999</v>
      </c>
    </row>
    <row r="998" spans="1:2" x14ac:dyDescent="0.25">
      <c r="A998" s="11">
        <v>43389</v>
      </c>
      <c r="B998">
        <v>0.14710000000000001</v>
      </c>
    </row>
    <row r="999" spans="1:2" x14ac:dyDescent="0.25">
      <c r="A999" s="11">
        <v>43388</v>
      </c>
      <c r="B999">
        <v>0.18809999999999999</v>
      </c>
    </row>
    <row r="1000" spans="1:2" x14ac:dyDescent="0.25">
      <c r="A1000" s="11">
        <v>43385</v>
      </c>
      <c r="B1000">
        <v>0.1966</v>
      </c>
    </row>
    <row r="1001" spans="1:2" x14ac:dyDescent="0.25">
      <c r="A1001" s="11">
        <v>43384</v>
      </c>
      <c r="B1001">
        <v>0.23250000000000001</v>
      </c>
    </row>
    <row r="1002" spans="1:2" x14ac:dyDescent="0.25">
      <c r="A1002" s="11">
        <v>43383</v>
      </c>
      <c r="B1002">
        <v>0.1797</v>
      </c>
    </row>
    <row r="1003" spans="1:2" x14ac:dyDescent="0.25">
      <c r="A1003" s="11">
        <v>43382</v>
      </c>
      <c r="B1003">
        <v>0.1164</v>
      </c>
    </row>
    <row r="1004" spans="1:2" x14ac:dyDescent="0.25">
      <c r="A1004" s="11">
        <v>43381</v>
      </c>
      <c r="B1004">
        <v>0.1216</v>
      </c>
    </row>
    <row r="1005" spans="1:2" x14ac:dyDescent="0.25">
      <c r="A1005" s="11">
        <v>43378</v>
      </c>
      <c r="B1005">
        <v>0.125</v>
      </c>
    </row>
    <row r="1006" spans="1:2" x14ac:dyDescent="0.25">
      <c r="A1006" s="11">
        <v>43377</v>
      </c>
      <c r="B1006">
        <v>0.1056</v>
      </c>
    </row>
    <row r="1007" spans="1:2" x14ac:dyDescent="0.25">
      <c r="A1007" s="11">
        <v>43376</v>
      </c>
      <c r="B1007">
        <v>8.14E-2</v>
      </c>
    </row>
    <row r="1008" spans="1:2" x14ac:dyDescent="0.25">
      <c r="A1008" s="11">
        <v>43375</v>
      </c>
      <c r="B1008">
        <v>7.8200000000000006E-2</v>
      </c>
    </row>
    <row r="1009" spans="1:2" x14ac:dyDescent="0.25">
      <c r="A1009" s="11">
        <v>43374</v>
      </c>
      <c r="B1009">
        <v>8.3299999999999999E-2</v>
      </c>
    </row>
    <row r="1010" spans="1:2" x14ac:dyDescent="0.25">
      <c r="A1010" s="11">
        <v>43371</v>
      </c>
      <c r="B1010">
        <v>8.3199999999999996E-2</v>
      </c>
    </row>
    <row r="1011" spans="1:2" x14ac:dyDescent="0.25">
      <c r="A1011" s="11">
        <v>43370</v>
      </c>
      <c r="B1011">
        <v>8.3699999999999997E-2</v>
      </c>
    </row>
    <row r="1012" spans="1:2" x14ac:dyDescent="0.25">
      <c r="A1012" s="11">
        <v>43369</v>
      </c>
      <c r="B1012">
        <v>8.3199999999999996E-2</v>
      </c>
    </row>
    <row r="1013" spans="1:2" x14ac:dyDescent="0.25">
      <c r="A1013" s="11">
        <v>43368</v>
      </c>
      <c r="B1013">
        <v>8.8999999999999996E-2</v>
      </c>
    </row>
    <row r="1014" spans="1:2" x14ac:dyDescent="0.25">
      <c r="A1014" s="11">
        <v>43367</v>
      </c>
      <c r="B1014">
        <v>9.2100000000000001E-2</v>
      </c>
    </row>
    <row r="1015" spans="1:2" x14ac:dyDescent="0.25">
      <c r="A1015" s="11">
        <v>43364</v>
      </c>
      <c r="B1015">
        <v>7.6300000000000007E-2</v>
      </c>
    </row>
    <row r="1016" spans="1:2" x14ac:dyDescent="0.25">
      <c r="A1016" s="11">
        <v>43363</v>
      </c>
      <c r="B1016">
        <v>0.1062</v>
      </c>
    </row>
    <row r="1017" spans="1:2" x14ac:dyDescent="0.25">
      <c r="A1017" s="11">
        <v>43362</v>
      </c>
      <c r="B1017">
        <v>0.1047</v>
      </c>
    </row>
    <row r="1018" spans="1:2" x14ac:dyDescent="0.25">
      <c r="A1018" s="11">
        <v>43361</v>
      </c>
      <c r="B1018">
        <v>0.114</v>
      </c>
    </row>
    <row r="1019" spans="1:2" x14ac:dyDescent="0.25">
      <c r="A1019" s="11">
        <v>43360</v>
      </c>
      <c r="B1019">
        <v>0.12609999999999999</v>
      </c>
    </row>
    <row r="1020" spans="1:2" x14ac:dyDescent="0.25">
      <c r="A1020" s="11">
        <v>43357</v>
      </c>
      <c r="B1020">
        <v>0.1027</v>
      </c>
    </row>
    <row r="1021" spans="1:2" x14ac:dyDescent="0.25">
      <c r="A1021" s="11">
        <v>43356</v>
      </c>
      <c r="B1021">
        <v>0.1038</v>
      </c>
    </row>
    <row r="1022" spans="1:2" x14ac:dyDescent="0.25">
      <c r="A1022" s="11">
        <v>43355</v>
      </c>
      <c r="B1022">
        <v>0.1087</v>
      </c>
    </row>
    <row r="1023" spans="1:2" x14ac:dyDescent="0.25">
      <c r="A1023" s="11">
        <v>43354</v>
      </c>
      <c r="B1023">
        <v>0.1137</v>
      </c>
    </row>
    <row r="1024" spans="1:2" x14ac:dyDescent="0.25">
      <c r="A1024" s="11">
        <v>43353</v>
      </c>
      <c r="B1024">
        <v>0.122</v>
      </c>
    </row>
    <row r="1025" spans="1:2" x14ac:dyDescent="0.25">
      <c r="A1025" s="11">
        <v>43350</v>
      </c>
      <c r="B1025">
        <v>9.4399999999999998E-2</v>
      </c>
    </row>
    <row r="1026" spans="1:2" x14ac:dyDescent="0.25">
      <c r="A1026" s="11">
        <v>43349</v>
      </c>
      <c r="B1026">
        <v>9.1700000000000004E-2</v>
      </c>
    </row>
    <row r="1027" spans="1:2" x14ac:dyDescent="0.25">
      <c r="A1027" s="11">
        <v>43348</v>
      </c>
      <c r="B1027">
        <v>8.7900000000000006E-2</v>
      </c>
    </row>
    <row r="1028" spans="1:2" x14ac:dyDescent="0.25">
      <c r="A1028" s="11">
        <v>43347</v>
      </c>
      <c r="B1028">
        <v>8.8700000000000001E-2</v>
      </c>
    </row>
    <row r="1029" spans="1:2" x14ac:dyDescent="0.25">
      <c r="A1029" s="11">
        <v>43343</v>
      </c>
      <c r="B1029">
        <v>7.7399999999999997E-2</v>
      </c>
    </row>
    <row r="1030" spans="1:2" x14ac:dyDescent="0.25">
      <c r="A1030" s="11">
        <v>43342</v>
      </c>
      <c r="B1030">
        <v>7.7100000000000002E-2</v>
      </c>
    </row>
    <row r="1031" spans="1:2" x14ac:dyDescent="0.25">
      <c r="A1031" s="11">
        <v>43341</v>
      </c>
      <c r="B1031">
        <v>7.0900000000000005E-2</v>
      </c>
    </row>
    <row r="1032" spans="1:2" x14ac:dyDescent="0.25">
      <c r="A1032" s="11">
        <v>43340</v>
      </c>
      <c r="B1032">
        <v>7.2700000000000001E-2</v>
      </c>
    </row>
    <row r="1033" spans="1:2" x14ac:dyDescent="0.25">
      <c r="A1033" s="11">
        <v>43339</v>
      </c>
      <c r="B1033">
        <v>7.4700000000000003E-2</v>
      </c>
    </row>
    <row r="1034" spans="1:2" x14ac:dyDescent="0.25">
      <c r="A1034" s="11">
        <v>43336</v>
      </c>
      <c r="B1034">
        <v>7.0400000000000004E-2</v>
      </c>
    </row>
    <row r="1035" spans="1:2" x14ac:dyDescent="0.25">
      <c r="A1035" s="11">
        <v>43335</v>
      </c>
      <c r="B1035">
        <v>7.7200000000000005E-2</v>
      </c>
    </row>
    <row r="1036" spans="1:2" x14ac:dyDescent="0.25">
      <c r="A1036" s="11">
        <v>43334</v>
      </c>
      <c r="B1036">
        <v>8.0399999999999999E-2</v>
      </c>
    </row>
    <row r="1037" spans="1:2" x14ac:dyDescent="0.25">
      <c r="A1037" s="11">
        <v>43333</v>
      </c>
      <c r="B1037">
        <v>8.0199999999999994E-2</v>
      </c>
    </row>
    <row r="1038" spans="1:2" x14ac:dyDescent="0.25">
      <c r="A1038" s="11">
        <v>43332</v>
      </c>
      <c r="B1038">
        <v>8.3799999999999999E-2</v>
      </c>
    </row>
    <row r="1039" spans="1:2" x14ac:dyDescent="0.25">
      <c r="A1039" s="11">
        <v>43329</v>
      </c>
      <c r="B1039">
        <v>8.0699999999999994E-2</v>
      </c>
    </row>
    <row r="1040" spans="1:2" x14ac:dyDescent="0.25">
      <c r="A1040" s="11">
        <v>43328</v>
      </c>
      <c r="B1040">
        <v>8.5900000000000004E-2</v>
      </c>
    </row>
    <row r="1041" spans="1:2" x14ac:dyDescent="0.25">
      <c r="A1041" s="11">
        <v>43327</v>
      </c>
      <c r="B1041">
        <v>0.1071</v>
      </c>
    </row>
    <row r="1042" spans="1:2" x14ac:dyDescent="0.25">
      <c r="A1042" s="11">
        <v>43326</v>
      </c>
      <c r="B1042">
        <v>8.9800000000000005E-2</v>
      </c>
    </row>
    <row r="1043" spans="1:2" x14ac:dyDescent="0.25">
      <c r="A1043" s="11">
        <v>43325</v>
      </c>
      <c r="B1043">
        <v>0.1027</v>
      </c>
    </row>
    <row r="1044" spans="1:2" x14ac:dyDescent="0.25">
      <c r="A1044" s="11">
        <v>43322</v>
      </c>
      <c r="B1044">
        <v>8.9200000000000002E-2</v>
      </c>
    </row>
    <row r="1045" spans="1:2" x14ac:dyDescent="0.25">
      <c r="A1045" s="11">
        <v>43321</v>
      </c>
      <c r="B1045">
        <v>6.6000000000000003E-2</v>
      </c>
    </row>
    <row r="1046" spans="1:2" x14ac:dyDescent="0.25">
      <c r="A1046" s="11">
        <v>43320</v>
      </c>
      <c r="B1046">
        <v>6.6699999999999995E-2</v>
      </c>
    </row>
    <row r="1047" spans="1:2" x14ac:dyDescent="0.25">
      <c r="A1047" s="11">
        <v>43319</v>
      </c>
      <c r="B1047">
        <v>7.0499999999999993E-2</v>
      </c>
    </row>
    <row r="1048" spans="1:2" x14ac:dyDescent="0.25">
      <c r="A1048" s="11">
        <v>43318</v>
      </c>
      <c r="B1048">
        <v>7.3700000000000002E-2</v>
      </c>
    </row>
    <row r="1049" spans="1:2" x14ac:dyDescent="0.25">
      <c r="A1049" s="11">
        <v>43315</v>
      </c>
      <c r="B1049">
        <v>6.8000000000000005E-2</v>
      </c>
    </row>
    <row r="1050" spans="1:2" x14ac:dyDescent="0.25">
      <c r="A1050" s="11">
        <v>43314</v>
      </c>
      <c r="B1050">
        <v>7.4999999999999997E-2</v>
      </c>
    </row>
    <row r="1051" spans="1:2" x14ac:dyDescent="0.25">
      <c r="A1051" s="11">
        <v>43313</v>
      </c>
      <c r="B1051">
        <v>9.3799999999999994E-2</v>
      </c>
    </row>
    <row r="1052" spans="1:2" x14ac:dyDescent="0.25">
      <c r="A1052" s="11">
        <v>43312</v>
      </c>
      <c r="B1052">
        <v>8.9899999999999994E-2</v>
      </c>
    </row>
    <row r="1053" spans="1:2" x14ac:dyDescent="0.25">
      <c r="A1053" s="11">
        <v>43311</v>
      </c>
      <c r="B1053">
        <v>0.1051</v>
      </c>
    </row>
    <row r="1054" spans="1:2" x14ac:dyDescent="0.25">
      <c r="A1054" s="11">
        <v>43308</v>
      </c>
      <c r="B1054">
        <v>8.8800000000000004E-2</v>
      </c>
    </row>
    <row r="1055" spans="1:2" x14ac:dyDescent="0.25">
      <c r="A1055" s="11">
        <v>43307</v>
      </c>
      <c r="B1055">
        <v>8.1199999999999994E-2</v>
      </c>
    </row>
    <row r="1056" spans="1:2" x14ac:dyDescent="0.25">
      <c r="A1056" s="11">
        <v>43306</v>
      </c>
      <c r="B1056">
        <v>7.8100000000000003E-2</v>
      </c>
    </row>
    <row r="1057" spans="1:2" x14ac:dyDescent="0.25">
      <c r="A1057" s="11">
        <v>43305</v>
      </c>
      <c r="B1057">
        <v>8.5999999999999993E-2</v>
      </c>
    </row>
    <row r="1058" spans="1:2" x14ac:dyDescent="0.25">
      <c r="A1058" s="11">
        <v>43304</v>
      </c>
      <c r="B1058">
        <v>8.7300000000000003E-2</v>
      </c>
    </row>
    <row r="1059" spans="1:2" x14ac:dyDescent="0.25">
      <c r="A1059" s="11">
        <v>43301</v>
      </c>
      <c r="B1059">
        <v>8.3000000000000004E-2</v>
      </c>
    </row>
    <row r="1060" spans="1:2" x14ac:dyDescent="0.25">
      <c r="A1060" s="11">
        <v>43300</v>
      </c>
      <c r="B1060">
        <v>8.09E-2</v>
      </c>
    </row>
    <row r="1061" spans="1:2" x14ac:dyDescent="0.25">
      <c r="A1061" s="11">
        <v>43299</v>
      </c>
      <c r="B1061">
        <v>7.5200000000000003E-2</v>
      </c>
    </row>
    <row r="1062" spans="1:2" x14ac:dyDescent="0.25">
      <c r="A1062" s="11">
        <v>43298</v>
      </c>
      <c r="B1062">
        <v>8.0100000000000005E-2</v>
      </c>
    </row>
    <row r="1063" spans="1:2" x14ac:dyDescent="0.25">
      <c r="A1063" s="11">
        <v>43297</v>
      </c>
      <c r="B1063">
        <v>8.7099999999999997E-2</v>
      </c>
    </row>
    <row r="1064" spans="1:2" x14ac:dyDescent="0.25">
      <c r="A1064" s="11">
        <v>43294</v>
      </c>
      <c r="B1064">
        <v>7.9600000000000004E-2</v>
      </c>
    </row>
    <row r="1065" spans="1:2" x14ac:dyDescent="0.25">
      <c r="A1065" s="11">
        <v>43293</v>
      </c>
      <c r="B1065">
        <v>8.5500000000000007E-2</v>
      </c>
    </row>
    <row r="1066" spans="1:2" x14ac:dyDescent="0.25">
      <c r="A1066" s="11">
        <v>43292</v>
      </c>
      <c r="B1066">
        <v>9.6699999999999994E-2</v>
      </c>
    </row>
    <row r="1067" spans="1:2" x14ac:dyDescent="0.25">
      <c r="A1067" s="11">
        <v>43291</v>
      </c>
      <c r="B1067">
        <v>8.3199999999999996E-2</v>
      </c>
    </row>
    <row r="1068" spans="1:2" x14ac:dyDescent="0.25">
      <c r="A1068" s="11">
        <v>43290</v>
      </c>
      <c r="B1068">
        <v>8.9300000000000004E-2</v>
      </c>
    </row>
    <row r="1069" spans="1:2" x14ac:dyDescent="0.25">
      <c r="A1069" s="11">
        <v>43287</v>
      </c>
      <c r="B1069">
        <v>9.1800000000000007E-2</v>
      </c>
    </row>
    <row r="1070" spans="1:2" x14ac:dyDescent="0.25">
      <c r="A1070" s="11">
        <v>43286</v>
      </c>
      <c r="B1070">
        <v>0.1082</v>
      </c>
    </row>
    <row r="1071" spans="1:2" x14ac:dyDescent="0.25">
      <c r="A1071" s="11">
        <v>43284</v>
      </c>
      <c r="B1071">
        <v>0.1191</v>
      </c>
    </row>
    <row r="1072" spans="1:2" x14ac:dyDescent="0.25">
      <c r="A1072" s="11">
        <v>43283</v>
      </c>
      <c r="B1072">
        <v>0.12239999999999999</v>
      </c>
    </row>
    <row r="1073" spans="1:2" x14ac:dyDescent="0.25">
      <c r="A1073" s="11">
        <v>43280</v>
      </c>
      <c r="B1073">
        <v>0.1128</v>
      </c>
    </row>
    <row r="1074" spans="1:2" x14ac:dyDescent="0.25">
      <c r="A1074" s="11">
        <v>43279</v>
      </c>
      <c r="B1074">
        <v>0.122</v>
      </c>
    </row>
    <row r="1075" spans="1:2" x14ac:dyDescent="0.25">
      <c r="A1075" s="11">
        <v>43278</v>
      </c>
      <c r="B1075">
        <v>0.13850000000000001</v>
      </c>
    </row>
    <row r="1076" spans="1:2" x14ac:dyDescent="0.25">
      <c r="A1076" s="11">
        <v>43277</v>
      </c>
      <c r="B1076">
        <v>0.1167</v>
      </c>
    </row>
    <row r="1077" spans="1:2" x14ac:dyDescent="0.25">
      <c r="A1077" s="11">
        <v>43276</v>
      </c>
      <c r="B1077">
        <v>0.1351</v>
      </c>
    </row>
    <row r="1078" spans="1:2" x14ac:dyDescent="0.25">
      <c r="A1078" s="11">
        <v>43273</v>
      </c>
      <c r="B1078">
        <v>9.1499999999999998E-2</v>
      </c>
    </row>
    <row r="1079" spans="1:2" x14ac:dyDescent="0.25">
      <c r="A1079" s="11">
        <v>43272</v>
      </c>
      <c r="B1079">
        <v>0.1109</v>
      </c>
    </row>
    <row r="1080" spans="1:2" x14ac:dyDescent="0.25">
      <c r="A1080" s="11">
        <v>43271</v>
      </c>
      <c r="B1080">
        <v>8.9599999999999999E-2</v>
      </c>
    </row>
    <row r="1081" spans="1:2" x14ac:dyDescent="0.25">
      <c r="A1081" s="11">
        <v>43270</v>
      </c>
      <c r="B1081">
        <v>0.1</v>
      </c>
    </row>
    <row r="1082" spans="1:2" x14ac:dyDescent="0.25">
      <c r="A1082" s="11">
        <v>43269</v>
      </c>
      <c r="B1082">
        <v>9.4200000000000006E-2</v>
      </c>
    </row>
    <row r="1083" spans="1:2" x14ac:dyDescent="0.25">
      <c r="A1083" s="11">
        <v>43266</v>
      </c>
      <c r="B1083">
        <v>8.0100000000000005E-2</v>
      </c>
    </row>
    <row r="1084" spans="1:2" x14ac:dyDescent="0.25">
      <c r="A1084" s="11">
        <v>43265</v>
      </c>
      <c r="B1084">
        <v>0.1115</v>
      </c>
    </row>
    <row r="1085" spans="1:2" x14ac:dyDescent="0.25">
      <c r="A1085" s="11">
        <v>43264</v>
      </c>
      <c r="B1085">
        <v>0.11940000000000001</v>
      </c>
    </row>
    <row r="1086" spans="1:2" x14ac:dyDescent="0.25">
      <c r="A1086" s="11">
        <v>43263</v>
      </c>
      <c r="B1086">
        <v>0.1191</v>
      </c>
    </row>
    <row r="1087" spans="1:2" x14ac:dyDescent="0.25">
      <c r="A1087" s="11">
        <v>43262</v>
      </c>
      <c r="B1087">
        <v>0.1242</v>
      </c>
    </row>
    <row r="1088" spans="1:2" x14ac:dyDescent="0.25">
      <c r="A1088" s="11">
        <v>43259</v>
      </c>
      <c r="B1088">
        <v>0.1208</v>
      </c>
    </row>
    <row r="1089" spans="1:2" x14ac:dyDescent="0.25">
      <c r="A1089" s="11">
        <v>43258</v>
      </c>
      <c r="B1089">
        <v>0.1202</v>
      </c>
    </row>
    <row r="1090" spans="1:2" x14ac:dyDescent="0.25">
      <c r="A1090" s="11">
        <v>43257</v>
      </c>
      <c r="B1090">
        <v>0.11749999999999999</v>
      </c>
    </row>
    <row r="1091" spans="1:2" x14ac:dyDescent="0.25">
      <c r="A1091" s="11">
        <v>43256</v>
      </c>
      <c r="B1091">
        <v>0.125</v>
      </c>
    </row>
    <row r="1092" spans="1:2" x14ac:dyDescent="0.25">
      <c r="A1092" s="11">
        <v>43255</v>
      </c>
      <c r="B1092">
        <v>0.12670000000000001</v>
      </c>
    </row>
    <row r="1093" spans="1:2" x14ac:dyDescent="0.25">
      <c r="A1093" s="11">
        <v>43252</v>
      </c>
      <c r="B1093">
        <v>9.0200000000000002E-2</v>
      </c>
    </row>
    <row r="1094" spans="1:2" x14ac:dyDescent="0.25">
      <c r="A1094" s="11">
        <v>43251</v>
      </c>
      <c r="B1094">
        <v>0.10349999999999999</v>
      </c>
    </row>
    <row r="1095" spans="1:2" x14ac:dyDescent="0.25">
      <c r="A1095" s="11">
        <v>43250</v>
      </c>
      <c r="B1095">
        <v>0.1011</v>
      </c>
    </row>
    <row r="1096" spans="1:2" x14ac:dyDescent="0.25">
      <c r="A1096" s="11">
        <v>43249</v>
      </c>
      <c r="B1096">
        <v>0.13420000000000001</v>
      </c>
    </row>
    <row r="1097" spans="1:2" x14ac:dyDescent="0.25">
      <c r="A1097" s="11">
        <v>43245</v>
      </c>
      <c r="B1097">
        <v>0.09</v>
      </c>
    </row>
    <row r="1098" spans="1:2" x14ac:dyDescent="0.25">
      <c r="A1098" s="11">
        <v>43244</v>
      </c>
      <c r="B1098">
        <v>7.8299999999999995E-2</v>
      </c>
    </row>
    <row r="1099" spans="1:2" x14ac:dyDescent="0.25">
      <c r="A1099" s="11">
        <v>43243</v>
      </c>
      <c r="B1099">
        <v>8.2100000000000006E-2</v>
      </c>
    </row>
    <row r="1100" spans="1:2" x14ac:dyDescent="0.25">
      <c r="A1100" s="11">
        <v>43242</v>
      </c>
      <c r="B1100">
        <v>8.8300000000000003E-2</v>
      </c>
    </row>
    <row r="1101" spans="1:2" x14ac:dyDescent="0.25">
      <c r="A1101" s="11">
        <v>43241</v>
      </c>
      <c r="B1101">
        <v>9.2100000000000001E-2</v>
      </c>
    </row>
    <row r="1102" spans="1:2" x14ac:dyDescent="0.25">
      <c r="A1102" s="11">
        <v>43238</v>
      </c>
      <c r="B1102">
        <v>8.8999999999999996E-2</v>
      </c>
    </row>
    <row r="1103" spans="1:2" x14ac:dyDescent="0.25">
      <c r="A1103" s="11">
        <v>43237</v>
      </c>
      <c r="B1103">
        <v>9.3200000000000005E-2</v>
      </c>
    </row>
    <row r="1104" spans="1:2" x14ac:dyDescent="0.25">
      <c r="A1104" s="11">
        <v>43236</v>
      </c>
      <c r="B1104">
        <v>9.69E-2</v>
      </c>
    </row>
    <row r="1105" spans="1:2" x14ac:dyDescent="0.25">
      <c r="A1105" s="11">
        <v>43235</v>
      </c>
      <c r="B1105">
        <v>0.115</v>
      </c>
    </row>
    <row r="1106" spans="1:2" x14ac:dyDescent="0.25">
      <c r="A1106" s="11">
        <v>43234</v>
      </c>
      <c r="B1106">
        <v>9.9400000000000002E-2</v>
      </c>
    </row>
    <row r="1107" spans="1:2" x14ac:dyDescent="0.25">
      <c r="A1107" s="11">
        <v>43231</v>
      </c>
      <c r="B1107">
        <v>9.3600000000000003E-2</v>
      </c>
    </row>
    <row r="1108" spans="1:2" x14ac:dyDescent="0.25">
      <c r="A1108" s="11">
        <v>43230</v>
      </c>
      <c r="B1108">
        <v>9.6799999999999997E-2</v>
      </c>
    </row>
    <row r="1109" spans="1:2" x14ac:dyDescent="0.25">
      <c r="A1109" s="11">
        <v>43229</v>
      </c>
      <c r="B1109">
        <v>0.10539999999999999</v>
      </c>
    </row>
    <row r="1110" spans="1:2" x14ac:dyDescent="0.25">
      <c r="A1110" s="11">
        <v>43228</v>
      </c>
      <c r="B1110">
        <v>0.1205</v>
      </c>
    </row>
    <row r="1111" spans="1:2" x14ac:dyDescent="0.25">
      <c r="A1111" s="11">
        <v>43227</v>
      </c>
      <c r="B1111">
        <v>0.12509999999999999</v>
      </c>
    </row>
    <row r="1112" spans="1:2" x14ac:dyDescent="0.25">
      <c r="A1112" s="11">
        <v>43224</v>
      </c>
      <c r="B1112">
        <v>0.1162</v>
      </c>
    </row>
    <row r="1113" spans="1:2" x14ac:dyDescent="0.25">
      <c r="A1113" s="11">
        <v>43223</v>
      </c>
      <c r="B1113">
        <v>0.1356</v>
      </c>
    </row>
    <row r="1114" spans="1:2" x14ac:dyDescent="0.25">
      <c r="A1114" s="11">
        <v>43222</v>
      </c>
      <c r="B1114">
        <v>0.1293</v>
      </c>
    </row>
    <row r="1115" spans="1:2" x14ac:dyDescent="0.25">
      <c r="A1115" s="11">
        <v>43221</v>
      </c>
      <c r="B1115">
        <v>0.13730000000000001</v>
      </c>
    </row>
    <row r="1116" spans="1:2" x14ac:dyDescent="0.25">
      <c r="A1116" s="11">
        <v>43220</v>
      </c>
      <c r="B1116">
        <v>0.14119999999999999</v>
      </c>
    </row>
    <row r="1117" spans="1:2" x14ac:dyDescent="0.25">
      <c r="A1117" s="11">
        <v>43217</v>
      </c>
      <c r="B1117">
        <v>0.1196</v>
      </c>
    </row>
    <row r="1118" spans="1:2" x14ac:dyDescent="0.25">
      <c r="A1118" s="11">
        <v>43216</v>
      </c>
      <c r="B1118">
        <v>0.1328</v>
      </c>
    </row>
    <row r="1119" spans="1:2" x14ac:dyDescent="0.25">
      <c r="A1119" s="11">
        <v>43215</v>
      </c>
      <c r="B1119">
        <v>0.16520000000000001</v>
      </c>
    </row>
    <row r="1120" spans="1:2" x14ac:dyDescent="0.25">
      <c r="A1120" s="11">
        <v>43214</v>
      </c>
      <c r="B1120">
        <v>0.1709</v>
      </c>
    </row>
    <row r="1121" spans="1:2" x14ac:dyDescent="0.25">
      <c r="A1121" s="11">
        <v>43213</v>
      </c>
      <c r="B1121">
        <v>0.14480000000000001</v>
      </c>
    </row>
    <row r="1122" spans="1:2" x14ac:dyDescent="0.25">
      <c r="A1122" s="11">
        <v>43210</v>
      </c>
      <c r="B1122">
        <v>0.14080000000000001</v>
      </c>
    </row>
    <row r="1123" spans="1:2" x14ac:dyDescent="0.25">
      <c r="A1123" s="11">
        <v>43209</v>
      </c>
      <c r="B1123">
        <v>0.13139999999999999</v>
      </c>
    </row>
    <row r="1124" spans="1:2" x14ac:dyDescent="0.25">
      <c r="A1124" s="11">
        <v>43208</v>
      </c>
      <c r="B1124">
        <v>0.1134</v>
      </c>
    </row>
    <row r="1125" spans="1:2" x14ac:dyDescent="0.25">
      <c r="A1125" s="11">
        <v>43207</v>
      </c>
      <c r="B1125">
        <v>0.1178</v>
      </c>
    </row>
    <row r="1126" spans="1:2" x14ac:dyDescent="0.25">
      <c r="A1126" s="11">
        <v>43206</v>
      </c>
      <c r="B1126">
        <v>0.13100000000000001</v>
      </c>
    </row>
    <row r="1127" spans="1:2" x14ac:dyDescent="0.25">
      <c r="A1127" s="11">
        <v>43203</v>
      </c>
      <c r="B1127">
        <v>0.13500000000000001</v>
      </c>
    </row>
    <row r="1128" spans="1:2" x14ac:dyDescent="0.25">
      <c r="A1128" s="11">
        <v>43202</v>
      </c>
      <c r="B1128">
        <v>0.14760000000000001</v>
      </c>
    </row>
    <row r="1129" spans="1:2" x14ac:dyDescent="0.25">
      <c r="A1129" s="11">
        <v>43201</v>
      </c>
      <c r="B1129">
        <v>0.17299999999999999</v>
      </c>
    </row>
    <row r="1130" spans="1:2" x14ac:dyDescent="0.25">
      <c r="A1130" s="11">
        <v>43200</v>
      </c>
      <c r="B1130">
        <v>0.18779999999999999</v>
      </c>
    </row>
    <row r="1131" spans="1:2" x14ac:dyDescent="0.25">
      <c r="A1131" s="11">
        <v>43199</v>
      </c>
      <c r="B1131">
        <v>0.2009</v>
      </c>
    </row>
    <row r="1132" spans="1:2" x14ac:dyDescent="0.25">
      <c r="A1132" s="11">
        <v>43196</v>
      </c>
      <c r="B1132">
        <v>0.18640000000000001</v>
      </c>
    </row>
    <row r="1133" spans="1:2" x14ac:dyDescent="0.25">
      <c r="A1133" s="11">
        <v>43195</v>
      </c>
      <c r="B1133">
        <v>0.16600000000000001</v>
      </c>
    </row>
    <row r="1134" spans="1:2" x14ac:dyDescent="0.25">
      <c r="A1134" s="11">
        <v>43194</v>
      </c>
      <c r="B1134">
        <v>0.1749</v>
      </c>
    </row>
    <row r="1135" spans="1:2" x14ac:dyDescent="0.25">
      <c r="A1135" s="11">
        <v>43193</v>
      </c>
      <c r="B1135">
        <v>0.20530000000000001</v>
      </c>
    </row>
    <row r="1136" spans="1:2" x14ac:dyDescent="0.25">
      <c r="A1136" s="11">
        <v>43192</v>
      </c>
      <c r="B1136">
        <v>0.2422</v>
      </c>
    </row>
    <row r="1137" spans="1:2" x14ac:dyDescent="0.25">
      <c r="A1137" s="11">
        <v>43188</v>
      </c>
      <c r="B1137">
        <v>0.1759</v>
      </c>
    </row>
    <row r="1138" spans="1:2" x14ac:dyDescent="0.25">
      <c r="A1138" s="11">
        <v>43187</v>
      </c>
      <c r="B1138">
        <v>0.21529999999999999</v>
      </c>
    </row>
    <row r="1139" spans="1:2" x14ac:dyDescent="0.25">
      <c r="A1139" s="11">
        <v>43186</v>
      </c>
      <c r="B1139">
        <v>0.20569999999999999</v>
      </c>
    </row>
    <row r="1140" spans="1:2" x14ac:dyDescent="0.25">
      <c r="A1140" s="11">
        <v>43185</v>
      </c>
      <c r="B1140">
        <v>0.18509999999999999</v>
      </c>
    </row>
    <row r="1141" spans="1:2" x14ac:dyDescent="0.25">
      <c r="A1141" s="11">
        <v>43182</v>
      </c>
      <c r="B1141">
        <v>0.19209999999999999</v>
      </c>
    </row>
    <row r="1142" spans="1:2" x14ac:dyDescent="0.25">
      <c r="A1142" s="11">
        <v>43181</v>
      </c>
      <c r="B1142">
        <v>0.18140000000000001</v>
      </c>
    </row>
    <row r="1143" spans="1:2" x14ac:dyDescent="0.25">
      <c r="A1143" s="11">
        <v>43180</v>
      </c>
      <c r="B1143">
        <v>0.13239999999999999</v>
      </c>
    </row>
    <row r="1144" spans="1:2" x14ac:dyDescent="0.25">
      <c r="A1144" s="11">
        <v>43179</v>
      </c>
      <c r="B1144">
        <v>0.13700000000000001</v>
      </c>
    </row>
    <row r="1145" spans="1:2" x14ac:dyDescent="0.25">
      <c r="A1145" s="11">
        <v>43178</v>
      </c>
      <c r="B1145">
        <v>0.1527</v>
      </c>
    </row>
    <row r="1146" spans="1:2" x14ac:dyDescent="0.25">
      <c r="A1146" s="11">
        <v>43175</v>
      </c>
      <c r="B1146">
        <v>0.1013</v>
      </c>
    </row>
    <row r="1147" spans="1:2" x14ac:dyDescent="0.25">
      <c r="A1147" s="11">
        <v>43174</v>
      </c>
      <c r="B1147">
        <v>0.1341</v>
      </c>
    </row>
    <row r="1148" spans="1:2" x14ac:dyDescent="0.25">
      <c r="A1148" s="11">
        <v>43173</v>
      </c>
      <c r="B1148">
        <v>0.1492</v>
      </c>
    </row>
    <row r="1149" spans="1:2" x14ac:dyDescent="0.25">
      <c r="A1149" s="11">
        <v>43172</v>
      </c>
      <c r="B1149">
        <v>0.15210000000000001</v>
      </c>
    </row>
    <row r="1150" spans="1:2" x14ac:dyDescent="0.25">
      <c r="A1150" s="11">
        <v>43171</v>
      </c>
      <c r="B1150">
        <v>0.14480000000000001</v>
      </c>
    </row>
    <row r="1151" spans="1:2" x14ac:dyDescent="0.25">
      <c r="A1151" s="11">
        <v>43168</v>
      </c>
      <c r="B1151">
        <v>0.13780000000000001</v>
      </c>
    </row>
    <row r="1152" spans="1:2" x14ac:dyDescent="0.25">
      <c r="A1152" s="11">
        <v>43167</v>
      </c>
      <c r="B1152">
        <v>0.15029999999999999</v>
      </c>
    </row>
    <row r="1153" spans="1:2" x14ac:dyDescent="0.25">
      <c r="A1153" s="11">
        <v>43166</v>
      </c>
      <c r="B1153">
        <v>0.15540000000000001</v>
      </c>
    </row>
    <row r="1154" spans="1:2" x14ac:dyDescent="0.25">
      <c r="A1154" s="11">
        <v>43165</v>
      </c>
      <c r="B1154">
        <v>0.161</v>
      </c>
    </row>
    <row r="1155" spans="1:2" x14ac:dyDescent="0.25">
      <c r="A1155" s="11">
        <v>43164</v>
      </c>
      <c r="B1155">
        <v>0.17119999999999999</v>
      </c>
    </row>
    <row r="1156" spans="1:2" x14ac:dyDescent="0.25">
      <c r="A1156" s="11">
        <v>43161</v>
      </c>
      <c r="B1156">
        <v>0.156</v>
      </c>
    </row>
    <row r="1157" spans="1:2" x14ac:dyDescent="0.25">
      <c r="A1157" s="11">
        <v>43160</v>
      </c>
      <c r="B1157">
        <v>0.1696</v>
      </c>
    </row>
    <row r="1158" spans="1:2" x14ac:dyDescent="0.25">
      <c r="A1158" s="11">
        <v>43159</v>
      </c>
      <c r="B1158">
        <v>0.13500000000000001</v>
      </c>
    </row>
    <row r="1159" spans="1:2" x14ac:dyDescent="0.25">
      <c r="A1159" s="11">
        <v>43158</v>
      </c>
      <c r="B1159">
        <v>0.1321</v>
      </c>
    </row>
    <row r="1160" spans="1:2" x14ac:dyDescent="0.25">
      <c r="A1160" s="11">
        <v>43157</v>
      </c>
      <c r="B1160">
        <v>0.1079</v>
      </c>
    </row>
    <row r="1161" spans="1:2" x14ac:dyDescent="0.25">
      <c r="A1161" s="11">
        <v>43154</v>
      </c>
      <c r="B1161">
        <v>0.1149</v>
      </c>
    </row>
    <row r="1162" spans="1:2" x14ac:dyDescent="0.25">
      <c r="A1162" s="11">
        <v>43153</v>
      </c>
      <c r="B1162">
        <v>0.14990000000000001</v>
      </c>
    </row>
    <row r="1163" spans="1:2" x14ac:dyDescent="0.25">
      <c r="A1163" s="11">
        <v>43152</v>
      </c>
      <c r="B1163">
        <v>0.16</v>
      </c>
    </row>
    <row r="1164" spans="1:2" x14ac:dyDescent="0.25">
      <c r="A1164" s="11">
        <v>43151</v>
      </c>
      <c r="B1164">
        <v>0.15620000000000001</v>
      </c>
    </row>
    <row r="1165" spans="1:2" x14ac:dyDescent="0.25">
      <c r="A1165" s="11">
        <v>43147</v>
      </c>
      <c r="B1165">
        <v>0.14560000000000001</v>
      </c>
    </row>
    <row r="1166" spans="1:2" x14ac:dyDescent="0.25">
      <c r="A1166" s="11">
        <v>43146</v>
      </c>
      <c r="B1166">
        <v>0.13900000000000001</v>
      </c>
    </row>
    <row r="1167" spans="1:2" x14ac:dyDescent="0.25">
      <c r="A1167" s="11">
        <v>43145</v>
      </c>
      <c r="B1167">
        <v>0.15260000000000001</v>
      </c>
    </row>
    <row r="1168" spans="1:2" x14ac:dyDescent="0.25">
      <c r="A1168" s="11">
        <v>43144</v>
      </c>
      <c r="B1168">
        <v>0.18479999999999999</v>
      </c>
    </row>
    <row r="1169" spans="1:2" x14ac:dyDescent="0.25">
      <c r="A1169" s="11">
        <v>43143</v>
      </c>
      <c r="B1169">
        <v>0.1966</v>
      </c>
    </row>
    <row r="1170" spans="1:2" x14ac:dyDescent="0.25">
      <c r="A1170" s="11">
        <v>43140</v>
      </c>
      <c r="B1170">
        <v>0.2487</v>
      </c>
    </row>
    <row r="1171" spans="1:2" x14ac:dyDescent="0.25">
      <c r="A1171" s="11">
        <v>43139</v>
      </c>
      <c r="B1171">
        <v>0.29859999999999998</v>
      </c>
    </row>
    <row r="1172" spans="1:2" x14ac:dyDescent="0.25">
      <c r="A1172" s="11">
        <v>43138</v>
      </c>
      <c r="B1172">
        <v>0.2334</v>
      </c>
    </row>
    <row r="1173" spans="1:2" x14ac:dyDescent="0.25">
      <c r="A1173" s="11">
        <v>43137</v>
      </c>
      <c r="B1173">
        <v>0.26650000000000001</v>
      </c>
    </row>
    <row r="1174" spans="1:2" x14ac:dyDescent="0.25">
      <c r="A1174" s="11">
        <v>43136</v>
      </c>
      <c r="B1174">
        <v>0.43680000000000002</v>
      </c>
    </row>
    <row r="1175" spans="1:2" x14ac:dyDescent="0.25">
      <c r="A1175" s="11">
        <v>43133</v>
      </c>
      <c r="B1175">
        <v>0.1484</v>
      </c>
    </row>
    <row r="1176" spans="1:2" x14ac:dyDescent="0.25">
      <c r="A1176" s="11">
        <v>43132</v>
      </c>
      <c r="B1176">
        <v>0.111</v>
      </c>
    </row>
    <row r="1177" spans="1:2" x14ac:dyDescent="0.25">
      <c r="A1177" s="11">
        <v>43131</v>
      </c>
      <c r="B1177">
        <v>0.1057</v>
      </c>
    </row>
    <row r="1178" spans="1:2" x14ac:dyDescent="0.25">
      <c r="A1178" s="11">
        <v>43130</v>
      </c>
      <c r="B1178">
        <v>0.124</v>
      </c>
    </row>
    <row r="1179" spans="1:2" x14ac:dyDescent="0.25">
      <c r="A1179" s="11">
        <v>43129</v>
      </c>
      <c r="B1179">
        <v>0.1216</v>
      </c>
    </row>
    <row r="1180" spans="1:2" x14ac:dyDescent="0.25">
      <c r="A1180" s="11">
        <v>43126</v>
      </c>
      <c r="B1180">
        <v>8.7800000000000003E-2</v>
      </c>
    </row>
    <row r="1181" spans="1:2" x14ac:dyDescent="0.25">
      <c r="A1181" s="11">
        <v>43125</v>
      </c>
      <c r="B1181">
        <v>9.35E-2</v>
      </c>
    </row>
    <row r="1182" spans="1:2" x14ac:dyDescent="0.25">
      <c r="A1182" s="11">
        <v>43124</v>
      </c>
      <c r="B1182">
        <v>9.4899999999999998E-2</v>
      </c>
    </row>
    <row r="1183" spans="1:2" x14ac:dyDescent="0.25">
      <c r="A1183" s="11">
        <v>43123</v>
      </c>
      <c r="B1183">
        <v>9.2399999999999996E-2</v>
      </c>
    </row>
    <row r="1184" spans="1:2" x14ac:dyDescent="0.25">
      <c r="A1184" s="11">
        <v>43122</v>
      </c>
      <c r="B1184">
        <v>8.43E-2</v>
      </c>
    </row>
    <row r="1185" spans="1:2" x14ac:dyDescent="0.25">
      <c r="A1185" s="11">
        <v>43119</v>
      </c>
      <c r="B1185">
        <v>8.5800000000000001E-2</v>
      </c>
    </row>
    <row r="1186" spans="1:2" x14ac:dyDescent="0.25">
      <c r="A1186" s="11">
        <v>43118</v>
      </c>
      <c r="B1186">
        <v>0.1018</v>
      </c>
    </row>
    <row r="1187" spans="1:2" x14ac:dyDescent="0.25">
      <c r="A1187" s="11">
        <v>43117</v>
      </c>
      <c r="B1187">
        <v>8.6400000000000005E-2</v>
      </c>
    </row>
    <row r="1188" spans="1:2" x14ac:dyDescent="0.25">
      <c r="A1188" s="11">
        <v>43116</v>
      </c>
      <c r="B1188">
        <v>8.7300000000000003E-2</v>
      </c>
    </row>
    <row r="1189" spans="1:2" x14ac:dyDescent="0.25">
      <c r="A1189" s="11">
        <v>43112</v>
      </c>
      <c r="B1189">
        <v>6.9699999999999998E-2</v>
      </c>
    </row>
    <row r="1190" spans="1:2" x14ac:dyDescent="0.25">
      <c r="A1190" s="11">
        <v>43111</v>
      </c>
      <c r="B1190">
        <v>6.6100000000000006E-2</v>
      </c>
    </row>
    <row r="1191" spans="1:2" x14ac:dyDescent="0.25">
      <c r="A1191" s="11">
        <v>43110</v>
      </c>
      <c r="B1191">
        <v>6.5600000000000006E-2</v>
      </c>
    </row>
    <row r="1192" spans="1:2" x14ac:dyDescent="0.25">
      <c r="A1192" s="11">
        <v>43109</v>
      </c>
      <c r="B1192">
        <v>6.9099999999999995E-2</v>
      </c>
    </row>
    <row r="1193" spans="1:2" x14ac:dyDescent="0.25">
      <c r="A1193" s="11">
        <v>43108</v>
      </c>
      <c r="B1193">
        <v>6.2899999999999998E-2</v>
      </c>
    </row>
    <row r="1194" spans="1:2" x14ac:dyDescent="0.25">
      <c r="A1194" s="11">
        <v>43105</v>
      </c>
      <c r="B1194">
        <v>6.0299999999999999E-2</v>
      </c>
    </row>
    <row r="1195" spans="1:2" x14ac:dyDescent="0.25">
      <c r="A1195" s="11">
        <v>43104</v>
      </c>
      <c r="B1195">
        <v>6.0600000000000001E-2</v>
      </c>
    </row>
    <row r="1196" spans="1:2" x14ac:dyDescent="0.25">
      <c r="A1196" s="11">
        <v>43103</v>
      </c>
      <c r="B1196">
        <v>5.8500000000000003E-2</v>
      </c>
    </row>
    <row r="1197" spans="1:2" x14ac:dyDescent="0.25">
      <c r="A1197" s="11">
        <v>43102</v>
      </c>
      <c r="B1197">
        <v>6.6000000000000003E-2</v>
      </c>
    </row>
    <row r="1198" spans="1:2" x14ac:dyDescent="0.25">
      <c r="A1198" s="11">
        <v>43098</v>
      </c>
      <c r="B1198">
        <v>6.7000000000000004E-2</v>
      </c>
    </row>
    <row r="1199" spans="1:2" x14ac:dyDescent="0.25">
      <c r="A1199" s="11">
        <v>43097</v>
      </c>
      <c r="B1199">
        <v>6.2199999999999998E-2</v>
      </c>
    </row>
    <row r="1200" spans="1:2" x14ac:dyDescent="0.25">
      <c r="A1200" s="11">
        <v>43096</v>
      </c>
      <c r="B1200">
        <v>5.8000000000000003E-2</v>
      </c>
    </row>
    <row r="1201" spans="1:2" x14ac:dyDescent="0.25">
      <c r="A1201" s="11">
        <v>43095</v>
      </c>
      <c r="B1201">
        <v>5.5E-2</v>
      </c>
    </row>
    <row r="1202" spans="1:2" x14ac:dyDescent="0.25">
      <c r="A1202" s="11">
        <v>43091</v>
      </c>
      <c r="B1202">
        <v>5.74E-2</v>
      </c>
    </row>
    <row r="1203" spans="1:2" x14ac:dyDescent="0.25">
      <c r="A1203" s="11">
        <v>43090</v>
      </c>
      <c r="B1203">
        <v>5.04E-2</v>
      </c>
    </row>
    <row r="1204" spans="1:2" x14ac:dyDescent="0.25">
      <c r="A1204" s="11">
        <v>43089</v>
      </c>
      <c r="B1204">
        <v>5.9499999999999997E-2</v>
      </c>
    </row>
    <row r="1205" spans="1:2" x14ac:dyDescent="0.25">
      <c r="A1205" s="11">
        <v>43088</v>
      </c>
      <c r="B1205">
        <v>6.6000000000000003E-2</v>
      </c>
    </row>
    <row r="1206" spans="1:2" x14ac:dyDescent="0.25">
      <c r="A1206" s="11">
        <v>43087</v>
      </c>
      <c r="B1206">
        <v>5.8900000000000001E-2</v>
      </c>
    </row>
    <row r="1207" spans="1:2" x14ac:dyDescent="0.25">
      <c r="A1207" s="11">
        <v>43084</v>
      </c>
      <c r="B1207">
        <v>5.0299999999999997E-2</v>
      </c>
    </row>
    <row r="1208" spans="1:2" x14ac:dyDescent="0.25">
      <c r="A1208" s="11">
        <v>43083</v>
      </c>
      <c r="B1208">
        <v>0.1065</v>
      </c>
    </row>
    <row r="1209" spans="1:2" x14ac:dyDescent="0.25">
      <c r="A1209" s="11">
        <v>43082</v>
      </c>
      <c r="B1209">
        <v>0.1086</v>
      </c>
    </row>
    <row r="1210" spans="1:2" x14ac:dyDescent="0.25">
      <c r="A1210" s="11">
        <v>43081</v>
      </c>
      <c r="B1210">
        <v>0.11269999999999999</v>
      </c>
    </row>
    <row r="1211" spans="1:2" x14ac:dyDescent="0.25">
      <c r="A1211" s="11">
        <v>43080</v>
      </c>
      <c r="B1211">
        <v>0.1134</v>
      </c>
    </row>
    <row r="1212" spans="1:2" x14ac:dyDescent="0.25">
      <c r="A1212" s="11">
        <v>43077</v>
      </c>
      <c r="B1212">
        <v>0.11310000000000001</v>
      </c>
    </row>
    <row r="1213" spans="1:2" x14ac:dyDescent="0.25">
      <c r="A1213" s="11">
        <v>43076</v>
      </c>
      <c r="B1213">
        <v>0.1171</v>
      </c>
    </row>
    <row r="1214" spans="1:2" x14ac:dyDescent="0.25">
      <c r="A1214" s="11">
        <v>43075</v>
      </c>
      <c r="B1214">
        <v>0.1206</v>
      </c>
    </row>
    <row r="1215" spans="1:2" x14ac:dyDescent="0.25">
      <c r="A1215" s="11">
        <v>43074</v>
      </c>
      <c r="B1215">
        <v>0.1227</v>
      </c>
    </row>
    <row r="1216" spans="1:2" x14ac:dyDescent="0.25">
      <c r="A1216" s="11">
        <v>43073</v>
      </c>
      <c r="B1216">
        <v>0.12809999999999999</v>
      </c>
    </row>
    <row r="1217" spans="1:2" x14ac:dyDescent="0.25">
      <c r="A1217" s="11">
        <v>43070</v>
      </c>
      <c r="B1217">
        <v>8.72E-2</v>
      </c>
    </row>
    <row r="1218" spans="1:2" x14ac:dyDescent="0.25">
      <c r="A1218" s="11">
        <v>43069</v>
      </c>
      <c r="B1218">
        <v>8.9499999999999996E-2</v>
      </c>
    </row>
    <row r="1219" spans="1:2" x14ac:dyDescent="0.25">
      <c r="A1219" s="11">
        <v>43068</v>
      </c>
      <c r="B1219">
        <v>7.8299999999999995E-2</v>
      </c>
    </row>
    <row r="1220" spans="1:2" x14ac:dyDescent="0.25">
      <c r="A1220" s="11">
        <v>43067</v>
      </c>
      <c r="B1220">
        <v>7.3300000000000004E-2</v>
      </c>
    </row>
    <row r="1221" spans="1:2" x14ac:dyDescent="0.25">
      <c r="A1221" s="11">
        <v>43066</v>
      </c>
      <c r="B1221">
        <v>6.7699999999999996E-2</v>
      </c>
    </row>
    <row r="1222" spans="1:2" x14ac:dyDescent="0.25">
      <c r="A1222" s="11">
        <v>43063</v>
      </c>
      <c r="B1222">
        <v>5.9299999999999999E-2</v>
      </c>
    </row>
    <row r="1223" spans="1:2" x14ac:dyDescent="0.25">
      <c r="A1223" s="11">
        <v>43061</v>
      </c>
      <c r="B1223">
        <v>5.8700000000000002E-2</v>
      </c>
    </row>
    <row r="1224" spans="1:2" x14ac:dyDescent="0.25">
      <c r="A1224" s="11">
        <v>43060</v>
      </c>
      <c r="B1224">
        <v>5.8999999999999997E-2</v>
      </c>
    </row>
    <row r="1225" spans="1:2" x14ac:dyDescent="0.25">
      <c r="A1225" s="11">
        <v>43059</v>
      </c>
      <c r="B1225">
        <v>6.5299999999999997E-2</v>
      </c>
    </row>
    <row r="1226" spans="1:2" x14ac:dyDescent="0.25">
      <c r="A1226" s="11">
        <v>43056</v>
      </c>
      <c r="B1226">
        <v>5.7500000000000002E-2</v>
      </c>
    </row>
    <row r="1227" spans="1:2" x14ac:dyDescent="0.25">
      <c r="A1227" s="11">
        <v>43055</v>
      </c>
      <c r="B1227">
        <v>6.25E-2</v>
      </c>
    </row>
    <row r="1228" spans="1:2" x14ac:dyDescent="0.25">
      <c r="A1228" s="11">
        <v>43054</v>
      </c>
      <c r="B1228">
        <v>8.4400000000000003E-2</v>
      </c>
    </row>
    <row r="1229" spans="1:2" x14ac:dyDescent="0.25">
      <c r="A1229" s="11">
        <v>43053</v>
      </c>
      <c r="B1229">
        <v>6.9199999999999998E-2</v>
      </c>
    </row>
    <row r="1230" spans="1:2" x14ac:dyDescent="0.25">
      <c r="A1230" s="11">
        <v>43052</v>
      </c>
      <c r="B1230">
        <v>7.3300000000000004E-2</v>
      </c>
    </row>
    <row r="1231" spans="1:2" x14ac:dyDescent="0.25">
      <c r="A1231" s="11">
        <v>43049</v>
      </c>
      <c r="B1231">
        <v>7.2300000000000003E-2</v>
      </c>
    </row>
    <row r="1232" spans="1:2" x14ac:dyDescent="0.25">
      <c r="A1232" s="11">
        <v>43048</v>
      </c>
      <c r="B1232">
        <v>7.5899999999999995E-2</v>
      </c>
    </row>
    <row r="1233" spans="1:2" x14ac:dyDescent="0.25">
      <c r="A1233" s="11">
        <v>43047</v>
      </c>
      <c r="B1233">
        <v>6.0100000000000001E-2</v>
      </c>
    </row>
    <row r="1234" spans="1:2" x14ac:dyDescent="0.25">
      <c r="A1234" s="11">
        <v>43046</v>
      </c>
      <c r="B1234">
        <v>6.83E-2</v>
      </c>
    </row>
    <row r="1235" spans="1:2" x14ac:dyDescent="0.25">
      <c r="A1235" s="11">
        <v>43045</v>
      </c>
      <c r="B1235">
        <v>6.2600000000000003E-2</v>
      </c>
    </row>
    <row r="1236" spans="1:2" x14ac:dyDescent="0.25">
      <c r="A1236" s="11">
        <v>43042</v>
      </c>
      <c r="B1236">
        <v>5.9499999999999997E-2</v>
      </c>
    </row>
    <row r="1237" spans="1:2" x14ac:dyDescent="0.25">
      <c r="A1237" s="11">
        <v>43041</v>
      </c>
      <c r="B1237">
        <v>6.7100000000000007E-2</v>
      </c>
    </row>
    <row r="1238" spans="1:2" x14ac:dyDescent="0.25">
      <c r="A1238" s="11">
        <v>43040</v>
      </c>
      <c r="B1238">
        <v>6.9900000000000004E-2</v>
      </c>
    </row>
    <row r="1239" spans="1:2" x14ac:dyDescent="0.25">
      <c r="A1239" s="11">
        <v>43039</v>
      </c>
      <c r="B1239">
        <v>6.9699999999999998E-2</v>
      </c>
    </row>
    <row r="1240" spans="1:2" x14ac:dyDescent="0.25">
      <c r="A1240" s="11">
        <v>43038</v>
      </c>
      <c r="B1240">
        <v>7.4200000000000002E-2</v>
      </c>
    </row>
    <row r="1241" spans="1:2" x14ac:dyDescent="0.25">
      <c r="A1241" s="11">
        <v>43035</v>
      </c>
      <c r="B1241">
        <v>6.2300000000000001E-2</v>
      </c>
    </row>
    <row r="1242" spans="1:2" x14ac:dyDescent="0.25">
      <c r="A1242" s="11">
        <v>43034</v>
      </c>
      <c r="B1242">
        <v>8.0699999999999994E-2</v>
      </c>
    </row>
    <row r="1243" spans="1:2" x14ac:dyDescent="0.25">
      <c r="A1243" s="11">
        <v>43033</v>
      </c>
      <c r="B1243">
        <v>8.8999999999999996E-2</v>
      </c>
    </row>
    <row r="1244" spans="1:2" x14ac:dyDescent="0.25">
      <c r="A1244" s="11">
        <v>43032</v>
      </c>
      <c r="B1244">
        <v>7.4999999999999997E-2</v>
      </c>
    </row>
    <row r="1245" spans="1:2" x14ac:dyDescent="0.25">
      <c r="A1245" s="11">
        <v>43031</v>
      </c>
      <c r="B1245">
        <v>7.8100000000000003E-2</v>
      </c>
    </row>
    <row r="1246" spans="1:2" x14ac:dyDescent="0.25">
      <c r="A1246" s="11">
        <v>43028</v>
      </c>
      <c r="B1246">
        <v>5.4300000000000001E-2</v>
      </c>
    </row>
    <row r="1247" spans="1:2" x14ac:dyDescent="0.25">
      <c r="A1247" s="11">
        <v>43027</v>
      </c>
      <c r="B1247">
        <v>5.7500000000000002E-2</v>
      </c>
    </row>
    <row r="1248" spans="1:2" x14ac:dyDescent="0.25">
      <c r="A1248" s="11">
        <v>43026</v>
      </c>
      <c r="B1248">
        <v>5.7200000000000001E-2</v>
      </c>
    </row>
    <row r="1249" spans="1:2" x14ac:dyDescent="0.25">
      <c r="A1249" s="11">
        <v>43025</v>
      </c>
      <c r="B1249">
        <v>5.8799999999999998E-2</v>
      </c>
    </row>
    <row r="1250" spans="1:2" x14ac:dyDescent="0.25">
      <c r="A1250" s="11">
        <v>43024</v>
      </c>
      <c r="B1250">
        <v>5.7799999999999997E-2</v>
      </c>
    </row>
    <row r="1251" spans="1:2" x14ac:dyDescent="0.25">
      <c r="A1251" s="11">
        <v>43021</v>
      </c>
      <c r="B1251">
        <v>5.3499999999999999E-2</v>
      </c>
    </row>
    <row r="1252" spans="1:2" x14ac:dyDescent="0.25">
      <c r="A1252" s="11">
        <v>43020</v>
      </c>
      <c r="B1252">
        <v>5.9700000000000003E-2</v>
      </c>
    </row>
    <row r="1253" spans="1:2" x14ac:dyDescent="0.25">
      <c r="A1253" s="11">
        <v>43019</v>
      </c>
      <c r="B1253">
        <v>5.7599999999999998E-2</v>
      </c>
    </row>
    <row r="1254" spans="1:2" x14ac:dyDescent="0.25">
      <c r="A1254" s="11">
        <v>43018</v>
      </c>
      <c r="B1254">
        <v>6.1699999999999998E-2</v>
      </c>
    </row>
    <row r="1255" spans="1:2" x14ac:dyDescent="0.25">
      <c r="A1255" s="11">
        <v>43017</v>
      </c>
      <c r="B1255">
        <v>6.54E-2</v>
      </c>
    </row>
    <row r="1256" spans="1:2" x14ac:dyDescent="0.25">
      <c r="A1256" s="11">
        <v>43014</v>
      </c>
      <c r="B1256">
        <v>5.4399999999999997E-2</v>
      </c>
    </row>
    <row r="1257" spans="1:2" x14ac:dyDescent="0.25">
      <c r="A1257" s="11">
        <v>43013</v>
      </c>
      <c r="B1257">
        <v>5.62E-2</v>
      </c>
    </row>
    <row r="1258" spans="1:2" x14ac:dyDescent="0.25">
      <c r="A1258" s="11">
        <v>43012</v>
      </c>
      <c r="B1258">
        <v>5.6300000000000003E-2</v>
      </c>
    </row>
    <row r="1259" spans="1:2" x14ac:dyDescent="0.25">
      <c r="A1259" s="11">
        <v>43011</v>
      </c>
      <c r="B1259">
        <v>5.74E-2</v>
      </c>
    </row>
    <row r="1260" spans="1:2" x14ac:dyDescent="0.25">
      <c r="A1260" s="11">
        <v>43010</v>
      </c>
      <c r="B1260">
        <v>5.74E-2</v>
      </c>
    </row>
    <row r="1261" spans="1:2" x14ac:dyDescent="0.25">
      <c r="A1261" s="11">
        <v>43007</v>
      </c>
      <c r="B1261">
        <v>5.4699999999999999E-2</v>
      </c>
    </row>
    <row r="1262" spans="1:2" x14ac:dyDescent="0.25">
      <c r="A1262" s="11">
        <v>43006</v>
      </c>
      <c r="B1262">
        <v>5.9200000000000003E-2</v>
      </c>
    </row>
    <row r="1263" spans="1:2" x14ac:dyDescent="0.25">
      <c r="A1263" s="11">
        <v>43005</v>
      </c>
      <c r="B1263">
        <v>6.7400000000000002E-2</v>
      </c>
    </row>
    <row r="1264" spans="1:2" x14ac:dyDescent="0.25">
      <c r="A1264" s="11">
        <v>43004</v>
      </c>
      <c r="B1264">
        <v>6.83E-2</v>
      </c>
    </row>
    <row r="1265" spans="1:2" x14ac:dyDescent="0.25">
      <c r="A1265" s="11">
        <v>43003</v>
      </c>
      <c r="B1265">
        <v>7.0300000000000001E-2</v>
      </c>
    </row>
    <row r="1266" spans="1:2" x14ac:dyDescent="0.25">
      <c r="A1266" s="11">
        <v>43000</v>
      </c>
      <c r="B1266">
        <v>5.96E-2</v>
      </c>
    </row>
    <row r="1267" spans="1:2" x14ac:dyDescent="0.25">
      <c r="A1267" s="11">
        <v>42999</v>
      </c>
      <c r="B1267">
        <v>6.3899999999999998E-2</v>
      </c>
    </row>
    <row r="1268" spans="1:2" x14ac:dyDescent="0.25">
      <c r="A1268" s="11">
        <v>42998</v>
      </c>
      <c r="B1268">
        <v>6.7400000000000002E-2</v>
      </c>
    </row>
    <row r="1269" spans="1:2" x14ac:dyDescent="0.25">
      <c r="A1269" s="11">
        <v>42997</v>
      </c>
      <c r="B1269">
        <v>6.6600000000000006E-2</v>
      </c>
    </row>
    <row r="1270" spans="1:2" x14ac:dyDescent="0.25">
      <c r="A1270" s="11">
        <v>42996</v>
      </c>
      <c r="B1270">
        <v>6.5199999999999994E-2</v>
      </c>
    </row>
    <row r="1271" spans="1:2" x14ac:dyDescent="0.25">
      <c r="A1271" s="11">
        <v>42993</v>
      </c>
      <c r="B1271">
        <v>5.8700000000000002E-2</v>
      </c>
    </row>
    <row r="1272" spans="1:2" x14ac:dyDescent="0.25">
      <c r="A1272" s="11">
        <v>42992</v>
      </c>
      <c r="B1272">
        <v>2.7300000000000001E-2</v>
      </c>
    </row>
    <row r="1273" spans="1:2" x14ac:dyDescent="0.25">
      <c r="A1273" s="11">
        <v>42991</v>
      </c>
      <c r="B1273">
        <v>8.7300000000000003E-2</v>
      </c>
    </row>
    <row r="1274" spans="1:2" x14ac:dyDescent="0.25">
      <c r="A1274" s="11">
        <v>42990</v>
      </c>
      <c r="B1274">
        <v>6.7000000000000004E-2</v>
      </c>
    </row>
    <row r="1275" spans="1:2" x14ac:dyDescent="0.25">
      <c r="A1275" s="11">
        <v>42989</v>
      </c>
      <c r="B1275">
        <v>7.4399999999999994E-2</v>
      </c>
    </row>
    <row r="1276" spans="1:2" x14ac:dyDescent="0.25">
      <c r="A1276" s="11">
        <v>42986</v>
      </c>
      <c r="B1276">
        <v>0.1012</v>
      </c>
    </row>
    <row r="1277" spans="1:2" x14ac:dyDescent="0.25">
      <c r="A1277" s="11">
        <v>42985</v>
      </c>
      <c r="B1277">
        <v>8.7999999999999995E-2</v>
      </c>
    </row>
    <row r="1278" spans="1:2" x14ac:dyDescent="0.25">
      <c r="A1278" s="11">
        <v>42984</v>
      </c>
      <c r="B1278">
        <v>8.2000000000000003E-2</v>
      </c>
    </row>
    <row r="1279" spans="1:2" x14ac:dyDescent="0.25">
      <c r="A1279" s="11">
        <v>42983</v>
      </c>
      <c r="B1279">
        <v>0.10979999999999999</v>
      </c>
    </row>
    <row r="1280" spans="1:2" x14ac:dyDescent="0.25">
      <c r="A1280" s="11">
        <v>42979</v>
      </c>
      <c r="B1280">
        <v>6.2300000000000001E-2</v>
      </c>
    </row>
    <row r="1281" spans="1:2" x14ac:dyDescent="0.25">
      <c r="A1281" s="11">
        <v>42978</v>
      </c>
      <c r="B1281">
        <v>6.6500000000000004E-2</v>
      </c>
    </row>
    <row r="1282" spans="1:2" x14ac:dyDescent="0.25">
      <c r="A1282" s="11">
        <v>42977</v>
      </c>
      <c r="B1282">
        <v>7.51E-2</v>
      </c>
    </row>
    <row r="1283" spans="1:2" x14ac:dyDescent="0.25">
      <c r="A1283" s="11">
        <v>42976</v>
      </c>
      <c r="B1283">
        <v>7.8799999999999995E-2</v>
      </c>
    </row>
    <row r="1284" spans="1:2" x14ac:dyDescent="0.25">
      <c r="A1284" s="11">
        <v>42975</v>
      </c>
      <c r="B1284">
        <v>7.6200000000000004E-2</v>
      </c>
    </row>
    <row r="1285" spans="1:2" x14ac:dyDescent="0.25">
      <c r="A1285" s="11">
        <v>42972</v>
      </c>
      <c r="B1285">
        <v>7.4399999999999994E-2</v>
      </c>
    </row>
    <row r="1286" spans="1:2" x14ac:dyDescent="0.25">
      <c r="A1286" s="11">
        <v>42971</v>
      </c>
      <c r="B1286">
        <v>8.7999999999999995E-2</v>
      </c>
    </row>
    <row r="1287" spans="1:2" x14ac:dyDescent="0.25">
      <c r="A1287" s="11">
        <v>42970</v>
      </c>
      <c r="B1287">
        <v>8.6300000000000002E-2</v>
      </c>
    </row>
    <row r="1288" spans="1:2" x14ac:dyDescent="0.25">
      <c r="A1288" s="11">
        <v>42969</v>
      </c>
      <c r="B1288">
        <v>7.6999999999999999E-2</v>
      </c>
    </row>
    <row r="1289" spans="1:2" x14ac:dyDescent="0.25">
      <c r="A1289" s="11">
        <v>42968</v>
      </c>
      <c r="B1289">
        <v>0.1013</v>
      </c>
    </row>
    <row r="1290" spans="1:2" x14ac:dyDescent="0.25">
      <c r="A1290" s="11">
        <v>42965</v>
      </c>
      <c r="B1290">
        <v>0.1119</v>
      </c>
    </row>
    <row r="1291" spans="1:2" x14ac:dyDescent="0.25">
      <c r="A1291" s="11">
        <v>42964</v>
      </c>
      <c r="B1291">
        <v>0.1169</v>
      </c>
    </row>
    <row r="1292" spans="1:2" x14ac:dyDescent="0.25">
      <c r="A1292" s="11">
        <v>42963</v>
      </c>
      <c r="B1292">
        <v>7.2999999999999995E-2</v>
      </c>
    </row>
    <row r="1293" spans="1:2" x14ac:dyDescent="0.25">
      <c r="A1293" s="11">
        <v>42962</v>
      </c>
      <c r="B1293">
        <v>7.7399999999999997E-2</v>
      </c>
    </row>
    <row r="1294" spans="1:2" x14ac:dyDescent="0.25">
      <c r="A1294" s="11">
        <v>42961</v>
      </c>
      <c r="B1294">
        <v>8.4099999999999994E-2</v>
      </c>
    </row>
    <row r="1295" spans="1:2" x14ac:dyDescent="0.25">
      <c r="A1295" s="11">
        <v>42958</v>
      </c>
      <c r="B1295">
        <v>0.1113</v>
      </c>
    </row>
    <row r="1296" spans="1:2" x14ac:dyDescent="0.25">
      <c r="A1296" s="11">
        <v>42957</v>
      </c>
      <c r="B1296">
        <v>0.124</v>
      </c>
    </row>
    <row r="1297" spans="1:2" x14ac:dyDescent="0.25">
      <c r="A1297" s="11">
        <v>42956</v>
      </c>
      <c r="B1297">
        <v>6.9400000000000003E-2</v>
      </c>
    </row>
    <row r="1298" spans="1:2" x14ac:dyDescent="0.25">
      <c r="A1298" s="11">
        <v>42955</v>
      </c>
      <c r="B1298">
        <v>7.2300000000000003E-2</v>
      </c>
    </row>
    <row r="1299" spans="1:2" x14ac:dyDescent="0.25">
      <c r="A1299" s="11">
        <v>42954</v>
      </c>
      <c r="B1299">
        <v>6.5000000000000002E-2</v>
      </c>
    </row>
    <row r="1300" spans="1:2" x14ac:dyDescent="0.25">
      <c r="A1300" s="11">
        <v>42951</v>
      </c>
      <c r="B1300">
        <v>5.5800000000000002E-2</v>
      </c>
    </row>
    <row r="1301" spans="1:2" x14ac:dyDescent="0.25">
      <c r="A1301" s="11">
        <v>42950</v>
      </c>
      <c r="B1301">
        <v>6.1499999999999999E-2</v>
      </c>
    </row>
    <row r="1302" spans="1:2" x14ac:dyDescent="0.25">
      <c r="A1302" s="11">
        <v>42949</v>
      </c>
      <c r="B1302">
        <v>6.1499999999999999E-2</v>
      </c>
    </row>
    <row r="1303" spans="1:2" x14ac:dyDescent="0.25">
      <c r="A1303" s="11">
        <v>42948</v>
      </c>
      <c r="B1303">
        <v>6.2399999999999997E-2</v>
      </c>
    </row>
    <row r="1304" spans="1:2" x14ac:dyDescent="0.25">
      <c r="A1304" s="11">
        <v>42947</v>
      </c>
      <c r="B1304">
        <v>6.6000000000000003E-2</v>
      </c>
    </row>
    <row r="1305" spans="1:2" x14ac:dyDescent="0.25">
      <c r="A1305" s="11">
        <v>42944</v>
      </c>
      <c r="B1305">
        <v>6.1400000000000003E-2</v>
      </c>
    </row>
    <row r="1306" spans="1:2" x14ac:dyDescent="0.25">
      <c r="A1306" s="11">
        <v>42943</v>
      </c>
      <c r="B1306">
        <v>6.5000000000000002E-2</v>
      </c>
    </row>
    <row r="1307" spans="1:2" x14ac:dyDescent="0.25">
      <c r="A1307" s="11">
        <v>42942</v>
      </c>
      <c r="B1307">
        <v>5.8900000000000001E-2</v>
      </c>
    </row>
    <row r="1308" spans="1:2" x14ac:dyDescent="0.25">
      <c r="A1308" s="11">
        <v>42941</v>
      </c>
      <c r="B1308">
        <v>6.0999999999999999E-2</v>
      </c>
    </row>
    <row r="1309" spans="1:2" x14ac:dyDescent="0.25">
      <c r="A1309" s="11">
        <v>42940</v>
      </c>
      <c r="B1309">
        <v>5.8900000000000001E-2</v>
      </c>
    </row>
    <row r="1310" spans="1:2" x14ac:dyDescent="0.25">
      <c r="A1310" s="11">
        <v>42937</v>
      </c>
      <c r="B1310">
        <v>5.5399999999999998E-2</v>
      </c>
    </row>
    <row r="1311" spans="1:2" x14ac:dyDescent="0.25">
      <c r="A1311" s="11">
        <v>42936</v>
      </c>
      <c r="B1311">
        <v>6.1400000000000003E-2</v>
      </c>
    </row>
    <row r="1312" spans="1:2" x14ac:dyDescent="0.25">
      <c r="A1312" s="11">
        <v>42935</v>
      </c>
      <c r="B1312">
        <v>6.2100000000000002E-2</v>
      </c>
    </row>
    <row r="1313" spans="1:2" x14ac:dyDescent="0.25">
      <c r="A1313" s="11">
        <v>42934</v>
      </c>
      <c r="B1313">
        <v>6.6100000000000006E-2</v>
      </c>
    </row>
    <row r="1314" spans="1:2" x14ac:dyDescent="0.25">
      <c r="A1314" s="11">
        <v>42933</v>
      </c>
      <c r="B1314">
        <v>6.7500000000000004E-2</v>
      </c>
    </row>
    <row r="1315" spans="1:2" x14ac:dyDescent="0.25">
      <c r="A1315" s="11">
        <v>42930</v>
      </c>
      <c r="B1315">
        <v>6.13E-2</v>
      </c>
    </row>
    <row r="1316" spans="1:2" x14ac:dyDescent="0.25">
      <c r="A1316" s="11">
        <v>42929</v>
      </c>
      <c r="B1316">
        <v>6.4199999999999993E-2</v>
      </c>
    </row>
    <row r="1317" spans="1:2" x14ac:dyDescent="0.25">
      <c r="A1317" s="11">
        <v>42928</v>
      </c>
      <c r="B1317">
        <v>6.7400000000000002E-2</v>
      </c>
    </row>
    <row r="1318" spans="1:2" x14ac:dyDescent="0.25">
      <c r="A1318" s="11">
        <v>42927</v>
      </c>
      <c r="B1318">
        <v>7.8799999999999995E-2</v>
      </c>
    </row>
    <row r="1319" spans="1:2" x14ac:dyDescent="0.25">
      <c r="A1319" s="11">
        <v>42926</v>
      </c>
      <c r="B1319">
        <v>7.9200000000000007E-2</v>
      </c>
    </row>
    <row r="1320" spans="1:2" x14ac:dyDescent="0.25">
      <c r="A1320" s="11">
        <v>42923</v>
      </c>
      <c r="B1320">
        <v>7.5499999999999998E-2</v>
      </c>
    </row>
    <row r="1321" spans="1:2" x14ac:dyDescent="0.25">
      <c r="A1321" s="11">
        <v>42922</v>
      </c>
      <c r="B1321">
        <v>9.8299999999999998E-2</v>
      </c>
    </row>
    <row r="1322" spans="1:2" x14ac:dyDescent="0.25">
      <c r="A1322" s="11">
        <v>42921</v>
      </c>
      <c r="B1322">
        <v>7.6999999999999999E-2</v>
      </c>
    </row>
    <row r="1323" spans="1:2" x14ac:dyDescent="0.25">
      <c r="A1323" s="11">
        <v>42919</v>
      </c>
      <c r="B1323">
        <v>8.5699999999999998E-2</v>
      </c>
    </row>
    <row r="1324" spans="1:2" x14ac:dyDescent="0.25">
      <c r="A1324" s="11">
        <v>42916</v>
      </c>
      <c r="B1324">
        <v>7.85E-2</v>
      </c>
    </row>
    <row r="1325" spans="1:2" x14ac:dyDescent="0.25">
      <c r="A1325" s="11">
        <v>42915</v>
      </c>
      <c r="B1325">
        <v>9.0899999999999995E-2</v>
      </c>
    </row>
    <row r="1326" spans="1:2" x14ac:dyDescent="0.25">
      <c r="A1326" s="11">
        <v>42914</v>
      </c>
      <c r="B1326">
        <v>6.6299999999999998E-2</v>
      </c>
    </row>
    <row r="1327" spans="1:2" x14ac:dyDescent="0.25">
      <c r="A1327" s="11">
        <v>42913</v>
      </c>
      <c r="B1327">
        <v>7.3700000000000002E-2</v>
      </c>
    </row>
    <row r="1328" spans="1:2" x14ac:dyDescent="0.25">
      <c r="A1328" s="11">
        <v>42912</v>
      </c>
      <c r="B1328">
        <v>6.6000000000000003E-2</v>
      </c>
    </row>
    <row r="1329" spans="1:2" x14ac:dyDescent="0.25">
      <c r="A1329" s="11">
        <v>42909</v>
      </c>
      <c r="B1329">
        <v>6.08E-2</v>
      </c>
    </row>
    <row r="1330" spans="1:2" x14ac:dyDescent="0.25">
      <c r="A1330" s="11">
        <v>42908</v>
      </c>
      <c r="B1330">
        <v>6.88E-2</v>
      </c>
    </row>
    <row r="1331" spans="1:2" x14ac:dyDescent="0.25">
      <c r="A1331" s="11">
        <v>42907</v>
      </c>
      <c r="B1331">
        <v>7.3499999999999996E-2</v>
      </c>
    </row>
    <row r="1332" spans="1:2" x14ac:dyDescent="0.25">
      <c r="A1332" s="11">
        <v>42906</v>
      </c>
      <c r="B1332">
        <v>7.6300000000000007E-2</v>
      </c>
    </row>
    <row r="1333" spans="1:2" x14ac:dyDescent="0.25">
      <c r="A1333" s="11">
        <v>42905</v>
      </c>
      <c r="B1333">
        <v>6.4199999999999993E-2</v>
      </c>
    </row>
    <row r="1334" spans="1:2" x14ac:dyDescent="0.25">
      <c r="A1334" s="11">
        <v>42902</v>
      </c>
      <c r="B1334">
        <v>6.6799999999999998E-2</v>
      </c>
    </row>
    <row r="1335" spans="1:2" x14ac:dyDescent="0.25">
      <c r="A1335" s="11">
        <v>42901</v>
      </c>
      <c r="B1335">
        <v>4.5499999999999999E-2</v>
      </c>
    </row>
    <row r="1336" spans="1:2" x14ac:dyDescent="0.25">
      <c r="A1336" s="11">
        <v>42900</v>
      </c>
      <c r="B1336">
        <v>7.2900000000000006E-2</v>
      </c>
    </row>
    <row r="1337" spans="1:2" x14ac:dyDescent="0.25">
      <c r="A1337" s="11">
        <v>42899</v>
      </c>
      <c r="B1337">
        <v>7.3300000000000004E-2</v>
      </c>
    </row>
    <row r="1338" spans="1:2" x14ac:dyDescent="0.25">
      <c r="A1338" s="11">
        <v>42898</v>
      </c>
      <c r="B1338">
        <v>8.9499999999999996E-2</v>
      </c>
    </row>
    <row r="1339" spans="1:2" x14ac:dyDescent="0.25">
      <c r="A1339" s="11">
        <v>42895</v>
      </c>
      <c r="B1339">
        <v>9.1700000000000004E-2</v>
      </c>
    </row>
    <row r="1340" spans="1:2" x14ac:dyDescent="0.25">
      <c r="A1340" s="11">
        <v>42894</v>
      </c>
      <c r="B1340">
        <v>8.9200000000000002E-2</v>
      </c>
    </row>
    <row r="1341" spans="1:2" x14ac:dyDescent="0.25">
      <c r="A1341" s="11">
        <v>42893</v>
      </c>
      <c r="B1341">
        <v>9.4899999999999998E-2</v>
      </c>
    </row>
    <row r="1342" spans="1:2" x14ac:dyDescent="0.25">
      <c r="A1342" s="11">
        <v>42892</v>
      </c>
      <c r="B1342">
        <v>8.7499999999999994E-2</v>
      </c>
    </row>
    <row r="1343" spans="1:2" x14ac:dyDescent="0.25">
      <c r="A1343" s="11">
        <v>42891</v>
      </c>
      <c r="B1343">
        <v>9.1499999999999998E-2</v>
      </c>
    </row>
    <row r="1344" spans="1:2" x14ac:dyDescent="0.25">
      <c r="A1344" s="11">
        <v>42888</v>
      </c>
      <c r="B1344">
        <v>6.8199999999999997E-2</v>
      </c>
    </row>
    <row r="1345" spans="1:2" x14ac:dyDescent="0.25">
      <c r="A1345" s="11">
        <v>42887</v>
      </c>
      <c r="B1345">
        <v>6.8099999999999994E-2</v>
      </c>
    </row>
    <row r="1346" spans="1:2" x14ac:dyDescent="0.25">
      <c r="A1346" s="11">
        <v>42886</v>
      </c>
      <c r="B1346">
        <v>7.1499999999999994E-2</v>
      </c>
    </row>
    <row r="1347" spans="1:2" x14ac:dyDescent="0.25">
      <c r="A1347" s="11">
        <v>42885</v>
      </c>
      <c r="B1347">
        <v>6.93E-2</v>
      </c>
    </row>
    <row r="1348" spans="1:2" x14ac:dyDescent="0.25">
      <c r="A1348" s="11">
        <v>42881</v>
      </c>
      <c r="B1348">
        <v>5.7700000000000001E-2</v>
      </c>
    </row>
    <row r="1349" spans="1:2" x14ac:dyDescent="0.25">
      <c r="A1349" s="11">
        <v>42880</v>
      </c>
      <c r="B1349">
        <v>6.0699999999999997E-2</v>
      </c>
    </row>
    <row r="1350" spans="1:2" x14ac:dyDescent="0.25">
      <c r="A1350" s="11">
        <v>42879</v>
      </c>
      <c r="B1350">
        <v>6.4600000000000005E-2</v>
      </c>
    </row>
    <row r="1351" spans="1:2" x14ac:dyDescent="0.25">
      <c r="A1351" s="11">
        <v>42878</v>
      </c>
      <c r="B1351">
        <v>6.9800000000000001E-2</v>
      </c>
    </row>
    <row r="1352" spans="1:2" x14ac:dyDescent="0.25">
      <c r="A1352" s="11">
        <v>42877</v>
      </c>
      <c r="B1352">
        <v>7.0900000000000005E-2</v>
      </c>
    </row>
    <row r="1353" spans="1:2" x14ac:dyDescent="0.25">
      <c r="A1353" s="11">
        <v>42874</v>
      </c>
      <c r="B1353">
        <v>8.2400000000000001E-2</v>
      </c>
    </row>
    <row r="1354" spans="1:2" x14ac:dyDescent="0.25">
      <c r="A1354" s="11">
        <v>42873</v>
      </c>
      <c r="B1354">
        <v>0.1043</v>
      </c>
    </row>
    <row r="1355" spans="1:2" x14ac:dyDescent="0.25">
      <c r="A1355" s="11">
        <v>42872</v>
      </c>
      <c r="B1355">
        <v>0.1263</v>
      </c>
    </row>
    <row r="1356" spans="1:2" x14ac:dyDescent="0.25">
      <c r="A1356" s="11">
        <v>42871</v>
      </c>
      <c r="B1356">
        <v>6.3299999999999995E-2</v>
      </c>
    </row>
    <row r="1357" spans="1:2" x14ac:dyDescent="0.25">
      <c r="A1357" s="11">
        <v>42870</v>
      </c>
      <c r="B1357">
        <v>6.4899999999999999E-2</v>
      </c>
    </row>
    <row r="1358" spans="1:2" x14ac:dyDescent="0.25">
      <c r="A1358" s="11">
        <v>42867</v>
      </c>
      <c r="B1358">
        <v>6.3100000000000003E-2</v>
      </c>
    </row>
    <row r="1359" spans="1:2" x14ac:dyDescent="0.25">
      <c r="A1359" s="11">
        <v>42866</v>
      </c>
      <c r="B1359">
        <v>7.1800000000000003E-2</v>
      </c>
    </row>
    <row r="1360" spans="1:2" x14ac:dyDescent="0.25">
      <c r="A1360" s="11">
        <v>42865</v>
      </c>
      <c r="B1360">
        <v>6.9199999999999998E-2</v>
      </c>
    </row>
    <row r="1361" spans="1:2" x14ac:dyDescent="0.25">
      <c r="A1361" s="11">
        <v>42864</v>
      </c>
      <c r="B1361">
        <v>7.1800000000000003E-2</v>
      </c>
    </row>
    <row r="1362" spans="1:2" x14ac:dyDescent="0.25">
      <c r="A1362" s="11">
        <v>42863</v>
      </c>
      <c r="B1362">
        <v>6.9099999999999995E-2</v>
      </c>
    </row>
    <row r="1363" spans="1:2" x14ac:dyDescent="0.25">
      <c r="A1363" s="11">
        <v>42860</v>
      </c>
      <c r="B1363">
        <v>7.4099999999999999E-2</v>
      </c>
    </row>
    <row r="1364" spans="1:2" x14ac:dyDescent="0.25">
      <c r="A1364" s="11">
        <v>42859</v>
      </c>
      <c r="B1364">
        <v>7.85E-2</v>
      </c>
    </row>
    <row r="1365" spans="1:2" x14ac:dyDescent="0.25">
      <c r="A1365" s="11">
        <v>42858</v>
      </c>
      <c r="B1365">
        <v>7.9299999999999995E-2</v>
      </c>
    </row>
    <row r="1366" spans="1:2" x14ac:dyDescent="0.25">
      <c r="A1366" s="11">
        <v>42857</v>
      </c>
      <c r="B1366">
        <v>7.9000000000000001E-2</v>
      </c>
    </row>
    <row r="1367" spans="1:2" x14ac:dyDescent="0.25">
      <c r="A1367" s="11">
        <v>42856</v>
      </c>
      <c r="B1367">
        <v>7.2300000000000003E-2</v>
      </c>
    </row>
    <row r="1368" spans="1:2" x14ac:dyDescent="0.25">
      <c r="A1368" s="11">
        <v>42853</v>
      </c>
      <c r="B1368">
        <v>7.51E-2</v>
      </c>
    </row>
    <row r="1369" spans="1:2" x14ac:dyDescent="0.25">
      <c r="A1369" s="11">
        <v>42852</v>
      </c>
      <c r="B1369">
        <v>6.93E-2</v>
      </c>
    </row>
    <row r="1370" spans="1:2" x14ac:dyDescent="0.25">
      <c r="A1370" s="11">
        <v>42851</v>
      </c>
      <c r="B1370">
        <v>8.0199999999999994E-2</v>
      </c>
    </row>
    <row r="1371" spans="1:2" x14ac:dyDescent="0.25">
      <c r="A1371" s="11">
        <v>42850</v>
      </c>
      <c r="B1371">
        <v>7.5899999999999995E-2</v>
      </c>
    </row>
    <row r="1372" spans="1:2" x14ac:dyDescent="0.25">
      <c r="A1372" s="11">
        <v>42849</v>
      </c>
      <c r="B1372">
        <v>7.7299999999999994E-2</v>
      </c>
    </row>
    <row r="1373" spans="1:2" x14ac:dyDescent="0.25">
      <c r="A1373" s="11">
        <v>42846</v>
      </c>
      <c r="B1373">
        <v>0.1265</v>
      </c>
    </row>
    <row r="1374" spans="1:2" x14ac:dyDescent="0.25">
      <c r="A1374" s="11">
        <v>42845</v>
      </c>
      <c r="B1374">
        <v>0.1168</v>
      </c>
    </row>
    <row r="1375" spans="1:2" x14ac:dyDescent="0.25">
      <c r="A1375" s="11">
        <v>42844</v>
      </c>
      <c r="B1375">
        <v>0.1295</v>
      </c>
    </row>
    <row r="1376" spans="1:2" x14ac:dyDescent="0.25">
      <c r="A1376" s="11">
        <v>42843</v>
      </c>
      <c r="B1376">
        <v>0.1236</v>
      </c>
    </row>
    <row r="1377" spans="1:2" x14ac:dyDescent="0.25">
      <c r="A1377" s="11">
        <v>42842</v>
      </c>
      <c r="B1377">
        <v>0.11700000000000001</v>
      </c>
    </row>
    <row r="1378" spans="1:2" x14ac:dyDescent="0.25">
      <c r="A1378" s="11">
        <v>42838</v>
      </c>
      <c r="B1378">
        <v>0.10879999999999999</v>
      </c>
    </row>
    <row r="1379" spans="1:2" x14ac:dyDescent="0.25">
      <c r="A1379" s="11">
        <v>42837</v>
      </c>
      <c r="B1379">
        <v>0.1017</v>
      </c>
    </row>
    <row r="1380" spans="1:2" x14ac:dyDescent="0.25">
      <c r="A1380" s="11">
        <v>42836</v>
      </c>
      <c r="B1380">
        <v>9.0800000000000006E-2</v>
      </c>
    </row>
    <row r="1381" spans="1:2" x14ac:dyDescent="0.25">
      <c r="A1381" s="11">
        <v>42835</v>
      </c>
      <c r="B1381">
        <v>8.8099999999999998E-2</v>
      </c>
    </row>
    <row r="1382" spans="1:2" x14ac:dyDescent="0.25">
      <c r="A1382" s="11">
        <v>42832</v>
      </c>
      <c r="B1382">
        <v>8.09E-2</v>
      </c>
    </row>
    <row r="1383" spans="1:2" x14ac:dyDescent="0.25">
      <c r="A1383" s="11">
        <v>42831</v>
      </c>
      <c r="B1383">
        <v>8.6699999999999999E-2</v>
      </c>
    </row>
    <row r="1384" spans="1:2" x14ac:dyDescent="0.25">
      <c r="A1384" s="11">
        <v>42830</v>
      </c>
      <c r="B1384">
        <v>9.8599999999999993E-2</v>
      </c>
    </row>
    <row r="1385" spans="1:2" x14ac:dyDescent="0.25">
      <c r="A1385" s="11">
        <v>42829</v>
      </c>
      <c r="B1385">
        <v>7.4399999999999994E-2</v>
      </c>
    </row>
    <row r="1386" spans="1:2" x14ac:dyDescent="0.25">
      <c r="A1386" s="11">
        <v>42828</v>
      </c>
      <c r="B1386">
        <v>7.8700000000000006E-2</v>
      </c>
    </row>
    <row r="1387" spans="1:2" x14ac:dyDescent="0.25">
      <c r="A1387" s="11">
        <v>42825</v>
      </c>
      <c r="B1387">
        <v>7.4399999999999994E-2</v>
      </c>
    </row>
    <row r="1388" spans="1:2" x14ac:dyDescent="0.25">
      <c r="A1388" s="11">
        <v>42824</v>
      </c>
      <c r="B1388">
        <v>7.4499999999999997E-2</v>
      </c>
    </row>
    <row r="1389" spans="1:2" x14ac:dyDescent="0.25">
      <c r="A1389" s="11">
        <v>42823</v>
      </c>
      <c r="B1389">
        <v>8.0699999999999994E-2</v>
      </c>
    </row>
    <row r="1390" spans="1:2" x14ac:dyDescent="0.25">
      <c r="A1390" s="11">
        <v>42822</v>
      </c>
      <c r="B1390">
        <v>9.5200000000000007E-2</v>
      </c>
    </row>
    <row r="1391" spans="1:2" x14ac:dyDescent="0.25">
      <c r="A1391" s="11">
        <v>42821</v>
      </c>
      <c r="B1391">
        <v>0.1003</v>
      </c>
    </row>
    <row r="1392" spans="1:2" x14ac:dyDescent="0.25">
      <c r="A1392" s="11">
        <v>42818</v>
      </c>
      <c r="B1392">
        <v>9.7699999999999995E-2</v>
      </c>
    </row>
    <row r="1393" spans="1:2" x14ac:dyDescent="0.25">
      <c r="A1393" s="11">
        <v>42817</v>
      </c>
      <c r="B1393">
        <v>0.12820000000000001</v>
      </c>
    </row>
    <row r="1394" spans="1:2" x14ac:dyDescent="0.25">
      <c r="A1394" s="11">
        <v>42816</v>
      </c>
      <c r="B1394">
        <v>0.1201</v>
      </c>
    </row>
    <row r="1395" spans="1:2" x14ac:dyDescent="0.25">
      <c r="A1395" s="11">
        <v>42815</v>
      </c>
      <c r="B1395">
        <v>0.1002</v>
      </c>
    </row>
    <row r="1396" spans="1:2" x14ac:dyDescent="0.25">
      <c r="A1396" s="11">
        <v>42814</v>
      </c>
      <c r="B1396">
        <v>7.5899999999999995E-2</v>
      </c>
    </row>
    <row r="1397" spans="1:2" x14ac:dyDescent="0.25">
      <c r="A1397" s="11">
        <v>42811</v>
      </c>
      <c r="B1397">
        <v>6.3700000000000007E-2</v>
      </c>
    </row>
    <row r="1398" spans="1:2" x14ac:dyDescent="0.25">
      <c r="A1398" s="11">
        <v>42810</v>
      </c>
      <c r="B1398">
        <v>9.3600000000000003E-2</v>
      </c>
    </row>
    <row r="1399" spans="1:2" x14ac:dyDescent="0.25">
      <c r="A1399" s="11">
        <v>42809</v>
      </c>
      <c r="B1399">
        <v>0.123</v>
      </c>
    </row>
    <row r="1400" spans="1:2" x14ac:dyDescent="0.25">
      <c r="A1400" s="11">
        <v>42808</v>
      </c>
      <c r="B1400">
        <v>0.11899999999999999</v>
      </c>
    </row>
    <row r="1401" spans="1:2" x14ac:dyDescent="0.25">
      <c r="A1401" s="11">
        <v>42807</v>
      </c>
      <c r="B1401">
        <v>0.11269999999999999</v>
      </c>
    </row>
    <row r="1402" spans="1:2" x14ac:dyDescent="0.25">
      <c r="A1402" s="11">
        <v>42804</v>
      </c>
      <c r="B1402">
        <v>0.12039999999999999</v>
      </c>
    </row>
    <row r="1403" spans="1:2" x14ac:dyDescent="0.25">
      <c r="A1403" s="11">
        <v>42803</v>
      </c>
      <c r="B1403">
        <v>0.1196</v>
      </c>
    </row>
    <row r="1404" spans="1:2" x14ac:dyDescent="0.25">
      <c r="A1404" s="11">
        <v>42802</v>
      </c>
      <c r="B1404">
        <v>0.11509999999999999</v>
      </c>
    </row>
    <row r="1405" spans="1:2" x14ac:dyDescent="0.25">
      <c r="A1405" s="11">
        <v>42801</v>
      </c>
      <c r="B1405">
        <v>0.1205</v>
      </c>
    </row>
    <row r="1406" spans="1:2" x14ac:dyDescent="0.25">
      <c r="A1406" s="11">
        <v>42800</v>
      </c>
      <c r="B1406">
        <v>0.11119999999999999</v>
      </c>
    </row>
    <row r="1407" spans="1:2" x14ac:dyDescent="0.25">
      <c r="A1407" s="11">
        <v>42797</v>
      </c>
      <c r="B1407">
        <v>7.17E-2</v>
      </c>
    </row>
    <row r="1408" spans="1:2" x14ac:dyDescent="0.25">
      <c r="A1408" s="11">
        <v>42796</v>
      </c>
      <c r="B1408">
        <v>7.6700000000000004E-2</v>
      </c>
    </row>
    <row r="1409" spans="1:2" x14ac:dyDescent="0.25">
      <c r="A1409" s="11">
        <v>42795</v>
      </c>
      <c r="B1409">
        <v>9.4799999999999995E-2</v>
      </c>
    </row>
    <row r="1410" spans="1:2" x14ac:dyDescent="0.25">
      <c r="A1410" s="11">
        <v>42794</v>
      </c>
      <c r="B1410">
        <v>9.3600000000000003E-2</v>
      </c>
    </row>
    <row r="1411" spans="1:2" x14ac:dyDescent="0.25">
      <c r="A1411" s="11">
        <v>42793</v>
      </c>
      <c r="B1411">
        <v>8.4199999999999997E-2</v>
      </c>
    </row>
    <row r="1412" spans="1:2" x14ac:dyDescent="0.25">
      <c r="A1412" s="11">
        <v>42790</v>
      </c>
      <c r="B1412">
        <v>7.2499999999999995E-2</v>
      </c>
    </row>
    <row r="1413" spans="1:2" x14ac:dyDescent="0.25">
      <c r="A1413" s="11">
        <v>42789</v>
      </c>
      <c r="B1413">
        <v>7.7299999999999994E-2</v>
      </c>
    </row>
    <row r="1414" spans="1:2" x14ac:dyDescent="0.25">
      <c r="A1414" s="11">
        <v>42788</v>
      </c>
      <c r="B1414">
        <v>8.1699999999999995E-2</v>
      </c>
    </row>
    <row r="1415" spans="1:2" x14ac:dyDescent="0.25">
      <c r="A1415" s="11">
        <v>42787</v>
      </c>
      <c r="B1415">
        <v>0.09</v>
      </c>
    </row>
    <row r="1416" spans="1:2" x14ac:dyDescent="0.25">
      <c r="A1416" s="11">
        <v>42783</v>
      </c>
      <c r="B1416">
        <v>7.46E-2</v>
      </c>
    </row>
    <row r="1417" spans="1:2" x14ac:dyDescent="0.25">
      <c r="A1417" s="11">
        <v>42782</v>
      </c>
      <c r="B1417">
        <v>7.8399999999999997E-2</v>
      </c>
    </row>
    <row r="1418" spans="1:2" x14ac:dyDescent="0.25">
      <c r="A1418" s="11">
        <v>42781</v>
      </c>
      <c r="B1418">
        <v>7.1900000000000006E-2</v>
      </c>
    </row>
    <row r="1419" spans="1:2" x14ac:dyDescent="0.25">
      <c r="A1419" s="11">
        <v>42780</v>
      </c>
      <c r="B1419">
        <v>6.1499999999999999E-2</v>
      </c>
    </row>
    <row r="1420" spans="1:2" x14ac:dyDescent="0.25">
      <c r="A1420" s="11">
        <v>42779</v>
      </c>
      <c r="B1420">
        <v>6.93E-2</v>
      </c>
    </row>
    <row r="1421" spans="1:2" x14ac:dyDescent="0.25">
      <c r="A1421" s="11">
        <v>42776</v>
      </c>
      <c r="B1421">
        <v>6.6900000000000001E-2</v>
      </c>
    </row>
    <row r="1422" spans="1:2" x14ac:dyDescent="0.25">
      <c r="A1422" s="11">
        <v>42775</v>
      </c>
      <c r="B1422">
        <v>6.7000000000000004E-2</v>
      </c>
    </row>
    <row r="1423" spans="1:2" x14ac:dyDescent="0.25">
      <c r="A1423" s="11">
        <v>42774</v>
      </c>
      <c r="B1423">
        <v>7.2300000000000003E-2</v>
      </c>
    </row>
    <row r="1424" spans="1:2" x14ac:dyDescent="0.25">
      <c r="A1424" s="11">
        <v>42773</v>
      </c>
      <c r="B1424">
        <v>7.2499999999999995E-2</v>
      </c>
    </row>
    <row r="1425" spans="1:2" x14ac:dyDescent="0.25">
      <c r="A1425" s="11">
        <v>42772</v>
      </c>
      <c r="B1425">
        <v>8.0199999999999994E-2</v>
      </c>
    </row>
    <row r="1426" spans="1:2" x14ac:dyDescent="0.25">
      <c r="A1426" s="11">
        <v>42769</v>
      </c>
      <c r="B1426">
        <v>6.9099999999999995E-2</v>
      </c>
    </row>
    <row r="1427" spans="1:2" x14ac:dyDescent="0.25">
      <c r="A1427" s="11">
        <v>42768</v>
      </c>
      <c r="B1427">
        <v>8.4199999999999997E-2</v>
      </c>
    </row>
    <row r="1428" spans="1:2" x14ac:dyDescent="0.25">
      <c r="A1428" s="11">
        <v>42767</v>
      </c>
      <c r="B1428">
        <v>8.5699999999999998E-2</v>
      </c>
    </row>
    <row r="1429" spans="1:2" x14ac:dyDescent="0.25">
      <c r="A1429" s="11">
        <v>42766</v>
      </c>
      <c r="B1429">
        <v>8.4500000000000006E-2</v>
      </c>
    </row>
    <row r="1430" spans="1:2" x14ac:dyDescent="0.25">
      <c r="A1430" s="11">
        <v>42765</v>
      </c>
      <c r="B1430">
        <v>8.3699999999999997E-2</v>
      </c>
    </row>
    <row r="1431" spans="1:2" x14ac:dyDescent="0.25">
      <c r="A1431" s="11">
        <v>42762</v>
      </c>
      <c r="B1431">
        <v>7.0499999999999993E-2</v>
      </c>
    </row>
    <row r="1432" spans="1:2" x14ac:dyDescent="0.25">
      <c r="A1432" s="11">
        <v>42761</v>
      </c>
      <c r="B1432">
        <v>7.1400000000000005E-2</v>
      </c>
    </row>
    <row r="1433" spans="1:2" x14ac:dyDescent="0.25">
      <c r="A1433" s="11">
        <v>42760</v>
      </c>
      <c r="B1433">
        <v>8.0699999999999994E-2</v>
      </c>
    </row>
    <row r="1434" spans="1:2" x14ac:dyDescent="0.25">
      <c r="A1434" s="11">
        <v>42759</v>
      </c>
      <c r="B1434">
        <v>8.0299999999999996E-2</v>
      </c>
    </row>
    <row r="1435" spans="1:2" x14ac:dyDescent="0.25">
      <c r="A1435" s="11">
        <v>42758</v>
      </c>
      <c r="B1435">
        <v>8.2100000000000006E-2</v>
      </c>
    </row>
    <row r="1436" spans="1:2" x14ac:dyDescent="0.25">
      <c r="A1436" s="11">
        <v>42755</v>
      </c>
      <c r="B1436">
        <v>7.3999999999999996E-2</v>
      </c>
    </row>
    <row r="1437" spans="1:2" x14ac:dyDescent="0.25">
      <c r="A1437" s="11">
        <v>42754</v>
      </c>
      <c r="B1437">
        <v>7.7200000000000005E-2</v>
      </c>
    </row>
    <row r="1438" spans="1:2" x14ac:dyDescent="0.25">
      <c r="A1438" s="11">
        <v>42753</v>
      </c>
      <c r="B1438">
        <v>8.2299999999999998E-2</v>
      </c>
    </row>
    <row r="1439" spans="1:2" x14ac:dyDescent="0.25">
      <c r="A1439" s="11">
        <v>42752</v>
      </c>
      <c r="B1439">
        <v>7.9699999999999993E-2</v>
      </c>
    </row>
    <row r="1440" spans="1:2" x14ac:dyDescent="0.25">
      <c r="A1440" s="11">
        <v>42748</v>
      </c>
      <c r="B1440">
        <v>6.1100000000000002E-2</v>
      </c>
    </row>
    <row r="1441" spans="1:2" x14ac:dyDescent="0.25">
      <c r="A1441" s="11">
        <v>42747</v>
      </c>
      <c r="B1441">
        <v>7.8200000000000006E-2</v>
      </c>
    </row>
    <row r="1442" spans="1:2" x14ac:dyDescent="0.25">
      <c r="A1442" s="11">
        <v>42746</v>
      </c>
      <c r="B1442">
        <v>7.5600000000000001E-2</v>
      </c>
    </row>
    <row r="1443" spans="1:2" x14ac:dyDescent="0.25">
      <c r="A1443" s="11">
        <v>42745</v>
      </c>
      <c r="B1443">
        <v>7.7700000000000005E-2</v>
      </c>
    </row>
    <row r="1444" spans="1:2" x14ac:dyDescent="0.25">
      <c r="A1444" s="11">
        <v>42744</v>
      </c>
      <c r="B1444">
        <v>7.9200000000000007E-2</v>
      </c>
    </row>
    <row r="1445" spans="1:2" x14ac:dyDescent="0.25">
      <c r="A1445" s="11">
        <v>42741</v>
      </c>
      <c r="B1445">
        <v>7.5700000000000003E-2</v>
      </c>
    </row>
    <row r="1446" spans="1:2" x14ac:dyDescent="0.25">
      <c r="A1446" s="11">
        <v>42740</v>
      </c>
      <c r="B1446">
        <v>7.8600000000000003E-2</v>
      </c>
    </row>
    <row r="1447" spans="1:2" x14ac:dyDescent="0.25">
      <c r="A1447" s="11">
        <v>42739</v>
      </c>
      <c r="B1447">
        <v>8.9300000000000004E-2</v>
      </c>
    </row>
    <row r="1448" spans="1:2" x14ac:dyDescent="0.25">
      <c r="A1448" s="11">
        <v>42738</v>
      </c>
      <c r="B1448">
        <v>9.74E-2</v>
      </c>
    </row>
    <row r="1449" spans="1:2" x14ac:dyDescent="0.25">
      <c r="A1449" s="11">
        <v>42734</v>
      </c>
      <c r="B1449">
        <v>0.10539999999999999</v>
      </c>
    </row>
    <row r="1450" spans="1:2" x14ac:dyDescent="0.25">
      <c r="A1450" s="11">
        <v>42733</v>
      </c>
      <c r="B1450">
        <v>9.1300000000000006E-2</v>
      </c>
    </row>
    <row r="1451" spans="1:2" x14ac:dyDescent="0.25">
      <c r="A1451" s="11">
        <v>42732</v>
      </c>
      <c r="B1451">
        <v>9.1399999999999995E-2</v>
      </c>
    </row>
    <row r="1452" spans="1:2" x14ac:dyDescent="0.25">
      <c r="A1452" s="11">
        <v>42731</v>
      </c>
      <c r="B1452">
        <v>9.06E-2</v>
      </c>
    </row>
    <row r="1453" spans="1:2" x14ac:dyDescent="0.25">
      <c r="A1453" s="11">
        <v>42727</v>
      </c>
      <c r="B1453">
        <v>6.7000000000000004E-2</v>
      </c>
    </row>
    <row r="1454" spans="1:2" x14ac:dyDescent="0.25">
      <c r="A1454" s="11">
        <v>42726</v>
      </c>
      <c r="B1454">
        <v>6.6199999999999995E-2</v>
      </c>
    </row>
    <row r="1455" spans="1:2" x14ac:dyDescent="0.25">
      <c r="A1455" s="11">
        <v>42725</v>
      </c>
      <c r="B1455">
        <v>7.46E-2</v>
      </c>
    </row>
    <row r="1456" spans="1:2" x14ac:dyDescent="0.25">
      <c r="A1456" s="11">
        <v>42724</v>
      </c>
      <c r="B1456">
        <v>8.0399999999999999E-2</v>
      </c>
    </row>
    <row r="1457" spans="1:2" x14ac:dyDescent="0.25">
      <c r="A1457" s="11">
        <v>42723</v>
      </c>
      <c r="B1457">
        <v>7.5399999999999995E-2</v>
      </c>
    </row>
    <row r="1458" spans="1:2" x14ac:dyDescent="0.25">
      <c r="A1458" s="11">
        <v>42720</v>
      </c>
      <c r="B1458">
        <v>7.7100000000000002E-2</v>
      </c>
    </row>
    <row r="1459" spans="1:2" x14ac:dyDescent="0.25">
      <c r="A1459" s="11">
        <v>42719</v>
      </c>
      <c r="B1459">
        <v>9.74E-2</v>
      </c>
    </row>
    <row r="1460" spans="1:2" x14ac:dyDescent="0.25">
      <c r="A1460" s="11">
        <v>42718</v>
      </c>
      <c r="B1460">
        <v>0.13689999999999999</v>
      </c>
    </row>
    <row r="1461" spans="1:2" x14ac:dyDescent="0.25">
      <c r="A1461" s="11">
        <v>42717</v>
      </c>
      <c r="B1461">
        <v>0.14319999999999999</v>
      </c>
    </row>
    <row r="1462" spans="1:2" x14ac:dyDescent="0.25">
      <c r="A1462" s="11">
        <v>42716</v>
      </c>
      <c r="B1462">
        <v>0.14960000000000001</v>
      </c>
    </row>
    <row r="1463" spans="1:2" x14ac:dyDescent="0.25">
      <c r="A1463" s="11">
        <v>42713</v>
      </c>
      <c r="B1463">
        <v>0.1368</v>
      </c>
    </row>
    <row r="1464" spans="1:2" x14ac:dyDescent="0.25">
      <c r="A1464" s="11">
        <v>42712</v>
      </c>
      <c r="B1464">
        <v>0.1447</v>
      </c>
    </row>
    <row r="1465" spans="1:2" x14ac:dyDescent="0.25">
      <c r="A1465" s="11">
        <v>42711</v>
      </c>
      <c r="B1465">
        <v>0.15659999999999999</v>
      </c>
    </row>
    <row r="1466" spans="1:2" x14ac:dyDescent="0.25">
      <c r="A1466" s="11">
        <v>42710</v>
      </c>
      <c r="B1466">
        <v>0.13800000000000001</v>
      </c>
    </row>
    <row r="1467" spans="1:2" x14ac:dyDescent="0.25">
      <c r="A1467" s="11">
        <v>42709</v>
      </c>
      <c r="B1467">
        <v>0.13980000000000001</v>
      </c>
    </row>
    <row r="1468" spans="1:2" x14ac:dyDescent="0.25">
      <c r="A1468" s="11">
        <v>42706</v>
      </c>
      <c r="B1468">
        <v>0.10920000000000001</v>
      </c>
    </row>
    <row r="1469" spans="1:2" x14ac:dyDescent="0.25">
      <c r="A1469" s="11">
        <v>42705</v>
      </c>
      <c r="B1469">
        <v>0.1129</v>
      </c>
    </row>
    <row r="1470" spans="1:2" x14ac:dyDescent="0.25">
      <c r="A1470" s="11">
        <v>42704</v>
      </c>
      <c r="B1470">
        <v>0.1067</v>
      </c>
    </row>
    <row r="1471" spans="1:2" x14ac:dyDescent="0.25">
      <c r="A1471" s="11">
        <v>42703</v>
      </c>
      <c r="B1471">
        <v>0.10489999999999999</v>
      </c>
    </row>
    <row r="1472" spans="1:2" x14ac:dyDescent="0.25">
      <c r="A1472" s="11">
        <v>42702</v>
      </c>
      <c r="B1472">
        <v>0.1026</v>
      </c>
    </row>
    <row r="1473" spans="1:2" x14ac:dyDescent="0.25">
      <c r="A1473" s="11">
        <v>42699</v>
      </c>
      <c r="B1473">
        <v>8.1699999999999995E-2</v>
      </c>
    </row>
    <row r="1474" spans="1:2" x14ac:dyDescent="0.25">
      <c r="A1474" s="11">
        <v>42697</v>
      </c>
      <c r="B1474">
        <v>8.8200000000000001E-2</v>
      </c>
    </row>
    <row r="1475" spans="1:2" x14ac:dyDescent="0.25">
      <c r="A1475" s="11">
        <v>42696</v>
      </c>
      <c r="B1475">
        <v>8.5699999999999998E-2</v>
      </c>
    </row>
    <row r="1476" spans="1:2" x14ac:dyDescent="0.25">
      <c r="A1476" s="11">
        <v>42695</v>
      </c>
      <c r="B1476">
        <v>9.4899999999999998E-2</v>
      </c>
    </row>
    <row r="1477" spans="1:2" x14ac:dyDescent="0.25">
      <c r="A1477" s="11">
        <v>42692</v>
      </c>
      <c r="B1477">
        <v>6.9599999999999995E-2</v>
      </c>
    </row>
    <row r="1478" spans="1:2" x14ac:dyDescent="0.25">
      <c r="A1478" s="11">
        <v>42691</v>
      </c>
      <c r="B1478">
        <v>7.8399999999999997E-2</v>
      </c>
    </row>
    <row r="1479" spans="1:2" x14ac:dyDescent="0.25">
      <c r="A1479" s="11">
        <v>42690</v>
      </c>
      <c r="B1479">
        <v>8.3299999999999999E-2</v>
      </c>
    </row>
    <row r="1480" spans="1:2" x14ac:dyDescent="0.25">
      <c r="A1480" s="11">
        <v>42689</v>
      </c>
      <c r="B1480">
        <v>8.2500000000000004E-2</v>
      </c>
    </row>
    <row r="1481" spans="1:2" x14ac:dyDescent="0.25">
      <c r="A1481" s="11">
        <v>42688</v>
      </c>
      <c r="B1481">
        <v>0.1021</v>
      </c>
    </row>
    <row r="1482" spans="1:2" x14ac:dyDescent="0.25">
      <c r="A1482" s="11">
        <v>42685</v>
      </c>
      <c r="B1482">
        <v>0.1026</v>
      </c>
    </row>
    <row r="1483" spans="1:2" x14ac:dyDescent="0.25">
      <c r="A1483" s="11">
        <v>42684</v>
      </c>
      <c r="B1483">
        <v>0.1086</v>
      </c>
    </row>
    <row r="1484" spans="1:2" x14ac:dyDescent="0.25">
      <c r="A1484" s="11">
        <v>42683</v>
      </c>
      <c r="B1484">
        <v>0.1172</v>
      </c>
    </row>
    <row r="1485" spans="1:2" x14ac:dyDescent="0.25">
      <c r="A1485" s="11">
        <v>42682</v>
      </c>
      <c r="B1485">
        <v>0.1968</v>
      </c>
    </row>
    <row r="1486" spans="1:2" x14ac:dyDescent="0.25">
      <c r="A1486" s="11">
        <v>42681</v>
      </c>
      <c r="B1486">
        <v>0.1928</v>
      </c>
    </row>
    <row r="1487" spans="1:2" x14ac:dyDescent="0.25">
      <c r="A1487" s="11">
        <v>42678</v>
      </c>
      <c r="B1487">
        <v>0.2442</v>
      </c>
    </row>
    <row r="1488" spans="1:2" x14ac:dyDescent="0.25">
      <c r="A1488" s="11">
        <v>42677</v>
      </c>
      <c r="B1488">
        <v>0.23</v>
      </c>
    </row>
    <row r="1489" spans="1:2" x14ac:dyDescent="0.25">
      <c r="A1489" s="11">
        <v>42676</v>
      </c>
      <c r="B1489">
        <v>0.2137</v>
      </c>
    </row>
    <row r="1490" spans="1:2" x14ac:dyDescent="0.25">
      <c r="A1490" s="11">
        <v>42675</v>
      </c>
      <c r="B1490">
        <v>0.2097</v>
      </c>
    </row>
    <row r="1491" spans="1:2" x14ac:dyDescent="0.25">
      <c r="A1491" s="11">
        <v>42674</v>
      </c>
      <c r="B1491">
        <v>0.1787</v>
      </c>
    </row>
    <row r="1492" spans="1:2" x14ac:dyDescent="0.25">
      <c r="A1492" s="11">
        <v>42671</v>
      </c>
      <c r="B1492">
        <v>0.1482</v>
      </c>
    </row>
    <row r="1493" spans="1:2" x14ac:dyDescent="0.25">
      <c r="A1493" s="11">
        <v>42670</v>
      </c>
      <c r="B1493">
        <v>0.14810000000000001</v>
      </c>
    </row>
    <row r="1494" spans="1:2" x14ac:dyDescent="0.25">
      <c r="A1494" s="11">
        <v>42669</v>
      </c>
      <c r="B1494">
        <v>0.1182</v>
      </c>
    </row>
    <row r="1495" spans="1:2" x14ac:dyDescent="0.25">
      <c r="A1495" s="11">
        <v>42668</v>
      </c>
      <c r="B1495">
        <v>0.1057</v>
      </c>
    </row>
    <row r="1496" spans="1:2" x14ac:dyDescent="0.25">
      <c r="A1496" s="11">
        <v>42667</v>
      </c>
      <c r="B1496">
        <v>9.9299999999999999E-2</v>
      </c>
    </row>
    <row r="1497" spans="1:2" x14ac:dyDescent="0.25">
      <c r="A1497" s="11">
        <v>42664</v>
      </c>
      <c r="B1497">
        <v>9.6299999999999997E-2</v>
      </c>
    </row>
    <row r="1498" spans="1:2" x14ac:dyDescent="0.25">
      <c r="A1498" s="11">
        <v>42663</v>
      </c>
      <c r="B1498">
        <v>9.1899999999999996E-2</v>
      </c>
    </row>
    <row r="1499" spans="1:2" x14ac:dyDescent="0.25">
      <c r="A1499" s="11">
        <v>42662</v>
      </c>
      <c r="B1499">
        <v>0.108</v>
      </c>
    </row>
    <row r="1500" spans="1:2" x14ac:dyDescent="0.25">
      <c r="A1500" s="11">
        <v>42661</v>
      </c>
      <c r="B1500">
        <v>0.11600000000000001</v>
      </c>
    </row>
    <row r="1501" spans="1:2" x14ac:dyDescent="0.25">
      <c r="A1501" s="11">
        <v>42660</v>
      </c>
      <c r="B1501">
        <v>0.1171</v>
      </c>
    </row>
    <row r="1502" spans="1:2" x14ac:dyDescent="0.25">
      <c r="A1502" s="11">
        <v>42657</v>
      </c>
      <c r="B1502">
        <v>0.12479999999999999</v>
      </c>
    </row>
    <row r="1503" spans="1:2" x14ac:dyDescent="0.25">
      <c r="A1503" s="11">
        <v>42656</v>
      </c>
      <c r="B1503">
        <v>0.1328</v>
      </c>
    </row>
    <row r="1504" spans="1:2" x14ac:dyDescent="0.25">
      <c r="A1504" s="11">
        <v>42655</v>
      </c>
      <c r="B1504">
        <v>0.13439999999999999</v>
      </c>
    </row>
    <row r="1505" spans="1:2" x14ac:dyDescent="0.25">
      <c r="A1505" s="11">
        <v>42654</v>
      </c>
      <c r="B1505">
        <v>0.1182</v>
      </c>
    </row>
    <row r="1506" spans="1:2" x14ac:dyDescent="0.25">
      <c r="A1506" s="11">
        <v>42653</v>
      </c>
      <c r="B1506">
        <v>9.7000000000000003E-2</v>
      </c>
    </row>
    <row r="1507" spans="1:2" x14ac:dyDescent="0.25">
      <c r="A1507" s="11">
        <v>42650</v>
      </c>
      <c r="B1507">
        <v>0.106</v>
      </c>
    </row>
    <row r="1508" spans="1:2" x14ac:dyDescent="0.25">
      <c r="A1508" s="11">
        <v>42649</v>
      </c>
      <c r="B1508">
        <v>9.8799999999999999E-2</v>
      </c>
    </row>
    <row r="1509" spans="1:2" x14ac:dyDescent="0.25">
      <c r="A1509" s="11">
        <v>42648</v>
      </c>
      <c r="B1509">
        <v>0.10979999999999999</v>
      </c>
    </row>
    <row r="1510" spans="1:2" x14ac:dyDescent="0.25">
      <c r="A1510" s="11">
        <v>42647</v>
      </c>
      <c r="B1510">
        <v>0.11799999999999999</v>
      </c>
    </row>
    <row r="1511" spans="1:2" x14ac:dyDescent="0.25">
      <c r="A1511" s="11">
        <v>42646</v>
      </c>
      <c r="B1511">
        <v>0.1212</v>
      </c>
    </row>
    <row r="1512" spans="1:2" x14ac:dyDescent="0.25">
      <c r="A1512" s="11">
        <v>42643</v>
      </c>
      <c r="B1512">
        <v>0.1143</v>
      </c>
    </row>
    <row r="1513" spans="1:2" x14ac:dyDescent="0.25">
      <c r="A1513" s="11">
        <v>42642</v>
      </c>
      <c r="B1513">
        <v>0.11890000000000001</v>
      </c>
    </row>
    <row r="1514" spans="1:2" x14ac:dyDescent="0.25">
      <c r="A1514" s="11">
        <v>42641</v>
      </c>
      <c r="B1514">
        <v>0.107</v>
      </c>
    </row>
    <row r="1515" spans="1:2" x14ac:dyDescent="0.25">
      <c r="A1515" s="11">
        <v>42640</v>
      </c>
      <c r="B1515">
        <v>0.1158</v>
      </c>
    </row>
    <row r="1516" spans="1:2" x14ac:dyDescent="0.25">
      <c r="A1516" s="11">
        <v>42639</v>
      </c>
      <c r="B1516">
        <v>0.1399</v>
      </c>
    </row>
    <row r="1517" spans="1:2" x14ac:dyDescent="0.25">
      <c r="A1517" s="11">
        <v>42636</v>
      </c>
      <c r="B1517">
        <v>9.7699999999999995E-2</v>
      </c>
    </row>
    <row r="1518" spans="1:2" x14ac:dyDescent="0.25">
      <c r="A1518" s="11">
        <v>42635</v>
      </c>
      <c r="B1518">
        <v>9.7900000000000001E-2</v>
      </c>
    </row>
    <row r="1519" spans="1:2" x14ac:dyDescent="0.25">
      <c r="A1519" s="11">
        <v>42634</v>
      </c>
      <c r="B1519">
        <v>0.1177</v>
      </c>
    </row>
    <row r="1520" spans="1:2" x14ac:dyDescent="0.25">
      <c r="A1520" s="11">
        <v>42633</v>
      </c>
      <c r="B1520">
        <v>0.15959999999999999</v>
      </c>
    </row>
    <row r="1521" spans="1:2" x14ac:dyDescent="0.25">
      <c r="A1521" s="11">
        <v>42632</v>
      </c>
      <c r="B1521">
        <v>0.1449</v>
      </c>
    </row>
    <row r="1522" spans="1:2" x14ac:dyDescent="0.25">
      <c r="A1522" s="11">
        <v>42629</v>
      </c>
      <c r="B1522">
        <v>9.5600000000000004E-2</v>
      </c>
    </row>
    <row r="1523" spans="1:2" x14ac:dyDescent="0.25">
      <c r="A1523" s="11">
        <v>42628</v>
      </c>
      <c r="B1523">
        <v>9.9400000000000002E-2</v>
      </c>
    </row>
    <row r="1524" spans="1:2" x14ac:dyDescent="0.25">
      <c r="A1524" s="11">
        <v>42627</v>
      </c>
      <c r="B1524">
        <v>0.18720000000000001</v>
      </c>
    </row>
    <row r="1525" spans="1:2" x14ac:dyDescent="0.25">
      <c r="A1525" s="11">
        <v>42626</v>
      </c>
      <c r="B1525">
        <v>0.16</v>
      </c>
    </row>
    <row r="1526" spans="1:2" x14ac:dyDescent="0.25">
      <c r="A1526" s="11">
        <v>42625</v>
      </c>
      <c r="B1526">
        <v>0.1313</v>
      </c>
    </row>
    <row r="1527" spans="1:2" x14ac:dyDescent="0.25">
      <c r="A1527" s="11">
        <v>42622</v>
      </c>
      <c r="B1527">
        <v>0.17130000000000001</v>
      </c>
    </row>
    <row r="1528" spans="1:2" x14ac:dyDescent="0.25">
      <c r="A1528" s="11">
        <v>42621</v>
      </c>
      <c r="B1528">
        <v>9.3899999999999997E-2</v>
      </c>
    </row>
    <row r="1529" spans="1:2" x14ac:dyDescent="0.25">
      <c r="A1529" s="11">
        <v>42620</v>
      </c>
      <c r="B1529">
        <v>7.7799999999999994E-2</v>
      </c>
    </row>
    <row r="1530" spans="1:2" x14ac:dyDescent="0.25">
      <c r="A1530" s="11">
        <v>42619</v>
      </c>
      <c r="B1530">
        <v>0.12230000000000001</v>
      </c>
    </row>
    <row r="1531" spans="1:2" x14ac:dyDescent="0.25">
      <c r="A1531" s="11">
        <v>42615</v>
      </c>
      <c r="B1531">
        <v>7.7799999999999994E-2</v>
      </c>
    </row>
    <row r="1532" spans="1:2" x14ac:dyDescent="0.25">
      <c r="A1532" s="11">
        <v>42614</v>
      </c>
      <c r="B1532">
        <v>0.108</v>
      </c>
    </row>
    <row r="1533" spans="1:2" x14ac:dyDescent="0.25">
      <c r="A1533" s="11">
        <v>42613</v>
      </c>
      <c r="B1533">
        <v>9.5899999999999999E-2</v>
      </c>
    </row>
    <row r="1534" spans="1:2" x14ac:dyDescent="0.25">
      <c r="A1534" s="11">
        <v>42612</v>
      </c>
      <c r="B1534">
        <v>8.5300000000000001E-2</v>
      </c>
    </row>
    <row r="1535" spans="1:2" x14ac:dyDescent="0.25">
      <c r="A1535" s="11">
        <v>42611</v>
      </c>
      <c r="B1535">
        <v>9.1300000000000006E-2</v>
      </c>
    </row>
    <row r="1536" spans="1:2" x14ac:dyDescent="0.25">
      <c r="A1536" s="11">
        <v>42608</v>
      </c>
      <c r="B1536">
        <v>0.1038</v>
      </c>
    </row>
    <row r="1537" spans="1:2" x14ac:dyDescent="0.25">
      <c r="A1537" s="11">
        <v>42607</v>
      </c>
      <c r="B1537">
        <v>0.1066</v>
      </c>
    </row>
    <row r="1538" spans="1:2" x14ac:dyDescent="0.25">
      <c r="A1538" s="11">
        <v>42606</v>
      </c>
      <c r="B1538">
        <v>0.1045</v>
      </c>
    </row>
    <row r="1539" spans="1:2" x14ac:dyDescent="0.25">
      <c r="A1539" s="11">
        <v>42605</v>
      </c>
      <c r="B1539">
        <v>9.2100000000000001E-2</v>
      </c>
    </row>
    <row r="1540" spans="1:2" x14ac:dyDescent="0.25">
      <c r="A1540" s="11">
        <v>42604</v>
      </c>
      <c r="B1540">
        <v>8.7999999999999995E-2</v>
      </c>
    </row>
    <row r="1541" spans="1:2" x14ac:dyDescent="0.25">
      <c r="A1541" s="11">
        <v>42601</v>
      </c>
      <c r="B1541">
        <v>7.5700000000000003E-2</v>
      </c>
    </row>
    <row r="1542" spans="1:2" x14ac:dyDescent="0.25">
      <c r="A1542" s="11">
        <v>42600</v>
      </c>
      <c r="B1542">
        <v>8.3699999999999997E-2</v>
      </c>
    </row>
    <row r="1543" spans="1:2" x14ac:dyDescent="0.25">
      <c r="A1543" s="11">
        <v>42599</v>
      </c>
      <c r="B1543">
        <v>8.8499999999999995E-2</v>
      </c>
    </row>
    <row r="1544" spans="1:2" x14ac:dyDescent="0.25">
      <c r="A1544" s="11">
        <v>42598</v>
      </c>
      <c r="B1544">
        <v>8.7099999999999997E-2</v>
      </c>
    </row>
    <row r="1545" spans="1:2" x14ac:dyDescent="0.25">
      <c r="A1545" s="11">
        <v>42597</v>
      </c>
      <c r="B1545">
        <v>7.7399999999999997E-2</v>
      </c>
    </row>
    <row r="1546" spans="1:2" x14ac:dyDescent="0.25">
      <c r="A1546" s="11">
        <v>42594</v>
      </c>
      <c r="B1546">
        <v>7.5399999999999995E-2</v>
      </c>
    </row>
    <row r="1547" spans="1:2" x14ac:dyDescent="0.25">
      <c r="A1547" s="11">
        <v>42593</v>
      </c>
      <c r="B1547">
        <v>8.0500000000000002E-2</v>
      </c>
    </row>
    <row r="1548" spans="1:2" x14ac:dyDescent="0.25">
      <c r="A1548" s="11">
        <v>42592</v>
      </c>
      <c r="B1548">
        <v>8.6800000000000002E-2</v>
      </c>
    </row>
    <row r="1549" spans="1:2" x14ac:dyDescent="0.25">
      <c r="A1549" s="11">
        <v>42591</v>
      </c>
      <c r="B1549">
        <v>8.4199999999999997E-2</v>
      </c>
    </row>
    <row r="1550" spans="1:2" x14ac:dyDescent="0.25">
      <c r="A1550" s="11">
        <v>42590</v>
      </c>
      <c r="B1550">
        <v>8.5400000000000004E-2</v>
      </c>
    </row>
    <row r="1551" spans="1:2" x14ac:dyDescent="0.25">
      <c r="A1551" s="11">
        <v>42587</v>
      </c>
      <c r="B1551">
        <v>8.2699999999999996E-2</v>
      </c>
    </row>
    <row r="1552" spans="1:2" x14ac:dyDescent="0.25">
      <c r="A1552" s="11">
        <v>42586</v>
      </c>
      <c r="B1552">
        <v>9.4399999999999998E-2</v>
      </c>
    </row>
    <row r="1553" spans="1:2" x14ac:dyDescent="0.25">
      <c r="A1553" s="11">
        <v>42585</v>
      </c>
      <c r="B1553">
        <v>9.8799999999999999E-2</v>
      </c>
    </row>
    <row r="1554" spans="1:2" x14ac:dyDescent="0.25">
      <c r="A1554" s="11">
        <v>42584</v>
      </c>
      <c r="B1554">
        <v>0.10100000000000001</v>
      </c>
    </row>
    <row r="1555" spans="1:2" x14ac:dyDescent="0.25">
      <c r="A1555" s="11">
        <v>42583</v>
      </c>
      <c r="B1555">
        <v>9.5299999999999996E-2</v>
      </c>
    </row>
    <row r="1556" spans="1:2" x14ac:dyDescent="0.25">
      <c r="A1556" s="11">
        <v>42580</v>
      </c>
      <c r="B1556">
        <v>7.6399999999999996E-2</v>
      </c>
    </row>
    <row r="1557" spans="1:2" x14ac:dyDescent="0.25">
      <c r="A1557" s="11">
        <v>42579</v>
      </c>
      <c r="B1557">
        <v>0.1002</v>
      </c>
    </row>
    <row r="1558" spans="1:2" x14ac:dyDescent="0.25">
      <c r="A1558" s="11">
        <v>42578</v>
      </c>
      <c r="B1558">
        <v>0.1014</v>
      </c>
    </row>
    <row r="1559" spans="1:2" x14ac:dyDescent="0.25">
      <c r="A1559" s="11">
        <v>42577</v>
      </c>
      <c r="B1559">
        <v>0.1021</v>
      </c>
    </row>
    <row r="1560" spans="1:2" x14ac:dyDescent="0.25">
      <c r="A1560" s="11">
        <v>42576</v>
      </c>
      <c r="B1560">
        <v>0.10249999999999999</v>
      </c>
    </row>
    <row r="1561" spans="1:2" x14ac:dyDescent="0.25">
      <c r="A1561" s="11">
        <v>42573</v>
      </c>
      <c r="B1561">
        <v>9.0399999999999994E-2</v>
      </c>
    </row>
    <row r="1562" spans="1:2" x14ac:dyDescent="0.25">
      <c r="A1562" s="11">
        <v>42572</v>
      </c>
      <c r="B1562">
        <v>0.10009999999999999</v>
      </c>
    </row>
    <row r="1563" spans="1:2" x14ac:dyDescent="0.25">
      <c r="A1563" s="11">
        <v>42571</v>
      </c>
      <c r="B1563">
        <v>8.7900000000000006E-2</v>
      </c>
    </row>
    <row r="1564" spans="1:2" x14ac:dyDescent="0.25">
      <c r="A1564" s="11">
        <v>42570</v>
      </c>
      <c r="B1564">
        <v>9.3100000000000002E-2</v>
      </c>
    </row>
    <row r="1565" spans="1:2" x14ac:dyDescent="0.25">
      <c r="A1565" s="11">
        <v>42569</v>
      </c>
      <c r="B1565">
        <v>9.6799999999999997E-2</v>
      </c>
    </row>
    <row r="1566" spans="1:2" x14ac:dyDescent="0.25">
      <c r="A1566" s="11">
        <v>42566</v>
      </c>
      <c r="B1566">
        <v>9.3700000000000006E-2</v>
      </c>
    </row>
    <row r="1567" spans="1:2" x14ac:dyDescent="0.25">
      <c r="A1567" s="11">
        <v>42565</v>
      </c>
      <c r="B1567">
        <v>9.1399999999999995E-2</v>
      </c>
    </row>
    <row r="1568" spans="1:2" x14ac:dyDescent="0.25">
      <c r="A1568" s="11">
        <v>42564</v>
      </c>
      <c r="B1568">
        <v>9.3200000000000005E-2</v>
      </c>
    </row>
    <row r="1569" spans="1:2" x14ac:dyDescent="0.25">
      <c r="A1569" s="11">
        <v>42563</v>
      </c>
      <c r="B1569">
        <v>9.8799999999999999E-2</v>
      </c>
    </row>
    <row r="1570" spans="1:2" x14ac:dyDescent="0.25">
      <c r="A1570" s="11">
        <v>42562</v>
      </c>
      <c r="B1570">
        <v>0.1009</v>
      </c>
    </row>
    <row r="1571" spans="1:2" x14ac:dyDescent="0.25">
      <c r="A1571" s="11">
        <v>42559</v>
      </c>
      <c r="B1571">
        <v>0.1026</v>
      </c>
    </row>
    <row r="1572" spans="1:2" x14ac:dyDescent="0.25">
      <c r="A1572" s="11">
        <v>42558</v>
      </c>
      <c r="B1572">
        <v>0.1105</v>
      </c>
    </row>
    <row r="1573" spans="1:2" x14ac:dyDescent="0.25">
      <c r="A1573" s="11">
        <v>42557</v>
      </c>
      <c r="B1573">
        <v>0.11260000000000001</v>
      </c>
    </row>
    <row r="1574" spans="1:2" x14ac:dyDescent="0.25">
      <c r="A1574" s="11">
        <v>42556</v>
      </c>
      <c r="B1574">
        <v>0.115</v>
      </c>
    </row>
    <row r="1575" spans="1:2" x14ac:dyDescent="0.25">
      <c r="A1575" s="11">
        <v>42552</v>
      </c>
      <c r="B1575">
        <v>9.8400000000000001E-2</v>
      </c>
    </row>
    <row r="1576" spans="1:2" x14ac:dyDescent="0.25">
      <c r="A1576" s="11">
        <v>42551</v>
      </c>
      <c r="B1576">
        <v>0.1236</v>
      </c>
    </row>
    <row r="1577" spans="1:2" x14ac:dyDescent="0.25">
      <c r="A1577" s="11">
        <v>42550</v>
      </c>
      <c r="B1577">
        <v>0.12130000000000001</v>
      </c>
    </row>
    <row r="1578" spans="1:2" x14ac:dyDescent="0.25">
      <c r="A1578" s="11">
        <v>42549</v>
      </c>
      <c r="B1578">
        <v>0.1595</v>
      </c>
    </row>
    <row r="1579" spans="1:2" x14ac:dyDescent="0.25">
      <c r="A1579" s="11">
        <v>42548</v>
      </c>
      <c r="B1579">
        <v>0.22450000000000001</v>
      </c>
    </row>
    <row r="1580" spans="1:2" x14ac:dyDescent="0.25">
      <c r="A1580" s="11">
        <v>42545</v>
      </c>
      <c r="B1580">
        <v>0.22689999999999999</v>
      </c>
    </row>
    <row r="1581" spans="1:2" x14ac:dyDescent="0.25">
      <c r="A1581" s="11">
        <v>42544</v>
      </c>
      <c r="B1581">
        <v>0.1716</v>
      </c>
    </row>
    <row r="1582" spans="1:2" x14ac:dyDescent="0.25">
      <c r="A1582" s="11">
        <v>42543</v>
      </c>
      <c r="B1582">
        <v>0.22289999999999999</v>
      </c>
    </row>
    <row r="1583" spans="1:2" x14ac:dyDescent="0.25">
      <c r="A1583" s="11">
        <v>42542</v>
      </c>
      <c r="B1583">
        <v>0.18440000000000001</v>
      </c>
    </row>
    <row r="1584" spans="1:2" x14ac:dyDescent="0.25">
      <c r="A1584" s="11">
        <v>42541</v>
      </c>
      <c r="B1584">
        <v>0.1842</v>
      </c>
    </row>
    <row r="1585" spans="1:2" x14ac:dyDescent="0.25">
      <c r="A1585" s="11">
        <v>42538</v>
      </c>
      <c r="B1585">
        <v>0.19239999999999999</v>
      </c>
    </row>
    <row r="1586" spans="1:2" x14ac:dyDescent="0.25">
      <c r="A1586" s="11">
        <v>42537</v>
      </c>
      <c r="B1586">
        <v>0.20319999999999999</v>
      </c>
    </row>
    <row r="1587" spans="1:2" x14ac:dyDescent="0.25">
      <c r="A1587" s="11">
        <v>42536</v>
      </c>
      <c r="B1587">
        <v>0.2145</v>
      </c>
    </row>
    <row r="1588" spans="1:2" x14ac:dyDescent="0.25">
      <c r="A1588" s="11">
        <v>42535</v>
      </c>
      <c r="B1588">
        <v>0.21909999999999999</v>
      </c>
    </row>
    <row r="1589" spans="1:2" x14ac:dyDescent="0.25">
      <c r="A1589" s="11">
        <v>42534</v>
      </c>
      <c r="B1589">
        <v>0.21690000000000001</v>
      </c>
    </row>
    <row r="1590" spans="1:2" x14ac:dyDescent="0.25">
      <c r="A1590" s="11">
        <v>42531</v>
      </c>
      <c r="B1590">
        <v>0.1615</v>
      </c>
    </row>
    <row r="1591" spans="1:2" x14ac:dyDescent="0.25">
      <c r="A1591" s="11">
        <v>42530</v>
      </c>
      <c r="B1591">
        <v>0.14660000000000001</v>
      </c>
    </row>
    <row r="1592" spans="1:2" x14ac:dyDescent="0.25">
      <c r="A1592" s="11">
        <v>42529</v>
      </c>
      <c r="B1592">
        <v>0.1363</v>
      </c>
    </row>
    <row r="1593" spans="1:2" x14ac:dyDescent="0.25">
      <c r="A1593" s="11">
        <v>42528</v>
      </c>
      <c r="B1593">
        <v>0.14130000000000001</v>
      </c>
    </row>
    <row r="1594" spans="1:2" x14ac:dyDescent="0.25">
      <c r="A1594" s="11">
        <v>42527</v>
      </c>
      <c r="B1594">
        <v>0.1328</v>
      </c>
    </row>
    <row r="1595" spans="1:2" x14ac:dyDescent="0.25">
      <c r="A1595" s="11">
        <v>42524</v>
      </c>
      <c r="B1595">
        <v>0.1053</v>
      </c>
    </row>
    <row r="1596" spans="1:2" x14ac:dyDescent="0.25">
      <c r="A1596" s="11">
        <v>42523</v>
      </c>
      <c r="B1596">
        <v>0.10970000000000001</v>
      </c>
    </row>
    <row r="1597" spans="1:2" x14ac:dyDescent="0.25">
      <c r="A1597" s="11">
        <v>42522</v>
      </c>
      <c r="B1597">
        <v>0.1081</v>
      </c>
    </row>
    <row r="1598" spans="1:2" x14ac:dyDescent="0.25">
      <c r="A1598" s="11">
        <v>42521</v>
      </c>
      <c r="B1598">
        <v>0.10100000000000001</v>
      </c>
    </row>
    <row r="1599" spans="1:2" x14ac:dyDescent="0.25">
      <c r="A1599" s="11">
        <v>42517</v>
      </c>
      <c r="B1599">
        <v>8.2100000000000006E-2</v>
      </c>
    </row>
    <row r="1600" spans="1:2" x14ac:dyDescent="0.25">
      <c r="A1600" s="11">
        <v>42516</v>
      </c>
      <c r="B1600">
        <v>8.7999999999999995E-2</v>
      </c>
    </row>
    <row r="1601" spans="1:2" x14ac:dyDescent="0.25">
      <c r="A1601" s="11">
        <v>42515</v>
      </c>
      <c r="B1601">
        <v>9.8500000000000004E-2</v>
      </c>
    </row>
    <row r="1602" spans="1:2" x14ac:dyDescent="0.25">
      <c r="A1602" s="11">
        <v>42514</v>
      </c>
      <c r="B1602">
        <v>9.9199999999999997E-2</v>
      </c>
    </row>
    <row r="1603" spans="1:2" x14ac:dyDescent="0.25">
      <c r="A1603" s="11">
        <v>42513</v>
      </c>
      <c r="B1603">
        <v>0.12529999999999999</v>
      </c>
    </row>
    <row r="1604" spans="1:2" x14ac:dyDescent="0.25">
      <c r="A1604" s="11">
        <v>42510</v>
      </c>
      <c r="B1604">
        <v>0.1114</v>
      </c>
    </row>
    <row r="1605" spans="1:2" x14ac:dyDescent="0.25">
      <c r="A1605" s="11">
        <v>42509</v>
      </c>
      <c r="B1605">
        <v>0.127</v>
      </c>
    </row>
    <row r="1606" spans="1:2" x14ac:dyDescent="0.25">
      <c r="A1606" s="11">
        <v>42508</v>
      </c>
      <c r="B1606">
        <v>0.13880000000000001</v>
      </c>
    </row>
    <row r="1607" spans="1:2" x14ac:dyDescent="0.25">
      <c r="A1607" s="11">
        <v>42507</v>
      </c>
      <c r="B1607">
        <v>0.129</v>
      </c>
    </row>
    <row r="1608" spans="1:2" x14ac:dyDescent="0.25">
      <c r="A1608" s="11">
        <v>42506</v>
      </c>
      <c r="B1608">
        <v>0.1187</v>
      </c>
    </row>
    <row r="1609" spans="1:2" x14ac:dyDescent="0.25">
      <c r="A1609" s="11">
        <v>42503</v>
      </c>
      <c r="B1609">
        <v>0.12330000000000001</v>
      </c>
    </row>
    <row r="1610" spans="1:2" x14ac:dyDescent="0.25">
      <c r="A1610" s="11">
        <v>42502</v>
      </c>
      <c r="B1610">
        <v>0.1244</v>
      </c>
    </row>
    <row r="1611" spans="1:2" x14ac:dyDescent="0.25">
      <c r="A1611" s="11">
        <v>42501</v>
      </c>
      <c r="B1611">
        <v>0.129</v>
      </c>
    </row>
    <row r="1612" spans="1:2" x14ac:dyDescent="0.25">
      <c r="A1612" s="11">
        <v>42500</v>
      </c>
      <c r="B1612">
        <v>0.1168</v>
      </c>
    </row>
    <row r="1613" spans="1:2" x14ac:dyDescent="0.25">
      <c r="A1613" s="11">
        <v>42499</v>
      </c>
      <c r="B1613">
        <v>0.1237</v>
      </c>
    </row>
    <row r="1614" spans="1:2" x14ac:dyDescent="0.25">
      <c r="A1614" s="11">
        <v>42496</v>
      </c>
      <c r="B1614">
        <v>0.1203</v>
      </c>
    </row>
    <row r="1615" spans="1:2" x14ac:dyDescent="0.25">
      <c r="A1615" s="11">
        <v>42495</v>
      </c>
      <c r="B1615">
        <v>0.14130000000000001</v>
      </c>
    </row>
    <row r="1616" spans="1:2" x14ac:dyDescent="0.25">
      <c r="A1616" s="11">
        <v>42494</v>
      </c>
      <c r="B1616">
        <v>0.13389999999999999</v>
      </c>
    </row>
    <row r="1617" spans="1:2" x14ac:dyDescent="0.25">
      <c r="A1617" s="11">
        <v>42493</v>
      </c>
      <c r="B1617">
        <v>0.1333</v>
      </c>
    </row>
    <row r="1618" spans="1:2" x14ac:dyDescent="0.25">
      <c r="A1618" s="11">
        <v>42492</v>
      </c>
      <c r="B1618">
        <v>0.1221</v>
      </c>
    </row>
    <row r="1619" spans="1:2" x14ac:dyDescent="0.25">
      <c r="A1619" s="11">
        <v>42489</v>
      </c>
      <c r="B1619">
        <v>0.1227</v>
      </c>
    </row>
    <row r="1620" spans="1:2" x14ac:dyDescent="0.25">
      <c r="A1620" s="11">
        <v>42488</v>
      </c>
      <c r="B1620">
        <v>0.1186</v>
      </c>
    </row>
    <row r="1621" spans="1:2" x14ac:dyDescent="0.25">
      <c r="A1621" s="11">
        <v>42487</v>
      </c>
      <c r="B1621">
        <v>0.1081</v>
      </c>
    </row>
    <row r="1622" spans="1:2" x14ac:dyDescent="0.25">
      <c r="A1622" s="11">
        <v>42486</v>
      </c>
      <c r="B1622">
        <v>0.1084</v>
      </c>
    </row>
    <row r="1623" spans="1:2" x14ac:dyDescent="0.25">
      <c r="A1623" s="11">
        <v>42485</v>
      </c>
      <c r="B1623">
        <v>0.1163</v>
      </c>
    </row>
    <row r="1624" spans="1:2" x14ac:dyDescent="0.25">
      <c r="A1624" s="11">
        <v>42482</v>
      </c>
      <c r="B1624">
        <v>0.1052</v>
      </c>
    </row>
    <row r="1625" spans="1:2" x14ac:dyDescent="0.25">
      <c r="A1625" s="11">
        <v>42481</v>
      </c>
      <c r="B1625">
        <v>0.12540000000000001</v>
      </c>
    </row>
    <row r="1626" spans="1:2" x14ac:dyDescent="0.25">
      <c r="A1626" s="11">
        <v>42480</v>
      </c>
      <c r="B1626">
        <v>0.10680000000000001</v>
      </c>
    </row>
    <row r="1627" spans="1:2" x14ac:dyDescent="0.25">
      <c r="A1627" s="11">
        <v>42479</v>
      </c>
      <c r="B1627">
        <v>0.1148</v>
      </c>
    </row>
    <row r="1628" spans="1:2" x14ac:dyDescent="0.25">
      <c r="A1628" s="11">
        <v>42478</v>
      </c>
      <c r="B1628">
        <v>0.1157</v>
      </c>
    </row>
    <row r="1629" spans="1:2" x14ac:dyDescent="0.25">
      <c r="A1629" s="11">
        <v>42475</v>
      </c>
      <c r="B1629">
        <v>0.1032</v>
      </c>
    </row>
    <row r="1630" spans="1:2" x14ac:dyDescent="0.25">
      <c r="A1630" s="11">
        <v>42474</v>
      </c>
      <c r="B1630">
        <v>0.10290000000000001</v>
      </c>
    </row>
    <row r="1631" spans="1:2" x14ac:dyDescent="0.25">
      <c r="A1631" s="11">
        <v>42473</v>
      </c>
      <c r="B1631">
        <v>0.1125</v>
      </c>
    </row>
    <row r="1632" spans="1:2" x14ac:dyDescent="0.25">
      <c r="A1632" s="11">
        <v>42472</v>
      </c>
      <c r="B1632">
        <v>0.1169</v>
      </c>
    </row>
    <row r="1633" spans="1:2" x14ac:dyDescent="0.25">
      <c r="A1633" s="11">
        <v>42471</v>
      </c>
      <c r="B1633">
        <v>0.1399</v>
      </c>
    </row>
    <row r="1634" spans="1:2" x14ac:dyDescent="0.25">
      <c r="A1634" s="11">
        <v>42468</v>
      </c>
      <c r="B1634">
        <v>0.1183</v>
      </c>
    </row>
    <row r="1635" spans="1:2" x14ac:dyDescent="0.25">
      <c r="A1635" s="11">
        <v>42467</v>
      </c>
      <c r="B1635">
        <v>0.13420000000000001</v>
      </c>
    </row>
    <row r="1636" spans="1:2" x14ac:dyDescent="0.25">
      <c r="A1636" s="11">
        <v>42466</v>
      </c>
      <c r="B1636">
        <v>0.1089</v>
      </c>
    </row>
    <row r="1637" spans="1:2" x14ac:dyDescent="0.25">
      <c r="A1637" s="11">
        <v>42465</v>
      </c>
      <c r="B1637">
        <v>0.1234</v>
      </c>
    </row>
    <row r="1638" spans="1:2" x14ac:dyDescent="0.25">
      <c r="A1638" s="11">
        <v>42464</v>
      </c>
      <c r="B1638">
        <v>0.1143</v>
      </c>
    </row>
    <row r="1639" spans="1:2" x14ac:dyDescent="0.25">
      <c r="A1639" s="11">
        <v>42461</v>
      </c>
      <c r="B1639">
        <v>9.5399999999999999E-2</v>
      </c>
    </row>
    <row r="1640" spans="1:2" x14ac:dyDescent="0.25">
      <c r="A1640" s="11">
        <v>42460</v>
      </c>
      <c r="B1640">
        <v>9.8199999999999996E-2</v>
      </c>
    </row>
    <row r="1641" spans="1:2" x14ac:dyDescent="0.25">
      <c r="A1641" s="11">
        <v>42459</v>
      </c>
      <c r="B1641">
        <v>0.1037</v>
      </c>
    </row>
    <row r="1642" spans="1:2" x14ac:dyDescent="0.25">
      <c r="A1642" s="11">
        <v>42458</v>
      </c>
      <c r="B1642">
        <v>0.1031</v>
      </c>
    </row>
    <row r="1643" spans="1:2" x14ac:dyDescent="0.25">
      <c r="A1643" s="11">
        <v>42457</v>
      </c>
      <c r="B1643">
        <v>0.1227</v>
      </c>
    </row>
    <row r="1644" spans="1:2" x14ac:dyDescent="0.25">
      <c r="A1644" s="11">
        <v>42453</v>
      </c>
      <c r="B1644">
        <v>0.104</v>
      </c>
    </row>
    <row r="1645" spans="1:2" x14ac:dyDescent="0.25">
      <c r="A1645" s="11">
        <v>42452</v>
      </c>
      <c r="B1645">
        <v>0.11310000000000001</v>
      </c>
    </row>
    <row r="1646" spans="1:2" x14ac:dyDescent="0.25">
      <c r="A1646" s="11">
        <v>42451</v>
      </c>
      <c r="B1646">
        <v>0.1133</v>
      </c>
    </row>
    <row r="1647" spans="1:2" x14ac:dyDescent="0.25">
      <c r="A1647" s="11">
        <v>42450</v>
      </c>
      <c r="B1647">
        <v>0.1086</v>
      </c>
    </row>
    <row r="1648" spans="1:2" x14ac:dyDescent="0.25">
      <c r="A1648" s="11">
        <v>42447</v>
      </c>
      <c r="B1648">
        <v>0.1125</v>
      </c>
    </row>
    <row r="1649" spans="1:2" x14ac:dyDescent="0.25">
      <c r="A1649" s="11">
        <v>42446</v>
      </c>
      <c r="B1649">
        <v>0.15279999999999999</v>
      </c>
    </row>
    <row r="1650" spans="1:2" x14ac:dyDescent="0.25">
      <c r="A1650" s="11">
        <v>42445</v>
      </c>
      <c r="B1650">
        <v>0.16350000000000001</v>
      </c>
    </row>
    <row r="1651" spans="1:2" x14ac:dyDescent="0.25">
      <c r="A1651" s="11">
        <v>42444</v>
      </c>
      <c r="B1651">
        <v>0.1762</v>
      </c>
    </row>
    <row r="1652" spans="1:2" x14ac:dyDescent="0.25">
      <c r="A1652" s="11">
        <v>42443</v>
      </c>
      <c r="B1652">
        <v>0.17299999999999999</v>
      </c>
    </row>
    <row r="1653" spans="1:2" x14ac:dyDescent="0.25">
      <c r="A1653" s="11">
        <v>42440</v>
      </c>
      <c r="B1653">
        <v>0.1762</v>
      </c>
    </row>
    <row r="1654" spans="1:2" x14ac:dyDescent="0.25">
      <c r="A1654" s="11">
        <v>42439</v>
      </c>
      <c r="B1654">
        <v>0.19350000000000001</v>
      </c>
    </row>
    <row r="1655" spans="1:2" x14ac:dyDescent="0.25">
      <c r="A1655" s="11">
        <v>42438</v>
      </c>
      <c r="B1655">
        <v>0.2</v>
      </c>
    </row>
    <row r="1656" spans="1:2" x14ac:dyDescent="0.25">
      <c r="A1656" s="11">
        <v>42437</v>
      </c>
      <c r="B1656">
        <v>0.19700000000000001</v>
      </c>
    </row>
    <row r="1657" spans="1:2" x14ac:dyDescent="0.25">
      <c r="A1657" s="11">
        <v>42436</v>
      </c>
      <c r="B1657">
        <v>0.19769999999999999</v>
      </c>
    </row>
    <row r="1658" spans="1:2" x14ac:dyDescent="0.25">
      <c r="A1658" s="11">
        <v>42433</v>
      </c>
      <c r="B1658">
        <v>0.1741</v>
      </c>
    </row>
    <row r="1659" spans="1:2" x14ac:dyDescent="0.25">
      <c r="A1659" s="11">
        <v>42432</v>
      </c>
      <c r="B1659">
        <v>0.16070000000000001</v>
      </c>
    </row>
    <row r="1660" spans="1:2" x14ac:dyDescent="0.25">
      <c r="A1660" s="11">
        <v>42431</v>
      </c>
      <c r="B1660">
        <v>0.15490000000000001</v>
      </c>
    </row>
    <row r="1661" spans="1:2" x14ac:dyDescent="0.25">
      <c r="A1661" s="11">
        <v>42430</v>
      </c>
      <c r="B1661">
        <v>0.1479</v>
      </c>
    </row>
    <row r="1662" spans="1:2" x14ac:dyDescent="0.25">
      <c r="A1662" s="11">
        <v>42429</v>
      </c>
      <c r="B1662">
        <v>0.18340000000000001</v>
      </c>
    </row>
    <row r="1663" spans="1:2" x14ac:dyDescent="0.25">
      <c r="A1663" s="11">
        <v>42426</v>
      </c>
      <c r="B1663">
        <v>0.1774</v>
      </c>
    </row>
    <row r="1664" spans="1:2" x14ac:dyDescent="0.25">
      <c r="A1664" s="11">
        <v>42425</v>
      </c>
      <c r="B1664">
        <v>0.159</v>
      </c>
    </row>
    <row r="1665" spans="1:2" x14ac:dyDescent="0.25">
      <c r="A1665" s="11">
        <v>42424</v>
      </c>
      <c r="B1665">
        <v>0.17299999999999999</v>
      </c>
    </row>
    <row r="1666" spans="1:2" x14ac:dyDescent="0.25">
      <c r="A1666" s="11">
        <v>42423</v>
      </c>
      <c r="B1666">
        <v>0.1908</v>
      </c>
    </row>
    <row r="1667" spans="1:2" x14ac:dyDescent="0.25">
      <c r="A1667" s="11">
        <v>42422</v>
      </c>
      <c r="B1667">
        <v>0.1857</v>
      </c>
    </row>
    <row r="1668" spans="1:2" x14ac:dyDescent="0.25">
      <c r="A1668" s="11">
        <v>42419</v>
      </c>
      <c r="B1668">
        <v>0.1633</v>
      </c>
    </row>
    <row r="1669" spans="1:2" x14ac:dyDescent="0.25">
      <c r="A1669" s="11">
        <v>42418</v>
      </c>
      <c r="B1669">
        <v>0.17369999999999999</v>
      </c>
    </row>
    <row r="1670" spans="1:2" x14ac:dyDescent="0.25">
      <c r="A1670" s="11">
        <v>42417</v>
      </c>
      <c r="B1670">
        <v>0.185</v>
      </c>
    </row>
    <row r="1671" spans="1:2" x14ac:dyDescent="0.25">
      <c r="A1671" s="11">
        <v>42416</v>
      </c>
      <c r="B1671">
        <v>0.20669999999999999</v>
      </c>
    </row>
    <row r="1672" spans="1:2" x14ac:dyDescent="0.25">
      <c r="A1672" s="11">
        <v>42412</v>
      </c>
      <c r="B1672">
        <v>0.21829999999999999</v>
      </c>
    </row>
    <row r="1673" spans="1:2" x14ac:dyDescent="0.25">
      <c r="A1673" s="11">
        <v>42411</v>
      </c>
      <c r="B1673">
        <v>0.24979999999999999</v>
      </c>
    </row>
    <row r="1674" spans="1:2" x14ac:dyDescent="0.25">
      <c r="A1674" s="11">
        <v>42410</v>
      </c>
      <c r="B1674">
        <v>0.2414</v>
      </c>
    </row>
    <row r="1675" spans="1:2" x14ac:dyDescent="0.25">
      <c r="A1675" s="11">
        <v>42409</v>
      </c>
      <c r="B1675">
        <v>0.25240000000000001</v>
      </c>
    </row>
    <row r="1676" spans="1:2" x14ac:dyDescent="0.25">
      <c r="A1676" s="11">
        <v>42408</v>
      </c>
      <c r="B1676">
        <v>0.2316</v>
      </c>
    </row>
    <row r="1677" spans="1:2" x14ac:dyDescent="0.25">
      <c r="A1677" s="11">
        <v>42405</v>
      </c>
      <c r="B1677">
        <v>0.21099999999999999</v>
      </c>
    </row>
    <row r="1678" spans="1:2" x14ac:dyDescent="0.25">
      <c r="A1678" s="11">
        <v>42404</v>
      </c>
      <c r="B1678">
        <v>0.20810000000000001</v>
      </c>
    </row>
    <row r="1679" spans="1:2" x14ac:dyDescent="0.25">
      <c r="A1679" s="11">
        <v>42403</v>
      </c>
      <c r="B1679">
        <v>0.2</v>
      </c>
    </row>
    <row r="1680" spans="1:2" x14ac:dyDescent="0.25">
      <c r="A1680" s="11">
        <v>42402</v>
      </c>
      <c r="B1680">
        <v>0.19900000000000001</v>
      </c>
    </row>
    <row r="1681" spans="1:2" x14ac:dyDescent="0.25">
      <c r="A1681" s="11">
        <v>42401</v>
      </c>
      <c r="B1681">
        <v>0.17949999999999999</v>
      </c>
    </row>
    <row r="1682" spans="1:2" x14ac:dyDescent="0.25">
      <c r="A1682" s="11">
        <v>42398</v>
      </c>
      <c r="B1682">
        <v>0.1865</v>
      </c>
    </row>
    <row r="1683" spans="1:2" x14ac:dyDescent="0.25">
      <c r="A1683" s="11">
        <v>42397</v>
      </c>
      <c r="B1683">
        <v>0.2281</v>
      </c>
    </row>
    <row r="1684" spans="1:2" x14ac:dyDescent="0.25">
      <c r="A1684" s="11">
        <v>42396</v>
      </c>
      <c r="B1684">
        <v>0.22109999999999999</v>
      </c>
    </row>
    <row r="1685" spans="1:2" x14ac:dyDescent="0.25">
      <c r="A1685" s="11">
        <v>42395</v>
      </c>
      <c r="B1685">
        <v>0.219</v>
      </c>
    </row>
    <row r="1686" spans="1:2" x14ac:dyDescent="0.25">
      <c r="A1686" s="11">
        <v>42394</v>
      </c>
      <c r="B1686">
        <v>0.2334</v>
      </c>
    </row>
    <row r="1687" spans="1:2" x14ac:dyDescent="0.25">
      <c r="A1687" s="11">
        <v>42391</v>
      </c>
      <c r="B1687">
        <v>0.20810000000000001</v>
      </c>
    </row>
    <row r="1688" spans="1:2" x14ac:dyDescent="0.25">
      <c r="A1688" s="11">
        <v>42390</v>
      </c>
      <c r="B1688">
        <v>0.26390000000000002</v>
      </c>
    </row>
    <row r="1689" spans="1:2" x14ac:dyDescent="0.25">
      <c r="A1689" s="11">
        <v>42389</v>
      </c>
      <c r="B1689">
        <v>0.26869999999999999</v>
      </c>
    </row>
    <row r="1690" spans="1:2" x14ac:dyDescent="0.25">
      <c r="A1690" s="11">
        <v>42388</v>
      </c>
      <c r="B1690">
        <v>0.26279999999999998</v>
      </c>
    </row>
    <row r="1691" spans="1:2" x14ac:dyDescent="0.25">
      <c r="A1691" s="11">
        <v>42384</v>
      </c>
      <c r="B1691">
        <v>0.2417</v>
      </c>
    </row>
    <row r="1692" spans="1:2" x14ac:dyDescent="0.25">
      <c r="A1692" s="11">
        <v>42383</v>
      </c>
      <c r="B1692">
        <v>0.21390000000000001</v>
      </c>
    </row>
    <row r="1693" spans="1:2" x14ac:dyDescent="0.25">
      <c r="A1693" s="11">
        <v>42382</v>
      </c>
      <c r="B1693">
        <v>0.23369999999999999</v>
      </c>
    </row>
    <row r="1694" spans="1:2" x14ac:dyDescent="0.25">
      <c r="A1694" s="11">
        <v>42381</v>
      </c>
      <c r="B1694">
        <v>0.219</v>
      </c>
    </row>
    <row r="1695" spans="1:2" x14ac:dyDescent="0.25">
      <c r="A1695" s="11">
        <v>42380</v>
      </c>
      <c r="B1695">
        <v>0.21479999999999999</v>
      </c>
    </row>
    <row r="1696" spans="1:2" x14ac:dyDescent="0.25">
      <c r="A1696" s="11">
        <v>42377</v>
      </c>
      <c r="B1696">
        <v>0.24709999999999999</v>
      </c>
    </row>
    <row r="1697" spans="1:2" x14ac:dyDescent="0.25">
      <c r="A1697" s="11">
        <v>42376</v>
      </c>
      <c r="B1697">
        <v>0.2429</v>
      </c>
    </row>
    <row r="1698" spans="1:2" x14ac:dyDescent="0.25">
      <c r="A1698" s="11">
        <v>42375</v>
      </c>
      <c r="B1698">
        <v>0.18290000000000001</v>
      </c>
    </row>
    <row r="1699" spans="1:2" x14ac:dyDescent="0.25">
      <c r="A1699" s="11">
        <v>42374</v>
      </c>
      <c r="B1699">
        <v>0.16520000000000001</v>
      </c>
    </row>
    <row r="1700" spans="1:2" x14ac:dyDescent="0.25">
      <c r="A1700" s="11">
        <v>42373</v>
      </c>
      <c r="B1700">
        <v>0.1787</v>
      </c>
    </row>
    <row r="1701" spans="1:2" x14ac:dyDescent="0.25">
      <c r="A1701" s="11">
        <v>42369</v>
      </c>
      <c r="B1701">
        <v>0.1522</v>
      </c>
    </row>
    <row r="1702" spans="1:2" x14ac:dyDescent="0.25">
      <c r="A1702" s="11">
        <v>42368</v>
      </c>
      <c r="B1702">
        <v>0.13819999999999999</v>
      </c>
    </row>
    <row r="1703" spans="1:2" x14ac:dyDescent="0.25">
      <c r="A1703" s="11">
        <v>42367</v>
      </c>
      <c r="B1703">
        <v>0.1183</v>
      </c>
    </row>
    <row r="1704" spans="1:2" x14ac:dyDescent="0.25">
      <c r="A1704" s="11">
        <v>42366</v>
      </c>
      <c r="B1704">
        <v>0.1353</v>
      </c>
    </row>
    <row r="1705" spans="1:2" x14ac:dyDescent="0.25">
      <c r="A1705" s="11">
        <v>42362</v>
      </c>
      <c r="B1705">
        <v>0.1288</v>
      </c>
    </row>
    <row r="1706" spans="1:2" x14ac:dyDescent="0.25">
      <c r="A1706" s="11">
        <v>42361</v>
      </c>
      <c r="B1706">
        <v>0.13070000000000001</v>
      </c>
    </row>
    <row r="1707" spans="1:2" x14ac:dyDescent="0.25">
      <c r="A1707" s="11">
        <v>42360</v>
      </c>
      <c r="B1707">
        <v>0.1227</v>
      </c>
    </row>
    <row r="1708" spans="1:2" x14ac:dyDescent="0.25">
      <c r="A1708" s="11">
        <v>42359</v>
      </c>
      <c r="B1708">
        <v>0.15740000000000001</v>
      </c>
    </row>
    <row r="1709" spans="1:2" x14ac:dyDescent="0.25">
      <c r="A1709" s="11">
        <v>42356</v>
      </c>
      <c r="B1709">
        <v>0.1822</v>
      </c>
    </row>
    <row r="1710" spans="1:2" x14ac:dyDescent="0.25">
      <c r="A1710" s="11">
        <v>42355</v>
      </c>
      <c r="B1710">
        <v>0.23549999999999999</v>
      </c>
    </row>
    <row r="1711" spans="1:2" x14ac:dyDescent="0.25">
      <c r="A1711" s="11">
        <v>42354</v>
      </c>
      <c r="B1711">
        <v>0.2044</v>
      </c>
    </row>
    <row r="1712" spans="1:2" x14ac:dyDescent="0.25">
      <c r="A1712" s="11">
        <v>42353</v>
      </c>
      <c r="B1712">
        <v>0.2243</v>
      </c>
    </row>
    <row r="1713" spans="1:2" x14ac:dyDescent="0.25">
      <c r="A1713" s="11">
        <v>42352</v>
      </c>
      <c r="B1713">
        <v>0.26679999999999998</v>
      </c>
    </row>
    <row r="1714" spans="1:2" x14ac:dyDescent="0.25">
      <c r="A1714" s="11">
        <v>42349</v>
      </c>
      <c r="B1714">
        <v>0.28160000000000002</v>
      </c>
    </row>
    <row r="1715" spans="1:2" x14ac:dyDescent="0.25">
      <c r="A1715" s="11">
        <v>42348</v>
      </c>
      <c r="B1715">
        <v>0.22789999999999999</v>
      </c>
    </row>
    <row r="1716" spans="1:2" x14ac:dyDescent="0.25">
      <c r="A1716" s="11">
        <v>42347</v>
      </c>
      <c r="B1716">
        <v>0.24590000000000001</v>
      </c>
    </row>
    <row r="1717" spans="1:2" x14ac:dyDescent="0.25">
      <c r="A1717" s="11">
        <v>42346</v>
      </c>
      <c r="B1717">
        <v>0.22109999999999999</v>
      </c>
    </row>
    <row r="1718" spans="1:2" x14ac:dyDescent="0.25">
      <c r="A1718" s="11">
        <v>42345</v>
      </c>
      <c r="B1718">
        <v>0.15670000000000001</v>
      </c>
    </row>
    <row r="1719" spans="1:2" x14ac:dyDescent="0.25">
      <c r="A1719" s="11">
        <v>42342</v>
      </c>
      <c r="B1719">
        <v>0.1376</v>
      </c>
    </row>
    <row r="1720" spans="1:2" x14ac:dyDescent="0.25">
      <c r="A1720" s="11">
        <v>42341</v>
      </c>
      <c r="B1720">
        <v>0.1673</v>
      </c>
    </row>
    <row r="1721" spans="1:2" x14ac:dyDescent="0.25">
      <c r="A1721" s="11">
        <v>42340</v>
      </c>
      <c r="B1721">
        <v>0.13730000000000001</v>
      </c>
    </row>
    <row r="1722" spans="1:2" x14ac:dyDescent="0.25">
      <c r="A1722" s="11">
        <v>42339</v>
      </c>
      <c r="B1722">
        <v>0.1232</v>
      </c>
    </row>
    <row r="1723" spans="1:2" x14ac:dyDescent="0.25">
      <c r="A1723" s="11">
        <v>42338</v>
      </c>
      <c r="B1723">
        <v>0.1338</v>
      </c>
    </row>
    <row r="1724" spans="1:2" x14ac:dyDescent="0.25">
      <c r="A1724" s="11">
        <v>42335</v>
      </c>
      <c r="B1724">
        <v>0.11749999999999999</v>
      </c>
    </row>
    <row r="1725" spans="1:2" x14ac:dyDescent="0.25">
      <c r="A1725" s="11">
        <v>42333</v>
      </c>
      <c r="B1725">
        <v>0.11310000000000001</v>
      </c>
    </row>
    <row r="1726" spans="1:2" x14ac:dyDescent="0.25">
      <c r="A1726" s="11">
        <v>42332</v>
      </c>
      <c r="B1726">
        <v>0.12740000000000001</v>
      </c>
    </row>
    <row r="1727" spans="1:2" x14ac:dyDescent="0.25">
      <c r="A1727" s="11">
        <v>42331</v>
      </c>
      <c r="B1727">
        <v>0.1192</v>
      </c>
    </row>
    <row r="1728" spans="1:2" x14ac:dyDescent="0.25">
      <c r="A1728" s="11">
        <v>42328</v>
      </c>
      <c r="B1728">
        <v>9.9599999999999994E-2</v>
      </c>
    </row>
    <row r="1729" spans="1:2" x14ac:dyDescent="0.25">
      <c r="A1729" s="11">
        <v>42327</v>
      </c>
      <c r="B1729">
        <v>0.1105</v>
      </c>
    </row>
    <row r="1730" spans="1:2" x14ac:dyDescent="0.25">
      <c r="A1730" s="11">
        <v>42326</v>
      </c>
      <c r="B1730">
        <v>0.1227</v>
      </c>
    </row>
    <row r="1731" spans="1:2" x14ac:dyDescent="0.25">
      <c r="A1731" s="11">
        <v>42325</v>
      </c>
      <c r="B1731">
        <v>0.14050000000000001</v>
      </c>
    </row>
    <row r="1732" spans="1:2" x14ac:dyDescent="0.25">
      <c r="A1732" s="11">
        <v>42324</v>
      </c>
      <c r="B1732">
        <v>0.14410000000000001</v>
      </c>
    </row>
    <row r="1733" spans="1:2" x14ac:dyDescent="0.25">
      <c r="A1733" s="11">
        <v>42321</v>
      </c>
      <c r="B1733">
        <v>0.1666</v>
      </c>
    </row>
    <row r="1734" spans="1:2" x14ac:dyDescent="0.25">
      <c r="A1734" s="11">
        <v>42320</v>
      </c>
      <c r="B1734">
        <v>0.16189999999999999</v>
      </c>
    </row>
    <row r="1735" spans="1:2" x14ac:dyDescent="0.25">
      <c r="A1735" s="11">
        <v>42319</v>
      </c>
      <c r="B1735">
        <v>0.1313</v>
      </c>
    </row>
    <row r="1736" spans="1:2" x14ac:dyDescent="0.25">
      <c r="A1736" s="11">
        <v>42318</v>
      </c>
      <c r="B1736">
        <v>0.12609999999999999</v>
      </c>
    </row>
    <row r="1737" spans="1:2" x14ac:dyDescent="0.25">
      <c r="A1737" s="11">
        <v>42317</v>
      </c>
      <c r="B1737">
        <v>0.14449999999999999</v>
      </c>
    </row>
    <row r="1738" spans="1:2" x14ac:dyDescent="0.25">
      <c r="A1738" s="11">
        <v>42314</v>
      </c>
      <c r="B1738">
        <v>0.1087</v>
      </c>
    </row>
    <row r="1739" spans="1:2" x14ac:dyDescent="0.25">
      <c r="A1739" s="11">
        <v>42313</v>
      </c>
      <c r="B1739">
        <v>0.12280000000000001</v>
      </c>
    </row>
    <row r="1740" spans="1:2" x14ac:dyDescent="0.25">
      <c r="A1740" s="11">
        <v>42312</v>
      </c>
      <c r="B1740">
        <v>0.13320000000000001</v>
      </c>
    </row>
    <row r="1741" spans="1:2" x14ac:dyDescent="0.25">
      <c r="A1741" s="11">
        <v>42311</v>
      </c>
      <c r="B1741">
        <v>0.1211</v>
      </c>
    </row>
    <row r="1742" spans="1:2" x14ac:dyDescent="0.25">
      <c r="A1742" s="11">
        <v>42310</v>
      </c>
      <c r="B1742">
        <v>0.1215</v>
      </c>
    </row>
    <row r="1743" spans="1:2" x14ac:dyDescent="0.25">
      <c r="A1743" s="11">
        <v>42307</v>
      </c>
      <c r="B1743">
        <v>0.1191</v>
      </c>
    </row>
    <row r="1744" spans="1:2" x14ac:dyDescent="0.25">
      <c r="A1744" s="11">
        <v>42306</v>
      </c>
      <c r="B1744">
        <v>0.11840000000000001</v>
      </c>
    </row>
    <row r="1745" spans="1:2" x14ac:dyDescent="0.25">
      <c r="A1745" s="11">
        <v>42305</v>
      </c>
      <c r="B1745">
        <v>0.1227</v>
      </c>
    </row>
    <row r="1746" spans="1:2" x14ac:dyDescent="0.25">
      <c r="A1746" s="11">
        <v>42304</v>
      </c>
      <c r="B1746">
        <v>0.13550000000000001</v>
      </c>
    </row>
    <row r="1747" spans="1:2" x14ac:dyDescent="0.25">
      <c r="A1747" s="11">
        <v>42303</v>
      </c>
      <c r="B1747">
        <v>0.1351</v>
      </c>
    </row>
    <row r="1748" spans="1:2" x14ac:dyDescent="0.25">
      <c r="A1748" s="11">
        <v>42300</v>
      </c>
      <c r="B1748">
        <v>0.1236</v>
      </c>
    </row>
    <row r="1749" spans="1:2" x14ac:dyDescent="0.25">
      <c r="A1749" s="11">
        <v>42299</v>
      </c>
      <c r="B1749">
        <v>0.1024</v>
      </c>
    </row>
    <row r="1750" spans="1:2" x14ac:dyDescent="0.25">
      <c r="A1750" s="11">
        <v>42298</v>
      </c>
      <c r="B1750">
        <v>0.159</v>
      </c>
    </row>
    <row r="1751" spans="1:2" x14ac:dyDescent="0.25">
      <c r="A1751" s="11">
        <v>42297</v>
      </c>
      <c r="B1751">
        <v>0.1391</v>
      </c>
    </row>
    <row r="1752" spans="1:2" x14ac:dyDescent="0.25">
      <c r="A1752" s="11">
        <v>42296</v>
      </c>
      <c r="B1752">
        <v>0.1187</v>
      </c>
    </row>
    <row r="1753" spans="1:2" x14ac:dyDescent="0.25">
      <c r="A1753" s="11">
        <v>42293</v>
      </c>
      <c r="B1753">
        <v>0.11310000000000001</v>
      </c>
    </row>
    <row r="1754" spans="1:2" x14ac:dyDescent="0.25">
      <c r="A1754" s="11">
        <v>42292</v>
      </c>
      <c r="B1754">
        <v>0.1132</v>
      </c>
    </row>
    <row r="1755" spans="1:2" x14ac:dyDescent="0.25">
      <c r="A1755" s="11">
        <v>42291</v>
      </c>
      <c r="B1755">
        <v>0.15440000000000001</v>
      </c>
    </row>
    <row r="1756" spans="1:2" x14ac:dyDescent="0.25">
      <c r="A1756" s="11">
        <v>42290</v>
      </c>
      <c r="B1756">
        <v>0.14430000000000001</v>
      </c>
    </row>
    <row r="1757" spans="1:2" x14ac:dyDescent="0.25">
      <c r="A1757" s="11">
        <v>42289</v>
      </c>
      <c r="B1757">
        <v>0.1207</v>
      </c>
    </row>
    <row r="1758" spans="1:2" x14ac:dyDescent="0.25">
      <c r="A1758" s="11">
        <v>42286</v>
      </c>
      <c r="B1758">
        <v>0.1255</v>
      </c>
    </row>
    <row r="1759" spans="1:2" x14ac:dyDescent="0.25">
      <c r="A1759" s="11">
        <v>42285</v>
      </c>
      <c r="B1759">
        <v>0.13150000000000001</v>
      </c>
    </row>
    <row r="1760" spans="1:2" x14ac:dyDescent="0.25">
      <c r="A1760" s="11">
        <v>42284</v>
      </c>
      <c r="B1760">
        <v>0.1477</v>
      </c>
    </row>
    <row r="1761" spans="1:2" x14ac:dyDescent="0.25">
      <c r="A1761" s="11">
        <v>42283</v>
      </c>
      <c r="B1761">
        <v>0.1714</v>
      </c>
    </row>
    <row r="1762" spans="1:2" x14ac:dyDescent="0.25">
      <c r="A1762" s="11">
        <v>42282</v>
      </c>
      <c r="B1762">
        <v>0.17610000000000001</v>
      </c>
    </row>
    <row r="1763" spans="1:2" x14ac:dyDescent="0.25">
      <c r="A1763" s="11">
        <v>42279</v>
      </c>
      <c r="B1763">
        <v>0.17760000000000001</v>
      </c>
    </row>
    <row r="1764" spans="1:2" x14ac:dyDescent="0.25">
      <c r="A1764" s="11">
        <v>42278</v>
      </c>
      <c r="B1764">
        <v>0.19620000000000001</v>
      </c>
    </row>
    <row r="1765" spans="1:2" x14ac:dyDescent="0.25">
      <c r="A1765" s="11">
        <v>42277</v>
      </c>
      <c r="B1765">
        <v>0.24640000000000001</v>
      </c>
    </row>
    <row r="1766" spans="1:2" x14ac:dyDescent="0.25">
      <c r="A1766" s="11">
        <v>42276</v>
      </c>
      <c r="B1766">
        <v>0.24779999999999999</v>
      </c>
    </row>
    <row r="1767" spans="1:2" x14ac:dyDescent="0.25">
      <c r="A1767" s="11">
        <v>42275</v>
      </c>
      <c r="B1767">
        <v>0.26550000000000001</v>
      </c>
    </row>
    <row r="1768" spans="1:2" x14ac:dyDescent="0.25">
      <c r="A1768" s="11">
        <v>42272</v>
      </c>
      <c r="B1768">
        <v>0.21099999999999999</v>
      </c>
    </row>
    <row r="1769" spans="1:2" x14ac:dyDescent="0.25">
      <c r="A1769" s="11">
        <v>42271</v>
      </c>
      <c r="B1769">
        <v>0.22170000000000001</v>
      </c>
    </row>
    <row r="1770" spans="1:2" x14ac:dyDescent="0.25">
      <c r="A1770" s="11">
        <v>42270</v>
      </c>
      <c r="B1770">
        <v>0.1948</v>
      </c>
    </row>
    <row r="1771" spans="1:2" x14ac:dyDescent="0.25">
      <c r="A1771" s="11">
        <v>42269</v>
      </c>
      <c r="B1771">
        <v>0.19889999999999999</v>
      </c>
    </row>
    <row r="1772" spans="1:2" x14ac:dyDescent="0.25">
      <c r="A1772" s="11">
        <v>42268</v>
      </c>
      <c r="B1772">
        <v>0.15659999999999999</v>
      </c>
    </row>
    <row r="1773" spans="1:2" x14ac:dyDescent="0.25">
      <c r="A1773" s="11">
        <v>42265</v>
      </c>
      <c r="B1773">
        <v>0.1691</v>
      </c>
    </row>
    <row r="1774" spans="1:2" x14ac:dyDescent="0.25">
      <c r="A1774" s="11">
        <v>42264</v>
      </c>
      <c r="B1774">
        <v>0.2286</v>
      </c>
    </row>
    <row r="1775" spans="1:2" x14ac:dyDescent="0.25">
      <c r="A1775" s="11">
        <v>42263</v>
      </c>
      <c r="B1775">
        <v>0.21709999999999999</v>
      </c>
    </row>
    <row r="1776" spans="1:2" x14ac:dyDescent="0.25">
      <c r="A1776" s="11">
        <v>42262</v>
      </c>
      <c r="B1776">
        <v>0.2382</v>
      </c>
    </row>
    <row r="1777" spans="1:2" x14ac:dyDescent="0.25">
      <c r="A1777" s="11">
        <v>42261</v>
      </c>
      <c r="B1777">
        <v>0.25309999999999999</v>
      </c>
    </row>
    <row r="1778" spans="1:2" x14ac:dyDescent="0.25">
      <c r="A1778" s="11">
        <v>42258</v>
      </c>
      <c r="B1778">
        <v>0.24560000000000001</v>
      </c>
    </row>
    <row r="1779" spans="1:2" x14ac:dyDescent="0.25">
      <c r="A1779" s="11">
        <v>42257</v>
      </c>
      <c r="B1779">
        <v>0.27750000000000002</v>
      </c>
    </row>
    <row r="1780" spans="1:2" x14ac:dyDescent="0.25">
      <c r="A1780" s="11">
        <v>42256</v>
      </c>
      <c r="B1780">
        <v>0.26840000000000003</v>
      </c>
    </row>
    <row r="1781" spans="1:2" x14ac:dyDescent="0.25">
      <c r="A1781" s="11">
        <v>42255</v>
      </c>
      <c r="B1781">
        <v>0.25850000000000001</v>
      </c>
    </row>
    <row r="1782" spans="1:2" x14ac:dyDescent="0.25">
      <c r="A1782" s="11">
        <v>42251</v>
      </c>
      <c r="B1782">
        <v>0.24</v>
      </c>
    </row>
    <row r="1783" spans="1:2" x14ac:dyDescent="0.25">
      <c r="A1783" s="11">
        <v>42250</v>
      </c>
      <c r="B1783">
        <v>0.24099999999999999</v>
      </c>
    </row>
    <row r="1784" spans="1:2" x14ac:dyDescent="0.25">
      <c r="A1784" s="11">
        <v>42249</v>
      </c>
      <c r="B1784">
        <v>0.22059999999999999</v>
      </c>
    </row>
    <row r="1785" spans="1:2" x14ac:dyDescent="0.25">
      <c r="A1785" s="11">
        <v>42248</v>
      </c>
      <c r="B1785">
        <v>0.25850000000000001</v>
      </c>
    </row>
    <row r="1786" spans="1:2" x14ac:dyDescent="0.25">
      <c r="A1786" s="11">
        <v>42247</v>
      </c>
      <c r="B1786">
        <v>0.24690000000000001</v>
      </c>
    </row>
    <row r="1787" spans="1:2" x14ac:dyDescent="0.25">
      <c r="A1787" s="11">
        <v>42244</v>
      </c>
      <c r="B1787">
        <v>0.2145</v>
      </c>
    </row>
    <row r="1788" spans="1:2" x14ac:dyDescent="0.25">
      <c r="A1788" s="11">
        <v>42243</v>
      </c>
      <c r="B1788">
        <v>0.22550000000000001</v>
      </c>
    </row>
    <row r="1789" spans="1:2" x14ac:dyDescent="0.25">
      <c r="A1789" s="11">
        <v>42242</v>
      </c>
      <c r="B1789">
        <v>0.30990000000000001</v>
      </c>
    </row>
    <row r="1790" spans="1:2" x14ac:dyDescent="0.25">
      <c r="A1790" s="11">
        <v>42241</v>
      </c>
      <c r="B1790">
        <v>0.33229999999999998</v>
      </c>
    </row>
    <row r="1791" spans="1:2" x14ac:dyDescent="0.25">
      <c r="A1791" s="11">
        <v>42240</v>
      </c>
      <c r="B1791">
        <v>0.48449999999999999</v>
      </c>
    </row>
    <row r="1792" spans="1:2" x14ac:dyDescent="0.25">
      <c r="A1792" s="11">
        <v>42237</v>
      </c>
      <c r="B1792">
        <v>0.27510000000000001</v>
      </c>
    </row>
    <row r="1793" spans="1:2" x14ac:dyDescent="0.25">
      <c r="A1793" s="11">
        <v>42236</v>
      </c>
      <c r="B1793">
        <v>0.2036</v>
      </c>
    </row>
    <row r="1794" spans="1:2" x14ac:dyDescent="0.25">
      <c r="A1794" s="11">
        <v>42235</v>
      </c>
      <c r="B1794">
        <v>0.13539999999999999</v>
      </c>
    </row>
    <row r="1795" spans="1:2" x14ac:dyDescent="0.25">
      <c r="A1795" s="11">
        <v>42234</v>
      </c>
      <c r="B1795">
        <v>0.1028</v>
      </c>
    </row>
    <row r="1796" spans="1:2" x14ac:dyDescent="0.25">
      <c r="A1796" s="11">
        <v>42233</v>
      </c>
      <c r="B1796">
        <v>9.5399999999999999E-2</v>
      </c>
    </row>
    <row r="1797" spans="1:2" x14ac:dyDescent="0.25">
      <c r="A1797" s="11">
        <v>42230</v>
      </c>
      <c r="B1797">
        <v>0.10100000000000001</v>
      </c>
    </row>
    <row r="1798" spans="1:2" x14ac:dyDescent="0.25">
      <c r="A1798" s="11">
        <v>42229</v>
      </c>
      <c r="B1798">
        <v>0.1188</v>
      </c>
    </row>
    <row r="1799" spans="1:2" x14ac:dyDescent="0.25">
      <c r="A1799" s="11">
        <v>42228</v>
      </c>
      <c r="B1799">
        <v>0.1187</v>
      </c>
    </row>
    <row r="1800" spans="1:2" x14ac:dyDescent="0.25">
      <c r="A1800" s="11">
        <v>42227</v>
      </c>
      <c r="B1800">
        <v>0.1222</v>
      </c>
    </row>
    <row r="1801" spans="1:2" x14ac:dyDescent="0.25">
      <c r="A1801" s="11">
        <v>42226</v>
      </c>
      <c r="B1801">
        <v>9.9400000000000002E-2</v>
      </c>
    </row>
    <row r="1802" spans="1:2" x14ac:dyDescent="0.25">
      <c r="A1802" s="11">
        <v>42223</v>
      </c>
      <c r="B1802">
        <v>0.1128</v>
      </c>
    </row>
    <row r="1803" spans="1:2" x14ac:dyDescent="0.25">
      <c r="A1803" s="11">
        <v>42222</v>
      </c>
      <c r="B1803">
        <v>0.11169999999999999</v>
      </c>
    </row>
    <row r="1804" spans="1:2" x14ac:dyDescent="0.25">
      <c r="A1804" s="11">
        <v>42221</v>
      </c>
      <c r="B1804">
        <v>0.1011</v>
      </c>
    </row>
    <row r="1805" spans="1:2" x14ac:dyDescent="0.25">
      <c r="A1805" s="11">
        <v>42220</v>
      </c>
      <c r="B1805">
        <v>0.11749999999999999</v>
      </c>
    </row>
    <row r="1806" spans="1:2" x14ac:dyDescent="0.25">
      <c r="A1806" s="11">
        <v>42219</v>
      </c>
      <c r="B1806">
        <v>0.10340000000000001</v>
      </c>
    </row>
    <row r="1807" spans="1:2" x14ac:dyDescent="0.25">
      <c r="A1807" s="11">
        <v>42216</v>
      </c>
      <c r="B1807">
        <v>8.5300000000000001E-2</v>
      </c>
    </row>
    <row r="1808" spans="1:2" x14ac:dyDescent="0.25">
      <c r="A1808" s="11">
        <v>42215</v>
      </c>
      <c r="B1808">
        <v>8.8499999999999995E-2</v>
      </c>
    </row>
    <row r="1809" spans="1:2" x14ac:dyDescent="0.25">
      <c r="A1809" s="11">
        <v>42214</v>
      </c>
      <c r="B1809">
        <v>0.10100000000000001</v>
      </c>
    </row>
    <row r="1810" spans="1:2" x14ac:dyDescent="0.25">
      <c r="A1810" s="11">
        <v>42213</v>
      </c>
      <c r="B1810">
        <v>0.1101</v>
      </c>
    </row>
    <row r="1811" spans="1:2" x14ac:dyDescent="0.25">
      <c r="A1811" s="11">
        <v>42212</v>
      </c>
      <c r="B1811">
        <v>0.1333</v>
      </c>
    </row>
    <row r="1812" spans="1:2" x14ac:dyDescent="0.25">
      <c r="A1812" s="11">
        <v>42209</v>
      </c>
      <c r="B1812">
        <v>9.6500000000000002E-2</v>
      </c>
    </row>
    <row r="1813" spans="1:2" x14ac:dyDescent="0.25">
      <c r="A1813" s="11">
        <v>42208</v>
      </c>
      <c r="B1813">
        <v>9.1300000000000006E-2</v>
      </c>
    </row>
    <row r="1814" spans="1:2" x14ac:dyDescent="0.25">
      <c r="A1814" s="11">
        <v>42207</v>
      </c>
      <c r="B1814">
        <v>8.8400000000000006E-2</v>
      </c>
    </row>
    <row r="1815" spans="1:2" x14ac:dyDescent="0.25">
      <c r="A1815" s="11">
        <v>42206</v>
      </c>
      <c r="B1815">
        <v>8.48E-2</v>
      </c>
    </row>
    <row r="1816" spans="1:2" x14ac:dyDescent="0.25">
      <c r="A1816" s="11">
        <v>42205</v>
      </c>
      <c r="B1816">
        <v>8.8099999999999998E-2</v>
      </c>
    </row>
    <row r="1817" spans="1:2" x14ac:dyDescent="0.25">
      <c r="A1817" s="11">
        <v>42202</v>
      </c>
      <c r="B1817">
        <v>7.9399999999999998E-2</v>
      </c>
    </row>
    <row r="1818" spans="1:2" x14ac:dyDescent="0.25">
      <c r="A1818" s="11">
        <v>42201</v>
      </c>
      <c r="B1818">
        <v>8.9300000000000004E-2</v>
      </c>
    </row>
    <row r="1819" spans="1:2" x14ac:dyDescent="0.25">
      <c r="A1819" s="11">
        <v>42200</v>
      </c>
      <c r="B1819">
        <v>9.6500000000000002E-2</v>
      </c>
    </row>
    <row r="1820" spans="1:2" x14ac:dyDescent="0.25">
      <c r="A1820" s="11">
        <v>42199</v>
      </c>
      <c r="B1820">
        <v>0.10340000000000001</v>
      </c>
    </row>
    <row r="1821" spans="1:2" x14ac:dyDescent="0.25">
      <c r="A1821" s="11">
        <v>42198</v>
      </c>
      <c r="B1821">
        <v>0.1119</v>
      </c>
    </row>
    <row r="1822" spans="1:2" x14ac:dyDescent="0.25">
      <c r="A1822" s="11">
        <v>42195</v>
      </c>
      <c r="B1822">
        <v>0.15640000000000001</v>
      </c>
    </row>
    <row r="1823" spans="1:2" x14ac:dyDescent="0.25">
      <c r="A1823" s="11">
        <v>42194</v>
      </c>
      <c r="B1823">
        <v>0.2041</v>
      </c>
    </row>
    <row r="1824" spans="1:2" x14ac:dyDescent="0.25">
      <c r="A1824" s="11">
        <v>42193</v>
      </c>
      <c r="B1824">
        <v>0.1913</v>
      </c>
    </row>
    <row r="1825" spans="1:2" x14ac:dyDescent="0.25">
      <c r="A1825" s="11">
        <v>42192</v>
      </c>
      <c r="B1825">
        <v>0.1507</v>
      </c>
    </row>
    <row r="1826" spans="1:2" x14ac:dyDescent="0.25">
      <c r="A1826" s="11">
        <v>42191</v>
      </c>
      <c r="B1826">
        <v>0.14499999999999999</v>
      </c>
    </row>
    <row r="1827" spans="1:2" x14ac:dyDescent="0.25">
      <c r="A1827" s="11">
        <v>42187</v>
      </c>
      <c r="B1827">
        <v>0.16159999999999999</v>
      </c>
    </row>
    <row r="1828" spans="1:2" x14ac:dyDescent="0.25">
      <c r="A1828" s="11">
        <v>42186</v>
      </c>
      <c r="B1828">
        <v>0.15090000000000001</v>
      </c>
    </row>
    <row r="1829" spans="1:2" x14ac:dyDescent="0.25">
      <c r="A1829" s="11">
        <v>42185</v>
      </c>
      <c r="B1829">
        <v>0.1739</v>
      </c>
    </row>
    <row r="1830" spans="1:2" x14ac:dyDescent="0.25">
      <c r="A1830" s="11">
        <v>42184</v>
      </c>
      <c r="B1830">
        <v>0.1852</v>
      </c>
    </row>
    <row r="1831" spans="1:2" x14ac:dyDescent="0.25">
      <c r="A1831" s="11">
        <v>42181</v>
      </c>
      <c r="B1831">
        <v>0.12659999999999999</v>
      </c>
    </row>
    <row r="1832" spans="1:2" x14ac:dyDescent="0.25">
      <c r="A1832" s="11">
        <v>42180</v>
      </c>
      <c r="B1832">
        <v>0.12989999999999999</v>
      </c>
    </row>
    <row r="1833" spans="1:2" x14ac:dyDescent="0.25">
      <c r="A1833" s="11">
        <v>42179</v>
      </c>
      <c r="B1833">
        <v>0.12520000000000001</v>
      </c>
    </row>
    <row r="1834" spans="1:2" x14ac:dyDescent="0.25">
      <c r="A1834" s="11">
        <v>42178</v>
      </c>
      <c r="B1834">
        <v>0.1023</v>
      </c>
    </row>
    <row r="1835" spans="1:2" x14ac:dyDescent="0.25">
      <c r="A1835" s="11">
        <v>42177</v>
      </c>
      <c r="B1835">
        <v>0.1153</v>
      </c>
    </row>
    <row r="1836" spans="1:2" x14ac:dyDescent="0.25">
      <c r="A1836" s="11">
        <v>42174</v>
      </c>
      <c r="B1836">
        <v>0.12820000000000001</v>
      </c>
    </row>
    <row r="1837" spans="1:2" x14ac:dyDescent="0.25">
      <c r="A1837" s="11">
        <v>42173</v>
      </c>
      <c r="B1837">
        <v>0.13589999999999999</v>
      </c>
    </row>
    <row r="1838" spans="1:2" x14ac:dyDescent="0.25">
      <c r="A1838" s="11">
        <v>42172</v>
      </c>
      <c r="B1838">
        <v>0.16969999999999999</v>
      </c>
    </row>
    <row r="1839" spans="1:2" x14ac:dyDescent="0.25">
      <c r="A1839" s="11">
        <v>42171</v>
      </c>
      <c r="B1839">
        <v>0.1668</v>
      </c>
    </row>
    <row r="1840" spans="1:2" x14ac:dyDescent="0.25">
      <c r="A1840" s="11">
        <v>42170</v>
      </c>
      <c r="B1840">
        <v>0.17829999999999999</v>
      </c>
    </row>
    <row r="1841" spans="1:2" x14ac:dyDescent="0.25">
      <c r="A1841" s="11">
        <v>42167</v>
      </c>
      <c r="B1841">
        <v>0.1671</v>
      </c>
    </row>
    <row r="1842" spans="1:2" x14ac:dyDescent="0.25">
      <c r="A1842" s="11">
        <v>42166</v>
      </c>
      <c r="B1842">
        <v>0.1447</v>
      </c>
    </row>
    <row r="1843" spans="1:2" x14ac:dyDescent="0.25">
      <c r="A1843" s="11">
        <v>42165</v>
      </c>
      <c r="B1843">
        <v>0.13800000000000001</v>
      </c>
    </row>
    <row r="1844" spans="1:2" x14ac:dyDescent="0.25">
      <c r="A1844" s="11">
        <v>42164</v>
      </c>
      <c r="B1844">
        <v>0.1588</v>
      </c>
    </row>
    <row r="1845" spans="1:2" x14ac:dyDescent="0.25">
      <c r="A1845" s="11">
        <v>42163</v>
      </c>
      <c r="B1845">
        <v>0.17150000000000001</v>
      </c>
    </row>
    <row r="1846" spans="1:2" x14ac:dyDescent="0.25">
      <c r="A1846" s="11">
        <v>42160</v>
      </c>
      <c r="B1846">
        <v>0.1366</v>
      </c>
    </row>
    <row r="1847" spans="1:2" x14ac:dyDescent="0.25">
      <c r="A1847" s="11">
        <v>42159</v>
      </c>
      <c r="B1847">
        <v>0.1336</v>
      </c>
    </row>
    <row r="1848" spans="1:2" x14ac:dyDescent="0.25">
      <c r="A1848" s="11">
        <v>42158</v>
      </c>
      <c r="B1848">
        <v>0.1113</v>
      </c>
    </row>
    <row r="1849" spans="1:2" x14ac:dyDescent="0.25">
      <c r="A1849" s="11">
        <v>42157</v>
      </c>
      <c r="B1849">
        <v>0.12770000000000001</v>
      </c>
    </row>
    <row r="1850" spans="1:2" x14ac:dyDescent="0.25">
      <c r="A1850" s="11">
        <v>42156</v>
      </c>
      <c r="B1850">
        <v>0.1197</v>
      </c>
    </row>
    <row r="1851" spans="1:2" x14ac:dyDescent="0.25">
      <c r="A1851" s="11">
        <v>42153</v>
      </c>
      <c r="B1851">
        <v>0.1111</v>
      </c>
    </row>
    <row r="1852" spans="1:2" x14ac:dyDescent="0.25">
      <c r="A1852" s="11">
        <v>42152</v>
      </c>
      <c r="B1852">
        <v>9.4799999999999995E-2</v>
      </c>
    </row>
    <row r="1853" spans="1:2" x14ac:dyDescent="0.25">
      <c r="A1853" s="11">
        <v>42151</v>
      </c>
      <c r="B1853">
        <v>0.1023</v>
      </c>
    </row>
    <row r="1854" spans="1:2" x14ac:dyDescent="0.25">
      <c r="A1854" s="11">
        <v>42150</v>
      </c>
      <c r="B1854">
        <v>0.1043</v>
      </c>
    </row>
    <row r="1855" spans="1:2" x14ac:dyDescent="0.25">
      <c r="A1855" s="11">
        <v>42146</v>
      </c>
      <c r="B1855">
        <v>8.0799999999999997E-2</v>
      </c>
    </row>
    <row r="1856" spans="1:2" x14ac:dyDescent="0.25">
      <c r="A1856" s="11">
        <v>42145</v>
      </c>
      <c r="B1856">
        <v>8.8099999999999998E-2</v>
      </c>
    </row>
    <row r="1857" spans="1:2" x14ac:dyDescent="0.25">
      <c r="A1857" s="11">
        <v>42144</v>
      </c>
      <c r="B1857">
        <v>9.3399999999999997E-2</v>
      </c>
    </row>
    <row r="1858" spans="1:2" x14ac:dyDescent="0.25">
      <c r="A1858" s="11">
        <v>42143</v>
      </c>
      <c r="B1858">
        <v>9.4799999999999995E-2</v>
      </c>
    </row>
    <row r="1859" spans="1:2" x14ac:dyDescent="0.25">
      <c r="A1859" s="11">
        <v>42142</v>
      </c>
      <c r="B1859">
        <v>9.0399999999999994E-2</v>
      </c>
    </row>
    <row r="1860" spans="1:2" x14ac:dyDescent="0.25">
      <c r="A1860" s="11">
        <v>42139</v>
      </c>
      <c r="B1860">
        <v>8.9599999999999999E-2</v>
      </c>
    </row>
    <row r="1861" spans="1:2" x14ac:dyDescent="0.25">
      <c r="A1861" s="11">
        <v>42138</v>
      </c>
      <c r="B1861">
        <v>9.5000000000000001E-2</v>
      </c>
    </row>
    <row r="1862" spans="1:2" x14ac:dyDescent="0.25">
      <c r="A1862" s="11">
        <v>42137</v>
      </c>
      <c r="B1862">
        <v>0.11550000000000001</v>
      </c>
    </row>
    <row r="1863" spans="1:2" x14ac:dyDescent="0.25">
      <c r="A1863" s="11">
        <v>42136</v>
      </c>
      <c r="B1863">
        <v>0.1158</v>
      </c>
    </row>
    <row r="1864" spans="1:2" x14ac:dyDescent="0.25">
      <c r="A1864" s="11">
        <v>42135</v>
      </c>
      <c r="B1864">
        <v>0.1195</v>
      </c>
    </row>
    <row r="1865" spans="1:2" x14ac:dyDescent="0.25">
      <c r="A1865" s="11">
        <v>42132</v>
      </c>
      <c r="B1865">
        <v>0.1047</v>
      </c>
    </row>
    <row r="1866" spans="1:2" x14ac:dyDescent="0.25">
      <c r="A1866" s="11">
        <v>42131</v>
      </c>
      <c r="B1866">
        <v>0.13589999999999999</v>
      </c>
    </row>
    <row r="1867" spans="1:2" x14ac:dyDescent="0.25">
      <c r="A1867" s="11">
        <v>42130</v>
      </c>
      <c r="B1867">
        <v>0.14269999999999999</v>
      </c>
    </row>
    <row r="1868" spans="1:2" x14ac:dyDescent="0.25">
      <c r="A1868" s="11">
        <v>42129</v>
      </c>
      <c r="B1868">
        <v>0.13009999999999999</v>
      </c>
    </row>
    <row r="1869" spans="1:2" x14ac:dyDescent="0.25">
      <c r="A1869" s="11">
        <v>42128</v>
      </c>
      <c r="B1869">
        <v>0.1018</v>
      </c>
    </row>
    <row r="1870" spans="1:2" x14ac:dyDescent="0.25">
      <c r="A1870" s="11">
        <v>42125</v>
      </c>
      <c r="B1870">
        <v>0.10440000000000001</v>
      </c>
    </row>
    <row r="1871" spans="1:2" x14ac:dyDescent="0.25">
      <c r="A1871" s="11">
        <v>42124</v>
      </c>
      <c r="B1871">
        <v>0.12429999999999999</v>
      </c>
    </row>
    <row r="1872" spans="1:2" x14ac:dyDescent="0.25">
      <c r="A1872" s="11">
        <v>42123</v>
      </c>
      <c r="B1872">
        <v>0.1198</v>
      </c>
    </row>
    <row r="1873" spans="1:2" x14ac:dyDescent="0.25">
      <c r="A1873" s="11">
        <v>42122</v>
      </c>
      <c r="B1873">
        <v>9.64E-2</v>
      </c>
    </row>
    <row r="1874" spans="1:2" x14ac:dyDescent="0.25">
      <c r="A1874" s="11">
        <v>42121</v>
      </c>
      <c r="B1874">
        <v>0.10630000000000001</v>
      </c>
    </row>
    <row r="1875" spans="1:2" x14ac:dyDescent="0.25">
      <c r="A1875" s="11">
        <v>42118</v>
      </c>
      <c r="B1875">
        <v>9.3799999999999994E-2</v>
      </c>
    </row>
    <row r="1876" spans="1:2" x14ac:dyDescent="0.25">
      <c r="A1876" s="11">
        <v>42117</v>
      </c>
      <c r="B1876">
        <v>0.10050000000000001</v>
      </c>
    </row>
    <row r="1877" spans="1:2" x14ac:dyDescent="0.25">
      <c r="A1877" s="11">
        <v>42116</v>
      </c>
      <c r="B1877">
        <v>0.104</v>
      </c>
    </row>
    <row r="1878" spans="1:2" x14ac:dyDescent="0.25">
      <c r="A1878" s="11">
        <v>42115</v>
      </c>
      <c r="B1878">
        <v>0.1089</v>
      </c>
    </row>
    <row r="1879" spans="1:2" x14ac:dyDescent="0.25">
      <c r="A1879" s="11">
        <v>42114</v>
      </c>
      <c r="B1879">
        <v>0.11550000000000001</v>
      </c>
    </row>
    <row r="1880" spans="1:2" x14ac:dyDescent="0.25">
      <c r="A1880" s="11">
        <v>42111</v>
      </c>
      <c r="B1880">
        <v>0.1101</v>
      </c>
    </row>
    <row r="1881" spans="1:2" x14ac:dyDescent="0.25">
      <c r="A1881" s="11">
        <v>42110</v>
      </c>
      <c r="B1881">
        <v>8.8999999999999996E-2</v>
      </c>
    </row>
    <row r="1882" spans="1:2" x14ac:dyDescent="0.25">
      <c r="A1882" s="11">
        <v>42109</v>
      </c>
      <c r="B1882">
        <v>9.1600000000000001E-2</v>
      </c>
    </row>
    <row r="1883" spans="1:2" x14ac:dyDescent="0.25">
      <c r="A1883" s="11">
        <v>42108</v>
      </c>
      <c r="B1883">
        <v>9.9500000000000005E-2</v>
      </c>
    </row>
    <row r="1884" spans="1:2" x14ac:dyDescent="0.25">
      <c r="A1884" s="11">
        <v>42107</v>
      </c>
      <c r="B1884">
        <v>0.1055</v>
      </c>
    </row>
    <row r="1885" spans="1:2" x14ac:dyDescent="0.25">
      <c r="A1885" s="11">
        <v>42104</v>
      </c>
      <c r="B1885">
        <v>8.6999999999999994E-2</v>
      </c>
    </row>
    <row r="1886" spans="1:2" x14ac:dyDescent="0.25">
      <c r="A1886" s="11">
        <v>42103</v>
      </c>
      <c r="B1886">
        <v>9.7600000000000006E-2</v>
      </c>
    </row>
    <row r="1887" spans="1:2" x14ac:dyDescent="0.25">
      <c r="A1887" s="11">
        <v>42102</v>
      </c>
      <c r="B1887">
        <v>0.1123</v>
      </c>
    </row>
    <row r="1888" spans="1:2" x14ac:dyDescent="0.25">
      <c r="A1888" s="11">
        <v>42101</v>
      </c>
      <c r="B1888">
        <v>0.12770000000000001</v>
      </c>
    </row>
    <row r="1889" spans="1:2" x14ac:dyDescent="0.25">
      <c r="A1889" s="11">
        <v>42100</v>
      </c>
      <c r="B1889">
        <v>0.13089999999999999</v>
      </c>
    </row>
    <row r="1890" spans="1:2" x14ac:dyDescent="0.25">
      <c r="A1890" s="11">
        <v>42096</v>
      </c>
      <c r="B1890">
        <v>0.12920000000000001</v>
      </c>
    </row>
    <row r="1891" spans="1:2" x14ac:dyDescent="0.25">
      <c r="A1891" s="11">
        <v>42095</v>
      </c>
      <c r="B1891">
        <v>0.12859999999999999</v>
      </c>
    </row>
    <row r="1892" spans="1:2" x14ac:dyDescent="0.25">
      <c r="A1892" s="11">
        <v>42094</v>
      </c>
      <c r="B1892">
        <v>0.1389</v>
      </c>
    </row>
    <row r="1893" spans="1:2" x14ac:dyDescent="0.25">
      <c r="A1893" s="11">
        <v>42093</v>
      </c>
      <c r="B1893">
        <v>0.13150000000000001</v>
      </c>
    </row>
    <row r="1894" spans="1:2" x14ac:dyDescent="0.25">
      <c r="A1894" s="11">
        <v>42090</v>
      </c>
      <c r="B1894">
        <v>0.1313</v>
      </c>
    </row>
    <row r="1895" spans="1:2" x14ac:dyDescent="0.25">
      <c r="A1895" s="11">
        <v>42089</v>
      </c>
      <c r="B1895">
        <v>0.13769999999999999</v>
      </c>
    </row>
    <row r="1896" spans="1:2" x14ac:dyDescent="0.25">
      <c r="A1896" s="11">
        <v>42088</v>
      </c>
      <c r="B1896">
        <v>0.13159999999999999</v>
      </c>
    </row>
    <row r="1897" spans="1:2" x14ac:dyDescent="0.25">
      <c r="A1897" s="11">
        <v>42087</v>
      </c>
      <c r="B1897">
        <v>0.1047</v>
      </c>
    </row>
    <row r="1898" spans="1:2" x14ac:dyDescent="0.25">
      <c r="A1898" s="11">
        <v>42086</v>
      </c>
      <c r="B1898">
        <v>0.10340000000000001</v>
      </c>
    </row>
    <row r="1899" spans="1:2" x14ac:dyDescent="0.25">
      <c r="A1899" s="11">
        <v>42083</v>
      </c>
      <c r="B1899">
        <v>9.2499999999999999E-2</v>
      </c>
    </row>
    <row r="1900" spans="1:2" x14ac:dyDescent="0.25">
      <c r="A1900" s="11">
        <v>42082</v>
      </c>
      <c r="B1900">
        <v>0.13739999999999999</v>
      </c>
    </row>
    <row r="1901" spans="1:2" x14ac:dyDescent="0.25">
      <c r="A1901" s="11">
        <v>42081</v>
      </c>
      <c r="B1901">
        <v>0.27400000000000002</v>
      </c>
    </row>
    <row r="1902" spans="1:2" x14ac:dyDescent="0.25">
      <c r="A1902" s="11">
        <v>42080</v>
      </c>
      <c r="B1902">
        <v>0.17319999999999999</v>
      </c>
    </row>
    <row r="1903" spans="1:2" x14ac:dyDescent="0.25">
      <c r="A1903" s="11">
        <v>42079</v>
      </c>
      <c r="B1903">
        <v>0.1835</v>
      </c>
    </row>
    <row r="1904" spans="1:2" x14ac:dyDescent="0.25">
      <c r="A1904" s="11">
        <v>42076</v>
      </c>
      <c r="B1904">
        <v>0.1532</v>
      </c>
    </row>
    <row r="1905" spans="1:2" x14ac:dyDescent="0.25">
      <c r="A1905" s="11">
        <v>42075</v>
      </c>
      <c r="B1905">
        <v>0.14349999999999999</v>
      </c>
    </row>
    <row r="1906" spans="1:2" x14ac:dyDescent="0.25">
      <c r="A1906" s="11">
        <v>42074</v>
      </c>
      <c r="B1906">
        <v>0.153</v>
      </c>
    </row>
    <row r="1907" spans="1:2" x14ac:dyDescent="0.25">
      <c r="A1907" s="11">
        <v>42073</v>
      </c>
      <c r="B1907">
        <v>0.1615</v>
      </c>
    </row>
    <row r="1908" spans="1:2" x14ac:dyDescent="0.25">
      <c r="A1908" s="11">
        <v>42072</v>
      </c>
      <c r="B1908">
        <v>0.12820000000000001</v>
      </c>
    </row>
    <row r="1909" spans="1:2" x14ac:dyDescent="0.25">
      <c r="A1909" s="11">
        <v>42069</v>
      </c>
      <c r="B1909">
        <v>0.1212</v>
      </c>
    </row>
    <row r="1910" spans="1:2" x14ac:dyDescent="0.25">
      <c r="A1910" s="11">
        <v>42068</v>
      </c>
      <c r="B1910">
        <v>0.1051</v>
      </c>
    </row>
    <row r="1911" spans="1:2" x14ac:dyDescent="0.25">
      <c r="A1911" s="11">
        <v>42067</v>
      </c>
      <c r="B1911">
        <v>0.1095</v>
      </c>
    </row>
    <row r="1912" spans="1:2" x14ac:dyDescent="0.25">
      <c r="A1912" s="11">
        <v>42066</v>
      </c>
      <c r="B1912">
        <v>0.10390000000000001</v>
      </c>
    </row>
    <row r="1913" spans="1:2" x14ac:dyDescent="0.25">
      <c r="A1913" s="11">
        <v>42065</v>
      </c>
      <c r="B1913">
        <v>9.3600000000000003E-2</v>
      </c>
    </row>
    <row r="1914" spans="1:2" x14ac:dyDescent="0.25">
      <c r="A1914" s="11">
        <v>42062</v>
      </c>
      <c r="B1914">
        <v>7.9699999999999993E-2</v>
      </c>
    </row>
    <row r="1915" spans="1:2" x14ac:dyDescent="0.25">
      <c r="A1915" s="11">
        <v>42061</v>
      </c>
      <c r="B1915">
        <v>9.0700000000000003E-2</v>
      </c>
    </row>
    <row r="1916" spans="1:2" x14ac:dyDescent="0.25">
      <c r="A1916" s="11">
        <v>42060</v>
      </c>
      <c r="B1916">
        <v>9.6000000000000002E-2</v>
      </c>
    </row>
    <row r="1917" spans="1:2" x14ac:dyDescent="0.25">
      <c r="A1917" s="11">
        <v>42059</v>
      </c>
      <c r="B1917">
        <v>9.0999999999999998E-2</v>
      </c>
    </row>
    <row r="1918" spans="1:2" x14ac:dyDescent="0.25">
      <c r="A1918" s="11">
        <v>42058</v>
      </c>
      <c r="B1918">
        <v>0.1018</v>
      </c>
    </row>
    <row r="1919" spans="1:2" x14ac:dyDescent="0.25">
      <c r="A1919" s="11">
        <v>42055</v>
      </c>
      <c r="B1919">
        <v>9.8699999999999996E-2</v>
      </c>
    </row>
    <row r="1920" spans="1:2" x14ac:dyDescent="0.25">
      <c r="A1920" s="11">
        <v>42054</v>
      </c>
      <c r="B1920">
        <v>0.1096</v>
      </c>
    </row>
    <row r="1921" spans="1:2" x14ac:dyDescent="0.25">
      <c r="A1921" s="11">
        <v>42053</v>
      </c>
      <c r="B1921">
        <v>0.1198</v>
      </c>
    </row>
    <row r="1922" spans="1:2" x14ac:dyDescent="0.25">
      <c r="A1922" s="11">
        <v>42052</v>
      </c>
      <c r="B1922">
        <v>0.1308</v>
      </c>
    </row>
    <row r="1923" spans="1:2" x14ac:dyDescent="0.25">
      <c r="A1923" s="11">
        <v>42048</v>
      </c>
      <c r="B1923">
        <v>0.1424</v>
      </c>
    </row>
    <row r="1924" spans="1:2" x14ac:dyDescent="0.25">
      <c r="A1924" s="11">
        <v>42047</v>
      </c>
      <c r="B1924">
        <v>0.20039999999999999</v>
      </c>
    </row>
    <row r="1925" spans="1:2" x14ac:dyDescent="0.25">
      <c r="A1925" s="11">
        <v>42046</v>
      </c>
      <c r="B1925">
        <v>0.14460000000000001</v>
      </c>
    </row>
    <row r="1926" spans="1:2" x14ac:dyDescent="0.25">
      <c r="A1926" s="11">
        <v>42045</v>
      </c>
      <c r="B1926">
        <v>0.22450000000000001</v>
      </c>
    </row>
    <row r="1927" spans="1:2" x14ac:dyDescent="0.25">
      <c r="A1927" s="11">
        <v>42044</v>
      </c>
      <c r="B1927">
        <v>0.1235</v>
      </c>
    </row>
    <row r="1928" spans="1:2" x14ac:dyDescent="0.25">
      <c r="A1928" s="11">
        <v>42041</v>
      </c>
      <c r="B1928">
        <v>0.1298</v>
      </c>
    </row>
    <row r="1929" spans="1:2" x14ac:dyDescent="0.25">
      <c r="A1929" s="11">
        <v>42040</v>
      </c>
      <c r="B1929">
        <v>0.25590000000000002</v>
      </c>
    </row>
    <row r="1930" spans="1:2" x14ac:dyDescent="0.25">
      <c r="A1930" s="11">
        <v>42039</v>
      </c>
      <c r="B1930">
        <v>0.16930000000000001</v>
      </c>
    </row>
    <row r="1931" spans="1:2" x14ac:dyDescent="0.25">
      <c r="A1931" s="11">
        <v>42038</v>
      </c>
      <c r="B1931">
        <v>0.26340000000000002</v>
      </c>
    </row>
    <row r="1932" spans="1:2" x14ac:dyDescent="0.25">
      <c r="A1932" s="11">
        <v>42037</v>
      </c>
      <c r="B1932">
        <v>0.29310000000000003</v>
      </c>
    </row>
    <row r="1933" spans="1:2" x14ac:dyDescent="0.25">
      <c r="A1933" s="11">
        <v>42034</v>
      </c>
      <c r="B1933">
        <v>0.1915</v>
      </c>
    </row>
    <row r="1934" spans="1:2" x14ac:dyDescent="0.25">
      <c r="A1934" s="11">
        <v>42033</v>
      </c>
      <c r="B1934">
        <v>0.17299999999999999</v>
      </c>
    </row>
    <row r="1935" spans="1:2" x14ac:dyDescent="0.25">
      <c r="A1935" s="11">
        <v>42032</v>
      </c>
      <c r="B1935">
        <v>0.2034</v>
      </c>
    </row>
    <row r="1936" spans="1:2" x14ac:dyDescent="0.25">
      <c r="A1936" s="11">
        <v>42031</v>
      </c>
      <c r="B1936">
        <v>0.14649999999999999</v>
      </c>
    </row>
    <row r="1937" spans="1:2" x14ac:dyDescent="0.25">
      <c r="A1937" s="11">
        <v>42030</v>
      </c>
      <c r="B1937">
        <v>0.1222</v>
      </c>
    </row>
    <row r="1938" spans="1:2" x14ac:dyDescent="0.25">
      <c r="A1938" s="11">
        <v>42027</v>
      </c>
      <c r="B1938">
        <v>0.14030000000000001</v>
      </c>
    </row>
    <row r="1939" spans="1:2" x14ac:dyDescent="0.25">
      <c r="A1939" s="11">
        <v>42026</v>
      </c>
      <c r="B1939">
        <v>0.14249999999999999</v>
      </c>
    </row>
    <row r="1940" spans="1:2" x14ac:dyDescent="0.25">
      <c r="A1940" s="11">
        <v>42025</v>
      </c>
      <c r="B1940">
        <v>0.18210000000000001</v>
      </c>
    </row>
    <row r="1941" spans="1:2" x14ac:dyDescent="0.25">
      <c r="A1941" s="11">
        <v>42024</v>
      </c>
      <c r="B1941">
        <v>0.1971</v>
      </c>
    </row>
    <row r="1942" spans="1:2" x14ac:dyDescent="0.25">
      <c r="A1942" s="11">
        <v>42020</v>
      </c>
      <c r="B1942">
        <v>0.191</v>
      </c>
    </row>
    <row r="1943" spans="1:2" x14ac:dyDescent="0.25">
      <c r="A1943" s="11">
        <v>42019</v>
      </c>
      <c r="B1943">
        <v>0.193</v>
      </c>
    </row>
    <row r="1944" spans="1:2" x14ac:dyDescent="0.25">
      <c r="A1944" s="11">
        <v>42018</v>
      </c>
      <c r="B1944">
        <v>0.18190000000000001</v>
      </c>
    </row>
    <row r="1945" spans="1:2" x14ac:dyDescent="0.25">
      <c r="A1945" s="11">
        <v>42017</v>
      </c>
      <c r="B1945">
        <v>0.16439999999999999</v>
      </c>
    </row>
    <row r="1946" spans="1:2" x14ac:dyDescent="0.25">
      <c r="A1946" s="11">
        <v>42016</v>
      </c>
      <c r="B1946">
        <v>0.15809999999999999</v>
      </c>
    </row>
    <row r="1947" spans="1:2" x14ac:dyDescent="0.25">
      <c r="A1947" s="11">
        <v>42013</v>
      </c>
      <c r="B1947">
        <v>0.14080000000000001</v>
      </c>
    </row>
    <row r="1948" spans="1:2" x14ac:dyDescent="0.25">
      <c r="A1948" s="11">
        <v>42012</v>
      </c>
      <c r="B1948">
        <v>0.13539999999999999</v>
      </c>
    </row>
    <row r="1949" spans="1:2" x14ac:dyDescent="0.25">
      <c r="A1949" s="11">
        <v>42011</v>
      </c>
      <c r="B1949">
        <v>0.1603</v>
      </c>
    </row>
    <row r="1950" spans="1:2" x14ac:dyDescent="0.25">
      <c r="A1950" s="11">
        <v>42010</v>
      </c>
      <c r="B1950">
        <v>0.17899999999999999</v>
      </c>
    </row>
    <row r="1951" spans="1:2" x14ac:dyDescent="0.25">
      <c r="A1951" s="11">
        <v>42009</v>
      </c>
      <c r="B1951">
        <v>0.16220000000000001</v>
      </c>
    </row>
    <row r="1952" spans="1:2" x14ac:dyDescent="0.25">
      <c r="A1952" s="11">
        <v>42006</v>
      </c>
      <c r="B1952">
        <v>0.14149999999999999</v>
      </c>
    </row>
    <row r="1953" spans="1:2" x14ac:dyDescent="0.25">
      <c r="A1953" s="11">
        <v>42004</v>
      </c>
      <c r="B1953">
        <v>0.14330000000000001</v>
      </c>
    </row>
    <row r="1954" spans="1:2" x14ac:dyDescent="0.25">
      <c r="A1954" s="11">
        <v>42003</v>
      </c>
      <c r="B1954">
        <v>0.1024</v>
      </c>
    </row>
    <row r="1955" spans="1:2" x14ac:dyDescent="0.25">
      <c r="A1955" s="11">
        <v>42002</v>
      </c>
      <c r="B1955">
        <v>9.4799999999999995E-2</v>
      </c>
    </row>
    <row r="1956" spans="1:2" x14ac:dyDescent="0.25">
      <c r="A1956" s="11">
        <v>41999</v>
      </c>
      <c r="B1956">
        <v>8.7599999999999997E-2</v>
      </c>
    </row>
    <row r="1957" spans="1:2" x14ac:dyDescent="0.25">
      <c r="A1957" s="11">
        <v>41997</v>
      </c>
      <c r="B1957">
        <v>8.0699999999999994E-2</v>
      </c>
    </row>
    <row r="1958" spans="1:2" x14ac:dyDescent="0.25">
      <c r="A1958" s="11">
        <v>41996</v>
      </c>
      <c r="B1958">
        <v>8.4000000000000005E-2</v>
      </c>
    </row>
    <row r="1959" spans="1:2" x14ac:dyDescent="0.25">
      <c r="A1959" s="11">
        <v>41995</v>
      </c>
      <c r="B1959">
        <v>9.5399999999999999E-2</v>
      </c>
    </row>
    <row r="1960" spans="1:2" x14ac:dyDescent="0.25">
      <c r="A1960" s="11">
        <v>41992</v>
      </c>
      <c r="B1960">
        <v>6.5199999999999994E-2</v>
      </c>
    </row>
    <row r="1961" spans="1:2" x14ac:dyDescent="0.25">
      <c r="A1961" s="11">
        <v>41991</v>
      </c>
      <c r="B1961">
        <v>0.1033</v>
      </c>
    </row>
    <row r="1962" spans="1:2" x14ac:dyDescent="0.25">
      <c r="A1962" s="11">
        <v>41990</v>
      </c>
      <c r="B1962">
        <v>0.1014</v>
      </c>
    </row>
    <row r="1963" spans="1:2" x14ac:dyDescent="0.25">
      <c r="A1963" s="11">
        <v>41989</v>
      </c>
      <c r="B1963">
        <v>0.1837</v>
      </c>
    </row>
    <row r="1964" spans="1:2" x14ac:dyDescent="0.25">
      <c r="A1964" s="11">
        <v>41988</v>
      </c>
      <c r="B1964">
        <v>0.16</v>
      </c>
    </row>
    <row r="1965" spans="1:2" x14ac:dyDescent="0.25">
      <c r="A1965" s="11">
        <v>41985</v>
      </c>
      <c r="B1965">
        <v>0.2102</v>
      </c>
    </row>
    <row r="1966" spans="1:2" x14ac:dyDescent="0.25">
      <c r="A1966" s="11">
        <v>41984</v>
      </c>
      <c r="B1966">
        <v>0.19489999999999999</v>
      </c>
    </row>
    <row r="1967" spans="1:2" x14ac:dyDescent="0.25">
      <c r="A1967" s="11">
        <v>41983</v>
      </c>
      <c r="B1967">
        <v>0.1764</v>
      </c>
    </row>
    <row r="1968" spans="1:2" x14ac:dyDescent="0.25">
      <c r="A1968" s="11">
        <v>41982</v>
      </c>
      <c r="B1968">
        <v>0.12540000000000001</v>
      </c>
    </row>
    <row r="1969" spans="1:2" x14ac:dyDescent="0.25">
      <c r="A1969" s="11">
        <v>41981</v>
      </c>
      <c r="B1969">
        <v>0.1193</v>
      </c>
    </row>
    <row r="1970" spans="1:2" x14ac:dyDescent="0.25">
      <c r="A1970" s="11">
        <v>41978</v>
      </c>
      <c r="B1970">
        <v>7.6600000000000001E-2</v>
      </c>
    </row>
    <row r="1971" spans="1:2" x14ac:dyDescent="0.25">
      <c r="A1971" s="11">
        <v>41977</v>
      </c>
      <c r="B1971">
        <v>9.5899999999999999E-2</v>
      </c>
    </row>
    <row r="1972" spans="1:2" x14ac:dyDescent="0.25">
      <c r="A1972" s="11">
        <v>41976</v>
      </c>
      <c r="B1972">
        <v>0.10100000000000001</v>
      </c>
    </row>
    <row r="1973" spans="1:2" x14ac:dyDescent="0.25">
      <c r="A1973" s="11">
        <v>41975</v>
      </c>
      <c r="B1973">
        <v>0.1011</v>
      </c>
    </row>
    <row r="1974" spans="1:2" x14ac:dyDescent="0.25">
      <c r="A1974" s="11">
        <v>41974</v>
      </c>
      <c r="B1974">
        <v>0.1142</v>
      </c>
    </row>
    <row r="1975" spans="1:2" x14ac:dyDescent="0.25">
      <c r="A1975" s="11">
        <v>41971</v>
      </c>
      <c r="B1975">
        <v>9.8799999999999999E-2</v>
      </c>
    </row>
    <row r="1976" spans="1:2" x14ac:dyDescent="0.25">
      <c r="A1976" s="11">
        <v>41969</v>
      </c>
      <c r="B1976">
        <v>8.2500000000000004E-2</v>
      </c>
    </row>
    <row r="1977" spans="1:2" x14ac:dyDescent="0.25">
      <c r="A1977" s="11">
        <v>41968</v>
      </c>
      <c r="B1977">
        <v>7.8799999999999995E-2</v>
      </c>
    </row>
    <row r="1978" spans="1:2" x14ac:dyDescent="0.25">
      <c r="A1978" s="11">
        <v>41967</v>
      </c>
      <c r="B1978">
        <v>8.0600000000000005E-2</v>
      </c>
    </row>
    <row r="1979" spans="1:2" x14ac:dyDescent="0.25">
      <c r="A1979" s="11">
        <v>41964</v>
      </c>
      <c r="B1979">
        <v>7.2900000000000006E-2</v>
      </c>
    </row>
    <row r="1980" spans="1:2" x14ac:dyDescent="0.25">
      <c r="A1980" s="11">
        <v>41963</v>
      </c>
      <c r="B1980">
        <v>7.8399999999999997E-2</v>
      </c>
    </row>
    <row r="1981" spans="1:2" x14ac:dyDescent="0.25">
      <c r="A1981" s="11">
        <v>41962</v>
      </c>
      <c r="B1981">
        <v>8.2799999999999999E-2</v>
      </c>
    </row>
    <row r="1982" spans="1:2" x14ac:dyDescent="0.25">
      <c r="A1982" s="11">
        <v>41961</v>
      </c>
      <c r="B1982">
        <v>8.6199999999999999E-2</v>
      </c>
    </row>
    <row r="1983" spans="1:2" x14ac:dyDescent="0.25">
      <c r="A1983" s="11">
        <v>41960</v>
      </c>
      <c r="B1983">
        <v>8.5599999999999996E-2</v>
      </c>
    </row>
    <row r="1984" spans="1:2" x14ac:dyDescent="0.25">
      <c r="A1984" s="11">
        <v>41957</v>
      </c>
      <c r="B1984">
        <v>8.7300000000000003E-2</v>
      </c>
    </row>
    <row r="1985" spans="1:2" x14ac:dyDescent="0.25">
      <c r="A1985" s="11">
        <v>41956</v>
      </c>
      <c r="B1985">
        <v>9.8100000000000007E-2</v>
      </c>
    </row>
    <row r="1986" spans="1:2" x14ac:dyDescent="0.25">
      <c r="A1986" s="11">
        <v>41955</v>
      </c>
      <c r="B1986">
        <v>8.8599999999999998E-2</v>
      </c>
    </row>
    <row r="1987" spans="1:2" x14ac:dyDescent="0.25">
      <c r="A1987" s="11">
        <v>41954</v>
      </c>
      <c r="B1987">
        <v>9.2299999999999993E-2</v>
      </c>
    </row>
    <row r="1988" spans="1:2" x14ac:dyDescent="0.25">
      <c r="A1988" s="11">
        <v>41953</v>
      </c>
      <c r="B1988">
        <v>9.0300000000000005E-2</v>
      </c>
    </row>
    <row r="1989" spans="1:2" x14ac:dyDescent="0.25">
      <c r="A1989" s="11">
        <v>41950</v>
      </c>
      <c r="B1989">
        <v>9.69E-2</v>
      </c>
    </row>
    <row r="1990" spans="1:2" x14ac:dyDescent="0.25">
      <c r="A1990" s="11">
        <v>41949</v>
      </c>
      <c r="B1990">
        <v>0.1062</v>
      </c>
    </row>
    <row r="1991" spans="1:2" x14ac:dyDescent="0.25">
      <c r="A1991" s="11">
        <v>41948</v>
      </c>
      <c r="B1991">
        <v>0.10979999999999999</v>
      </c>
    </row>
    <row r="1992" spans="1:2" x14ac:dyDescent="0.25">
      <c r="A1992" s="11">
        <v>41947</v>
      </c>
      <c r="B1992">
        <v>0.13</v>
      </c>
    </row>
    <row r="1993" spans="1:2" x14ac:dyDescent="0.25">
      <c r="A1993" s="11">
        <v>41946</v>
      </c>
      <c r="B1993">
        <v>0.1246</v>
      </c>
    </row>
    <row r="1994" spans="1:2" x14ac:dyDescent="0.25">
      <c r="A1994" s="11">
        <v>41943</v>
      </c>
      <c r="B1994">
        <v>0.1207</v>
      </c>
    </row>
    <row r="1995" spans="1:2" x14ac:dyDescent="0.25">
      <c r="A1995" s="11">
        <v>41942</v>
      </c>
      <c r="B1995">
        <v>0.12</v>
      </c>
    </row>
    <row r="1996" spans="1:2" x14ac:dyDescent="0.25">
      <c r="A1996" s="11">
        <v>41941</v>
      </c>
      <c r="B1996">
        <v>0.12720000000000001</v>
      </c>
    </row>
    <row r="1997" spans="1:2" x14ac:dyDescent="0.25">
      <c r="A1997" s="11">
        <v>41940</v>
      </c>
      <c r="B1997">
        <v>0.126</v>
      </c>
    </row>
    <row r="1998" spans="1:2" x14ac:dyDescent="0.25">
      <c r="A1998" s="11">
        <v>41939</v>
      </c>
      <c r="B1998">
        <v>0.1368</v>
      </c>
    </row>
    <row r="1999" spans="1:2" x14ac:dyDescent="0.25">
      <c r="A1999" s="11">
        <v>41936</v>
      </c>
      <c r="B1999">
        <v>0.129</v>
      </c>
    </row>
    <row r="2000" spans="1:2" x14ac:dyDescent="0.25">
      <c r="A2000" s="11">
        <v>41935</v>
      </c>
      <c r="B2000">
        <v>0.13270000000000001</v>
      </c>
    </row>
    <row r="2001" spans="1:2" x14ac:dyDescent="0.25">
      <c r="A2001" s="11">
        <v>41934</v>
      </c>
      <c r="B2001">
        <v>0.14929999999999999</v>
      </c>
    </row>
    <row r="2002" spans="1:2" x14ac:dyDescent="0.25">
      <c r="A2002" s="11">
        <v>41933</v>
      </c>
      <c r="B2002">
        <v>0.13469999999999999</v>
      </c>
    </row>
    <row r="2003" spans="1:2" x14ac:dyDescent="0.25">
      <c r="A2003" s="11">
        <v>41932</v>
      </c>
      <c r="B2003">
        <v>0.16600000000000001</v>
      </c>
    </row>
    <row r="2004" spans="1:2" x14ac:dyDescent="0.25">
      <c r="A2004" s="11">
        <v>41929</v>
      </c>
      <c r="B2004">
        <v>0.19750000000000001</v>
      </c>
    </row>
    <row r="2005" spans="1:2" x14ac:dyDescent="0.25">
      <c r="A2005" s="11">
        <v>41928</v>
      </c>
      <c r="B2005">
        <v>0.2757</v>
      </c>
    </row>
    <row r="2006" spans="1:2" x14ac:dyDescent="0.25">
      <c r="A2006" s="11">
        <v>41927</v>
      </c>
      <c r="B2006">
        <v>0.25519999999999998</v>
      </c>
    </row>
    <row r="2007" spans="1:2" x14ac:dyDescent="0.25">
      <c r="A2007" s="11">
        <v>41926</v>
      </c>
      <c r="B2007">
        <v>0.18990000000000001</v>
      </c>
    </row>
    <row r="2008" spans="1:2" x14ac:dyDescent="0.25">
      <c r="A2008" s="11">
        <v>41925</v>
      </c>
      <c r="B2008">
        <v>0.22639999999999999</v>
      </c>
    </row>
    <row r="2009" spans="1:2" x14ac:dyDescent="0.25">
      <c r="A2009" s="11">
        <v>41922</v>
      </c>
      <c r="B2009">
        <v>0.19789999999999999</v>
      </c>
    </row>
    <row r="2010" spans="1:2" x14ac:dyDescent="0.25">
      <c r="A2010" s="11">
        <v>41921</v>
      </c>
      <c r="B2010">
        <v>0.1701</v>
      </c>
    </row>
    <row r="2011" spans="1:2" x14ac:dyDescent="0.25">
      <c r="A2011" s="11">
        <v>41920</v>
      </c>
      <c r="B2011">
        <v>0.1239</v>
      </c>
    </row>
    <row r="2012" spans="1:2" x14ac:dyDescent="0.25">
      <c r="A2012" s="11">
        <v>41919</v>
      </c>
      <c r="B2012">
        <v>0.15279999999999999</v>
      </c>
    </row>
    <row r="2013" spans="1:2" x14ac:dyDescent="0.25">
      <c r="A2013" s="11">
        <v>41918</v>
      </c>
      <c r="B2013">
        <v>0.13089999999999999</v>
      </c>
    </row>
    <row r="2014" spans="1:2" x14ac:dyDescent="0.25">
      <c r="A2014" s="11">
        <v>41915</v>
      </c>
      <c r="B2014">
        <v>0.122</v>
      </c>
    </row>
    <row r="2015" spans="1:2" x14ac:dyDescent="0.25">
      <c r="A2015" s="11">
        <v>41914</v>
      </c>
      <c r="B2015">
        <v>0.13639999999999999</v>
      </c>
    </row>
    <row r="2016" spans="1:2" x14ac:dyDescent="0.25">
      <c r="A2016" s="11">
        <v>41913</v>
      </c>
      <c r="B2016">
        <v>0.14299999999999999</v>
      </c>
    </row>
    <row r="2017" spans="1:2" x14ac:dyDescent="0.25">
      <c r="A2017" s="11">
        <v>41912</v>
      </c>
      <c r="B2017">
        <v>0.1449</v>
      </c>
    </row>
    <row r="2018" spans="1:2" x14ac:dyDescent="0.25">
      <c r="A2018" s="11">
        <v>41911</v>
      </c>
      <c r="B2018">
        <v>0.13650000000000001</v>
      </c>
    </row>
    <row r="2019" spans="1:2" x14ac:dyDescent="0.25">
      <c r="A2019" s="11">
        <v>41908</v>
      </c>
      <c r="B2019">
        <v>0.1144</v>
      </c>
    </row>
    <row r="2020" spans="1:2" x14ac:dyDescent="0.25">
      <c r="A2020" s="11">
        <v>41907</v>
      </c>
      <c r="B2020">
        <v>0.1249</v>
      </c>
    </row>
    <row r="2021" spans="1:2" x14ac:dyDescent="0.25">
      <c r="A2021" s="11">
        <v>41906</v>
      </c>
      <c r="B2021">
        <v>0.1024</v>
      </c>
    </row>
    <row r="2022" spans="1:2" x14ac:dyDescent="0.25">
      <c r="A2022" s="11">
        <v>41905</v>
      </c>
      <c r="B2022">
        <v>0.13519999999999999</v>
      </c>
    </row>
    <row r="2023" spans="1:2" x14ac:dyDescent="0.25">
      <c r="A2023" s="11">
        <v>41904</v>
      </c>
      <c r="B2023">
        <v>0.1031</v>
      </c>
    </row>
    <row r="2024" spans="1:2" x14ac:dyDescent="0.25">
      <c r="A2024" s="11">
        <v>41901</v>
      </c>
      <c r="B2024">
        <v>7.1800000000000003E-2</v>
      </c>
    </row>
    <row r="2025" spans="1:2" x14ac:dyDescent="0.25">
      <c r="A2025" s="11">
        <v>41900</v>
      </c>
      <c r="B2025">
        <v>0.1022</v>
      </c>
    </row>
    <row r="2026" spans="1:2" x14ac:dyDescent="0.25">
      <c r="A2026" s="11">
        <v>41899</v>
      </c>
      <c r="B2026">
        <v>0.1055</v>
      </c>
    </row>
    <row r="2027" spans="1:2" x14ac:dyDescent="0.25">
      <c r="A2027" s="11">
        <v>41898</v>
      </c>
      <c r="B2027">
        <v>0.1215</v>
      </c>
    </row>
    <row r="2028" spans="1:2" x14ac:dyDescent="0.25">
      <c r="A2028" s="11">
        <v>41897</v>
      </c>
      <c r="B2028">
        <v>0.1368</v>
      </c>
    </row>
    <row r="2029" spans="1:2" x14ac:dyDescent="0.25">
      <c r="A2029" s="11">
        <v>41894</v>
      </c>
      <c r="B2029">
        <v>0.12659999999999999</v>
      </c>
    </row>
    <row r="2030" spans="1:2" x14ac:dyDescent="0.25">
      <c r="A2030" s="11">
        <v>41893</v>
      </c>
      <c r="B2030">
        <v>0.12</v>
      </c>
    </row>
    <row r="2031" spans="1:2" x14ac:dyDescent="0.25">
      <c r="A2031" s="11">
        <v>41892</v>
      </c>
      <c r="B2031">
        <v>0.1236</v>
      </c>
    </row>
    <row r="2032" spans="1:2" x14ac:dyDescent="0.25">
      <c r="A2032" s="11">
        <v>41891</v>
      </c>
      <c r="B2032">
        <v>0.1208</v>
      </c>
    </row>
    <row r="2033" spans="1:2" x14ac:dyDescent="0.25">
      <c r="A2033" s="11">
        <v>41890</v>
      </c>
      <c r="B2033">
        <v>0.106</v>
      </c>
    </row>
    <row r="2034" spans="1:2" x14ac:dyDescent="0.25">
      <c r="A2034" s="11">
        <v>41887</v>
      </c>
      <c r="B2034">
        <v>8.2100000000000006E-2</v>
      </c>
    </row>
    <row r="2035" spans="1:2" x14ac:dyDescent="0.25">
      <c r="A2035" s="11">
        <v>41886</v>
      </c>
      <c r="B2035">
        <v>9.4899999999999998E-2</v>
      </c>
    </row>
    <row r="2036" spans="1:2" x14ac:dyDescent="0.25">
      <c r="A2036" s="11">
        <v>41885</v>
      </c>
      <c r="B2036">
        <v>9.0999999999999998E-2</v>
      </c>
    </row>
    <row r="2037" spans="1:2" x14ac:dyDescent="0.25">
      <c r="A2037" s="11">
        <v>41884</v>
      </c>
      <c r="B2037">
        <v>8.4199999999999997E-2</v>
      </c>
    </row>
    <row r="2038" spans="1:2" x14ac:dyDescent="0.25">
      <c r="A2038" s="11">
        <v>41880</v>
      </c>
      <c r="B2038">
        <v>8.1600000000000006E-2</v>
      </c>
    </row>
    <row r="2039" spans="1:2" x14ac:dyDescent="0.25">
      <c r="A2039" s="11">
        <v>41879</v>
      </c>
      <c r="B2039">
        <v>7.5800000000000006E-2</v>
      </c>
    </row>
    <row r="2040" spans="1:2" x14ac:dyDescent="0.25">
      <c r="A2040" s="11">
        <v>41878</v>
      </c>
      <c r="B2040">
        <v>7.5399999999999995E-2</v>
      </c>
    </row>
    <row r="2041" spans="1:2" x14ac:dyDescent="0.25">
      <c r="A2041" s="11">
        <v>41877</v>
      </c>
      <c r="B2041">
        <v>7.7600000000000002E-2</v>
      </c>
    </row>
    <row r="2042" spans="1:2" x14ac:dyDescent="0.25">
      <c r="A2042" s="11">
        <v>41876</v>
      </c>
      <c r="B2042">
        <v>8.5099999999999995E-2</v>
      </c>
    </row>
    <row r="2043" spans="1:2" x14ac:dyDescent="0.25">
      <c r="A2043" s="11">
        <v>41873</v>
      </c>
      <c r="B2043">
        <v>8.0399999999999999E-2</v>
      </c>
    </row>
    <row r="2044" spans="1:2" x14ac:dyDescent="0.25">
      <c r="A2044" s="11">
        <v>41872</v>
      </c>
      <c r="B2044">
        <v>8.6999999999999994E-2</v>
      </c>
    </row>
    <row r="2045" spans="1:2" x14ac:dyDescent="0.25">
      <c r="A2045" s="11">
        <v>41871</v>
      </c>
      <c r="B2045">
        <v>8.72E-2</v>
      </c>
    </row>
    <row r="2046" spans="1:2" x14ac:dyDescent="0.25">
      <c r="A2046" s="11">
        <v>41870</v>
      </c>
      <c r="B2046">
        <v>8.6499999999999994E-2</v>
      </c>
    </row>
    <row r="2047" spans="1:2" x14ac:dyDescent="0.25">
      <c r="A2047" s="11">
        <v>41869</v>
      </c>
      <c r="B2047">
        <v>9.1300000000000006E-2</v>
      </c>
    </row>
    <row r="2048" spans="1:2" x14ac:dyDescent="0.25">
      <c r="A2048" s="11">
        <v>41866</v>
      </c>
      <c r="B2048">
        <v>0.1037</v>
      </c>
    </row>
    <row r="2049" spans="1:2" x14ac:dyDescent="0.25">
      <c r="A2049" s="11">
        <v>41865</v>
      </c>
      <c r="B2049">
        <v>9.35E-2</v>
      </c>
    </row>
    <row r="2050" spans="1:2" x14ac:dyDescent="0.25">
      <c r="A2050" s="11">
        <v>41864</v>
      </c>
      <c r="B2050">
        <v>0.1013</v>
      </c>
    </row>
    <row r="2051" spans="1:2" x14ac:dyDescent="0.25">
      <c r="A2051" s="11">
        <v>41863</v>
      </c>
      <c r="B2051">
        <v>0.12139999999999999</v>
      </c>
    </row>
    <row r="2052" spans="1:2" x14ac:dyDescent="0.25">
      <c r="A2052" s="11">
        <v>41862</v>
      </c>
      <c r="B2052">
        <v>0.127</v>
      </c>
    </row>
    <row r="2053" spans="1:2" x14ac:dyDescent="0.25">
      <c r="A2053" s="11">
        <v>41859</v>
      </c>
      <c r="B2053">
        <v>0.13439999999999999</v>
      </c>
    </row>
    <row r="2054" spans="1:2" x14ac:dyDescent="0.25">
      <c r="A2054" s="11">
        <v>41858</v>
      </c>
      <c r="B2054">
        <v>0.1426</v>
      </c>
    </row>
    <row r="2055" spans="1:2" x14ac:dyDescent="0.25">
      <c r="A2055" s="11">
        <v>41857</v>
      </c>
      <c r="B2055">
        <v>0.1421</v>
      </c>
    </row>
    <row r="2056" spans="1:2" x14ac:dyDescent="0.25">
      <c r="A2056" s="11">
        <v>41856</v>
      </c>
      <c r="B2056">
        <v>0.14729999999999999</v>
      </c>
    </row>
    <row r="2057" spans="1:2" x14ac:dyDescent="0.25">
      <c r="A2057" s="11">
        <v>41855</v>
      </c>
      <c r="B2057">
        <v>0.12509999999999999</v>
      </c>
    </row>
    <row r="2058" spans="1:2" x14ac:dyDescent="0.25">
      <c r="A2058" s="11">
        <v>41852</v>
      </c>
      <c r="B2058">
        <v>0.14660000000000001</v>
      </c>
    </row>
    <row r="2059" spans="1:2" x14ac:dyDescent="0.25">
      <c r="A2059" s="11">
        <v>41851</v>
      </c>
      <c r="B2059">
        <v>0.15920000000000001</v>
      </c>
    </row>
    <row r="2060" spans="1:2" x14ac:dyDescent="0.25">
      <c r="A2060" s="11">
        <v>41850</v>
      </c>
      <c r="B2060">
        <v>0.107</v>
      </c>
    </row>
    <row r="2061" spans="1:2" x14ac:dyDescent="0.25">
      <c r="A2061" s="11">
        <v>41849</v>
      </c>
      <c r="B2061">
        <v>0.1114</v>
      </c>
    </row>
    <row r="2062" spans="1:2" x14ac:dyDescent="0.25">
      <c r="A2062" s="11">
        <v>41848</v>
      </c>
      <c r="B2062">
        <v>9.4600000000000004E-2</v>
      </c>
    </row>
    <row r="2063" spans="1:2" x14ac:dyDescent="0.25">
      <c r="A2063" s="11">
        <v>41845</v>
      </c>
      <c r="B2063">
        <v>9.2399999999999996E-2</v>
      </c>
    </row>
    <row r="2064" spans="1:2" x14ac:dyDescent="0.25">
      <c r="A2064" s="11">
        <v>41844</v>
      </c>
      <c r="B2064">
        <v>8.4000000000000005E-2</v>
      </c>
    </row>
    <row r="2065" spans="1:2" x14ac:dyDescent="0.25">
      <c r="A2065" s="11">
        <v>41843</v>
      </c>
      <c r="B2065">
        <v>8.7499999999999994E-2</v>
      </c>
    </row>
    <row r="2066" spans="1:2" x14ac:dyDescent="0.25">
      <c r="A2066" s="11">
        <v>41842</v>
      </c>
      <c r="B2066">
        <v>9.98E-2</v>
      </c>
    </row>
    <row r="2067" spans="1:2" x14ac:dyDescent="0.25">
      <c r="A2067" s="11">
        <v>41841</v>
      </c>
      <c r="B2067">
        <v>0.1012</v>
      </c>
    </row>
    <row r="2068" spans="1:2" x14ac:dyDescent="0.25">
      <c r="A2068" s="11">
        <v>41838</v>
      </c>
      <c r="B2068">
        <v>8.7599999999999997E-2</v>
      </c>
    </row>
    <row r="2069" spans="1:2" x14ac:dyDescent="0.25">
      <c r="A2069" s="11">
        <v>41837</v>
      </c>
      <c r="B2069">
        <v>0.1162</v>
      </c>
    </row>
    <row r="2070" spans="1:2" x14ac:dyDescent="0.25">
      <c r="A2070" s="11">
        <v>41836</v>
      </c>
      <c r="B2070">
        <v>7.7899999999999997E-2</v>
      </c>
    </row>
    <row r="2071" spans="1:2" x14ac:dyDescent="0.25">
      <c r="A2071" s="11">
        <v>41835</v>
      </c>
      <c r="B2071">
        <v>8.5800000000000001E-2</v>
      </c>
    </row>
    <row r="2072" spans="1:2" x14ac:dyDescent="0.25">
      <c r="A2072" s="11">
        <v>41834</v>
      </c>
      <c r="B2072">
        <v>8.1699999999999995E-2</v>
      </c>
    </row>
    <row r="2073" spans="1:2" x14ac:dyDescent="0.25">
      <c r="A2073" s="11">
        <v>41831</v>
      </c>
      <c r="B2073">
        <v>7.9600000000000004E-2</v>
      </c>
    </row>
    <row r="2074" spans="1:2" x14ac:dyDescent="0.25">
      <c r="A2074" s="11">
        <v>41830</v>
      </c>
      <c r="B2074">
        <v>9.5899999999999999E-2</v>
      </c>
    </row>
    <row r="2075" spans="1:2" x14ac:dyDescent="0.25">
      <c r="A2075" s="11">
        <v>41829</v>
      </c>
      <c r="B2075">
        <v>8.1900000000000001E-2</v>
      </c>
    </row>
    <row r="2076" spans="1:2" x14ac:dyDescent="0.25">
      <c r="A2076" s="11">
        <v>41828</v>
      </c>
      <c r="B2076">
        <v>8.8099999999999998E-2</v>
      </c>
    </row>
    <row r="2077" spans="1:2" x14ac:dyDescent="0.25">
      <c r="A2077" s="11">
        <v>41827</v>
      </c>
      <c r="B2077">
        <v>7.8E-2</v>
      </c>
    </row>
    <row r="2078" spans="1:2" x14ac:dyDescent="0.25">
      <c r="A2078" s="11">
        <v>41823</v>
      </c>
      <c r="B2078">
        <v>6.3200000000000006E-2</v>
      </c>
    </row>
    <row r="2079" spans="1:2" x14ac:dyDescent="0.25">
      <c r="A2079" s="11">
        <v>41822</v>
      </c>
      <c r="B2079">
        <v>7.22E-2</v>
      </c>
    </row>
    <row r="2080" spans="1:2" x14ac:dyDescent="0.25">
      <c r="A2080" s="11">
        <v>41821</v>
      </c>
      <c r="B2080">
        <v>7.4200000000000002E-2</v>
      </c>
    </row>
    <row r="2081" spans="1:2" x14ac:dyDescent="0.25">
      <c r="A2081" s="11">
        <v>41820</v>
      </c>
      <c r="B2081">
        <v>7.4099999999999999E-2</v>
      </c>
    </row>
    <row r="2082" spans="1:2" x14ac:dyDescent="0.25">
      <c r="A2082" s="11">
        <v>41817</v>
      </c>
      <c r="B2082">
        <v>7.8799999999999995E-2</v>
      </c>
    </row>
    <row r="2083" spans="1:2" x14ac:dyDescent="0.25">
      <c r="A2083" s="11">
        <v>41816</v>
      </c>
      <c r="B2083">
        <v>8.43E-2</v>
      </c>
    </row>
    <row r="2084" spans="1:2" x14ac:dyDescent="0.25">
      <c r="A2084" s="11">
        <v>41815</v>
      </c>
      <c r="B2084">
        <v>8.7900000000000006E-2</v>
      </c>
    </row>
    <row r="2085" spans="1:2" x14ac:dyDescent="0.25">
      <c r="A2085" s="11">
        <v>41814</v>
      </c>
      <c r="B2085">
        <v>8.9399999999999993E-2</v>
      </c>
    </row>
    <row r="2086" spans="1:2" x14ac:dyDescent="0.25">
      <c r="A2086" s="11">
        <v>41813</v>
      </c>
      <c r="B2086">
        <v>7.8E-2</v>
      </c>
    </row>
    <row r="2087" spans="1:2" x14ac:dyDescent="0.25">
      <c r="A2087" s="11">
        <v>41810</v>
      </c>
      <c r="B2087">
        <v>7.17E-2</v>
      </c>
    </row>
    <row r="2088" spans="1:2" x14ac:dyDescent="0.25">
      <c r="A2088" s="11">
        <v>41809</v>
      </c>
      <c r="B2088">
        <v>9.1800000000000007E-2</v>
      </c>
    </row>
    <row r="2089" spans="1:2" x14ac:dyDescent="0.25">
      <c r="A2089" s="11">
        <v>41808</v>
      </c>
      <c r="B2089">
        <v>7.8200000000000006E-2</v>
      </c>
    </row>
    <row r="2090" spans="1:2" x14ac:dyDescent="0.25">
      <c r="A2090" s="11">
        <v>41807</v>
      </c>
      <c r="B2090">
        <v>0.11459999999999999</v>
      </c>
    </row>
    <row r="2091" spans="1:2" x14ac:dyDescent="0.25">
      <c r="A2091" s="11">
        <v>41806</v>
      </c>
      <c r="B2091">
        <v>0.1094</v>
      </c>
    </row>
    <row r="2092" spans="1:2" x14ac:dyDescent="0.25">
      <c r="A2092" s="11">
        <v>41803</v>
      </c>
      <c r="B2092">
        <v>0.1066</v>
      </c>
    </row>
    <row r="2093" spans="1:2" x14ac:dyDescent="0.25">
      <c r="A2093" s="11">
        <v>41802</v>
      </c>
      <c r="B2093">
        <v>0.10970000000000001</v>
      </c>
    </row>
    <row r="2094" spans="1:2" x14ac:dyDescent="0.25">
      <c r="A2094" s="11">
        <v>41801</v>
      </c>
      <c r="B2094">
        <v>0.1066</v>
      </c>
    </row>
    <row r="2095" spans="1:2" x14ac:dyDescent="0.25">
      <c r="A2095" s="11">
        <v>41800</v>
      </c>
      <c r="B2095">
        <v>9.5000000000000001E-2</v>
      </c>
    </row>
    <row r="2096" spans="1:2" x14ac:dyDescent="0.25">
      <c r="A2096" s="11">
        <v>41799</v>
      </c>
      <c r="B2096">
        <v>9.4799999999999995E-2</v>
      </c>
    </row>
    <row r="2097" spans="1:2" x14ac:dyDescent="0.25">
      <c r="A2097" s="11">
        <v>41796</v>
      </c>
      <c r="B2097">
        <v>7.8100000000000003E-2</v>
      </c>
    </row>
    <row r="2098" spans="1:2" x14ac:dyDescent="0.25">
      <c r="A2098" s="11">
        <v>41795</v>
      </c>
      <c r="B2098">
        <v>9.4399999999999998E-2</v>
      </c>
    </row>
    <row r="2099" spans="1:2" x14ac:dyDescent="0.25">
      <c r="A2099" s="11">
        <v>41794</v>
      </c>
      <c r="B2099">
        <v>0.1003</v>
      </c>
    </row>
    <row r="2100" spans="1:2" x14ac:dyDescent="0.25">
      <c r="A2100" s="11">
        <v>41793</v>
      </c>
      <c r="B2100">
        <v>9.4100000000000003E-2</v>
      </c>
    </row>
    <row r="2101" spans="1:2" x14ac:dyDescent="0.25">
      <c r="A2101" s="11">
        <v>41792</v>
      </c>
      <c r="B2101">
        <v>8.7400000000000005E-2</v>
      </c>
    </row>
    <row r="2102" spans="1:2" x14ac:dyDescent="0.25">
      <c r="A2102" s="11">
        <v>41789</v>
      </c>
      <c r="B2102">
        <v>8.4900000000000003E-2</v>
      </c>
    </row>
    <row r="2103" spans="1:2" x14ac:dyDescent="0.25">
      <c r="A2103" s="11">
        <v>41788</v>
      </c>
      <c r="B2103">
        <v>8.6999999999999994E-2</v>
      </c>
    </row>
    <row r="2104" spans="1:2" x14ac:dyDescent="0.25">
      <c r="A2104" s="11">
        <v>41787</v>
      </c>
      <c r="B2104">
        <v>8.9300000000000004E-2</v>
      </c>
    </row>
    <row r="2105" spans="1:2" x14ac:dyDescent="0.25">
      <c r="A2105" s="11">
        <v>41786</v>
      </c>
      <c r="B2105">
        <v>9.0700000000000003E-2</v>
      </c>
    </row>
    <row r="2106" spans="1:2" x14ac:dyDescent="0.25">
      <c r="A2106" s="11">
        <v>41782</v>
      </c>
      <c r="B2106">
        <v>8.2199999999999995E-2</v>
      </c>
    </row>
    <row r="2107" spans="1:2" x14ac:dyDescent="0.25">
      <c r="A2107" s="11">
        <v>41781</v>
      </c>
      <c r="B2107">
        <v>8.7900000000000006E-2</v>
      </c>
    </row>
    <row r="2108" spans="1:2" x14ac:dyDescent="0.25">
      <c r="A2108" s="11">
        <v>41780</v>
      </c>
      <c r="B2108">
        <v>8.6199999999999999E-2</v>
      </c>
    </row>
    <row r="2109" spans="1:2" x14ac:dyDescent="0.25">
      <c r="A2109" s="11">
        <v>41779</v>
      </c>
      <c r="B2109">
        <v>0.1027</v>
      </c>
    </row>
    <row r="2110" spans="1:2" x14ac:dyDescent="0.25">
      <c r="A2110" s="11">
        <v>41778</v>
      </c>
      <c r="B2110">
        <v>8.9499999999999996E-2</v>
      </c>
    </row>
    <row r="2111" spans="1:2" x14ac:dyDescent="0.25">
      <c r="A2111" s="11">
        <v>41775</v>
      </c>
      <c r="B2111">
        <v>8.9200000000000002E-2</v>
      </c>
    </row>
    <row r="2112" spans="1:2" x14ac:dyDescent="0.25">
      <c r="A2112" s="11">
        <v>41774</v>
      </c>
      <c r="B2112">
        <v>0.10630000000000001</v>
      </c>
    </row>
    <row r="2113" spans="1:2" x14ac:dyDescent="0.25">
      <c r="A2113" s="11">
        <v>41773</v>
      </c>
      <c r="B2113">
        <v>9.5000000000000001E-2</v>
      </c>
    </row>
    <row r="2114" spans="1:2" x14ac:dyDescent="0.25">
      <c r="A2114" s="11">
        <v>41772</v>
      </c>
      <c r="B2114">
        <v>9.0999999999999998E-2</v>
      </c>
    </row>
    <row r="2115" spans="1:2" x14ac:dyDescent="0.25">
      <c r="A2115" s="11">
        <v>41771</v>
      </c>
      <c r="B2115">
        <v>9.4399999999999998E-2</v>
      </c>
    </row>
    <row r="2116" spans="1:2" x14ac:dyDescent="0.25">
      <c r="A2116" s="11">
        <v>41768</v>
      </c>
      <c r="B2116">
        <v>9.2700000000000005E-2</v>
      </c>
    </row>
    <row r="2117" spans="1:2" x14ac:dyDescent="0.25">
      <c r="A2117" s="11">
        <v>41767</v>
      </c>
      <c r="B2117">
        <v>0.1103</v>
      </c>
    </row>
    <row r="2118" spans="1:2" x14ac:dyDescent="0.25">
      <c r="A2118" s="11">
        <v>41766</v>
      </c>
      <c r="B2118">
        <v>0.1032</v>
      </c>
    </row>
    <row r="2119" spans="1:2" x14ac:dyDescent="0.25">
      <c r="A2119" s="11">
        <v>41765</v>
      </c>
      <c r="B2119">
        <v>0.1123</v>
      </c>
    </row>
    <row r="2120" spans="1:2" x14ac:dyDescent="0.25">
      <c r="A2120" s="11">
        <v>41764</v>
      </c>
      <c r="B2120">
        <v>0.10630000000000001</v>
      </c>
    </row>
    <row r="2121" spans="1:2" x14ac:dyDescent="0.25">
      <c r="A2121" s="11">
        <v>41761</v>
      </c>
      <c r="B2121">
        <v>9.3600000000000003E-2</v>
      </c>
    </row>
    <row r="2122" spans="1:2" x14ac:dyDescent="0.25">
      <c r="A2122" s="11">
        <v>41760</v>
      </c>
      <c r="B2122">
        <v>0.1024</v>
      </c>
    </row>
    <row r="2123" spans="1:2" x14ac:dyDescent="0.25">
      <c r="A2123" s="11">
        <v>41759</v>
      </c>
      <c r="B2123">
        <v>0.1009</v>
      </c>
    </row>
    <row r="2124" spans="1:2" x14ac:dyDescent="0.25">
      <c r="A2124" s="11">
        <v>41758</v>
      </c>
      <c r="B2124">
        <v>0.1208</v>
      </c>
    </row>
    <row r="2125" spans="1:2" x14ac:dyDescent="0.25">
      <c r="A2125" s="11">
        <v>41757</v>
      </c>
      <c r="B2125">
        <v>0.1179</v>
      </c>
    </row>
    <row r="2126" spans="1:2" x14ac:dyDescent="0.25">
      <c r="A2126" s="11">
        <v>41754</v>
      </c>
      <c r="B2126">
        <v>0.1236</v>
      </c>
    </row>
    <row r="2127" spans="1:2" x14ac:dyDescent="0.25">
      <c r="A2127" s="11">
        <v>41753</v>
      </c>
      <c r="B2127">
        <v>0.10630000000000001</v>
      </c>
    </row>
    <row r="2128" spans="1:2" x14ac:dyDescent="0.25">
      <c r="A2128" s="11">
        <v>41752</v>
      </c>
      <c r="B2128">
        <v>0.1051</v>
      </c>
    </row>
    <row r="2129" spans="1:2" x14ac:dyDescent="0.25">
      <c r="A2129" s="11">
        <v>41751</v>
      </c>
      <c r="B2129">
        <v>0.1074</v>
      </c>
    </row>
    <row r="2130" spans="1:2" x14ac:dyDescent="0.25">
      <c r="A2130" s="11">
        <v>41750</v>
      </c>
      <c r="B2130">
        <v>0.11020000000000001</v>
      </c>
    </row>
    <row r="2131" spans="1:2" x14ac:dyDescent="0.25">
      <c r="A2131" s="11">
        <v>41746</v>
      </c>
      <c r="B2131">
        <v>0.10009999999999999</v>
      </c>
    </row>
    <row r="2132" spans="1:2" x14ac:dyDescent="0.25">
      <c r="A2132" s="11">
        <v>41745</v>
      </c>
      <c r="B2132">
        <v>0.1242</v>
      </c>
    </row>
    <row r="2133" spans="1:2" x14ac:dyDescent="0.25">
      <c r="A2133" s="11">
        <v>41744</v>
      </c>
      <c r="B2133">
        <v>0.12429999999999999</v>
      </c>
    </row>
    <row r="2134" spans="1:2" x14ac:dyDescent="0.25">
      <c r="A2134" s="11">
        <v>41743</v>
      </c>
      <c r="B2134">
        <v>0.13650000000000001</v>
      </c>
    </row>
    <row r="2135" spans="1:2" x14ac:dyDescent="0.25">
      <c r="A2135" s="11">
        <v>41740</v>
      </c>
      <c r="B2135">
        <v>0.15429999999999999</v>
      </c>
    </row>
    <row r="2136" spans="1:2" x14ac:dyDescent="0.25">
      <c r="A2136" s="11">
        <v>41739</v>
      </c>
      <c r="B2136">
        <v>0.12909999999999999</v>
      </c>
    </row>
    <row r="2137" spans="1:2" x14ac:dyDescent="0.25">
      <c r="A2137" s="11">
        <v>41738</v>
      </c>
      <c r="B2137">
        <v>0.1018</v>
      </c>
    </row>
    <row r="2138" spans="1:2" x14ac:dyDescent="0.25">
      <c r="A2138" s="11">
        <v>41737</v>
      </c>
      <c r="B2138">
        <v>0.1236</v>
      </c>
    </row>
    <row r="2139" spans="1:2" x14ac:dyDescent="0.25">
      <c r="A2139" s="11">
        <v>41736</v>
      </c>
      <c r="B2139">
        <v>0.13539999999999999</v>
      </c>
    </row>
    <row r="2140" spans="1:2" x14ac:dyDescent="0.25">
      <c r="A2140" s="11">
        <v>41733</v>
      </c>
      <c r="B2140">
        <v>0.11</v>
      </c>
    </row>
    <row r="2141" spans="1:2" x14ac:dyDescent="0.25">
      <c r="A2141" s="11">
        <v>41732</v>
      </c>
      <c r="B2141">
        <v>0.1036</v>
      </c>
    </row>
    <row r="2142" spans="1:2" x14ac:dyDescent="0.25">
      <c r="A2142" s="11">
        <v>41731</v>
      </c>
      <c r="B2142">
        <v>0.10340000000000001</v>
      </c>
    </row>
    <row r="2143" spans="1:2" x14ac:dyDescent="0.25">
      <c r="A2143" s="11">
        <v>41730</v>
      </c>
      <c r="B2143">
        <v>0.1028</v>
      </c>
    </row>
    <row r="2144" spans="1:2" x14ac:dyDescent="0.25">
      <c r="A2144" s="11">
        <v>41729</v>
      </c>
      <c r="B2144">
        <v>0.1203</v>
      </c>
    </row>
    <row r="2145" spans="1:2" x14ac:dyDescent="0.25">
      <c r="A2145" s="11">
        <v>41726</v>
      </c>
      <c r="B2145">
        <v>0.1239</v>
      </c>
    </row>
    <row r="2146" spans="1:2" x14ac:dyDescent="0.25">
      <c r="A2146" s="11">
        <v>41725</v>
      </c>
      <c r="B2146">
        <v>0.12839999999999999</v>
      </c>
    </row>
    <row r="2147" spans="1:2" x14ac:dyDescent="0.25">
      <c r="A2147" s="11">
        <v>41724</v>
      </c>
      <c r="B2147">
        <v>0.1406</v>
      </c>
    </row>
    <row r="2148" spans="1:2" x14ac:dyDescent="0.25">
      <c r="A2148" s="11">
        <v>41723</v>
      </c>
      <c r="B2148">
        <v>0.1159</v>
      </c>
    </row>
    <row r="2149" spans="1:2" x14ac:dyDescent="0.25">
      <c r="A2149" s="11">
        <v>41722</v>
      </c>
      <c r="B2149">
        <v>0.1234</v>
      </c>
    </row>
    <row r="2150" spans="1:2" x14ac:dyDescent="0.25">
      <c r="A2150" s="11">
        <v>41719</v>
      </c>
      <c r="B2150">
        <v>0.1072</v>
      </c>
    </row>
    <row r="2151" spans="1:2" x14ac:dyDescent="0.25">
      <c r="A2151" s="11">
        <v>41718</v>
      </c>
      <c r="B2151">
        <v>0.10340000000000001</v>
      </c>
    </row>
    <row r="2152" spans="1:2" x14ac:dyDescent="0.25">
      <c r="A2152" s="11">
        <v>41717</v>
      </c>
      <c r="B2152">
        <v>9.8299999999999998E-2</v>
      </c>
    </row>
    <row r="2153" spans="1:2" x14ac:dyDescent="0.25">
      <c r="A2153" s="11">
        <v>41716</v>
      </c>
      <c r="B2153">
        <v>0.1157</v>
      </c>
    </row>
    <row r="2154" spans="1:2" x14ac:dyDescent="0.25">
      <c r="A2154" s="11">
        <v>41715</v>
      </c>
      <c r="B2154">
        <v>0.1198</v>
      </c>
    </row>
    <row r="2155" spans="1:2" x14ac:dyDescent="0.25">
      <c r="A2155" s="11">
        <v>41712</v>
      </c>
      <c r="B2155">
        <v>0.16880000000000001</v>
      </c>
    </row>
    <row r="2156" spans="1:2" x14ac:dyDescent="0.25">
      <c r="A2156" s="11">
        <v>41711</v>
      </c>
      <c r="B2156">
        <v>0.1356</v>
      </c>
    </row>
    <row r="2157" spans="1:2" x14ac:dyDescent="0.25">
      <c r="A2157" s="11">
        <v>41710</v>
      </c>
      <c r="B2157">
        <v>0.1173</v>
      </c>
    </row>
    <row r="2158" spans="1:2" x14ac:dyDescent="0.25">
      <c r="A2158" s="11">
        <v>41709</v>
      </c>
      <c r="B2158">
        <v>0.1255</v>
      </c>
    </row>
    <row r="2159" spans="1:2" x14ac:dyDescent="0.25">
      <c r="A2159" s="11">
        <v>41708</v>
      </c>
      <c r="B2159">
        <v>0.1082</v>
      </c>
    </row>
    <row r="2160" spans="1:2" x14ac:dyDescent="0.25">
      <c r="A2160" s="11">
        <v>41705</v>
      </c>
      <c r="B2160">
        <v>0.109</v>
      </c>
    </row>
    <row r="2161" spans="1:2" x14ac:dyDescent="0.25">
      <c r="A2161" s="11">
        <v>41704</v>
      </c>
      <c r="B2161">
        <v>0.1133</v>
      </c>
    </row>
    <row r="2162" spans="1:2" x14ac:dyDescent="0.25">
      <c r="A2162" s="11">
        <v>41703</v>
      </c>
      <c r="B2162">
        <v>0.10730000000000001</v>
      </c>
    </row>
    <row r="2163" spans="1:2" x14ac:dyDescent="0.25">
      <c r="A2163" s="11">
        <v>41702</v>
      </c>
      <c r="B2163">
        <v>0.1134</v>
      </c>
    </row>
    <row r="2164" spans="1:2" x14ac:dyDescent="0.25">
      <c r="A2164" s="11">
        <v>41701</v>
      </c>
      <c r="B2164">
        <v>0.1308</v>
      </c>
    </row>
    <row r="2165" spans="1:2" x14ac:dyDescent="0.25">
      <c r="A2165" s="11">
        <v>41698</v>
      </c>
      <c r="B2165">
        <v>9.8599999999999993E-2</v>
      </c>
    </row>
    <row r="2166" spans="1:2" x14ac:dyDescent="0.25">
      <c r="A2166" s="11">
        <v>41697</v>
      </c>
      <c r="B2166">
        <v>0.1028</v>
      </c>
    </row>
    <row r="2167" spans="1:2" x14ac:dyDescent="0.25">
      <c r="A2167" s="11">
        <v>41696</v>
      </c>
      <c r="B2167">
        <v>0.1108</v>
      </c>
    </row>
    <row r="2168" spans="1:2" x14ac:dyDescent="0.25">
      <c r="A2168" s="11">
        <v>41695</v>
      </c>
      <c r="B2168">
        <v>9.8199999999999996E-2</v>
      </c>
    </row>
    <row r="2169" spans="1:2" x14ac:dyDescent="0.25">
      <c r="A2169" s="11">
        <v>41694</v>
      </c>
      <c r="B2169">
        <v>0.10780000000000001</v>
      </c>
    </row>
    <row r="2170" spans="1:2" x14ac:dyDescent="0.25">
      <c r="A2170" s="11">
        <v>41691</v>
      </c>
      <c r="B2170">
        <v>9.9400000000000002E-2</v>
      </c>
    </row>
    <row r="2171" spans="1:2" x14ac:dyDescent="0.25">
      <c r="A2171" s="11">
        <v>41690</v>
      </c>
      <c r="B2171">
        <v>0.1017</v>
      </c>
    </row>
    <row r="2172" spans="1:2" x14ac:dyDescent="0.25">
      <c r="A2172" s="11">
        <v>41689</v>
      </c>
      <c r="B2172">
        <v>0.1109</v>
      </c>
    </row>
    <row r="2173" spans="1:2" x14ac:dyDescent="0.25">
      <c r="A2173" s="11">
        <v>41688</v>
      </c>
      <c r="B2173">
        <v>0.1047</v>
      </c>
    </row>
    <row r="2174" spans="1:2" x14ac:dyDescent="0.25">
      <c r="A2174" s="11">
        <v>41684</v>
      </c>
      <c r="B2174">
        <v>9.35E-2</v>
      </c>
    </row>
    <row r="2175" spans="1:2" x14ac:dyDescent="0.25">
      <c r="A2175" s="11">
        <v>41683</v>
      </c>
      <c r="B2175">
        <v>0.1047</v>
      </c>
    </row>
    <row r="2176" spans="1:2" x14ac:dyDescent="0.25">
      <c r="A2176" s="11">
        <v>41682</v>
      </c>
      <c r="B2176">
        <v>0.1042</v>
      </c>
    </row>
    <row r="2177" spans="1:2" x14ac:dyDescent="0.25">
      <c r="A2177" s="11">
        <v>41681</v>
      </c>
      <c r="B2177">
        <v>0.11310000000000001</v>
      </c>
    </row>
    <row r="2178" spans="1:2" x14ac:dyDescent="0.25">
      <c r="A2178" s="11">
        <v>41680</v>
      </c>
      <c r="B2178">
        <v>0.1202</v>
      </c>
    </row>
    <row r="2179" spans="1:2" x14ac:dyDescent="0.25">
      <c r="A2179" s="11">
        <v>41677</v>
      </c>
      <c r="B2179">
        <v>0.1245</v>
      </c>
    </row>
    <row r="2180" spans="1:2" x14ac:dyDescent="0.25">
      <c r="A2180" s="11">
        <v>41676</v>
      </c>
      <c r="B2180">
        <v>0.1711</v>
      </c>
    </row>
    <row r="2181" spans="1:2" x14ac:dyDescent="0.25">
      <c r="A2181" s="11">
        <v>41675</v>
      </c>
      <c r="B2181">
        <v>0.18090000000000001</v>
      </c>
    </row>
    <row r="2182" spans="1:2" x14ac:dyDescent="0.25">
      <c r="A2182" s="11">
        <v>41674</v>
      </c>
      <c r="B2182">
        <v>0.1673</v>
      </c>
    </row>
    <row r="2183" spans="1:2" x14ac:dyDescent="0.25">
      <c r="A2183" s="11">
        <v>41673</v>
      </c>
      <c r="B2183">
        <v>0.19989999999999999</v>
      </c>
    </row>
    <row r="2184" spans="1:2" x14ac:dyDescent="0.25">
      <c r="A2184" s="11">
        <v>41670</v>
      </c>
      <c r="B2184">
        <v>0.15629999999999999</v>
      </c>
    </row>
    <row r="2185" spans="1:2" x14ac:dyDescent="0.25">
      <c r="A2185" s="11">
        <v>41669</v>
      </c>
      <c r="B2185">
        <v>0.15490000000000001</v>
      </c>
    </row>
    <row r="2186" spans="1:2" x14ac:dyDescent="0.25">
      <c r="A2186" s="11">
        <v>41668</v>
      </c>
      <c r="B2186">
        <v>0.15570000000000001</v>
      </c>
    </row>
    <row r="2187" spans="1:2" x14ac:dyDescent="0.25">
      <c r="A2187" s="11">
        <v>41667</v>
      </c>
      <c r="B2187">
        <v>0.1348</v>
      </c>
    </row>
    <row r="2188" spans="1:2" x14ac:dyDescent="0.25">
      <c r="A2188" s="11">
        <v>41666</v>
      </c>
      <c r="B2188">
        <v>0.15540000000000001</v>
      </c>
    </row>
    <row r="2189" spans="1:2" x14ac:dyDescent="0.25">
      <c r="A2189" s="11">
        <v>41663</v>
      </c>
      <c r="B2189">
        <v>0.1588</v>
      </c>
    </row>
    <row r="2190" spans="1:2" x14ac:dyDescent="0.25">
      <c r="A2190" s="11">
        <v>41662</v>
      </c>
      <c r="B2190">
        <v>0.1137</v>
      </c>
    </row>
    <row r="2191" spans="1:2" x14ac:dyDescent="0.25">
      <c r="A2191" s="11">
        <v>41661</v>
      </c>
      <c r="B2191">
        <v>0.1008</v>
      </c>
    </row>
    <row r="2192" spans="1:2" x14ac:dyDescent="0.25">
      <c r="A2192" s="11">
        <v>41660</v>
      </c>
      <c r="B2192">
        <v>0.1024</v>
      </c>
    </row>
    <row r="2193" spans="1:2" x14ac:dyDescent="0.25">
      <c r="A2193" s="11">
        <v>41656</v>
      </c>
      <c r="B2193">
        <v>8.8900000000000007E-2</v>
      </c>
    </row>
    <row r="2194" spans="1:2" x14ac:dyDescent="0.25">
      <c r="A2194" s="11">
        <v>41655</v>
      </c>
      <c r="B2194">
        <v>9.4299999999999995E-2</v>
      </c>
    </row>
    <row r="2195" spans="1:2" x14ac:dyDescent="0.25">
      <c r="A2195" s="11">
        <v>41654</v>
      </c>
      <c r="B2195">
        <v>9.4399999999999998E-2</v>
      </c>
    </row>
    <row r="2196" spans="1:2" x14ac:dyDescent="0.25">
      <c r="A2196" s="11">
        <v>41653</v>
      </c>
      <c r="B2196">
        <v>9.2499999999999999E-2</v>
      </c>
    </row>
    <row r="2197" spans="1:2" x14ac:dyDescent="0.25">
      <c r="A2197" s="11">
        <v>41652</v>
      </c>
      <c r="B2197">
        <v>0.1124</v>
      </c>
    </row>
    <row r="2198" spans="1:2" x14ac:dyDescent="0.25">
      <c r="A2198" s="11">
        <v>41649</v>
      </c>
      <c r="B2198">
        <v>8.8900000000000007E-2</v>
      </c>
    </row>
    <row r="2199" spans="1:2" x14ac:dyDescent="0.25">
      <c r="A2199" s="11">
        <v>41648</v>
      </c>
      <c r="B2199">
        <v>9.8500000000000004E-2</v>
      </c>
    </row>
    <row r="2200" spans="1:2" x14ac:dyDescent="0.25">
      <c r="A2200" s="11">
        <v>41647</v>
      </c>
      <c r="B2200">
        <v>9.5000000000000001E-2</v>
      </c>
    </row>
    <row r="2201" spans="1:2" x14ac:dyDescent="0.25">
      <c r="A2201" s="11">
        <v>41646</v>
      </c>
      <c r="B2201">
        <v>9.7799999999999998E-2</v>
      </c>
    </row>
    <row r="2202" spans="1:2" x14ac:dyDescent="0.25">
      <c r="A2202" s="11">
        <v>41645</v>
      </c>
      <c r="B2202">
        <v>9.9900000000000003E-2</v>
      </c>
    </row>
    <row r="2203" spans="1:2" x14ac:dyDescent="0.25">
      <c r="A2203" s="11">
        <v>41642</v>
      </c>
      <c r="B2203">
        <v>9.7799999999999998E-2</v>
      </c>
    </row>
    <row r="2204" spans="1:2" x14ac:dyDescent="0.25">
      <c r="A2204" s="11">
        <v>41641</v>
      </c>
      <c r="B2204">
        <v>0.10489999999999999</v>
      </c>
    </row>
    <row r="2205" spans="1:2" x14ac:dyDescent="0.25">
      <c r="A2205" s="11">
        <v>41639</v>
      </c>
      <c r="B2205">
        <v>0.1052</v>
      </c>
    </row>
    <row r="2206" spans="1:2" x14ac:dyDescent="0.25">
      <c r="A2206" s="11">
        <v>41638</v>
      </c>
      <c r="B2206">
        <v>9.8799999999999999E-2</v>
      </c>
    </row>
    <row r="2207" spans="1:2" x14ac:dyDescent="0.25">
      <c r="A2207" s="11">
        <v>41635</v>
      </c>
      <c r="B2207">
        <v>7.9699999999999993E-2</v>
      </c>
    </row>
    <row r="2208" spans="1:2" x14ac:dyDescent="0.25">
      <c r="A2208" s="11">
        <v>41634</v>
      </c>
      <c r="B2208">
        <v>8.4900000000000003E-2</v>
      </c>
    </row>
    <row r="2209" spans="1:2" x14ac:dyDescent="0.25">
      <c r="A2209" s="11">
        <v>41632</v>
      </c>
      <c r="B2209">
        <v>7.5800000000000006E-2</v>
      </c>
    </row>
    <row r="2210" spans="1:2" x14ac:dyDescent="0.25">
      <c r="A2210" s="11">
        <v>41631</v>
      </c>
      <c r="B2210">
        <v>8.6599999999999996E-2</v>
      </c>
    </row>
    <row r="2211" spans="1:2" x14ac:dyDescent="0.25">
      <c r="A2211" s="11">
        <v>41628</v>
      </c>
      <c r="B2211">
        <v>8.2100000000000006E-2</v>
      </c>
    </row>
    <row r="2212" spans="1:2" x14ac:dyDescent="0.25">
      <c r="A2212" s="11">
        <v>41627</v>
      </c>
      <c r="B2212">
        <v>9.7299999999999998E-2</v>
      </c>
    </row>
    <row r="2213" spans="1:2" x14ac:dyDescent="0.25">
      <c r="A2213" s="11">
        <v>41626</v>
      </c>
      <c r="B2213">
        <v>0.107</v>
      </c>
    </row>
    <row r="2214" spans="1:2" x14ac:dyDescent="0.25">
      <c r="A2214" s="11">
        <v>41625</v>
      </c>
      <c r="B2214">
        <v>0.14710000000000001</v>
      </c>
    </row>
    <row r="2215" spans="1:2" x14ac:dyDescent="0.25">
      <c r="A2215" s="11">
        <v>41624</v>
      </c>
      <c r="B2215">
        <v>0.13700000000000001</v>
      </c>
    </row>
    <row r="2216" spans="1:2" x14ac:dyDescent="0.25">
      <c r="A2216" s="11">
        <v>41621</v>
      </c>
      <c r="B2216">
        <v>0.1497</v>
      </c>
    </row>
    <row r="2217" spans="1:2" x14ac:dyDescent="0.25">
      <c r="A2217" s="11">
        <v>41620</v>
      </c>
      <c r="B2217">
        <v>0.14760000000000001</v>
      </c>
    </row>
    <row r="2218" spans="1:2" x14ac:dyDescent="0.25">
      <c r="A2218" s="11">
        <v>41619</v>
      </c>
      <c r="B2218">
        <v>0.1346</v>
      </c>
    </row>
    <row r="2219" spans="1:2" x14ac:dyDescent="0.25">
      <c r="A2219" s="11">
        <v>41618</v>
      </c>
      <c r="B2219">
        <v>0.1081</v>
      </c>
    </row>
    <row r="2220" spans="1:2" x14ac:dyDescent="0.25">
      <c r="A2220" s="11">
        <v>41617</v>
      </c>
      <c r="B2220">
        <v>0.10390000000000001</v>
      </c>
    </row>
    <row r="2221" spans="1:2" x14ac:dyDescent="0.25">
      <c r="A2221" s="11">
        <v>41614</v>
      </c>
      <c r="B2221">
        <v>9.9900000000000003E-2</v>
      </c>
    </row>
    <row r="2222" spans="1:2" x14ac:dyDescent="0.25">
      <c r="A2222" s="11">
        <v>41613</v>
      </c>
      <c r="B2222">
        <v>0.1236</v>
      </c>
    </row>
    <row r="2223" spans="1:2" x14ac:dyDescent="0.25">
      <c r="A2223" s="11">
        <v>41612</v>
      </c>
      <c r="B2223">
        <v>0.1149</v>
      </c>
    </row>
    <row r="2224" spans="1:2" x14ac:dyDescent="0.25">
      <c r="A2224" s="11">
        <v>41611</v>
      </c>
      <c r="B2224">
        <v>0.1105</v>
      </c>
    </row>
    <row r="2225" spans="1:2" x14ac:dyDescent="0.25">
      <c r="A2225" s="11">
        <v>41610</v>
      </c>
      <c r="B2225">
        <v>0.11</v>
      </c>
    </row>
    <row r="2226" spans="1:2" x14ac:dyDescent="0.25">
      <c r="A2226" s="11">
        <v>41607</v>
      </c>
      <c r="B2226">
        <v>0.10390000000000001</v>
      </c>
    </row>
    <row r="2227" spans="1:2" x14ac:dyDescent="0.25">
      <c r="A2227" s="11">
        <v>41605</v>
      </c>
      <c r="B2227">
        <v>9.4299999999999995E-2</v>
      </c>
    </row>
    <row r="2228" spans="1:2" x14ac:dyDescent="0.25">
      <c r="A2228" s="11">
        <v>41604</v>
      </c>
      <c r="B2228">
        <v>9.2700000000000005E-2</v>
      </c>
    </row>
    <row r="2229" spans="1:2" x14ac:dyDescent="0.25">
      <c r="A2229" s="11">
        <v>41603</v>
      </c>
      <c r="B2229">
        <v>8.6499999999999994E-2</v>
      </c>
    </row>
    <row r="2230" spans="1:2" x14ac:dyDescent="0.25">
      <c r="A2230" s="11">
        <v>41600</v>
      </c>
      <c r="B2230">
        <v>8.1799999999999998E-2</v>
      </c>
    </row>
    <row r="2231" spans="1:2" x14ac:dyDescent="0.25">
      <c r="A2231" s="11">
        <v>41599</v>
      </c>
      <c r="B2231">
        <v>8.7999999999999995E-2</v>
      </c>
    </row>
    <row r="2232" spans="1:2" x14ac:dyDescent="0.25">
      <c r="A2232" s="11">
        <v>41598</v>
      </c>
      <c r="B2232">
        <v>0.09</v>
      </c>
    </row>
    <row r="2233" spans="1:2" x14ac:dyDescent="0.25">
      <c r="A2233" s="11">
        <v>41597</v>
      </c>
      <c r="B2233">
        <v>9.4600000000000004E-2</v>
      </c>
    </row>
    <row r="2234" spans="1:2" x14ac:dyDescent="0.25">
      <c r="A2234" s="11">
        <v>41596</v>
      </c>
      <c r="B2234">
        <v>9.1200000000000003E-2</v>
      </c>
    </row>
    <row r="2235" spans="1:2" x14ac:dyDescent="0.25">
      <c r="A2235" s="11">
        <v>41593</v>
      </c>
      <c r="B2235">
        <v>8.6900000000000005E-2</v>
      </c>
    </row>
    <row r="2236" spans="1:2" x14ac:dyDescent="0.25">
      <c r="A2236" s="11">
        <v>41592</v>
      </c>
      <c r="B2236">
        <v>9.1800000000000007E-2</v>
      </c>
    </row>
    <row r="2237" spans="1:2" x14ac:dyDescent="0.25">
      <c r="A2237" s="11">
        <v>41591</v>
      </c>
      <c r="B2237">
        <v>0.1027</v>
      </c>
    </row>
    <row r="2238" spans="1:2" x14ac:dyDescent="0.25">
      <c r="A2238" s="11">
        <v>41590</v>
      </c>
      <c r="B2238">
        <v>0.10829999999999999</v>
      </c>
    </row>
    <row r="2239" spans="1:2" x14ac:dyDescent="0.25">
      <c r="A2239" s="11">
        <v>41589</v>
      </c>
      <c r="B2239">
        <v>0.106</v>
      </c>
    </row>
    <row r="2240" spans="1:2" x14ac:dyDescent="0.25">
      <c r="A2240" s="11">
        <v>41586</v>
      </c>
      <c r="B2240">
        <v>0.10440000000000001</v>
      </c>
    </row>
    <row r="2241" spans="1:2" x14ac:dyDescent="0.25">
      <c r="A2241" s="11">
        <v>41585</v>
      </c>
      <c r="B2241">
        <v>0.1104</v>
      </c>
    </row>
    <row r="2242" spans="1:2" x14ac:dyDescent="0.25">
      <c r="A2242" s="11">
        <v>41584</v>
      </c>
      <c r="B2242">
        <v>0.1042</v>
      </c>
    </row>
    <row r="2243" spans="1:2" x14ac:dyDescent="0.25">
      <c r="A2243" s="11">
        <v>41583</v>
      </c>
      <c r="B2243">
        <v>0.1024</v>
      </c>
    </row>
    <row r="2244" spans="1:2" x14ac:dyDescent="0.25">
      <c r="A2244" s="11">
        <v>41582</v>
      </c>
      <c r="B2244">
        <v>0.1</v>
      </c>
    </row>
    <row r="2245" spans="1:2" x14ac:dyDescent="0.25">
      <c r="A2245" s="11">
        <v>41579</v>
      </c>
      <c r="B2245">
        <v>0.1066</v>
      </c>
    </row>
    <row r="2246" spans="1:2" x14ac:dyDescent="0.25">
      <c r="A2246" s="11">
        <v>41578</v>
      </c>
      <c r="B2246">
        <v>9.98E-2</v>
      </c>
    </row>
    <row r="2247" spans="1:2" x14ac:dyDescent="0.25">
      <c r="A2247" s="11">
        <v>41577</v>
      </c>
      <c r="B2247">
        <v>0.1094</v>
      </c>
    </row>
    <row r="2248" spans="1:2" x14ac:dyDescent="0.25">
      <c r="A2248" s="11">
        <v>41576</v>
      </c>
      <c r="B2248">
        <v>0.10249999999999999</v>
      </c>
    </row>
    <row r="2249" spans="1:2" x14ac:dyDescent="0.25">
      <c r="A2249" s="11">
        <v>41575</v>
      </c>
      <c r="B2249">
        <v>9.8299999999999998E-2</v>
      </c>
    </row>
    <row r="2250" spans="1:2" x14ac:dyDescent="0.25">
      <c r="A2250" s="11">
        <v>41572</v>
      </c>
      <c r="B2250">
        <v>9.5200000000000007E-2</v>
      </c>
    </row>
    <row r="2251" spans="1:2" x14ac:dyDescent="0.25">
      <c r="A2251" s="11">
        <v>41571</v>
      </c>
      <c r="B2251">
        <v>9.0200000000000002E-2</v>
      </c>
    </row>
    <row r="2252" spans="1:2" x14ac:dyDescent="0.25">
      <c r="A2252" s="11">
        <v>41570</v>
      </c>
      <c r="B2252">
        <v>9.4100000000000003E-2</v>
      </c>
    </row>
    <row r="2253" spans="1:2" x14ac:dyDescent="0.25">
      <c r="A2253" s="11">
        <v>41569</v>
      </c>
      <c r="B2253">
        <v>0.1008</v>
      </c>
    </row>
    <row r="2254" spans="1:2" x14ac:dyDescent="0.25">
      <c r="A2254" s="11">
        <v>41568</v>
      </c>
      <c r="B2254">
        <v>0.1014</v>
      </c>
    </row>
    <row r="2255" spans="1:2" x14ac:dyDescent="0.25">
      <c r="A2255" s="11">
        <v>41565</v>
      </c>
      <c r="B2255">
        <v>0.1012</v>
      </c>
    </row>
    <row r="2256" spans="1:2" x14ac:dyDescent="0.25">
      <c r="A2256" s="11">
        <v>41564</v>
      </c>
      <c r="B2256">
        <v>0.1027</v>
      </c>
    </row>
    <row r="2257" spans="1:2" x14ac:dyDescent="0.25">
      <c r="A2257" s="11">
        <v>41563</v>
      </c>
      <c r="B2257">
        <v>0.13600000000000001</v>
      </c>
    </row>
    <row r="2258" spans="1:2" x14ac:dyDescent="0.25">
      <c r="A2258" s="11">
        <v>41562</v>
      </c>
      <c r="B2258">
        <v>0.17899999999999999</v>
      </c>
    </row>
    <row r="2259" spans="1:2" x14ac:dyDescent="0.25">
      <c r="A2259" s="11">
        <v>41561</v>
      </c>
      <c r="B2259">
        <v>0.14799999999999999</v>
      </c>
    </row>
    <row r="2260" spans="1:2" x14ac:dyDescent="0.25">
      <c r="A2260" s="11">
        <v>41558</v>
      </c>
      <c r="B2260">
        <v>0.12909999999999999</v>
      </c>
    </row>
    <row r="2261" spans="1:2" x14ac:dyDescent="0.25">
      <c r="A2261" s="11">
        <v>41557</v>
      </c>
      <c r="B2261">
        <v>0.1467</v>
      </c>
    </row>
    <row r="2262" spans="1:2" x14ac:dyDescent="0.25">
      <c r="A2262" s="11">
        <v>41556</v>
      </c>
      <c r="B2262">
        <v>0.1812</v>
      </c>
    </row>
    <row r="2263" spans="1:2" x14ac:dyDescent="0.25">
      <c r="A2263" s="11">
        <v>41555</v>
      </c>
      <c r="B2263">
        <v>0.186</v>
      </c>
    </row>
    <row r="2264" spans="1:2" x14ac:dyDescent="0.25">
      <c r="A2264" s="11">
        <v>41554</v>
      </c>
      <c r="B2264">
        <v>0.16950000000000001</v>
      </c>
    </row>
    <row r="2265" spans="1:2" x14ac:dyDescent="0.25">
      <c r="A2265" s="11">
        <v>41551</v>
      </c>
      <c r="B2265">
        <v>0.14000000000000001</v>
      </c>
    </row>
    <row r="2266" spans="1:2" x14ac:dyDescent="0.25">
      <c r="A2266" s="11">
        <v>41550</v>
      </c>
      <c r="B2266">
        <v>0.15</v>
      </c>
    </row>
    <row r="2267" spans="1:2" x14ac:dyDescent="0.25">
      <c r="A2267" s="11">
        <v>41549</v>
      </c>
      <c r="B2267">
        <v>0.14230000000000001</v>
      </c>
    </row>
    <row r="2268" spans="1:2" x14ac:dyDescent="0.25">
      <c r="A2268" s="11">
        <v>41548</v>
      </c>
      <c r="B2268">
        <v>0.1162</v>
      </c>
    </row>
    <row r="2269" spans="1:2" x14ac:dyDescent="0.25">
      <c r="A2269" s="11">
        <v>41547</v>
      </c>
      <c r="B2269">
        <v>0.14269999999999999</v>
      </c>
    </row>
    <row r="2270" spans="1:2" x14ac:dyDescent="0.25">
      <c r="A2270" s="11">
        <v>41544</v>
      </c>
      <c r="B2270">
        <v>0.12189999999999999</v>
      </c>
    </row>
    <row r="2271" spans="1:2" x14ac:dyDescent="0.25">
      <c r="A2271" s="11">
        <v>41543</v>
      </c>
      <c r="B2271">
        <v>0.11609999999999999</v>
      </c>
    </row>
    <row r="2272" spans="1:2" x14ac:dyDescent="0.25">
      <c r="A2272" s="11">
        <v>41542</v>
      </c>
      <c r="B2272">
        <v>0.1101</v>
      </c>
    </row>
    <row r="2273" spans="1:2" x14ac:dyDescent="0.25">
      <c r="A2273" s="11">
        <v>41541</v>
      </c>
      <c r="B2273">
        <v>0.1143</v>
      </c>
    </row>
    <row r="2274" spans="1:2" x14ac:dyDescent="0.25">
      <c r="A2274" s="11">
        <v>41540</v>
      </c>
      <c r="B2274">
        <v>0.1176</v>
      </c>
    </row>
    <row r="2275" spans="1:2" x14ac:dyDescent="0.25">
      <c r="A2275" s="11">
        <v>41537</v>
      </c>
      <c r="B2275">
        <v>9.98E-2</v>
      </c>
    </row>
    <row r="2276" spans="1:2" x14ac:dyDescent="0.25">
      <c r="A2276" s="11">
        <v>41536</v>
      </c>
      <c r="B2276">
        <v>8.7999999999999995E-2</v>
      </c>
    </row>
    <row r="2277" spans="1:2" x14ac:dyDescent="0.25">
      <c r="A2277" s="11">
        <v>41535</v>
      </c>
      <c r="B2277">
        <v>5.7599999999999998E-2</v>
      </c>
    </row>
    <row r="2278" spans="1:2" x14ac:dyDescent="0.25">
      <c r="A2278" s="11">
        <v>41534</v>
      </c>
      <c r="B2278">
        <v>0.1208</v>
      </c>
    </row>
    <row r="2279" spans="1:2" x14ac:dyDescent="0.25">
      <c r="A2279" s="11">
        <v>41533</v>
      </c>
      <c r="B2279">
        <v>0.1169</v>
      </c>
    </row>
    <row r="2280" spans="1:2" x14ac:dyDescent="0.25">
      <c r="A2280" s="11">
        <v>41530</v>
      </c>
      <c r="B2280">
        <v>9.9000000000000005E-2</v>
      </c>
    </row>
    <row r="2281" spans="1:2" x14ac:dyDescent="0.25">
      <c r="A2281" s="11">
        <v>41529</v>
      </c>
      <c r="B2281">
        <v>0.1043</v>
      </c>
    </row>
    <row r="2282" spans="1:2" x14ac:dyDescent="0.25">
      <c r="A2282" s="11">
        <v>41528</v>
      </c>
      <c r="B2282">
        <v>0.105</v>
      </c>
    </row>
    <row r="2283" spans="1:2" x14ac:dyDescent="0.25">
      <c r="A2283" s="11">
        <v>41527</v>
      </c>
      <c r="B2283">
        <v>0.1128</v>
      </c>
    </row>
    <row r="2284" spans="1:2" x14ac:dyDescent="0.25">
      <c r="A2284" s="11">
        <v>41526</v>
      </c>
      <c r="B2284">
        <v>0.12429999999999999</v>
      </c>
    </row>
    <row r="2285" spans="1:2" x14ac:dyDescent="0.25">
      <c r="A2285" s="11">
        <v>41523</v>
      </c>
      <c r="B2285">
        <v>0.1313</v>
      </c>
    </row>
    <row r="2286" spans="1:2" x14ac:dyDescent="0.25">
      <c r="A2286" s="11">
        <v>41522</v>
      </c>
      <c r="B2286">
        <v>0.1318</v>
      </c>
    </row>
    <row r="2287" spans="1:2" x14ac:dyDescent="0.25">
      <c r="A2287" s="11">
        <v>41521</v>
      </c>
      <c r="B2287">
        <v>0.125</v>
      </c>
    </row>
    <row r="2288" spans="1:2" x14ac:dyDescent="0.25">
      <c r="A2288" s="11">
        <v>41520</v>
      </c>
      <c r="B2288">
        <v>0.14369999999999999</v>
      </c>
    </row>
    <row r="2289" spans="1:2" x14ac:dyDescent="0.25">
      <c r="A2289" s="11">
        <v>41516</v>
      </c>
      <c r="B2289">
        <v>0.13139999999999999</v>
      </c>
    </row>
    <row r="2290" spans="1:2" x14ac:dyDescent="0.25">
      <c r="A2290" s="11">
        <v>41515</v>
      </c>
      <c r="B2290">
        <v>0.13420000000000001</v>
      </c>
    </row>
    <row r="2291" spans="1:2" x14ac:dyDescent="0.25">
      <c r="A2291" s="11">
        <v>41514</v>
      </c>
      <c r="B2291">
        <v>0.1353</v>
      </c>
    </row>
    <row r="2292" spans="1:2" x14ac:dyDescent="0.25">
      <c r="A2292" s="11">
        <v>41513</v>
      </c>
      <c r="B2292">
        <v>0.13450000000000001</v>
      </c>
    </row>
    <row r="2293" spans="1:2" x14ac:dyDescent="0.25">
      <c r="A2293" s="11">
        <v>41512</v>
      </c>
      <c r="B2293">
        <v>0.1226</v>
      </c>
    </row>
    <row r="2294" spans="1:2" x14ac:dyDescent="0.25">
      <c r="A2294" s="11">
        <v>41509</v>
      </c>
      <c r="B2294">
        <v>9.74E-2</v>
      </c>
    </row>
    <row r="2295" spans="1:2" x14ac:dyDescent="0.25">
      <c r="A2295" s="11">
        <v>41508</v>
      </c>
      <c r="B2295">
        <v>0.1094</v>
      </c>
    </row>
    <row r="2296" spans="1:2" x14ac:dyDescent="0.25">
      <c r="A2296" s="11">
        <v>41507</v>
      </c>
      <c r="B2296">
        <v>0.14399999999999999</v>
      </c>
    </row>
    <row r="2297" spans="1:2" x14ac:dyDescent="0.25">
      <c r="A2297" s="11">
        <v>41506</v>
      </c>
      <c r="B2297">
        <v>0.12659999999999999</v>
      </c>
    </row>
    <row r="2298" spans="1:2" x14ac:dyDescent="0.25">
      <c r="A2298" s="11">
        <v>41505</v>
      </c>
      <c r="B2298">
        <v>0.13020000000000001</v>
      </c>
    </row>
    <row r="2299" spans="1:2" x14ac:dyDescent="0.25">
      <c r="A2299" s="11">
        <v>41502</v>
      </c>
      <c r="B2299">
        <v>0.13469999999999999</v>
      </c>
    </row>
    <row r="2300" spans="1:2" x14ac:dyDescent="0.25">
      <c r="A2300" s="11">
        <v>41501</v>
      </c>
      <c r="B2300">
        <v>0.1399</v>
      </c>
    </row>
    <row r="2301" spans="1:2" x14ac:dyDescent="0.25">
      <c r="A2301" s="11">
        <v>41500</v>
      </c>
      <c r="B2301">
        <v>0.1109</v>
      </c>
    </row>
    <row r="2302" spans="1:2" x14ac:dyDescent="0.25">
      <c r="A2302" s="11">
        <v>41499</v>
      </c>
      <c r="B2302">
        <v>0.10059999999999999</v>
      </c>
    </row>
    <row r="2303" spans="1:2" x14ac:dyDescent="0.25">
      <c r="A2303" s="11">
        <v>41498</v>
      </c>
      <c r="B2303">
        <v>0.10730000000000001</v>
      </c>
    </row>
    <row r="2304" spans="1:2" x14ac:dyDescent="0.25">
      <c r="A2304" s="11">
        <v>41495</v>
      </c>
      <c r="B2304">
        <v>0.1048</v>
      </c>
    </row>
    <row r="2305" spans="1:2" x14ac:dyDescent="0.25">
      <c r="A2305" s="11">
        <v>41494</v>
      </c>
      <c r="B2305">
        <v>9.1999999999999998E-2</v>
      </c>
    </row>
    <row r="2306" spans="1:2" x14ac:dyDescent="0.25">
      <c r="A2306" s="11">
        <v>41493</v>
      </c>
      <c r="B2306">
        <v>9.74E-2</v>
      </c>
    </row>
    <row r="2307" spans="1:2" x14ac:dyDescent="0.25">
      <c r="A2307" s="11">
        <v>41492</v>
      </c>
      <c r="B2307">
        <v>9.1700000000000004E-2</v>
      </c>
    </row>
    <row r="2308" spans="1:2" x14ac:dyDescent="0.25">
      <c r="A2308" s="11">
        <v>41491</v>
      </c>
      <c r="B2308">
        <v>8.7400000000000005E-2</v>
      </c>
    </row>
    <row r="2309" spans="1:2" x14ac:dyDescent="0.25">
      <c r="A2309" s="11">
        <v>41488</v>
      </c>
      <c r="B2309">
        <v>9.0700000000000003E-2</v>
      </c>
    </row>
    <row r="2310" spans="1:2" x14ac:dyDescent="0.25">
      <c r="A2310" s="11">
        <v>41487</v>
      </c>
      <c r="B2310">
        <v>0.1134</v>
      </c>
    </row>
    <row r="2311" spans="1:2" x14ac:dyDescent="0.25">
      <c r="A2311" s="11">
        <v>41486</v>
      </c>
      <c r="B2311">
        <v>0.1134</v>
      </c>
    </row>
    <row r="2312" spans="1:2" x14ac:dyDescent="0.25">
      <c r="A2312" s="11">
        <v>41485</v>
      </c>
      <c r="B2312">
        <v>0.1153</v>
      </c>
    </row>
    <row r="2313" spans="1:2" x14ac:dyDescent="0.25">
      <c r="A2313" s="11">
        <v>41484</v>
      </c>
      <c r="B2313">
        <v>0.1157</v>
      </c>
    </row>
    <row r="2314" spans="1:2" x14ac:dyDescent="0.25">
      <c r="A2314" s="11">
        <v>41481</v>
      </c>
      <c r="B2314">
        <v>0.1032</v>
      </c>
    </row>
    <row r="2315" spans="1:2" x14ac:dyDescent="0.25">
      <c r="A2315" s="11">
        <v>41480</v>
      </c>
      <c r="B2315">
        <v>0.11409999999999999</v>
      </c>
    </row>
    <row r="2316" spans="1:2" x14ac:dyDescent="0.25">
      <c r="A2316" s="11">
        <v>41479</v>
      </c>
      <c r="B2316">
        <v>0.1119</v>
      </c>
    </row>
    <row r="2317" spans="1:2" x14ac:dyDescent="0.25">
      <c r="A2317" s="11">
        <v>41478</v>
      </c>
      <c r="B2317">
        <v>0.1057</v>
      </c>
    </row>
    <row r="2318" spans="1:2" x14ac:dyDescent="0.25">
      <c r="A2318" s="11">
        <v>41477</v>
      </c>
      <c r="B2318">
        <v>0.10290000000000001</v>
      </c>
    </row>
    <row r="2319" spans="1:2" x14ac:dyDescent="0.25">
      <c r="A2319" s="11">
        <v>41474</v>
      </c>
      <c r="B2319">
        <v>9.8900000000000002E-2</v>
      </c>
    </row>
    <row r="2320" spans="1:2" x14ac:dyDescent="0.25">
      <c r="A2320" s="11">
        <v>41473</v>
      </c>
      <c r="B2320">
        <v>0.1241</v>
      </c>
    </row>
    <row r="2321" spans="1:2" x14ac:dyDescent="0.25">
      <c r="A2321" s="11">
        <v>41472</v>
      </c>
      <c r="B2321">
        <v>0.11219999999999999</v>
      </c>
    </row>
    <row r="2322" spans="1:2" x14ac:dyDescent="0.25">
      <c r="A2322" s="11">
        <v>41471</v>
      </c>
      <c r="B2322">
        <v>0.1186</v>
      </c>
    </row>
    <row r="2323" spans="1:2" x14ac:dyDescent="0.25">
      <c r="A2323" s="11">
        <v>41470</v>
      </c>
      <c r="B2323">
        <v>0.11459999999999999</v>
      </c>
    </row>
    <row r="2324" spans="1:2" x14ac:dyDescent="0.25">
      <c r="A2324" s="11">
        <v>41467</v>
      </c>
      <c r="B2324">
        <v>0.1062</v>
      </c>
    </row>
    <row r="2325" spans="1:2" x14ac:dyDescent="0.25">
      <c r="A2325" s="11">
        <v>41466</v>
      </c>
      <c r="B2325">
        <v>0.1173</v>
      </c>
    </row>
    <row r="2326" spans="1:2" x14ac:dyDescent="0.25">
      <c r="A2326" s="11">
        <v>41465</v>
      </c>
      <c r="B2326">
        <v>0.1206</v>
      </c>
    </row>
    <row r="2327" spans="1:2" x14ac:dyDescent="0.25">
      <c r="A2327" s="11">
        <v>41464</v>
      </c>
      <c r="B2327">
        <v>0.12139999999999999</v>
      </c>
    </row>
    <row r="2328" spans="1:2" x14ac:dyDescent="0.25">
      <c r="A2328" s="11">
        <v>41463</v>
      </c>
      <c r="B2328">
        <v>0.12529999999999999</v>
      </c>
    </row>
    <row r="2329" spans="1:2" x14ac:dyDescent="0.25">
      <c r="A2329" s="11">
        <v>41460</v>
      </c>
      <c r="B2329">
        <v>0.1176</v>
      </c>
    </row>
    <row r="2330" spans="1:2" x14ac:dyDescent="0.25">
      <c r="A2330" s="11">
        <v>41458</v>
      </c>
      <c r="B2330">
        <v>0.13750000000000001</v>
      </c>
    </row>
    <row r="2331" spans="1:2" x14ac:dyDescent="0.25">
      <c r="A2331" s="11">
        <v>41457</v>
      </c>
      <c r="B2331">
        <v>0.14030000000000001</v>
      </c>
    </row>
    <row r="2332" spans="1:2" x14ac:dyDescent="0.25">
      <c r="A2332" s="11">
        <v>41456</v>
      </c>
      <c r="B2332">
        <v>0.14710000000000001</v>
      </c>
    </row>
    <row r="2333" spans="1:2" x14ac:dyDescent="0.25">
      <c r="A2333" s="11">
        <v>41453</v>
      </c>
      <c r="B2333">
        <v>0.1439</v>
      </c>
    </row>
    <row r="2334" spans="1:2" x14ac:dyDescent="0.25">
      <c r="A2334" s="11">
        <v>41452</v>
      </c>
      <c r="B2334">
        <v>0.14319999999999999</v>
      </c>
    </row>
    <row r="2335" spans="1:2" x14ac:dyDescent="0.25">
      <c r="A2335" s="11">
        <v>41451</v>
      </c>
      <c r="B2335">
        <v>0.15629999999999999</v>
      </c>
    </row>
    <row r="2336" spans="1:2" x14ac:dyDescent="0.25">
      <c r="A2336" s="11">
        <v>41450</v>
      </c>
      <c r="B2336">
        <v>0.16800000000000001</v>
      </c>
    </row>
    <row r="2337" spans="1:2" x14ac:dyDescent="0.25">
      <c r="A2337" s="11">
        <v>41449</v>
      </c>
      <c r="B2337">
        <v>0.20100000000000001</v>
      </c>
    </row>
    <row r="2338" spans="1:2" x14ac:dyDescent="0.25">
      <c r="A2338" s="11">
        <v>41446</v>
      </c>
      <c r="B2338">
        <v>0.1893</v>
      </c>
    </row>
    <row r="2339" spans="1:2" x14ac:dyDescent="0.25">
      <c r="A2339" s="11">
        <v>41445</v>
      </c>
      <c r="B2339">
        <v>0.18279999999999999</v>
      </c>
    </row>
    <row r="2340" spans="1:2" x14ac:dyDescent="0.25">
      <c r="A2340" s="11">
        <v>41444</v>
      </c>
      <c r="B2340">
        <v>0.1338</v>
      </c>
    </row>
    <row r="2341" spans="1:2" x14ac:dyDescent="0.25">
      <c r="A2341" s="11">
        <v>41443</v>
      </c>
      <c r="B2341">
        <v>0.15440000000000001</v>
      </c>
    </row>
    <row r="2342" spans="1:2" x14ac:dyDescent="0.25">
      <c r="A2342" s="11">
        <v>41442</v>
      </c>
      <c r="B2342">
        <v>0.1404</v>
      </c>
    </row>
    <row r="2343" spans="1:2" x14ac:dyDescent="0.25">
      <c r="A2343" s="11">
        <v>41439</v>
      </c>
      <c r="B2343">
        <v>0.1431</v>
      </c>
    </row>
    <row r="2344" spans="1:2" x14ac:dyDescent="0.25">
      <c r="A2344" s="11">
        <v>41438</v>
      </c>
      <c r="B2344">
        <v>0.13730000000000001</v>
      </c>
    </row>
    <row r="2345" spans="1:2" x14ac:dyDescent="0.25">
      <c r="A2345" s="11">
        <v>41437</v>
      </c>
      <c r="B2345">
        <v>0.16600000000000001</v>
      </c>
    </row>
    <row r="2346" spans="1:2" x14ac:dyDescent="0.25">
      <c r="A2346" s="11">
        <v>41436</v>
      </c>
      <c r="B2346">
        <v>0.1439</v>
      </c>
    </row>
    <row r="2347" spans="1:2" x14ac:dyDescent="0.25">
      <c r="A2347" s="11">
        <v>41435</v>
      </c>
      <c r="B2347">
        <v>0.12570000000000001</v>
      </c>
    </row>
    <row r="2348" spans="1:2" x14ac:dyDescent="0.25">
      <c r="A2348" s="11">
        <v>41432</v>
      </c>
      <c r="B2348">
        <v>0.12690000000000001</v>
      </c>
    </row>
    <row r="2349" spans="1:2" x14ac:dyDescent="0.25">
      <c r="A2349" s="11">
        <v>41431</v>
      </c>
      <c r="B2349">
        <v>0.1492</v>
      </c>
    </row>
    <row r="2350" spans="1:2" x14ac:dyDescent="0.25">
      <c r="A2350" s="11">
        <v>41430</v>
      </c>
      <c r="B2350">
        <v>0.16089999999999999</v>
      </c>
    </row>
    <row r="2351" spans="1:2" x14ac:dyDescent="0.25">
      <c r="A2351" s="11">
        <v>41429</v>
      </c>
      <c r="B2351">
        <v>0.13980000000000001</v>
      </c>
    </row>
    <row r="2352" spans="1:2" x14ac:dyDescent="0.25">
      <c r="A2352" s="11">
        <v>41428</v>
      </c>
      <c r="B2352">
        <v>0.1527</v>
      </c>
    </row>
    <row r="2353" spans="1:2" x14ac:dyDescent="0.25">
      <c r="A2353" s="11">
        <v>41425</v>
      </c>
      <c r="B2353">
        <v>0.1434</v>
      </c>
    </row>
    <row r="2354" spans="1:2" x14ac:dyDescent="0.25">
      <c r="A2354" s="11">
        <v>41424</v>
      </c>
      <c r="B2354">
        <v>0.12839999999999999</v>
      </c>
    </row>
    <row r="2355" spans="1:2" x14ac:dyDescent="0.25">
      <c r="A2355" s="11">
        <v>41423</v>
      </c>
      <c r="B2355">
        <v>0.14230000000000001</v>
      </c>
    </row>
    <row r="2356" spans="1:2" x14ac:dyDescent="0.25">
      <c r="A2356" s="11">
        <v>41422</v>
      </c>
      <c r="B2356">
        <v>0.13780000000000001</v>
      </c>
    </row>
    <row r="2357" spans="1:2" x14ac:dyDescent="0.25">
      <c r="A2357" s="11">
        <v>41418</v>
      </c>
      <c r="B2357">
        <v>0.1118</v>
      </c>
    </row>
    <row r="2358" spans="1:2" x14ac:dyDescent="0.25">
      <c r="A2358" s="11">
        <v>41417</v>
      </c>
      <c r="B2358">
        <v>0.1211</v>
      </c>
    </row>
    <row r="2359" spans="1:2" x14ac:dyDescent="0.25">
      <c r="A2359" s="11">
        <v>41416</v>
      </c>
      <c r="B2359">
        <v>0.11550000000000001</v>
      </c>
    </row>
    <row r="2360" spans="1:2" x14ac:dyDescent="0.25">
      <c r="A2360" s="11">
        <v>41415</v>
      </c>
      <c r="B2360">
        <v>0.1179</v>
      </c>
    </row>
    <row r="2361" spans="1:2" x14ac:dyDescent="0.25">
      <c r="A2361" s="11">
        <v>41414</v>
      </c>
      <c r="B2361">
        <v>0.1137</v>
      </c>
    </row>
    <row r="2362" spans="1:2" x14ac:dyDescent="0.25">
      <c r="A2362" s="11">
        <v>41411</v>
      </c>
      <c r="B2362">
        <v>0.1085</v>
      </c>
    </row>
    <row r="2363" spans="1:2" x14ac:dyDescent="0.25">
      <c r="A2363" s="11">
        <v>41410</v>
      </c>
      <c r="B2363">
        <v>0.1135</v>
      </c>
    </row>
    <row r="2364" spans="1:2" x14ac:dyDescent="0.25">
      <c r="A2364" s="11">
        <v>41409</v>
      </c>
      <c r="B2364">
        <v>0.1192</v>
      </c>
    </row>
    <row r="2365" spans="1:2" x14ac:dyDescent="0.25">
      <c r="A2365" s="11">
        <v>41408</v>
      </c>
      <c r="B2365">
        <v>0.1108</v>
      </c>
    </row>
    <row r="2366" spans="1:2" x14ac:dyDescent="0.25">
      <c r="A2366" s="11">
        <v>41407</v>
      </c>
      <c r="B2366">
        <v>0.1074</v>
      </c>
    </row>
    <row r="2367" spans="1:2" x14ac:dyDescent="0.25">
      <c r="A2367" s="11">
        <v>41404</v>
      </c>
      <c r="B2367">
        <v>9.2299999999999993E-2</v>
      </c>
    </row>
    <row r="2368" spans="1:2" x14ac:dyDescent="0.25">
      <c r="A2368" s="11">
        <v>41403</v>
      </c>
      <c r="B2368">
        <v>0.1003</v>
      </c>
    </row>
    <row r="2369" spans="1:2" x14ac:dyDescent="0.25">
      <c r="A2369" s="11">
        <v>41402</v>
      </c>
      <c r="B2369">
        <v>9.5500000000000002E-2</v>
      </c>
    </row>
    <row r="2370" spans="1:2" x14ac:dyDescent="0.25">
      <c r="A2370" s="11">
        <v>41401</v>
      </c>
      <c r="B2370">
        <v>0.10100000000000001</v>
      </c>
    </row>
    <row r="2371" spans="1:2" x14ac:dyDescent="0.25">
      <c r="A2371" s="11">
        <v>41400</v>
      </c>
      <c r="B2371">
        <v>9.9299999999999999E-2</v>
      </c>
    </row>
    <row r="2372" spans="1:2" x14ac:dyDescent="0.25">
      <c r="A2372" s="11">
        <v>41397</v>
      </c>
      <c r="B2372">
        <v>0.1022</v>
      </c>
    </row>
    <row r="2373" spans="1:2" x14ac:dyDescent="0.25">
      <c r="A2373" s="11">
        <v>41396</v>
      </c>
      <c r="B2373">
        <v>0.1167</v>
      </c>
    </row>
    <row r="2374" spans="1:2" x14ac:dyDescent="0.25">
      <c r="A2374" s="11">
        <v>41395</v>
      </c>
      <c r="B2374">
        <v>0.13439999999999999</v>
      </c>
    </row>
    <row r="2375" spans="1:2" x14ac:dyDescent="0.25">
      <c r="A2375" s="11">
        <v>41394</v>
      </c>
      <c r="B2375">
        <v>0.10879999999999999</v>
      </c>
    </row>
    <row r="2376" spans="1:2" x14ac:dyDescent="0.25">
      <c r="A2376" s="11">
        <v>41393</v>
      </c>
      <c r="B2376">
        <v>0.1149</v>
      </c>
    </row>
    <row r="2377" spans="1:2" x14ac:dyDescent="0.25">
      <c r="A2377" s="11">
        <v>41390</v>
      </c>
      <c r="B2377">
        <v>0.1114</v>
      </c>
    </row>
    <row r="2378" spans="1:2" x14ac:dyDescent="0.25">
      <c r="A2378" s="11">
        <v>41389</v>
      </c>
      <c r="B2378">
        <v>0.109</v>
      </c>
    </row>
    <row r="2379" spans="1:2" x14ac:dyDescent="0.25">
      <c r="A2379" s="11">
        <v>41388</v>
      </c>
      <c r="B2379">
        <v>0.1096</v>
      </c>
    </row>
    <row r="2380" spans="1:2" x14ac:dyDescent="0.25">
      <c r="A2380" s="11">
        <v>41387</v>
      </c>
      <c r="B2380">
        <v>0.10879999999999999</v>
      </c>
    </row>
    <row r="2381" spans="1:2" x14ac:dyDescent="0.25">
      <c r="A2381" s="11">
        <v>41386</v>
      </c>
      <c r="B2381">
        <v>0.12570000000000001</v>
      </c>
    </row>
    <row r="2382" spans="1:2" x14ac:dyDescent="0.25">
      <c r="A2382" s="11">
        <v>41383</v>
      </c>
      <c r="B2382">
        <v>0.1278</v>
      </c>
    </row>
    <row r="2383" spans="1:2" x14ac:dyDescent="0.25">
      <c r="A2383" s="11">
        <v>41382</v>
      </c>
      <c r="B2383">
        <v>0.16159999999999999</v>
      </c>
    </row>
    <row r="2384" spans="1:2" x14ac:dyDescent="0.25">
      <c r="A2384" s="11">
        <v>41381</v>
      </c>
      <c r="B2384">
        <v>0.15329999999999999</v>
      </c>
    </row>
    <row r="2385" spans="1:2" x14ac:dyDescent="0.25">
      <c r="A2385" s="11">
        <v>41380</v>
      </c>
      <c r="B2385">
        <v>0.121</v>
      </c>
    </row>
    <row r="2386" spans="1:2" x14ac:dyDescent="0.25">
      <c r="A2386" s="11">
        <v>41379</v>
      </c>
      <c r="B2386">
        <v>0.16389999999999999</v>
      </c>
    </row>
    <row r="2387" spans="1:2" x14ac:dyDescent="0.25">
      <c r="A2387" s="11">
        <v>41376</v>
      </c>
      <c r="B2387">
        <v>9.8500000000000004E-2</v>
      </c>
    </row>
    <row r="2388" spans="1:2" x14ac:dyDescent="0.25">
      <c r="A2388" s="11">
        <v>41375</v>
      </c>
      <c r="B2388">
        <v>9.4E-2</v>
      </c>
    </row>
    <row r="2389" spans="1:2" x14ac:dyDescent="0.25">
      <c r="A2389" s="11">
        <v>41374</v>
      </c>
      <c r="B2389">
        <v>9.8500000000000004E-2</v>
      </c>
    </row>
    <row r="2390" spans="1:2" x14ac:dyDescent="0.25">
      <c r="A2390" s="11">
        <v>41373</v>
      </c>
      <c r="B2390">
        <v>0.105</v>
      </c>
    </row>
    <row r="2391" spans="1:2" x14ac:dyDescent="0.25">
      <c r="A2391" s="11">
        <v>41372</v>
      </c>
      <c r="B2391">
        <v>0.1096</v>
      </c>
    </row>
    <row r="2392" spans="1:2" x14ac:dyDescent="0.25">
      <c r="A2392" s="11">
        <v>41369</v>
      </c>
      <c r="B2392">
        <v>0.1179</v>
      </c>
    </row>
    <row r="2393" spans="1:2" x14ac:dyDescent="0.25">
      <c r="A2393" s="11">
        <v>41368</v>
      </c>
      <c r="B2393">
        <v>0.11459999999999999</v>
      </c>
    </row>
    <row r="2394" spans="1:2" x14ac:dyDescent="0.25">
      <c r="A2394" s="11">
        <v>41367</v>
      </c>
      <c r="B2394">
        <v>0.1234</v>
      </c>
    </row>
    <row r="2395" spans="1:2" x14ac:dyDescent="0.25">
      <c r="A2395" s="11">
        <v>41366</v>
      </c>
      <c r="B2395">
        <v>9.7600000000000006E-2</v>
      </c>
    </row>
    <row r="2396" spans="1:2" x14ac:dyDescent="0.25">
      <c r="A2396" s="11">
        <v>41365</v>
      </c>
      <c r="B2396">
        <v>0.1115</v>
      </c>
    </row>
    <row r="2397" spans="1:2" x14ac:dyDescent="0.25">
      <c r="A2397" s="11">
        <v>41361</v>
      </c>
      <c r="B2397">
        <v>9.1999999999999998E-2</v>
      </c>
    </row>
    <row r="2398" spans="1:2" x14ac:dyDescent="0.25">
      <c r="A2398" s="11">
        <v>41360</v>
      </c>
      <c r="B2398">
        <v>0.111</v>
      </c>
    </row>
    <row r="2399" spans="1:2" x14ac:dyDescent="0.25">
      <c r="A2399" s="11">
        <v>41359</v>
      </c>
      <c r="B2399">
        <v>9.6799999999999997E-2</v>
      </c>
    </row>
    <row r="2400" spans="1:2" x14ac:dyDescent="0.25">
      <c r="A2400" s="11">
        <v>41358</v>
      </c>
      <c r="B2400">
        <v>0.11260000000000001</v>
      </c>
    </row>
    <row r="2401" spans="1:2" x14ac:dyDescent="0.25">
      <c r="A2401" s="11">
        <v>41355</v>
      </c>
      <c r="B2401">
        <v>0.124</v>
      </c>
    </row>
    <row r="2402" spans="1:2" x14ac:dyDescent="0.25">
      <c r="A2402" s="11">
        <v>41354</v>
      </c>
      <c r="B2402">
        <v>0.13</v>
      </c>
    </row>
    <row r="2403" spans="1:2" x14ac:dyDescent="0.25">
      <c r="A2403" s="11">
        <v>41353</v>
      </c>
      <c r="B2403">
        <v>0.12709999999999999</v>
      </c>
    </row>
    <row r="2404" spans="1:2" x14ac:dyDescent="0.25">
      <c r="A2404" s="11">
        <v>41352</v>
      </c>
      <c r="B2404">
        <v>0.1196</v>
      </c>
    </row>
    <row r="2405" spans="1:2" x14ac:dyDescent="0.25">
      <c r="A2405" s="11">
        <v>41351</v>
      </c>
      <c r="B2405">
        <v>0.1023</v>
      </c>
    </row>
    <row r="2406" spans="1:2" x14ac:dyDescent="0.25">
      <c r="A2406" s="11">
        <v>41348</v>
      </c>
      <c r="B2406">
        <v>8.8400000000000006E-2</v>
      </c>
    </row>
    <row r="2407" spans="1:2" x14ac:dyDescent="0.25">
      <c r="A2407" s="11">
        <v>41347</v>
      </c>
      <c r="B2407">
        <v>7.3400000000000007E-2</v>
      </c>
    </row>
    <row r="2408" spans="1:2" x14ac:dyDescent="0.25">
      <c r="A2408" s="11">
        <v>41346</v>
      </c>
      <c r="B2408">
        <v>8.2500000000000004E-2</v>
      </c>
    </row>
    <row r="2409" spans="1:2" x14ac:dyDescent="0.25">
      <c r="A2409" s="11">
        <v>41345</v>
      </c>
      <c r="B2409">
        <v>9.0899999999999995E-2</v>
      </c>
    </row>
    <row r="2410" spans="1:2" x14ac:dyDescent="0.25">
      <c r="A2410" s="11">
        <v>41344</v>
      </c>
      <c r="B2410">
        <v>8.1500000000000003E-2</v>
      </c>
    </row>
    <row r="2411" spans="1:2" x14ac:dyDescent="0.25">
      <c r="A2411" s="11">
        <v>41341</v>
      </c>
      <c r="B2411">
        <v>8.0100000000000005E-2</v>
      </c>
    </row>
    <row r="2412" spans="1:2" x14ac:dyDescent="0.25">
      <c r="A2412" s="11">
        <v>41340</v>
      </c>
      <c r="B2412">
        <v>8.48E-2</v>
      </c>
    </row>
    <row r="2413" spans="1:2" x14ac:dyDescent="0.25">
      <c r="A2413" s="11">
        <v>41339</v>
      </c>
      <c r="B2413">
        <v>9.5000000000000001E-2</v>
      </c>
    </row>
    <row r="2414" spans="1:2" x14ac:dyDescent="0.25">
      <c r="A2414" s="11">
        <v>41338</v>
      </c>
      <c r="B2414">
        <v>9.74E-2</v>
      </c>
    </row>
    <row r="2415" spans="1:2" x14ac:dyDescent="0.25">
      <c r="A2415" s="11">
        <v>41337</v>
      </c>
      <c r="B2415">
        <v>9.3799999999999994E-2</v>
      </c>
    </row>
    <row r="2416" spans="1:2" x14ac:dyDescent="0.25">
      <c r="A2416" s="11">
        <v>41334</v>
      </c>
      <c r="B2416">
        <v>0.1138</v>
      </c>
    </row>
    <row r="2417" spans="1:2" x14ac:dyDescent="0.25">
      <c r="A2417" s="11">
        <v>41333</v>
      </c>
      <c r="B2417">
        <v>0.12529999999999999</v>
      </c>
    </row>
    <row r="2418" spans="1:2" x14ac:dyDescent="0.25">
      <c r="A2418" s="11">
        <v>41332</v>
      </c>
      <c r="B2418">
        <v>0.1187</v>
      </c>
    </row>
    <row r="2419" spans="1:2" x14ac:dyDescent="0.25">
      <c r="A2419" s="11">
        <v>41331</v>
      </c>
      <c r="B2419">
        <v>0.15379999999999999</v>
      </c>
    </row>
    <row r="2420" spans="1:2" x14ac:dyDescent="0.25">
      <c r="A2420" s="11">
        <v>41330</v>
      </c>
      <c r="B2420">
        <v>0.19259999999999999</v>
      </c>
    </row>
    <row r="2421" spans="1:2" x14ac:dyDescent="0.25">
      <c r="A2421" s="11">
        <v>41327</v>
      </c>
      <c r="B2421">
        <v>0.12529999999999999</v>
      </c>
    </row>
    <row r="2422" spans="1:2" x14ac:dyDescent="0.25">
      <c r="A2422" s="11">
        <v>41326</v>
      </c>
      <c r="B2422">
        <v>0.13220000000000001</v>
      </c>
    </row>
    <row r="2423" spans="1:2" x14ac:dyDescent="0.25">
      <c r="A2423" s="11">
        <v>41325</v>
      </c>
      <c r="B2423">
        <v>0.12909999999999999</v>
      </c>
    </row>
    <row r="2424" spans="1:2" x14ac:dyDescent="0.25">
      <c r="A2424" s="11">
        <v>41324</v>
      </c>
      <c r="B2424">
        <v>9.2200000000000004E-2</v>
      </c>
    </row>
    <row r="2425" spans="1:2" x14ac:dyDescent="0.25">
      <c r="A2425" s="11">
        <v>41320</v>
      </c>
      <c r="B2425">
        <v>8.1600000000000006E-2</v>
      </c>
    </row>
    <row r="2426" spans="1:2" x14ac:dyDescent="0.25">
      <c r="A2426" s="11">
        <v>41319</v>
      </c>
      <c r="B2426">
        <v>8.6599999999999996E-2</v>
      </c>
    </row>
    <row r="2427" spans="1:2" x14ac:dyDescent="0.25">
      <c r="A2427" s="11">
        <v>41318</v>
      </c>
      <c r="B2427">
        <v>9.1600000000000001E-2</v>
      </c>
    </row>
    <row r="2428" spans="1:2" x14ac:dyDescent="0.25">
      <c r="A2428" s="11">
        <v>41317</v>
      </c>
      <c r="B2428">
        <v>8.8599999999999998E-2</v>
      </c>
    </row>
    <row r="2429" spans="1:2" x14ac:dyDescent="0.25">
      <c r="A2429" s="11">
        <v>41316</v>
      </c>
      <c r="B2429">
        <v>9.5299999999999996E-2</v>
      </c>
    </row>
    <row r="2430" spans="1:2" x14ac:dyDescent="0.25">
      <c r="A2430" s="11">
        <v>41313</v>
      </c>
      <c r="B2430">
        <v>9.4200000000000006E-2</v>
      </c>
    </row>
    <row r="2431" spans="1:2" x14ac:dyDescent="0.25">
      <c r="A2431" s="11">
        <v>41312</v>
      </c>
      <c r="B2431">
        <v>0.1018</v>
      </c>
    </row>
    <row r="2432" spans="1:2" x14ac:dyDescent="0.25">
      <c r="A2432" s="11">
        <v>41311</v>
      </c>
      <c r="B2432">
        <v>0.106</v>
      </c>
    </row>
    <row r="2433" spans="1:2" x14ac:dyDescent="0.25">
      <c r="A2433" s="11">
        <v>41310</v>
      </c>
      <c r="B2433">
        <v>0.1113</v>
      </c>
    </row>
    <row r="2434" spans="1:2" x14ac:dyDescent="0.25">
      <c r="A2434" s="11">
        <v>41309</v>
      </c>
      <c r="B2434">
        <v>0.1167</v>
      </c>
    </row>
    <row r="2435" spans="1:2" x14ac:dyDescent="0.25">
      <c r="A2435" s="11">
        <v>41306</v>
      </c>
      <c r="B2435">
        <v>8.9899999999999994E-2</v>
      </c>
    </row>
    <row r="2436" spans="1:2" x14ac:dyDescent="0.25">
      <c r="A2436" s="11">
        <v>41305</v>
      </c>
      <c r="B2436">
        <v>0.114</v>
      </c>
    </row>
    <row r="2437" spans="1:2" x14ac:dyDescent="0.25">
      <c r="A2437" s="11">
        <v>41304</v>
      </c>
      <c r="B2437">
        <v>0.11840000000000001</v>
      </c>
    </row>
    <row r="2438" spans="1:2" x14ac:dyDescent="0.25">
      <c r="A2438" s="11">
        <v>41303</v>
      </c>
      <c r="B2438">
        <v>0.10730000000000001</v>
      </c>
    </row>
    <row r="2439" spans="1:2" x14ac:dyDescent="0.25">
      <c r="A2439" s="11">
        <v>41302</v>
      </c>
      <c r="B2439">
        <v>0.1095</v>
      </c>
    </row>
    <row r="2440" spans="1:2" x14ac:dyDescent="0.25">
      <c r="A2440" s="11">
        <v>41299</v>
      </c>
      <c r="B2440">
        <v>9.9099999999999994E-2</v>
      </c>
    </row>
    <row r="2441" spans="1:2" x14ac:dyDescent="0.25">
      <c r="A2441" s="11">
        <v>41298</v>
      </c>
      <c r="B2441">
        <v>9.0200000000000002E-2</v>
      </c>
    </row>
    <row r="2442" spans="1:2" x14ac:dyDescent="0.25">
      <c r="A2442" s="11">
        <v>41297</v>
      </c>
      <c r="B2442">
        <v>9.1600000000000001E-2</v>
      </c>
    </row>
    <row r="2443" spans="1:2" x14ac:dyDescent="0.25">
      <c r="A2443" s="11">
        <v>41296</v>
      </c>
      <c r="B2443">
        <v>9.4500000000000001E-2</v>
      </c>
    </row>
    <row r="2444" spans="1:2" x14ac:dyDescent="0.25">
      <c r="A2444" s="11">
        <v>41292</v>
      </c>
      <c r="B2444">
        <v>9.6600000000000005E-2</v>
      </c>
    </row>
    <row r="2445" spans="1:2" x14ac:dyDescent="0.25">
      <c r="A2445" s="11">
        <v>41291</v>
      </c>
      <c r="B2445">
        <v>0.1056</v>
      </c>
    </row>
    <row r="2446" spans="1:2" x14ac:dyDescent="0.25">
      <c r="A2446" s="11">
        <v>41290</v>
      </c>
      <c r="B2446">
        <v>0.10249999999999999</v>
      </c>
    </row>
    <row r="2447" spans="1:2" x14ac:dyDescent="0.25">
      <c r="A2447" s="11">
        <v>41289</v>
      </c>
      <c r="B2447">
        <v>0.1028</v>
      </c>
    </row>
    <row r="2448" spans="1:2" x14ac:dyDescent="0.25">
      <c r="A2448" s="11">
        <v>41288</v>
      </c>
      <c r="B2448">
        <v>0.1113</v>
      </c>
    </row>
    <row r="2449" spans="1:2" x14ac:dyDescent="0.25">
      <c r="A2449" s="11">
        <v>41285</v>
      </c>
      <c r="B2449">
        <v>9.5200000000000007E-2</v>
      </c>
    </row>
    <row r="2450" spans="1:2" x14ac:dyDescent="0.25">
      <c r="A2450" s="11">
        <v>41284</v>
      </c>
      <c r="B2450">
        <v>9.6799999999999997E-2</v>
      </c>
    </row>
    <row r="2451" spans="1:2" x14ac:dyDescent="0.25">
      <c r="A2451" s="11">
        <v>41283</v>
      </c>
      <c r="B2451">
        <v>9.9900000000000003E-2</v>
      </c>
    </row>
    <row r="2452" spans="1:2" x14ac:dyDescent="0.25">
      <c r="A2452" s="11">
        <v>41282</v>
      </c>
      <c r="B2452">
        <v>9.6799999999999997E-2</v>
      </c>
    </row>
    <row r="2453" spans="1:2" x14ac:dyDescent="0.25">
      <c r="A2453" s="11">
        <v>41281</v>
      </c>
      <c r="B2453">
        <v>9.8100000000000007E-2</v>
      </c>
    </row>
    <row r="2454" spans="1:2" x14ac:dyDescent="0.25">
      <c r="A2454" s="11">
        <v>41278</v>
      </c>
      <c r="B2454">
        <v>0.1013</v>
      </c>
    </row>
    <row r="2455" spans="1:2" x14ac:dyDescent="0.25">
      <c r="A2455" s="11">
        <v>41277</v>
      </c>
      <c r="B2455">
        <v>0.1174</v>
      </c>
    </row>
    <row r="2456" spans="1:2" x14ac:dyDescent="0.25">
      <c r="A2456" s="11">
        <v>41276</v>
      </c>
      <c r="B2456">
        <v>0.109</v>
      </c>
    </row>
    <row r="2457" spans="1:2" x14ac:dyDescent="0.25">
      <c r="A2457" s="11">
        <v>41274</v>
      </c>
      <c r="B2457">
        <v>0.16850000000000001</v>
      </c>
    </row>
    <row r="2458" spans="1:2" x14ac:dyDescent="0.25">
      <c r="A2458" s="11">
        <v>41271</v>
      </c>
      <c r="B2458">
        <v>0.24179999999999999</v>
      </c>
    </row>
    <row r="2459" spans="1:2" x14ac:dyDescent="0.25">
      <c r="A2459" s="11">
        <v>41270</v>
      </c>
      <c r="B2459">
        <v>0.18990000000000001</v>
      </c>
    </row>
    <row r="2460" spans="1:2" x14ac:dyDescent="0.25">
      <c r="A2460" s="11">
        <v>41269</v>
      </c>
      <c r="B2460">
        <v>0.18160000000000001</v>
      </c>
    </row>
    <row r="2461" spans="1:2" x14ac:dyDescent="0.25">
      <c r="A2461" s="11">
        <v>41267</v>
      </c>
      <c r="B2461">
        <v>0.16800000000000001</v>
      </c>
    </row>
    <row r="2462" spans="1:2" x14ac:dyDescent="0.25">
      <c r="A2462" s="11">
        <v>41264</v>
      </c>
      <c r="B2462">
        <v>0.13389999999999999</v>
      </c>
    </row>
    <row r="2463" spans="1:2" x14ac:dyDescent="0.25">
      <c r="A2463" s="11">
        <v>41263</v>
      </c>
      <c r="B2463">
        <v>0.14410000000000001</v>
      </c>
    </row>
    <row r="2464" spans="1:2" x14ac:dyDescent="0.25">
      <c r="A2464" s="11">
        <v>41262</v>
      </c>
      <c r="B2464">
        <v>0.15409999999999999</v>
      </c>
    </row>
    <row r="2465" spans="1:2" x14ac:dyDescent="0.25">
      <c r="A2465" s="11">
        <v>41261</v>
      </c>
      <c r="B2465">
        <v>0.1371</v>
      </c>
    </row>
    <row r="2466" spans="1:2" x14ac:dyDescent="0.25">
      <c r="A2466" s="11">
        <v>41260</v>
      </c>
      <c r="B2466">
        <v>0.13980000000000001</v>
      </c>
    </row>
    <row r="2467" spans="1:2" x14ac:dyDescent="0.25">
      <c r="A2467" s="11">
        <v>41257</v>
      </c>
      <c r="B2467">
        <v>0.13780000000000001</v>
      </c>
    </row>
    <row r="2468" spans="1:2" x14ac:dyDescent="0.25">
      <c r="A2468" s="11">
        <v>41256</v>
      </c>
      <c r="B2468">
        <v>0.13600000000000001</v>
      </c>
    </row>
    <row r="2469" spans="1:2" x14ac:dyDescent="0.25">
      <c r="A2469" s="11">
        <v>41255</v>
      </c>
      <c r="B2469">
        <v>0.14030000000000001</v>
      </c>
    </row>
    <row r="2470" spans="1:2" x14ac:dyDescent="0.25">
      <c r="A2470" s="11">
        <v>41254</v>
      </c>
      <c r="B2470">
        <v>0.12620000000000001</v>
      </c>
    </row>
    <row r="2471" spans="1:2" x14ac:dyDescent="0.25">
      <c r="A2471" s="11">
        <v>41253</v>
      </c>
      <c r="B2471">
        <v>0.13389999999999999</v>
      </c>
    </row>
    <row r="2472" spans="1:2" x14ac:dyDescent="0.25">
      <c r="A2472" s="11">
        <v>41250</v>
      </c>
      <c r="B2472">
        <v>0.13669999999999999</v>
      </c>
    </row>
    <row r="2473" spans="1:2" x14ac:dyDescent="0.25">
      <c r="A2473" s="11">
        <v>41249</v>
      </c>
      <c r="B2473">
        <v>0.1419</v>
      </c>
    </row>
    <row r="2474" spans="1:2" x14ac:dyDescent="0.25">
      <c r="A2474" s="11">
        <v>41248</v>
      </c>
      <c r="B2474">
        <v>0.14130000000000001</v>
      </c>
    </row>
    <row r="2475" spans="1:2" x14ac:dyDescent="0.25">
      <c r="A2475" s="11">
        <v>41247</v>
      </c>
      <c r="B2475">
        <v>0.15060000000000001</v>
      </c>
    </row>
    <row r="2476" spans="1:2" x14ac:dyDescent="0.25">
      <c r="A2476" s="11">
        <v>41246</v>
      </c>
      <c r="B2476">
        <v>0.14419999999999999</v>
      </c>
    </row>
    <row r="2477" spans="1:2" x14ac:dyDescent="0.25">
      <c r="A2477" s="11">
        <v>41243</v>
      </c>
      <c r="B2477">
        <v>0.13850000000000001</v>
      </c>
    </row>
    <row r="2478" spans="1:2" x14ac:dyDescent="0.25">
      <c r="A2478" s="11">
        <v>41242</v>
      </c>
      <c r="B2478">
        <v>0.13070000000000001</v>
      </c>
    </row>
    <row r="2479" spans="1:2" x14ac:dyDescent="0.25">
      <c r="A2479" s="11">
        <v>41241</v>
      </c>
      <c r="B2479">
        <v>0.13930000000000001</v>
      </c>
    </row>
    <row r="2480" spans="1:2" x14ac:dyDescent="0.25">
      <c r="A2480" s="11">
        <v>41240</v>
      </c>
      <c r="B2480">
        <v>0.13039999999999999</v>
      </c>
    </row>
    <row r="2481" spans="1:2" x14ac:dyDescent="0.25">
      <c r="A2481" s="11">
        <v>41239</v>
      </c>
      <c r="B2481">
        <v>0.14000000000000001</v>
      </c>
    </row>
    <row r="2482" spans="1:2" x14ac:dyDescent="0.25">
      <c r="A2482" s="11">
        <v>41236</v>
      </c>
      <c r="B2482">
        <v>0.1391</v>
      </c>
    </row>
    <row r="2483" spans="1:2" x14ac:dyDescent="0.25">
      <c r="A2483" s="11">
        <v>41234</v>
      </c>
      <c r="B2483">
        <v>0.13109999999999999</v>
      </c>
    </row>
    <row r="2484" spans="1:2" x14ac:dyDescent="0.25">
      <c r="A2484" s="11">
        <v>41233</v>
      </c>
      <c r="B2484">
        <v>0.1323</v>
      </c>
    </row>
    <row r="2485" spans="1:2" x14ac:dyDescent="0.25">
      <c r="A2485" s="11">
        <v>41232</v>
      </c>
      <c r="B2485">
        <v>0.13650000000000001</v>
      </c>
    </row>
    <row r="2486" spans="1:2" x14ac:dyDescent="0.25">
      <c r="A2486" s="11">
        <v>41229</v>
      </c>
      <c r="B2486">
        <v>0.14219999999999999</v>
      </c>
    </row>
    <row r="2487" spans="1:2" x14ac:dyDescent="0.25">
      <c r="A2487" s="11">
        <v>41228</v>
      </c>
      <c r="B2487">
        <v>0.16869999999999999</v>
      </c>
    </row>
    <row r="2488" spans="1:2" x14ac:dyDescent="0.25">
      <c r="A2488" s="11">
        <v>41227</v>
      </c>
      <c r="B2488">
        <v>0.1706</v>
      </c>
    </row>
    <row r="2489" spans="1:2" x14ac:dyDescent="0.25">
      <c r="A2489" s="11">
        <v>41226</v>
      </c>
      <c r="B2489">
        <v>0.1681</v>
      </c>
    </row>
    <row r="2490" spans="1:2" x14ac:dyDescent="0.25">
      <c r="A2490" s="11">
        <v>41225</v>
      </c>
      <c r="B2490">
        <v>0.15079999999999999</v>
      </c>
    </row>
    <row r="2491" spans="1:2" x14ac:dyDescent="0.25">
      <c r="A2491" s="11">
        <v>41222</v>
      </c>
      <c r="B2491">
        <v>0.16400000000000001</v>
      </c>
    </row>
    <row r="2492" spans="1:2" x14ac:dyDescent="0.25">
      <c r="A2492" s="11">
        <v>41221</v>
      </c>
      <c r="B2492">
        <v>0.16439999999999999</v>
      </c>
    </row>
    <row r="2493" spans="1:2" x14ac:dyDescent="0.25">
      <c r="A2493" s="11">
        <v>41220</v>
      </c>
      <c r="B2493">
        <v>0.17849999999999999</v>
      </c>
    </row>
    <row r="2494" spans="1:2" x14ac:dyDescent="0.25">
      <c r="A2494" s="11">
        <v>41219</v>
      </c>
      <c r="B2494">
        <v>0.17399999999999999</v>
      </c>
    </row>
    <row r="2495" spans="1:2" x14ac:dyDescent="0.25">
      <c r="A2495" s="11">
        <v>41218</v>
      </c>
      <c r="B2495">
        <v>0.18479999999999999</v>
      </c>
    </row>
    <row r="2496" spans="1:2" x14ac:dyDescent="0.25">
      <c r="A2496" s="11">
        <v>41215</v>
      </c>
      <c r="B2496">
        <v>0.16900000000000001</v>
      </c>
    </row>
    <row r="2497" spans="1:2" x14ac:dyDescent="0.25">
      <c r="A2497" s="11">
        <v>41214</v>
      </c>
      <c r="B2497">
        <v>0.15010000000000001</v>
      </c>
    </row>
    <row r="2498" spans="1:2" x14ac:dyDescent="0.25">
      <c r="A2498" s="11">
        <v>41213</v>
      </c>
      <c r="B2498">
        <v>0.1857</v>
      </c>
    </row>
    <row r="2499" spans="1:2" x14ac:dyDescent="0.25">
      <c r="A2499" s="11">
        <v>41208</v>
      </c>
      <c r="B2499">
        <v>0.14130000000000001</v>
      </c>
    </row>
    <row r="2500" spans="1:2" x14ac:dyDescent="0.25">
      <c r="A2500" s="11">
        <v>41207</v>
      </c>
      <c r="B2500">
        <v>0.17019999999999999</v>
      </c>
    </row>
    <row r="2501" spans="1:2" x14ac:dyDescent="0.25">
      <c r="A2501" s="11">
        <v>41206</v>
      </c>
      <c r="B2501">
        <v>0.15620000000000001</v>
      </c>
    </row>
    <row r="2502" spans="1:2" x14ac:dyDescent="0.25">
      <c r="A2502" s="11">
        <v>41205</v>
      </c>
      <c r="B2502">
        <v>0.17530000000000001</v>
      </c>
    </row>
    <row r="2503" spans="1:2" x14ac:dyDescent="0.25">
      <c r="A2503" s="11">
        <v>41204</v>
      </c>
      <c r="B2503">
        <v>0.13150000000000001</v>
      </c>
    </row>
    <row r="2504" spans="1:2" x14ac:dyDescent="0.25">
      <c r="A2504" s="11">
        <v>41201</v>
      </c>
      <c r="B2504">
        <v>0.14019999999999999</v>
      </c>
    </row>
    <row r="2505" spans="1:2" x14ac:dyDescent="0.25">
      <c r="A2505" s="11">
        <v>41200</v>
      </c>
      <c r="B2505">
        <v>0.109</v>
      </c>
    </row>
    <row r="2506" spans="1:2" x14ac:dyDescent="0.25">
      <c r="A2506" s="11">
        <v>41199</v>
      </c>
      <c r="B2506">
        <v>0.11310000000000001</v>
      </c>
    </row>
    <row r="2507" spans="1:2" x14ac:dyDescent="0.25">
      <c r="A2507" s="11">
        <v>41198</v>
      </c>
      <c r="B2507">
        <v>0.1176</v>
      </c>
    </row>
    <row r="2508" spans="1:2" x14ac:dyDescent="0.25">
      <c r="A2508" s="11">
        <v>41197</v>
      </c>
      <c r="B2508">
        <v>0.12039999999999999</v>
      </c>
    </row>
    <row r="2509" spans="1:2" x14ac:dyDescent="0.25">
      <c r="A2509" s="11">
        <v>41194</v>
      </c>
      <c r="B2509">
        <v>0.13789999999999999</v>
      </c>
    </row>
    <row r="2510" spans="1:2" x14ac:dyDescent="0.25">
      <c r="A2510" s="11">
        <v>41193</v>
      </c>
      <c r="B2510">
        <v>0.1183</v>
      </c>
    </row>
    <row r="2511" spans="1:2" x14ac:dyDescent="0.25">
      <c r="A2511" s="11">
        <v>41192</v>
      </c>
      <c r="B2511">
        <v>0.13439999999999999</v>
      </c>
    </row>
    <row r="2512" spans="1:2" x14ac:dyDescent="0.25">
      <c r="A2512" s="11">
        <v>41191</v>
      </c>
      <c r="B2512">
        <v>0.13150000000000001</v>
      </c>
    </row>
    <row r="2513" spans="1:2" x14ac:dyDescent="0.25">
      <c r="A2513" s="11">
        <v>41190</v>
      </c>
      <c r="B2513">
        <v>0.1172</v>
      </c>
    </row>
    <row r="2514" spans="1:2" x14ac:dyDescent="0.25">
      <c r="A2514" s="11">
        <v>41187</v>
      </c>
      <c r="B2514">
        <v>0.1031</v>
      </c>
    </row>
    <row r="2515" spans="1:2" x14ac:dyDescent="0.25">
      <c r="A2515" s="11">
        <v>41186</v>
      </c>
      <c r="B2515">
        <v>0.10929999999999999</v>
      </c>
    </row>
    <row r="2516" spans="1:2" x14ac:dyDescent="0.25">
      <c r="A2516" s="11">
        <v>41185</v>
      </c>
      <c r="B2516">
        <v>0.1229</v>
      </c>
    </row>
    <row r="2517" spans="1:2" x14ac:dyDescent="0.25">
      <c r="A2517" s="11">
        <v>41184</v>
      </c>
      <c r="B2517">
        <v>0.11</v>
      </c>
    </row>
    <row r="2518" spans="1:2" x14ac:dyDescent="0.25">
      <c r="A2518" s="11">
        <v>41183</v>
      </c>
      <c r="B2518">
        <v>0.13250000000000001</v>
      </c>
    </row>
    <row r="2519" spans="1:2" x14ac:dyDescent="0.25">
      <c r="A2519" s="11">
        <v>41180</v>
      </c>
      <c r="B2519">
        <v>0.1118</v>
      </c>
    </row>
    <row r="2520" spans="1:2" x14ac:dyDescent="0.25">
      <c r="A2520" s="11">
        <v>41179</v>
      </c>
      <c r="B2520">
        <v>0.1114</v>
      </c>
    </row>
  </sheetData>
  <sortState xmlns:xlrd2="http://schemas.microsoft.com/office/spreadsheetml/2017/richdata2" ref="A1:B16387">
    <sortCondition descending="1" ref="A1:A1638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EAEA0-F6AF-45A8-9AB1-9481D56D0B71}">
  <dimension ref="A1:B1"/>
  <sheetViews>
    <sheetView workbookViewId="0">
      <selection activeCell="F12" sqref="F12"/>
    </sheetView>
  </sheetViews>
  <sheetFormatPr defaultRowHeight="15" x14ac:dyDescent="0.25"/>
  <cols>
    <col min="1" max="1" width="23.7109375" bestFit="1" customWidth="1"/>
  </cols>
  <sheetData>
    <row r="1" spans="1:2" x14ac:dyDescent="0.25">
      <c r="A1" t="s">
        <v>37</v>
      </c>
      <c r="B1" t="s">
        <v>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B70552-37A1-4669-AE2E-1D63CAABE4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CloseIndicators</vt:lpstr>
      <vt:lpstr>Charts</vt:lpstr>
      <vt:lpstr>IV Calls</vt:lpstr>
      <vt:lpstr>IV Puts</vt:lpstr>
      <vt:lpstr>DataSource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2022-09-27T02:41:59Z</dcterms:created>
  <dcterms:modified xsi:type="dcterms:W3CDTF">2022-09-30T20:59:48Z</dcterms:modified>
</cp:coreProperties>
</file>