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2FE7F219-D0A4-4CE6-9C0A-8D2D48EDFF50}" xr6:coauthVersionLast="47" xr6:coauthVersionMax="47" xr10:uidLastSave="{00000000-0000-0000-0000-000000000000}"/>
  <bookViews>
    <workbookView xWindow="27525" yWindow="5010" windowWidth="23580" windowHeight="14010" activeTab="3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Statistical Proof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E22" i="5" s="1"/>
  <c r="D17" i="5"/>
  <c r="E17" i="5" s="1"/>
  <c r="E15" i="5"/>
  <c r="D15" i="5"/>
  <c r="C15" i="5"/>
  <c r="D14" i="5"/>
  <c r="C14" i="5"/>
  <c r="E14" i="5" s="1"/>
  <c r="H3" i="4"/>
  <c r="H5" i="4"/>
  <c r="L7" i="3"/>
  <c r="K7" i="3"/>
  <c r="J7" i="3"/>
  <c r="J4" i="2"/>
  <c r="J3" i="2"/>
  <c r="J2" i="2"/>
  <c r="J6" i="2"/>
  <c r="J7" i="2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2" i="3" s="1"/>
  <c r="H3" i="2"/>
  <c r="H2" i="2"/>
  <c r="C16" i="1"/>
  <c r="C17" i="1" s="1"/>
  <c r="C21" i="1"/>
  <c r="C22" i="1" s="1"/>
  <c r="D16" i="5" l="1"/>
  <c r="E16" i="5" s="1"/>
  <c r="C21" i="5" s="1"/>
  <c r="D22" i="5"/>
  <c r="G5" i="4"/>
  <c r="G4" i="4"/>
  <c r="H4" i="4"/>
  <c r="F9" i="4"/>
  <c r="C9" i="4"/>
  <c r="I2" i="3"/>
  <c r="C18" i="1"/>
  <c r="C23" i="1"/>
  <c r="F6" i="1" s="1"/>
  <c r="C26" i="1"/>
  <c r="D21" i="5" l="1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<sst xmlns="http://schemas.openxmlformats.org/spreadsheetml/2006/main" count="137" uniqueCount="114">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</sst>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zoomScale="115" zoomScaleNormal="115" workbookViewId="0">
      <selection activeCell="D3" sqref="D3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66</v>
      </c>
    </row>
    <row r="2" spans="2:11" x14ac:dyDescent="0.25">
      <c r="B2" s="20">
        <v>44826</v>
      </c>
      <c r="C2" s="65">
        <v>0.69236111111111109</v>
      </c>
    </row>
    <row r="3" spans="2:11" ht="15.75" thickBot="1" x14ac:dyDescent="0.3">
      <c r="H3" s="17"/>
    </row>
    <row r="4" spans="2:11" ht="15.75" thickBot="1" x14ac:dyDescent="0.3">
      <c r="B4" s="10" t="s">
        <v>25</v>
      </c>
      <c r="C4" s="11" t="s">
        <v>6</v>
      </c>
      <c r="E4" s="8" t="s">
        <v>21</v>
      </c>
      <c r="F4" s="34" t="s">
        <v>22</v>
      </c>
      <c r="G4" s="35" t="s">
        <v>20</v>
      </c>
      <c r="H4" s="22"/>
    </row>
    <row r="5" spans="2:11" x14ac:dyDescent="0.25">
      <c r="B5" s="2" t="s">
        <v>3</v>
      </c>
      <c r="C5" s="12">
        <v>3871.4</v>
      </c>
      <c r="E5" s="3" t="s">
        <v>16</v>
      </c>
      <c r="F5" s="27">
        <f>(C9-C18)/(C17-C18)</f>
        <v>0.43878819282165138</v>
      </c>
      <c r="G5" s="25">
        <v>0.4</v>
      </c>
      <c r="H5" s="21"/>
    </row>
    <row r="6" spans="2:11" x14ac:dyDescent="0.25">
      <c r="B6" s="3" t="s">
        <v>4</v>
      </c>
      <c r="C6" s="13">
        <v>3789.93</v>
      </c>
      <c r="E6" s="3" t="s">
        <v>17</v>
      </c>
      <c r="F6" s="27">
        <f>(C9-C23)/(C22-C23)</f>
        <v>0.27003371226894063</v>
      </c>
      <c r="G6" s="25">
        <v>0.33</v>
      </c>
      <c r="H6" s="21"/>
    </row>
    <row r="7" spans="2:11" ht="15.75" thickBot="1" x14ac:dyDescent="0.3">
      <c r="B7" s="3" t="s">
        <v>12</v>
      </c>
      <c r="C7" s="13">
        <v>3822.93</v>
      </c>
      <c r="E7" s="5" t="s">
        <v>18</v>
      </c>
      <c r="F7" s="28">
        <f>(C9-C28)/(C27-C28)</f>
        <v>0.20919137431995871</v>
      </c>
      <c r="G7" s="26">
        <v>0.27</v>
      </c>
      <c r="H7" s="21"/>
    </row>
    <row r="8" spans="2:11" ht="15.75" thickBot="1" x14ac:dyDescent="0.3">
      <c r="B8" s="5" t="s">
        <v>10</v>
      </c>
      <c r="C8" s="13">
        <v>3864.09</v>
      </c>
      <c r="E8" s="23" t="s">
        <v>19</v>
      </c>
      <c r="F8" s="29">
        <f>F5*G5+F6*G6+F7*G7</f>
        <v>0.32110807324379981</v>
      </c>
      <c r="G8" s="24" t="s">
        <v>28</v>
      </c>
      <c r="H8" s="17"/>
    </row>
    <row r="9" spans="2:11" ht="15.75" thickBot="1" x14ac:dyDescent="0.3">
      <c r="B9" s="2" t="s">
        <v>0</v>
      </c>
      <c r="C9" s="12">
        <v>3782.36</v>
      </c>
      <c r="F9" s="1"/>
      <c r="G9" s="1"/>
    </row>
    <row r="10" spans="2:11" ht="15.75" thickBot="1" x14ac:dyDescent="0.3">
      <c r="B10" s="3" t="s">
        <v>1</v>
      </c>
      <c r="C10" s="13">
        <v>3757.99</v>
      </c>
      <c r="E10" s="10" t="s">
        <v>27</v>
      </c>
      <c r="F10" s="36" t="s">
        <v>23</v>
      </c>
      <c r="G10" s="37" t="s">
        <v>24</v>
      </c>
      <c r="K10" s="40"/>
    </row>
    <row r="11" spans="2:11" x14ac:dyDescent="0.25">
      <c r="B11" s="3" t="s">
        <v>26</v>
      </c>
      <c r="C11" s="13">
        <v>3773.96</v>
      </c>
      <c r="E11" s="15" t="s">
        <v>58</v>
      </c>
      <c r="F11" s="38" t="s">
        <v>28</v>
      </c>
      <c r="G11" s="30">
        <v>-0.21</v>
      </c>
    </row>
    <row r="12" spans="2:11" ht="15.75" thickBot="1" x14ac:dyDescent="0.3">
      <c r="B12" s="3" t="s">
        <v>11</v>
      </c>
      <c r="C12" s="13">
        <v>3835.41</v>
      </c>
      <c r="E12" s="16" t="s">
        <v>60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0.25900000000000001</v>
      </c>
      <c r="E13" s="16" t="s">
        <v>61</v>
      </c>
      <c r="F13" s="31">
        <v>0.12</v>
      </c>
      <c r="G13" s="32">
        <v>-0.15</v>
      </c>
    </row>
    <row r="14" spans="2:11" ht="15.75" thickBot="1" x14ac:dyDescent="0.3">
      <c r="E14" s="16" t="s">
        <v>29</v>
      </c>
      <c r="F14" s="31">
        <v>0.15</v>
      </c>
      <c r="G14" s="32">
        <v>-0.15</v>
      </c>
    </row>
    <row r="15" spans="2:11" x14ac:dyDescent="0.25">
      <c r="B15" s="8" t="s">
        <v>13</v>
      </c>
      <c r="C15" s="9"/>
      <c r="E15" s="16" t="s">
        <v>62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C6*C$13*252^-0.5</f>
        <v>61.834475642448638</v>
      </c>
      <c r="E16" s="16" t="s">
        <v>63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3851.7644756424484</v>
      </c>
      <c r="E17" s="18" t="s">
        <v>59</v>
      </c>
      <c r="F17" s="33">
        <v>0.21</v>
      </c>
      <c r="G17" s="39" t="s">
        <v>28</v>
      </c>
    </row>
    <row r="18" spans="2:7" ht="15.75" thickBot="1" x14ac:dyDescent="0.3">
      <c r="B18" s="5" t="s">
        <v>8</v>
      </c>
      <c r="C18" s="6">
        <f>C6-C16</f>
        <v>3728.0955243575513</v>
      </c>
    </row>
    <row r="19" spans="2:7" ht="15.75" thickBot="1" x14ac:dyDescent="0.3"/>
    <row r="20" spans="2:7" x14ac:dyDescent="0.25">
      <c r="B20" s="8" t="s">
        <v>14</v>
      </c>
      <c r="C20" s="9"/>
    </row>
    <row r="21" spans="2:7" x14ac:dyDescent="0.25">
      <c r="B21" s="3" t="s">
        <v>9</v>
      </c>
      <c r="C21" s="4">
        <f>C7*C$13*(2/252)^0.5</f>
        <v>88.208581353988166</v>
      </c>
    </row>
    <row r="22" spans="2:7" x14ac:dyDescent="0.25">
      <c r="B22" s="3" t="s">
        <v>7</v>
      </c>
      <c r="C22" s="4">
        <f>C7+C21</f>
        <v>3911.1385813539882</v>
      </c>
    </row>
    <row r="23" spans="2:7" ht="15.75" thickBot="1" x14ac:dyDescent="0.3">
      <c r="B23" s="5" t="s">
        <v>8</v>
      </c>
      <c r="C23" s="6">
        <f>C7-C21</f>
        <v>3734.7214186460114</v>
      </c>
    </row>
    <row r="24" spans="2:7" ht="15.75" thickBot="1" x14ac:dyDescent="0.3"/>
    <row r="25" spans="2:7" x14ac:dyDescent="0.25">
      <c r="B25" s="8" t="s">
        <v>15</v>
      </c>
      <c r="C25" s="9"/>
    </row>
    <row r="26" spans="2:7" x14ac:dyDescent="0.25">
      <c r="B26" s="3" t="s">
        <v>9</v>
      </c>
      <c r="C26" s="4">
        <f>C17*C$13*(5/252)^0.5</f>
        <v>140.5219666522591</v>
      </c>
    </row>
    <row r="27" spans="2:7" x14ac:dyDescent="0.25">
      <c r="B27" s="3" t="s">
        <v>7</v>
      </c>
      <c r="C27" s="4">
        <f>C8+C26</f>
        <v>4004.6119666522591</v>
      </c>
    </row>
    <row r="28" spans="2:7" ht="15.75" thickBot="1" x14ac:dyDescent="0.3">
      <c r="B28" s="5" t="s">
        <v>8</v>
      </c>
      <c r="C28" s="6">
        <f>C8-C26</f>
        <v>3723.5680333477412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H7" sqref="H7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67</v>
      </c>
      <c r="C2" s="17">
        <v>2022</v>
      </c>
      <c r="F2" s="84" t="s">
        <v>84</v>
      </c>
      <c r="G2" s="84" t="s">
        <v>86</v>
      </c>
      <c r="H2" s="71" t="s">
        <v>85</v>
      </c>
      <c r="I2" s="22"/>
      <c r="J2" s="22"/>
      <c r="K2" s="70" t="s">
        <v>69</v>
      </c>
      <c r="L2" s="71" t="s">
        <v>6</v>
      </c>
      <c r="M2" s="22"/>
      <c r="N2" s="22"/>
    </row>
    <row r="3" spans="2:14" x14ac:dyDescent="0.25">
      <c r="B3" s="22" t="s">
        <v>68</v>
      </c>
      <c r="C3" s="75">
        <v>44824</v>
      </c>
      <c r="E3" s="22" t="s">
        <v>81</v>
      </c>
      <c r="F3" s="78">
        <f>COUNTA(Tracker!K:K)-1</f>
        <v>3</v>
      </c>
      <c r="G3" s="80" t="s">
        <v>28</v>
      </c>
      <c r="H3" s="72">
        <f>C7/F3</f>
        <v>694.66666666666663</v>
      </c>
      <c r="J3" s="22" t="s">
        <v>87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71</v>
      </c>
      <c r="C4" s="72">
        <v>23681.65</v>
      </c>
      <c r="E4" s="22" t="s">
        <v>82</v>
      </c>
      <c r="F4" s="78">
        <f>COUNTIF(Tracker!J:J, "&gt;0")</f>
        <v>3</v>
      </c>
      <c r="G4" s="81">
        <f>F4/F3</f>
        <v>1</v>
      </c>
      <c r="H4" s="72">
        <f>(SUMIF(Tracker!H:H, "&gt;0", Tracker!H:H)-SUMIF(Tracker!H2,"&gt;0", Tracker!H2))/F4*100</f>
        <v>694.66666666666663</v>
      </c>
      <c r="J4" s="22" t="s">
        <v>88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70</v>
      </c>
      <c r="C5" s="72">
        <v>23681.65</v>
      </c>
      <c r="E5" s="22" t="s">
        <v>83</v>
      </c>
      <c r="F5" s="78">
        <f>COUNTIF(Tracker!J:J, "&lt;0")</f>
        <v>0</v>
      </c>
      <c r="G5" s="81">
        <f>F5/F3</f>
        <v>0</v>
      </c>
      <c r="H5" s="72">
        <f>IFERROR((SUMIF(Tracker!H:H, "&lt;0", Tracker!H:H)-SUMIF(Tracker!H2,"&lt;0", Tracker!H2))/F5*100, 0)</f>
        <v>0</v>
      </c>
      <c r="J5" s="22" t="s">
        <v>89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43</v>
      </c>
      <c r="C7" s="72">
        <f>INDEX(Tracker!K:K, COUNTA(Tracker!K:K)+3,1)</f>
        <v>2084</v>
      </c>
      <c r="E7" s="22" t="s">
        <v>72</v>
      </c>
      <c r="F7" s="76">
        <f>C7/C4</f>
        <v>8.8000624956453624E-2</v>
      </c>
      <c r="G7" s="76"/>
      <c r="J7" s="22" t="s">
        <v>76</v>
      </c>
      <c r="K7" s="82">
        <v>20</v>
      </c>
      <c r="L7" s="82">
        <v>25</v>
      </c>
    </row>
    <row r="8" spans="2:14" x14ac:dyDescent="0.25">
      <c r="B8" s="22" t="s">
        <v>74</v>
      </c>
      <c r="C8" s="72">
        <f>INDEX(Tracker!L:L, COUNTA(Tracker!L:L)+3,1)</f>
        <v>2217</v>
      </c>
      <c r="E8" s="22" t="s">
        <v>77</v>
      </c>
      <c r="F8" s="76">
        <f>(1+F7)^(365/(Indicator!B2-Dashboard!C3+1))-1</f>
        <v>28610.850928801134</v>
      </c>
      <c r="G8" s="76"/>
      <c r="J8" s="22" t="s">
        <v>80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73</v>
      </c>
      <c r="C9" s="76">
        <f>C7/C8</f>
        <v>0.94000902119981955</v>
      </c>
      <c r="E9" s="22" t="s">
        <v>78</v>
      </c>
      <c r="F9" s="76">
        <f>(1+F7)^((44927-C3)/(Indicator!B2-Dashboard!C3+1))-1</f>
        <v>17.096752173544029</v>
      </c>
      <c r="G9" s="76"/>
      <c r="J9" s="22" t="s">
        <v>79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7"/>
  <sheetViews>
    <sheetView workbookViewId="0">
      <selection activeCell="G26" sqref="G26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44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44826</v>
      </c>
      <c r="B2" s="43">
        <f>Indicator!$C$9</f>
        <v>3782.36</v>
      </c>
      <c r="C2" s="43">
        <f>Indicator!$C$10</f>
        <v>3757.99</v>
      </c>
      <c r="D2" s="43">
        <f>Indicator!$C$11</f>
        <v>3773.96</v>
      </c>
      <c r="E2" s="43">
        <f>Indicator!$C$12</f>
        <v>3835.41</v>
      </c>
      <c r="F2" s="44">
        <f>Indicator!$C$13</f>
        <v>0.25900000000000001</v>
      </c>
      <c r="G2" s="44">
        <f>Indicator!$F$8</f>
        <v>0.32110807324379981</v>
      </c>
      <c r="H2" s="59">
        <f>SUMIF(Trades!A:A,Tracker!A2,Trades!H:H)</f>
        <v>9.7100000000000009</v>
      </c>
      <c r="I2" s="60">
        <f>SUMIFS(Trades!H:H,  Trades!A:A,Tracker!A2,  Trades!C:C, "STO")</f>
        <v>9.7100000000000009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31</v>
      </c>
      <c r="B4" s="45" t="s">
        <v>30</v>
      </c>
      <c r="C4" s="45" t="s">
        <v>38</v>
      </c>
      <c r="D4" s="45" t="s">
        <v>39</v>
      </c>
      <c r="E4" s="45" t="s">
        <v>40</v>
      </c>
      <c r="F4" s="46" t="s">
        <v>41</v>
      </c>
      <c r="G4" s="46" t="s">
        <v>42</v>
      </c>
      <c r="H4" s="47" t="s">
        <v>43</v>
      </c>
      <c r="I4" s="63" t="s">
        <v>64</v>
      </c>
      <c r="J4" s="47" t="s">
        <v>48</v>
      </c>
      <c r="K4" s="67" t="s">
        <v>65</v>
      </c>
      <c r="L4" s="47" t="s">
        <v>75</v>
      </c>
      <c r="M4" s="74" t="s">
        <v>49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50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7"/>
  <sheetViews>
    <sheetView tabSelected="1" workbookViewId="0">
      <selection activeCell="I24" sqref="I24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5.7109375" style="31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34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</row>
    <row r="2" spans="1:12" x14ac:dyDescent="0.25">
      <c r="A2" s="48">
        <v>44824</v>
      </c>
      <c r="B2" s="49">
        <v>949</v>
      </c>
      <c r="C2" s="31" t="s">
        <v>45</v>
      </c>
      <c r="D2" s="17" t="s">
        <v>46</v>
      </c>
      <c r="E2" s="31">
        <v>-0.15</v>
      </c>
      <c r="F2" s="31">
        <v>1</v>
      </c>
      <c r="G2" s="50">
        <v>4.2699999999999996</v>
      </c>
      <c r="H2" s="51">
        <f t="shared" ref="H2:H7" si="0">G2*F2</f>
        <v>4.2699999999999996</v>
      </c>
      <c r="I2" s="52">
        <v>3</v>
      </c>
      <c r="J2" s="73">
        <f t="shared" ref="J2:J4" si="1">-I2*H2</f>
        <v>-12.809999999999999</v>
      </c>
    </row>
    <row r="3" spans="1:12" x14ac:dyDescent="0.25">
      <c r="A3" s="48">
        <v>44824</v>
      </c>
      <c r="B3" s="49">
        <v>950</v>
      </c>
      <c r="C3" s="31" t="s">
        <v>45</v>
      </c>
      <c r="D3" s="17" t="s">
        <v>47</v>
      </c>
      <c r="E3" s="31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45</v>
      </c>
      <c r="D4" s="17" t="s">
        <v>51</v>
      </c>
      <c r="E4" s="31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55</v>
      </c>
      <c r="D5" s="17" t="s">
        <v>54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45</v>
      </c>
      <c r="D6" s="69" t="s">
        <v>91</v>
      </c>
      <c r="E6" s="31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>-I6*H6</f>
        <v>-14.91</v>
      </c>
    </row>
    <row r="7" spans="1:12" x14ac:dyDescent="0.25">
      <c r="A7" s="48">
        <v>44826</v>
      </c>
      <c r="B7" s="49">
        <v>946</v>
      </c>
      <c r="C7" s="31" t="s">
        <v>45</v>
      </c>
      <c r="D7" s="69" t="s">
        <v>90</v>
      </c>
      <c r="E7" s="31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>-I7*H7</f>
        <v>-14.22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G21" sqref="G21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92</v>
      </c>
    </row>
    <row r="3" spans="2:9" x14ac:dyDescent="0.25">
      <c r="B3" t="s">
        <v>93</v>
      </c>
    </row>
    <row r="4" spans="2:9" x14ac:dyDescent="0.25">
      <c r="B4" t="s">
        <v>94</v>
      </c>
    </row>
    <row r="6" spans="2:9" x14ac:dyDescent="0.25">
      <c r="B6" s="92"/>
      <c r="C6" s="92" t="s">
        <v>95</v>
      </c>
      <c r="D6" s="92" t="s">
        <v>96</v>
      </c>
      <c r="E6" s="92" t="s">
        <v>97</v>
      </c>
      <c r="F6" s="92" t="s">
        <v>98</v>
      </c>
      <c r="G6" s="92" t="s">
        <v>99</v>
      </c>
      <c r="H6" s="92" t="s">
        <v>95</v>
      </c>
      <c r="I6" s="92"/>
    </row>
    <row r="7" spans="2:9" x14ac:dyDescent="0.25">
      <c r="B7" s="92" t="s">
        <v>100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101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102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43</v>
      </c>
      <c r="C10" s="95">
        <v>-250</v>
      </c>
      <c r="D10" s="95">
        <v>0</v>
      </c>
      <c r="E10" s="95">
        <v>500</v>
      </c>
      <c r="F10" s="95">
        <v>500</v>
      </c>
      <c r="G10" s="95">
        <v>0</v>
      </c>
      <c r="H10" s="95">
        <v>-250</v>
      </c>
    </row>
    <row r="13" spans="2:9" x14ac:dyDescent="0.25">
      <c r="B13" s="92" t="s">
        <v>103</v>
      </c>
      <c r="C13" s="99" t="s">
        <v>43</v>
      </c>
      <c r="D13" s="99" t="s">
        <v>102</v>
      </c>
      <c r="E13" s="99" t="s">
        <v>104</v>
      </c>
      <c r="F13" s="99"/>
      <c r="G13" s="92"/>
    </row>
    <row r="14" spans="2:9" x14ac:dyDescent="0.25">
      <c r="B14" t="s">
        <v>105</v>
      </c>
      <c r="C14" s="96">
        <f>E10</f>
        <v>500</v>
      </c>
      <c r="D14" s="94">
        <f>F9-E9</f>
        <v>0.68259999999999998</v>
      </c>
      <c r="E14" s="96">
        <f>C14*D14</f>
        <v>341.3</v>
      </c>
      <c r="F14" s="94"/>
    </row>
    <row r="15" spans="2:9" x14ac:dyDescent="0.25">
      <c r="B15" t="s">
        <v>106</v>
      </c>
      <c r="C15" s="96">
        <f>C10</f>
        <v>-250</v>
      </c>
      <c r="D15" s="94">
        <f>100%+C9-H9</f>
        <v>0.1336</v>
      </c>
      <c r="E15" s="96">
        <f>D15*C15</f>
        <v>-33.4</v>
      </c>
      <c r="F15" s="94"/>
    </row>
    <row r="16" spans="2:9" x14ac:dyDescent="0.25">
      <c r="B16" t="s">
        <v>107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108</v>
      </c>
      <c r="C17" s="96">
        <v>-250</v>
      </c>
      <c r="D17" s="94">
        <f>(H9-G9)*2</f>
        <v>0.13779999999999992</v>
      </c>
      <c r="E17" s="96">
        <f t="shared" si="0"/>
        <v>-34.449999999999982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109</v>
      </c>
      <c r="C20" s="100" t="s">
        <v>110</v>
      </c>
      <c r="D20" s="100" t="s">
        <v>111</v>
      </c>
      <c r="E20" s="100" t="s">
        <v>112</v>
      </c>
    </row>
    <row r="21" spans="2:6" x14ac:dyDescent="0.25">
      <c r="B21" s="92" t="s">
        <v>113</v>
      </c>
      <c r="C21" s="96">
        <f>SUM(E14:E17)</f>
        <v>273.45000000000005</v>
      </c>
      <c r="D21" s="97">
        <f>C21*21</f>
        <v>5742.4500000000007</v>
      </c>
      <c r="E21" s="96">
        <f>C21*252</f>
        <v>68909.400000000009</v>
      </c>
    </row>
    <row r="22" spans="2:6" x14ac:dyDescent="0.25">
      <c r="B22" s="92" t="s">
        <v>74</v>
      </c>
      <c r="C22" s="96">
        <f>E10</f>
        <v>500</v>
      </c>
      <c r="D22" s="97">
        <f>C22*21</f>
        <v>10500</v>
      </c>
      <c r="E22" s="96">
        <f>C22*252</f>
        <v>126000</v>
      </c>
    </row>
    <row r="23" spans="2:6" x14ac:dyDescent="0.25">
      <c r="B23" s="92" t="s">
        <v>73</v>
      </c>
      <c r="C23" s="98">
        <f>C21/C22</f>
        <v>0.54690000000000005</v>
      </c>
      <c r="D23" s="98">
        <f>D21/D22</f>
        <v>0.54690000000000005</v>
      </c>
      <c r="E23" s="98">
        <f>E21/E22</f>
        <v>0.54690000000000005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</vt:lpstr>
      <vt:lpstr>Dashboard</vt:lpstr>
      <vt:lpstr>Tracker</vt:lpstr>
      <vt:lpstr>Trades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2022-09-22T20:43:17Z</dcterms:modified>
</cp:coreProperties>
</file>