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projects.ssw.com.au/Templates/"/>
    </mc:Choice>
  </mc:AlternateContent>
  <bookViews>
    <workbookView xWindow="0" yWindow="0" windowWidth="28800" windowHeight="12432" activeTab="1"/>
  </bookViews>
  <sheets>
    <sheet name="Resources" sheetId="2" r:id="rId1"/>
    <sheet name="Estimates" sheetId="1" r:id="rId2"/>
  </sheets>
  <definedNames>
    <definedName name="Areas">Resources!$A$18:$A$20</definedName>
    <definedName name="BlendedRates">Resources!$A$18:$D$20</definedName>
    <definedName name="DefaultArea">Resources!$A$19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 l="1"/>
  <c r="D10" i="1"/>
  <c r="D5" i="1"/>
  <c r="D6" i="1"/>
  <c r="D7" i="1"/>
  <c r="D9" i="1"/>
  <c r="D11" i="1"/>
  <c r="D12" i="1"/>
  <c r="D14" i="1"/>
  <c r="D16" i="1"/>
  <c r="D17" i="1"/>
  <c r="D4" i="1"/>
  <c r="C20" i="2"/>
  <c r="F1" i="1" l="1"/>
  <c r="G1" i="1"/>
  <c r="C19" i="2"/>
  <c r="C18" i="2"/>
  <c r="H13" i="1"/>
  <c r="F4" i="1"/>
  <c r="H12" i="1"/>
  <c r="F16" i="1"/>
  <c r="H14" i="1"/>
  <c r="H11" i="1"/>
  <c r="H16" i="1"/>
  <c r="F15" i="1"/>
  <c r="H17" i="1"/>
  <c r="F12" i="1"/>
  <c r="C3" i="1"/>
  <c r="F10" i="1"/>
  <c r="F11" i="1"/>
  <c r="H10" i="1"/>
  <c r="F9" i="1"/>
  <c r="H15" i="1"/>
  <c r="H8" i="1"/>
  <c r="F5" i="1"/>
  <c r="H9" i="1"/>
  <c r="F6" i="1"/>
  <c r="H5" i="1"/>
  <c r="H4" i="1"/>
  <c r="F7" i="1"/>
  <c r="H7" i="1"/>
  <c r="D3" i="1"/>
  <c r="F8" i="1"/>
  <c r="H6" i="1"/>
  <c r="F14" i="1"/>
  <c r="F17" i="1"/>
  <c r="C21" i="1" l="1"/>
  <c r="D21" i="1"/>
  <c r="D22" i="1"/>
  <c r="C22" i="1"/>
  <c r="C23" i="1"/>
  <c r="C20" i="1"/>
  <c r="D23" i="1"/>
  <c r="D20" i="1"/>
  <c r="H1" i="1"/>
  <c r="I1" i="1"/>
  <c r="H3" i="1"/>
  <c r="C19" i="1"/>
  <c r="H21" i="1"/>
  <c r="F22" i="1"/>
  <c r="G21" i="1"/>
  <c r="F21" i="1"/>
  <c r="I21" i="1"/>
  <c r="D19" i="1"/>
  <c r="F23" i="1"/>
  <c r="F20" i="1"/>
  <c r="D6" i="2" l="1"/>
  <c r="D7" i="2"/>
  <c r="D8" i="2"/>
  <c r="D9" i="2"/>
  <c r="D10" i="2"/>
  <c r="D11" i="2"/>
  <c r="D12" i="2"/>
  <c r="D13" i="2"/>
  <c r="D14" i="2"/>
  <c r="D15" i="2"/>
  <c r="D5" i="2"/>
  <c r="H23" i="1"/>
  <c r="D25" i="1"/>
  <c r="H22" i="1"/>
  <c r="H20" i="1"/>
  <c r="C25" i="1"/>
  <c r="F3" i="1"/>
  <c r="E3" i="1" l="1"/>
  <c r="E19" i="1"/>
  <c r="D20" i="2"/>
  <c r="D18" i="2"/>
  <c r="D19" i="2"/>
  <c r="D2" i="1"/>
  <c r="C2" i="1"/>
  <c r="G12" i="1"/>
  <c r="I23" i="1"/>
  <c r="G4" i="1"/>
  <c r="I4" i="1"/>
  <c r="I17" i="1"/>
  <c r="G9" i="1"/>
  <c r="I10" i="1"/>
  <c r="H19" i="1"/>
  <c r="G6" i="1"/>
  <c r="I8" i="1"/>
  <c r="I6" i="1"/>
  <c r="G8" i="1"/>
  <c r="I16" i="1"/>
  <c r="I20" i="1"/>
  <c r="I14" i="1"/>
  <c r="G22" i="1"/>
  <c r="I7" i="1"/>
  <c r="G20" i="1"/>
  <c r="I11" i="1"/>
  <c r="G7" i="1"/>
  <c r="I12" i="1"/>
  <c r="G11" i="1"/>
  <c r="I9" i="1"/>
  <c r="G15" i="1"/>
  <c r="G5" i="1"/>
  <c r="I15" i="1"/>
  <c r="G16" i="1"/>
  <c r="G23" i="1"/>
  <c r="G19" i="1" s="1"/>
  <c r="H25" i="1"/>
  <c r="F26" i="1" s="1"/>
  <c r="I22" i="1"/>
  <c r="I19" i="1" s="1"/>
  <c r="C26" i="1"/>
  <c r="G14" i="1"/>
  <c r="I13" i="1"/>
  <c r="I5" i="1"/>
  <c r="I3" i="1" s="1"/>
  <c r="I25" i="1" s="1"/>
  <c r="G26" i="1" s="1"/>
  <c r="G17" i="1"/>
  <c r="F19" i="1"/>
  <c r="F25" i="1" s="1"/>
  <c r="G10" i="1"/>
  <c r="G3" i="1" s="1"/>
  <c r="I2" i="1" l="1"/>
  <c r="F2" i="1"/>
  <c r="H2" i="1"/>
  <c r="G25" i="1"/>
  <c r="G2" i="1" l="1"/>
</calcChain>
</file>

<file path=xl/comments1.xml><?xml version="1.0" encoding="utf-8"?>
<comments xmlns="http://schemas.openxmlformats.org/spreadsheetml/2006/main">
  <authors>
    <author>Danijel Malik</author>
  </authors>
  <commentList>
    <comment ref="A18" authorId="0" shapeId="0">
      <text>
        <r>
          <rPr>
            <b/>
            <sz val="9"/>
            <color indexed="81"/>
            <rFont val="Tahoma"/>
            <family val="2"/>
          </rPr>
          <t>Danijel Malik:</t>
        </r>
        <r>
          <rPr>
            <sz val="9"/>
            <color indexed="81"/>
            <rFont val="Tahoma"/>
            <family val="2"/>
          </rPr>
          <t xml:space="preserve">
Rates are blended</t>
        </r>
      </text>
    </comment>
    <comment ref="A19" authorId="0" shapeId="0">
      <text>
        <r>
          <rPr>
            <b/>
            <sz val="9"/>
            <color indexed="81"/>
            <rFont val="Tahoma"/>
            <family val="2"/>
          </rPr>
          <t>Danijel Malik:</t>
        </r>
        <r>
          <rPr>
            <sz val="9"/>
            <color indexed="81"/>
            <rFont val="Tahoma"/>
            <family val="2"/>
          </rPr>
          <t xml:space="preserve">
Rates are blended</t>
        </r>
      </text>
    </comment>
  </commentList>
</comments>
</file>

<file path=xl/comments2.xml><?xml version="1.0" encoding="utf-8"?>
<comments xmlns="http://schemas.openxmlformats.org/spreadsheetml/2006/main">
  <authors>
    <author>Danijel Malik</author>
  </authors>
  <commentList>
    <comment ref="E3" authorId="0" shapeId="0">
      <text>
        <r>
          <rPr>
            <b/>
            <sz val="9"/>
            <color indexed="81"/>
            <rFont val="Tahoma"/>
            <family val="2"/>
          </rPr>
          <t>Danijel Malik:</t>
        </r>
        <r>
          <rPr>
            <sz val="9"/>
            <color indexed="81"/>
            <rFont val="Tahoma"/>
            <family val="2"/>
          </rPr>
          <t xml:space="preserve">
Best practice
Requirements: 60%
General: 40%</t>
        </r>
      </text>
    </comment>
    <comment ref="E19" authorId="0" shapeId="0">
      <text>
        <r>
          <rPr>
            <b/>
            <sz val="9"/>
            <color indexed="81"/>
            <rFont val="Tahoma"/>
            <family val="2"/>
          </rPr>
          <t>Danijel Malik:</t>
        </r>
        <r>
          <rPr>
            <sz val="9"/>
            <color indexed="81"/>
            <rFont val="Tahoma"/>
            <family val="2"/>
          </rPr>
          <t xml:space="preserve">
Best practice
Requirements: 60%
General: 40%</t>
        </r>
      </text>
    </comment>
  </commentList>
</comments>
</file>

<file path=xl/sharedStrings.xml><?xml version="1.0" encoding="utf-8"?>
<sst xmlns="http://schemas.openxmlformats.org/spreadsheetml/2006/main" count="70" uniqueCount="41">
  <si>
    <t>Work Breakdown Structure</t>
  </si>
  <si>
    <t>Standard</t>
  </si>
  <si>
    <t>MVP</t>
  </si>
  <si>
    <t>Solution Architect</t>
  </si>
  <si>
    <t>Total Cost</t>
  </si>
  <si>
    <t>-</t>
  </si>
  <si>
    <t>Project Management</t>
  </si>
  <si>
    <t>Testing</t>
  </si>
  <si>
    <t>Task 1</t>
  </si>
  <si>
    <t>Task 2</t>
  </si>
  <si>
    <t>Task 3</t>
  </si>
  <si>
    <t>Task 4</t>
  </si>
  <si>
    <t>Resource</t>
  </si>
  <si>
    <t>Chief Architect</t>
  </si>
  <si>
    <t>Senior Software Architect</t>
  </si>
  <si>
    <t>Pre-paid 40h</t>
  </si>
  <si>
    <t>Development</t>
  </si>
  <si>
    <t>Design</t>
  </si>
  <si>
    <t>Search Engine Optimization Expert</t>
  </si>
  <si>
    <t>User Experience Expert</t>
  </si>
  <si>
    <t>Senior System Administrator</t>
  </si>
  <si>
    <t>Software Architect</t>
  </si>
  <si>
    <t>System Administrator</t>
  </si>
  <si>
    <t>Senior Web/Graphic Designer</t>
  </si>
  <si>
    <t>Senior Software Developer</t>
  </si>
  <si>
    <t>Software Developer</t>
  </si>
  <si>
    <t>Areas</t>
  </si>
  <si>
    <t>Quantity</t>
  </si>
  <si>
    <t>Area</t>
  </si>
  <si>
    <t>Is MVP</t>
  </si>
  <si>
    <t>Requirements</t>
  </si>
  <si>
    <t>General</t>
  </si>
  <si>
    <t>Distribution</t>
  </si>
  <si>
    <t>Bug Fixes</t>
  </si>
  <si>
    <t>Total</t>
  </si>
  <si>
    <t>Estimate</t>
  </si>
  <si>
    <t>DevOps</t>
  </si>
  <si>
    <t>SysAdmin</t>
  </si>
  <si>
    <t>MVP Total</t>
  </si>
  <si>
    <t>Estimates Calculator</t>
  </si>
  <si>
    <t xml:space="preserve">As per https://rules.ssw.com.au/spec-do-you-know-how-to-give-the-customer-a-ballpark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</si>
</sst>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_-&quot;$&quot;* #,##0_-;\-&quot;$&quot;* #,##0_-;_-&quot;$&quot;* &quot;-&quot;??_-;_-@_-"/>
    <numFmt numFmtId="165" formatCode="#\ &quot;h&quot;"/>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charset val="238"/>
      <scheme val="minor"/>
    </font>
    <font>
      <b/>
      <sz val="11"/>
      <color theme="1"/>
      <name val="Calibri"/>
      <family val="2"/>
      <charset val="238"/>
      <scheme val="minor"/>
    </font>
    <font>
      <b/>
      <sz val="11"/>
      <name val="Calibri"/>
      <family val="2"/>
      <charset val="238"/>
      <scheme val="minor"/>
    </font>
    <font>
      <b/>
      <sz val="11"/>
      <name val="Calibri"/>
      <family val="2"/>
      <scheme val="minor"/>
    </font>
    <font>
      <sz val="9"/>
      <color indexed="81"/>
      <name val="Tahoma"/>
      <family val="2"/>
    </font>
    <font>
      <b/>
      <sz val="9"/>
      <color indexed="81"/>
      <name val="Tahoma"/>
      <family val="2"/>
    </font>
    <font>
      <b/>
      <sz val="11"/>
      <color theme="2" tint="-0.749961851863155"/>
      <name val="Calibri"/>
      <family val="2"/>
      <scheme val="minor"/>
    </font>
    <font>
      <sz val="18"/>
      <color theme="1"/>
      <name val="Calibri"/>
      <family val="2"/>
      <scheme val="minor"/>
    </font>
  </fonts>
  <fills count="4">
    <fill>
      <patternFill patternType="none"/>
    </fill>
    <fill>
      <patternFill patternType="gray125"/>
    </fill>
    <fill>
      <patternFill patternType="solid">
        <fgColor theme="0" tint="-0.24994659260841701"/>
        <bgColor indexed="64"/>
      </patternFill>
    </fill>
    <fill>
      <patternFill patternType="solid">
        <fgColor theme="1" tint="0.34998626667073579"/>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1" tint="0.499984740745262"/>
      </bottom>
      <diagonal/>
    </border>
    <border>
      <left/>
      <right/>
      <top style="thin">
        <color indexed="64"/>
      </top>
      <bottom style="thin">
        <color indexed="64"/>
      </bottom>
      <diagonal/>
    </border>
    <border>
      <left/>
      <right/>
      <top/>
      <bottom style="medium">
        <color theme="2" tint="-0.499984740745262"/>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3" borderId="3" applyNumberFormat="0" applyAlignment="0" applyProtection="0"/>
    <xf numFmtId="0" fontId="10" fillId="2" borderId="1" applyNumberFormat="0" applyAlignment="0" applyProtection="0"/>
  </cellStyleXfs>
  <cellXfs count="55">
    <xf numFmtId="0" fontId="0" fillId="0" borderId="0" xfId="0"/>
    <xf numFmtId="0" fontId="4" fillId="0" borderId="0" xfId="0" applyFont="1" applyAlignment="1">
      <alignment wrapText="1"/>
    </xf>
    <xf numFmtId="0" fontId="5" fillId="0" borderId="0" xfId="0" applyFont="1" applyAlignment="1">
      <alignment wrapText="1"/>
    </xf>
    <xf numFmtId="0" fontId="4" fillId="0" borderId="0" xfId="0" applyFont="1"/>
    <xf numFmtId="0" fontId="7" fillId="0" borderId="0" xfId="0" applyFont="1" applyFill="1" applyBorder="1"/>
    <xf numFmtId="0" fontId="4" fillId="0" borderId="0" xfId="0" applyFont="1" applyFill="1" applyBorder="1"/>
    <xf numFmtId="0" fontId="7" fillId="0" borderId="0" xfId="0" applyFont="1" applyAlignment="1">
      <alignment horizontal="center" wrapText="1"/>
    </xf>
    <xf numFmtId="0" fontId="4" fillId="0" borderId="0" xfId="0" applyFont="1" applyAlignment="1">
      <alignment horizontal="center"/>
    </xf>
    <xf numFmtId="0" fontId="4" fillId="0" borderId="0" xfId="0" applyFont="1" applyFill="1" applyBorder="1" applyAlignment="1">
      <alignment horizontal="center"/>
    </xf>
    <xf numFmtId="9" fontId="0" fillId="0" borderId="0" xfId="2" applyFont="1"/>
    <xf numFmtId="0" fontId="4" fillId="0" borderId="0" xfId="0" applyFont="1" applyFill="1" applyBorder="1" applyAlignment="1">
      <alignment horizontal="left" wrapText="1"/>
    </xf>
    <xf numFmtId="0" fontId="10" fillId="2" borderId="1" xfId="4" applyAlignment="1">
      <alignment horizontal="left" wrapText="1"/>
    </xf>
    <xf numFmtId="0" fontId="0" fillId="0" borderId="2" xfId="0" applyBorder="1"/>
    <xf numFmtId="0" fontId="3" fillId="0" borderId="2" xfId="0" applyFont="1" applyBorder="1"/>
    <xf numFmtId="0" fontId="3" fillId="0" borderId="0" xfId="0" applyFont="1"/>
    <xf numFmtId="44" fontId="0" fillId="0" borderId="0" xfId="1" applyFont="1"/>
    <xf numFmtId="44" fontId="3" fillId="0" borderId="0" xfId="1" applyFont="1"/>
    <xf numFmtId="0" fontId="0" fillId="0" borderId="2" xfId="0" applyBorder="1" applyAlignment="1">
      <alignment horizontal="center"/>
    </xf>
    <xf numFmtId="0" fontId="0" fillId="0" borderId="0" xfId="0" applyAlignment="1">
      <alignment horizontal="center"/>
    </xf>
    <xf numFmtId="0" fontId="0" fillId="0" borderId="0" xfId="0" applyFont="1"/>
    <xf numFmtId="0" fontId="3" fillId="0" borderId="0" xfId="0" applyFont="1" applyAlignment="1">
      <alignment horizontal="center"/>
    </xf>
    <xf numFmtId="9" fontId="6" fillId="0" borderId="0" xfId="2" applyFont="1" applyAlignment="1">
      <alignment horizontal="center" wrapText="1"/>
    </xf>
    <xf numFmtId="9" fontId="3" fillId="0" borderId="4" xfId="2" applyFont="1" applyBorder="1" applyAlignment="1">
      <alignment horizontal="center"/>
    </xf>
    <xf numFmtId="9" fontId="4" fillId="0" borderId="0" xfId="2" applyFont="1" applyFill="1" applyBorder="1" applyAlignment="1">
      <alignment horizontal="center" wrapText="1"/>
    </xf>
    <xf numFmtId="9" fontId="4" fillId="0" borderId="0" xfId="2" applyFont="1" applyFill="1" applyBorder="1" applyAlignment="1">
      <alignment horizontal="center"/>
    </xf>
    <xf numFmtId="9" fontId="4" fillId="0" borderId="0" xfId="2" applyFont="1" applyAlignment="1">
      <alignment horizontal="center"/>
    </xf>
    <xf numFmtId="9" fontId="10" fillId="2" borderId="1" xfId="4" applyNumberFormat="1" applyAlignment="1">
      <alignment horizontal="center" wrapText="1"/>
    </xf>
    <xf numFmtId="9" fontId="10" fillId="2" borderId="1" xfId="4" applyNumberFormat="1" applyAlignment="1">
      <alignment horizontal="center"/>
    </xf>
    <xf numFmtId="0" fontId="10" fillId="2" borderId="1" xfId="4" applyAlignment="1">
      <alignment horizontal="center"/>
    </xf>
    <xf numFmtId="164" fontId="3" fillId="0" borderId="0" xfId="1" applyNumberFormat="1" applyFont="1" applyAlignment="1">
      <alignment horizontal="right"/>
    </xf>
    <xf numFmtId="164" fontId="0" fillId="0" borderId="0" xfId="1" applyNumberFormat="1" applyFont="1" applyAlignment="1">
      <alignment horizontal="right"/>
    </xf>
    <xf numFmtId="164" fontId="1" fillId="0" borderId="0" xfId="1" applyNumberFormat="1" applyFont="1" applyAlignment="1">
      <alignment horizontal="right"/>
    </xf>
    <xf numFmtId="0" fontId="10" fillId="2" borderId="1" xfId="4"/>
    <xf numFmtId="164" fontId="10" fillId="2" borderId="1" xfId="1" applyNumberFormat="1" applyFont="1" applyFill="1" applyBorder="1" applyAlignment="1">
      <alignment horizontal="center" wrapText="1"/>
    </xf>
    <xf numFmtId="164" fontId="10" fillId="2" borderId="1" xfId="1" applyNumberFormat="1" applyFont="1" applyFill="1" applyBorder="1" applyAlignment="1">
      <alignment horizontal="center"/>
    </xf>
    <xf numFmtId="164" fontId="10" fillId="2" borderId="1" xfId="1" applyNumberFormat="1" applyFont="1" applyFill="1" applyBorder="1" applyAlignment="1"/>
    <xf numFmtId="165" fontId="6" fillId="0" borderId="0" xfId="0" applyNumberFormat="1" applyFont="1" applyAlignment="1">
      <alignment horizontal="center" wrapText="1"/>
    </xf>
    <xf numFmtId="165" fontId="3" fillId="0" borderId="4" xfId="0" applyNumberFormat="1" applyFont="1" applyBorder="1" applyAlignment="1">
      <alignment horizontal="center"/>
    </xf>
    <xf numFmtId="165" fontId="10" fillId="2" borderId="1" xfId="4" applyNumberFormat="1" applyAlignment="1">
      <alignment horizontal="center" wrapText="1"/>
    </xf>
    <xf numFmtId="165" fontId="0" fillId="0" borderId="0" xfId="0" applyNumberFormat="1" applyAlignment="1">
      <alignment horizontal="center"/>
    </xf>
    <xf numFmtId="165" fontId="4" fillId="0" borderId="0" xfId="0" applyNumberFormat="1" applyFont="1" applyFill="1" applyBorder="1" applyAlignment="1">
      <alignment horizontal="center" wrapText="1"/>
    </xf>
    <xf numFmtId="165" fontId="10" fillId="2" borderId="1" xfId="4" applyNumberFormat="1" applyAlignment="1">
      <alignment horizontal="center"/>
    </xf>
    <xf numFmtId="165" fontId="4" fillId="0" borderId="0" xfId="0" applyNumberFormat="1" applyFont="1" applyFill="1" applyBorder="1" applyAlignment="1">
      <alignment horizontal="center"/>
    </xf>
    <xf numFmtId="165" fontId="0" fillId="0" borderId="0" xfId="1" applyNumberFormat="1" applyFont="1" applyAlignment="1">
      <alignment horizontal="center"/>
    </xf>
    <xf numFmtId="165" fontId="4" fillId="0" borderId="0" xfId="0" applyNumberFormat="1" applyFont="1" applyAlignment="1">
      <alignment horizontal="center"/>
    </xf>
    <xf numFmtId="164" fontId="3" fillId="0" borderId="2" xfId="1" applyNumberFormat="1" applyFont="1" applyBorder="1" applyAlignment="1">
      <alignment horizontal="right"/>
    </xf>
    <xf numFmtId="164" fontId="10" fillId="2" borderId="1" xfId="1" applyNumberFormat="1" applyFont="1" applyFill="1" applyBorder="1" applyAlignment="1">
      <alignment horizontal="right"/>
    </xf>
    <xf numFmtId="164" fontId="0" fillId="0" borderId="0" xfId="1" applyNumberFormat="1" applyFont="1" applyAlignment="1"/>
    <xf numFmtId="164" fontId="0" fillId="0" borderId="0" xfId="1" applyNumberFormat="1" applyFont="1" applyBorder="1" applyAlignment="1">
      <alignment horizontal="right"/>
    </xf>
    <xf numFmtId="164" fontId="4" fillId="0" borderId="0" xfId="1" applyNumberFormat="1" applyFont="1" applyFill="1" applyBorder="1" applyAlignment="1"/>
    <xf numFmtId="164" fontId="3" fillId="0" borderId="0" xfId="1" applyNumberFormat="1" applyFont="1" applyAlignment="1">
      <alignment horizontal="right" wrapText="1"/>
    </xf>
    <xf numFmtId="164" fontId="0" fillId="0" borderId="0" xfId="1" applyNumberFormat="1" applyFont="1"/>
    <xf numFmtId="164" fontId="4" fillId="0" borderId="0" xfId="1" applyNumberFormat="1" applyFont="1" applyFill="1" applyBorder="1"/>
    <xf numFmtId="165" fontId="5" fillId="0" borderId="0" xfId="0" applyNumberFormat="1" applyFont="1" applyAlignment="1">
      <alignment horizontal="center" wrapText="1"/>
    </xf>
    <xf numFmtId="0" fontId="11" fillId="0" borderId="0" xfId="0" applyFont="1"/>
  </cellXfs>
  <cellStyles count="5">
    <cellStyle name="Currency" xfId="1" builtinId="4"/>
    <cellStyle name="Normal" xfId="0" builtinId="0"/>
    <cellStyle name="Percent" xfId="2" builtinId="5"/>
    <cellStyle name="SSW Header" xfId="3"/>
    <cellStyle name="SSW Header 2" xfId="4"/>
  </cellStyles>
  <dxfs count="0"/>
  <tableStyles count="0" defaultTableStyle="TableStyleMedium2" defaultPivotStyle="PivotStyleLight16"/>
  <colors>
    <mruColors>
      <color rgb="FFAC0000"/>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workbookViewId="0">
      <selection activeCell="H26" sqref="H26"/>
    </sheetView>
  </sheetViews>
  <sheetFormatPr defaultRowHeight="14.4" x14ac:dyDescent="0.3"/>
  <cols>
    <col min="1" max="1" width="32.109375" bestFit="1" customWidth="1"/>
    <col min="2" max="2" width="8.109375" style="19" bestFit="1" customWidth="1"/>
    <col min="3" max="3" width="11.33203125" style="30" customWidth="1"/>
    <col min="4" max="4" width="13.6640625" style="30" bestFit="1" customWidth="1"/>
    <col min="5" max="5" width="12.5546875" style="15" customWidth="1"/>
    <col min="6" max="7" width="13.5546875" style="18" customWidth="1"/>
    <col min="8" max="8" width="10.88671875" style="18" customWidth="1"/>
  </cols>
  <sheetData>
    <row r="1" spans="1:8" ht="23.4" x14ac:dyDescent="0.45">
      <c r="A1" s="54" t="s">
        <v>39</v>
      </c>
    </row>
    <row r="2" spans="1:8" x14ac:dyDescent="0.3">
      <c r="A2" t="s">
        <v>40</v>
      </c>
    </row>
    <row r="4" spans="1:8" x14ac:dyDescent="0.3">
      <c r="A4" s="14" t="s">
        <v>12</v>
      </c>
      <c r="B4" s="14" t="s">
        <v>27</v>
      </c>
      <c r="C4" s="29" t="s">
        <v>1</v>
      </c>
      <c r="D4" s="29" t="s">
        <v>15</v>
      </c>
      <c r="E4" s="16"/>
      <c r="F4" s="20" t="s">
        <v>16</v>
      </c>
      <c r="G4" s="20" t="s">
        <v>17</v>
      </c>
      <c r="H4" s="20" t="s">
        <v>37</v>
      </c>
    </row>
    <row r="5" spans="1:8" x14ac:dyDescent="0.3">
      <c r="A5" t="s">
        <v>13</v>
      </c>
      <c r="C5" s="30">
        <v>285</v>
      </c>
      <c r="D5" s="30">
        <f>C5-15</f>
        <v>270</v>
      </c>
      <c r="F5" s="18">
        <v>1</v>
      </c>
    </row>
    <row r="6" spans="1:8" x14ac:dyDescent="0.3">
      <c r="A6" t="s">
        <v>3</v>
      </c>
      <c r="B6" s="19">
        <v>1</v>
      </c>
      <c r="C6" s="30">
        <v>265</v>
      </c>
      <c r="D6" s="30">
        <f t="shared" ref="D6:D15" si="0">C6-15</f>
        <v>250</v>
      </c>
      <c r="F6" s="18">
        <v>1</v>
      </c>
    </row>
    <row r="7" spans="1:8" x14ac:dyDescent="0.3">
      <c r="A7" t="s">
        <v>14</v>
      </c>
      <c r="B7" s="19">
        <v>1</v>
      </c>
      <c r="C7" s="30">
        <v>225</v>
      </c>
      <c r="D7" s="30">
        <f t="shared" si="0"/>
        <v>210</v>
      </c>
      <c r="F7" s="18">
        <v>1</v>
      </c>
    </row>
    <row r="8" spans="1:8" x14ac:dyDescent="0.3">
      <c r="A8" t="s">
        <v>18</v>
      </c>
      <c r="C8" s="30">
        <v>225</v>
      </c>
      <c r="D8" s="30">
        <f t="shared" si="0"/>
        <v>210</v>
      </c>
      <c r="F8" s="18">
        <v>1</v>
      </c>
    </row>
    <row r="9" spans="1:8" x14ac:dyDescent="0.3">
      <c r="A9" t="s">
        <v>19</v>
      </c>
      <c r="C9" s="30">
        <v>225</v>
      </c>
      <c r="D9" s="30">
        <f t="shared" si="0"/>
        <v>210</v>
      </c>
      <c r="F9" s="18">
        <v>1</v>
      </c>
    </row>
    <row r="10" spans="1:8" x14ac:dyDescent="0.3">
      <c r="A10" t="s">
        <v>20</v>
      </c>
      <c r="C10" s="30">
        <v>215</v>
      </c>
      <c r="D10" s="30">
        <f t="shared" si="0"/>
        <v>200</v>
      </c>
      <c r="F10" s="18">
        <v>1</v>
      </c>
    </row>
    <row r="11" spans="1:8" x14ac:dyDescent="0.3">
      <c r="A11" t="s">
        <v>21</v>
      </c>
      <c r="C11" s="30">
        <v>195</v>
      </c>
      <c r="D11" s="30">
        <f t="shared" si="0"/>
        <v>180</v>
      </c>
      <c r="F11" s="18">
        <v>1</v>
      </c>
    </row>
    <row r="12" spans="1:8" x14ac:dyDescent="0.3">
      <c r="A12" t="s">
        <v>22</v>
      </c>
      <c r="B12" s="19">
        <v>1</v>
      </c>
      <c r="C12" s="30">
        <v>195</v>
      </c>
      <c r="D12" s="30">
        <f t="shared" si="0"/>
        <v>180</v>
      </c>
      <c r="H12" s="18">
        <v>1</v>
      </c>
    </row>
    <row r="13" spans="1:8" x14ac:dyDescent="0.3">
      <c r="A13" t="s">
        <v>23</v>
      </c>
      <c r="B13" s="19">
        <v>1</v>
      </c>
      <c r="C13" s="30">
        <v>195</v>
      </c>
      <c r="D13" s="30">
        <f t="shared" si="0"/>
        <v>180</v>
      </c>
      <c r="G13" s="18">
        <v>1</v>
      </c>
    </row>
    <row r="14" spans="1:8" x14ac:dyDescent="0.3">
      <c r="A14" t="s">
        <v>24</v>
      </c>
      <c r="C14" s="30">
        <v>175</v>
      </c>
      <c r="D14" s="30">
        <f t="shared" si="0"/>
        <v>160</v>
      </c>
      <c r="F14" s="18">
        <v>1</v>
      </c>
    </row>
    <row r="15" spans="1:8" x14ac:dyDescent="0.3">
      <c r="A15" s="19" t="s">
        <v>25</v>
      </c>
      <c r="B15" s="19">
        <v>2</v>
      </c>
      <c r="C15" s="31">
        <v>135</v>
      </c>
      <c r="D15" s="30">
        <f t="shared" si="0"/>
        <v>120</v>
      </c>
      <c r="F15" s="20">
        <v>1</v>
      </c>
      <c r="G15" s="20"/>
    </row>
    <row r="16" spans="1:8" x14ac:dyDescent="0.3">
      <c r="A16" s="19"/>
      <c r="C16" s="31"/>
      <c r="F16" s="20"/>
      <c r="G16" s="20"/>
    </row>
    <row r="17" spans="1:7" x14ac:dyDescent="0.3">
      <c r="A17" s="14" t="s">
        <v>26</v>
      </c>
      <c r="C17" s="31"/>
      <c r="F17" s="20"/>
      <c r="G17" s="20"/>
    </row>
    <row r="18" spans="1:7" x14ac:dyDescent="0.3">
      <c r="A18" t="s">
        <v>17</v>
      </c>
      <c r="C18" s="30">
        <f>CEILING(SUMPRODUCT($B$5:$B$15,C$5:C$15*($G$5:$G$15=1))/SUMIF($G$5:$G$15,1,$B$5:$B$15),1)</f>
        <v>195</v>
      </c>
      <c r="D18" s="30">
        <f>CEILING(SUMPRODUCT($B$5:$B$15,D$5:D$15*($G$5:$G$15=1))/SUMIF($G$5:$G$15,1,$B$5:$B$15),1)</f>
        <v>180</v>
      </c>
    </row>
    <row r="19" spans="1:7" x14ac:dyDescent="0.3">
      <c r="A19" t="s">
        <v>16</v>
      </c>
      <c r="C19" s="30">
        <f>CEILING(SUMPRODUCT($B$5:$B$15,C$5:C$15*($F$5:$F$15=1))/SUMIF($F$5:$F$15,1,$B$5:$B$15),1)</f>
        <v>190</v>
      </c>
      <c r="D19" s="30">
        <f>CEILING(SUMPRODUCT($B$5:$B$15,D$5:D$15*($F$5:$F$15=1))/SUMIF($F$5:$F$15,1,$B$5:$B$15),1)</f>
        <v>175</v>
      </c>
    </row>
    <row r="20" spans="1:7" x14ac:dyDescent="0.3">
      <c r="A20" t="s">
        <v>37</v>
      </c>
      <c r="C20" s="30">
        <f>CEILING(SUMPRODUCT($B$5:$B$15,C$5:C$15*($H$5:$H$15=1))/SUMIF($H$5:$H$15,1,$B$5:$B$15),1)</f>
        <v>195</v>
      </c>
      <c r="D20" s="30">
        <f>CEILING(SUMPRODUCT($B$5:$B$15,D$5:D$15*($H$5:$H$15=1))/SUMIF($H$5:$H$15,1,$B$5:$B$15),1)</f>
        <v>180</v>
      </c>
    </row>
  </sheetData>
  <sortState ref="A11:A13">
    <sortCondition ref="A2"/>
  </sortState>
  <conditionalFormatting sqref="F1:H1048576">
    <cfRule type="iconSet" priority="1">
      <iconSet iconSet="3Symbols2" showValue="0">
        <cfvo type="percent" val="0"/>
        <cfvo type="percent" val="33"/>
        <cfvo type="percent" val="67"/>
      </iconSet>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
  <sheetViews>
    <sheetView tabSelected="1" zoomScaleNormal="100" workbookViewId="0">
      <pane ySplit="2" topLeftCell="A3" activePane="bottomLeft" state="frozen"/>
      <selection pane="bottomLeft" activeCell="E30" sqref="E30"/>
    </sheetView>
  </sheetViews>
  <sheetFormatPr defaultRowHeight="14.4" x14ac:dyDescent="0.3"/>
  <cols>
    <col min="1" max="1" width="1.5546875" style="3" customWidth="1"/>
    <col min="2" max="2" width="74.5546875" style="3" bestFit="1" customWidth="1"/>
    <col min="3" max="3" width="9.33203125" style="44" customWidth="1"/>
    <col min="4" max="4" width="12" style="44" hidden="1" customWidth="1"/>
    <col min="5" max="5" width="14.109375" style="25" customWidth="1"/>
    <col min="6" max="7" width="13" style="30" customWidth="1"/>
    <col min="8" max="9" width="13" style="30" hidden="1" customWidth="1"/>
    <col min="10" max="10" width="9.109375" style="7"/>
    <col min="11" max="11" width="14.33203125" style="7" customWidth="1"/>
    <col min="12" max="12" width="7.88671875" bestFit="1" customWidth="1"/>
    <col min="13" max="244" width="9.109375" style="3"/>
    <col min="245" max="245" width="1.5546875" style="3" customWidth="1"/>
    <col min="246" max="246" width="33.88671875" style="3" customWidth="1"/>
    <col min="247" max="247" width="14.44140625" style="3" customWidth="1"/>
    <col min="248" max="248" width="14.109375" style="3" customWidth="1"/>
    <col min="249" max="249" width="13.44140625" style="3" customWidth="1"/>
    <col min="250" max="250" width="25.44140625" style="3" customWidth="1"/>
    <col min="251" max="251" width="44" style="3" customWidth="1"/>
    <col min="252" max="500" width="9.109375" style="3"/>
    <col min="501" max="501" width="1.5546875" style="3" customWidth="1"/>
    <col min="502" max="502" width="33.88671875" style="3" customWidth="1"/>
    <col min="503" max="503" width="14.44140625" style="3" customWidth="1"/>
    <col min="504" max="504" width="14.109375" style="3" customWidth="1"/>
    <col min="505" max="505" width="13.44140625" style="3" customWidth="1"/>
    <col min="506" max="506" width="25.44140625" style="3" customWidth="1"/>
    <col min="507" max="507" width="44" style="3" customWidth="1"/>
    <col min="508" max="756" width="9.109375" style="3"/>
    <col min="757" max="757" width="1.5546875" style="3" customWidth="1"/>
    <col min="758" max="758" width="33.88671875" style="3" customWidth="1"/>
    <col min="759" max="759" width="14.44140625" style="3" customWidth="1"/>
    <col min="760" max="760" width="14.109375" style="3" customWidth="1"/>
    <col min="761" max="761" width="13.44140625" style="3" customWidth="1"/>
    <col min="762" max="762" width="25.44140625" style="3" customWidth="1"/>
    <col min="763" max="763" width="44" style="3" customWidth="1"/>
    <col min="764" max="1012" width="9.109375" style="3"/>
    <col min="1013" max="1013" width="1.5546875" style="3" customWidth="1"/>
    <col min="1014" max="1014" width="33.88671875" style="3" customWidth="1"/>
    <col min="1015" max="1015" width="14.44140625" style="3" customWidth="1"/>
    <col min="1016" max="1016" width="14.109375" style="3" customWidth="1"/>
    <col min="1017" max="1017" width="13.44140625" style="3" customWidth="1"/>
    <col min="1018" max="1018" width="25.44140625" style="3" customWidth="1"/>
    <col min="1019" max="1019" width="44" style="3" customWidth="1"/>
    <col min="1020" max="1268" width="9.109375" style="3"/>
    <col min="1269" max="1269" width="1.5546875" style="3" customWidth="1"/>
    <col min="1270" max="1270" width="33.88671875" style="3" customWidth="1"/>
    <col min="1271" max="1271" width="14.44140625" style="3" customWidth="1"/>
    <col min="1272" max="1272" width="14.109375" style="3" customWidth="1"/>
    <col min="1273" max="1273" width="13.44140625" style="3" customWidth="1"/>
    <col min="1274" max="1274" width="25.44140625" style="3" customWidth="1"/>
    <col min="1275" max="1275" width="44" style="3" customWidth="1"/>
    <col min="1276" max="1524" width="9.109375" style="3"/>
    <col min="1525" max="1525" width="1.5546875" style="3" customWidth="1"/>
    <col min="1526" max="1526" width="33.88671875" style="3" customWidth="1"/>
    <col min="1527" max="1527" width="14.44140625" style="3" customWidth="1"/>
    <col min="1528" max="1528" width="14.109375" style="3" customWidth="1"/>
    <col min="1529" max="1529" width="13.44140625" style="3" customWidth="1"/>
    <col min="1530" max="1530" width="25.44140625" style="3" customWidth="1"/>
    <col min="1531" max="1531" width="44" style="3" customWidth="1"/>
    <col min="1532" max="1780" width="9.109375" style="3"/>
    <col min="1781" max="1781" width="1.5546875" style="3" customWidth="1"/>
    <col min="1782" max="1782" width="33.88671875" style="3" customWidth="1"/>
    <col min="1783" max="1783" width="14.44140625" style="3" customWidth="1"/>
    <col min="1784" max="1784" width="14.109375" style="3" customWidth="1"/>
    <col min="1785" max="1785" width="13.44140625" style="3" customWidth="1"/>
    <col min="1786" max="1786" width="25.44140625" style="3" customWidth="1"/>
    <col min="1787" max="1787" width="44" style="3" customWidth="1"/>
    <col min="1788" max="2036" width="9.109375" style="3"/>
    <col min="2037" max="2037" width="1.5546875" style="3" customWidth="1"/>
    <col min="2038" max="2038" width="33.88671875" style="3" customWidth="1"/>
    <col min="2039" max="2039" width="14.44140625" style="3" customWidth="1"/>
    <col min="2040" max="2040" width="14.109375" style="3" customWidth="1"/>
    <col min="2041" max="2041" width="13.44140625" style="3" customWidth="1"/>
    <col min="2042" max="2042" width="25.44140625" style="3" customWidth="1"/>
    <col min="2043" max="2043" width="44" style="3" customWidth="1"/>
    <col min="2044" max="2292" width="9.109375" style="3"/>
    <col min="2293" max="2293" width="1.5546875" style="3" customWidth="1"/>
    <col min="2294" max="2294" width="33.88671875" style="3" customWidth="1"/>
    <col min="2295" max="2295" width="14.44140625" style="3" customWidth="1"/>
    <col min="2296" max="2296" width="14.109375" style="3" customWidth="1"/>
    <col min="2297" max="2297" width="13.44140625" style="3" customWidth="1"/>
    <col min="2298" max="2298" width="25.44140625" style="3" customWidth="1"/>
    <col min="2299" max="2299" width="44" style="3" customWidth="1"/>
    <col min="2300" max="2548" width="9.109375" style="3"/>
    <col min="2549" max="2549" width="1.5546875" style="3" customWidth="1"/>
    <col min="2550" max="2550" width="33.88671875" style="3" customWidth="1"/>
    <col min="2551" max="2551" width="14.44140625" style="3" customWidth="1"/>
    <col min="2552" max="2552" width="14.109375" style="3" customWidth="1"/>
    <col min="2553" max="2553" width="13.44140625" style="3" customWidth="1"/>
    <col min="2554" max="2554" width="25.44140625" style="3" customWidth="1"/>
    <col min="2555" max="2555" width="44" style="3" customWidth="1"/>
    <col min="2556" max="2804" width="9.109375" style="3"/>
    <col min="2805" max="2805" width="1.5546875" style="3" customWidth="1"/>
    <col min="2806" max="2806" width="33.88671875" style="3" customWidth="1"/>
    <col min="2807" max="2807" width="14.44140625" style="3" customWidth="1"/>
    <col min="2808" max="2808" width="14.109375" style="3" customWidth="1"/>
    <col min="2809" max="2809" width="13.44140625" style="3" customWidth="1"/>
    <col min="2810" max="2810" width="25.44140625" style="3" customWidth="1"/>
    <col min="2811" max="2811" width="44" style="3" customWidth="1"/>
    <col min="2812" max="3060" width="9.109375" style="3"/>
    <col min="3061" max="3061" width="1.5546875" style="3" customWidth="1"/>
    <col min="3062" max="3062" width="33.88671875" style="3" customWidth="1"/>
    <col min="3063" max="3063" width="14.44140625" style="3" customWidth="1"/>
    <col min="3064" max="3064" width="14.109375" style="3" customWidth="1"/>
    <col min="3065" max="3065" width="13.44140625" style="3" customWidth="1"/>
    <col min="3066" max="3066" width="25.44140625" style="3" customWidth="1"/>
    <col min="3067" max="3067" width="44" style="3" customWidth="1"/>
    <col min="3068" max="3316" width="9.109375" style="3"/>
    <col min="3317" max="3317" width="1.5546875" style="3" customWidth="1"/>
    <col min="3318" max="3318" width="33.88671875" style="3" customWidth="1"/>
    <col min="3319" max="3319" width="14.44140625" style="3" customWidth="1"/>
    <col min="3320" max="3320" width="14.109375" style="3" customWidth="1"/>
    <col min="3321" max="3321" width="13.44140625" style="3" customWidth="1"/>
    <col min="3322" max="3322" width="25.44140625" style="3" customWidth="1"/>
    <col min="3323" max="3323" width="44" style="3" customWidth="1"/>
    <col min="3324" max="3572" width="9.109375" style="3"/>
    <col min="3573" max="3573" width="1.5546875" style="3" customWidth="1"/>
    <col min="3574" max="3574" width="33.88671875" style="3" customWidth="1"/>
    <col min="3575" max="3575" width="14.44140625" style="3" customWidth="1"/>
    <col min="3576" max="3576" width="14.109375" style="3" customWidth="1"/>
    <col min="3577" max="3577" width="13.44140625" style="3" customWidth="1"/>
    <col min="3578" max="3578" width="25.44140625" style="3" customWidth="1"/>
    <col min="3579" max="3579" width="44" style="3" customWidth="1"/>
    <col min="3580" max="3828" width="9.109375" style="3"/>
    <col min="3829" max="3829" width="1.5546875" style="3" customWidth="1"/>
    <col min="3830" max="3830" width="33.88671875" style="3" customWidth="1"/>
    <col min="3831" max="3831" width="14.44140625" style="3" customWidth="1"/>
    <col min="3832" max="3832" width="14.109375" style="3" customWidth="1"/>
    <col min="3833" max="3833" width="13.44140625" style="3" customWidth="1"/>
    <col min="3834" max="3834" width="25.44140625" style="3" customWidth="1"/>
    <col min="3835" max="3835" width="44" style="3" customWidth="1"/>
    <col min="3836" max="4084" width="9.109375" style="3"/>
    <col min="4085" max="4085" width="1.5546875" style="3" customWidth="1"/>
    <col min="4086" max="4086" width="33.88671875" style="3" customWidth="1"/>
    <col min="4087" max="4087" width="14.44140625" style="3" customWidth="1"/>
    <col min="4088" max="4088" width="14.109375" style="3" customWidth="1"/>
    <col min="4089" max="4089" width="13.44140625" style="3" customWidth="1"/>
    <col min="4090" max="4090" width="25.44140625" style="3" customWidth="1"/>
    <col min="4091" max="4091" width="44" style="3" customWidth="1"/>
    <col min="4092" max="4340" width="9.109375" style="3"/>
    <col min="4341" max="4341" width="1.5546875" style="3" customWidth="1"/>
    <col min="4342" max="4342" width="33.88671875" style="3" customWidth="1"/>
    <col min="4343" max="4343" width="14.44140625" style="3" customWidth="1"/>
    <col min="4344" max="4344" width="14.109375" style="3" customWidth="1"/>
    <col min="4345" max="4345" width="13.44140625" style="3" customWidth="1"/>
    <col min="4346" max="4346" width="25.44140625" style="3" customWidth="1"/>
    <col min="4347" max="4347" width="44" style="3" customWidth="1"/>
    <col min="4348" max="4596" width="9.109375" style="3"/>
    <col min="4597" max="4597" width="1.5546875" style="3" customWidth="1"/>
    <col min="4598" max="4598" width="33.88671875" style="3" customWidth="1"/>
    <col min="4599" max="4599" width="14.44140625" style="3" customWidth="1"/>
    <col min="4600" max="4600" width="14.109375" style="3" customWidth="1"/>
    <col min="4601" max="4601" width="13.44140625" style="3" customWidth="1"/>
    <col min="4602" max="4602" width="25.44140625" style="3" customWidth="1"/>
    <col min="4603" max="4603" width="44" style="3" customWidth="1"/>
    <col min="4604" max="4852" width="9.109375" style="3"/>
    <col min="4853" max="4853" width="1.5546875" style="3" customWidth="1"/>
    <col min="4854" max="4854" width="33.88671875" style="3" customWidth="1"/>
    <col min="4855" max="4855" width="14.44140625" style="3" customWidth="1"/>
    <col min="4856" max="4856" width="14.109375" style="3" customWidth="1"/>
    <col min="4857" max="4857" width="13.44140625" style="3" customWidth="1"/>
    <col min="4858" max="4858" width="25.44140625" style="3" customWidth="1"/>
    <col min="4859" max="4859" width="44" style="3" customWidth="1"/>
    <col min="4860" max="5108" width="9.109375" style="3"/>
    <col min="5109" max="5109" width="1.5546875" style="3" customWidth="1"/>
    <col min="5110" max="5110" width="33.88671875" style="3" customWidth="1"/>
    <col min="5111" max="5111" width="14.44140625" style="3" customWidth="1"/>
    <col min="5112" max="5112" width="14.109375" style="3" customWidth="1"/>
    <col min="5113" max="5113" width="13.44140625" style="3" customWidth="1"/>
    <col min="5114" max="5114" width="25.44140625" style="3" customWidth="1"/>
    <col min="5115" max="5115" width="44" style="3" customWidth="1"/>
    <col min="5116" max="5364" width="9.109375" style="3"/>
    <col min="5365" max="5365" width="1.5546875" style="3" customWidth="1"/>
    <col min="5366" max="5366" width="33.88671875" style="3" customWidth="1"/>
    <col min="5367" max="5367" width="14.44140625" style="3" customWidth="1"/>
    <col min="5368" max="5368" width="14.109375" style="3" customWidth="1"/>
    <col min="5369" max="5369" width="13.44140625" style="3" customWidth="1"/>
    <col min="5370" max="5370" width="25.44140625" style="3" customWidth="1"/>
    <col min="5371" max="5371" width="44" style="3" customWidth="1"/>
    <col min="5372" max="5620" width="9.109375" style="3"/>
    <col min="5621" max="5621" width="1.5546875" style="3" customWidth="1"/>
    <col min="5622" max="5622" width="33.88671875" style="3" customWidth="1"/>
    <col min="5623" max="5623" width="14.44140625" style="3" customWidth="1"/>
    <col min="5624" max="5624" width="14.109375" style="3" customWidth="1"/>
    <col min="5625" max="5625" width="13.44140625" style="3" customWidth="1"/>
    <col min="5626" max="5626" width="25.44140625" style="3" customWidth="1"/>
    <col min="5627" max="5627" width="44" style="3" customWidth="1"/>
    <col min="5628" max="5876" width="9.109375" style="3"/>
    <col min="5877" max="5877" width="1.5546875" style="3" customWidth="1"/>
    <col min="5878" max="5878" width="33.88671875" style="3" customWidth="1"/>
    <col min="5879" max="5879" width="14.44140625" style="3" customWidth="1"/>
    <col min="5880" max="5880" width="14.109375" style="3" customWidth="1"/>
    <col min="5881" max="5881" width="13.44140625" style="3" customWidth="1"/>
    <col min="5882" max="5882" width="25.44140625" style="3" customWidth="1"/>
    <col min="5883" max="5883" width="44" style="3" customWidth="1"/>
    <col min="5884" max="6132" width="9.109375" style="3"/>
    <col min="6133" max="6133" width="1.5546875" style="3" customWidth="1"/>
    <col min="6134" max="6134" width="33.88671875" style="3" customWidth="1"/>
    <col min="6135" max="6135" width="14.44140625" style="3" customWidth="1"/>
    <col min="6136" max="6136" width="14.109375" style="3" customWidth="1"/>
    <col min="6137" max="6137" width="13.44140625" style="3" customWidth="1"/>
    <col min="6138" max="6138" width="25.44140625" style="3" customWidth="1"/>
    <col min="6139" max="6139" width="44" style="3" customWidth="1"/>
    <col min="6140" max="6388" width="9.109375" style="3"/>
    <col min="6389" max="6389" width="1.5546875" style="3" customWidth="1"/>
    <col min="6390" max="6390" width="33.88671875" style="3" customWidth="1"/>
    <col min="6391" max="6391" width="14.44140625" style="3" customWidth="1"/>
    <col min="6392" max="6392" width="14.109375" style="3" customWidth="1"/>
    <col min="6393" max="6393" width="13.44140625" style="3" customWidth="1"/>
    <col min="6394" max="6394" width="25.44140625" style="3" customWidth="1"/>
    <col min="6395" max="6395" width="44" style="3" customWidth="1"/>
    <col min="6396" max="6644" width="9.109375" style="3"/>
    <col min="6645" max="6645" width="1.5546875" style="3" customWidth="1"/>
    <col min="6646" max="6646" width="33.88671875" style="3" customWidth="1"/>
    <col min="6647" max="6647" width="14.44140625" style="3" customWidth="1"/>
    <col min="6648" max="6648" width="14.109375" style="3" customWidth="1"/>
    <col min="6649" max="6649" width="13.44140625" style="3" customWidth="1"/>
    <col min="6650" max="6650" width="25.44140625" style="3" customWidth="1"/>
    <col min="6651" max="6651" width="44" style="3" customWidth="1"/>
    <col min="6652" max="6900" width="9.109375" style="3"/>
    <col min="6901" max="6901" width="1.5546875" style="3" customWidth="1"/>
    <col min="6902" max="6902" width="33.88671875" style="3" customWidth="1"/>
    <col min="6903" max="6903" width="14.44140625" style="3" customWidth="1"/>
    <col min="6904" max="6904" width="14.109375" style="3" customWidth="1"/>
    <col min="6905" max="6905" width="13.44140625" style="3" customWidth="1"/>
    <col min="6906" max="6906" width="25.44140625" style="3" customWidth="1"/>
    <col min="6907" max="6907" width="44" style="3" customWidth="1"/>
    <col min="6908" max="7156" width="9.109375" style="3"/>
    <col min="7157" max="7157" width="1.5546875" style="3" customWidth="1"/>
    <col min="7158" max="7158" width="33.88671875" style="3" customWidth="1"/>
    <col min="7159" max="7159" width="14.44140625" style="3" customWidth="1"/>
    <col min="7160" max="7160" width="14.109375" style="3" customWidth="1"/>
    <col min="7161" max="7161" width="13.44140625" style="3" customWidth="1"/>
    <col min="7162" max="7162" width="25.44140625" style="3" customWidth="1"/>
    <col min="7163" max="7163" width="44" style="3" customWidth="1"/>
    <col min="7164" max="7412" width="9.109375" style="3"/>
    <col min="7413" max="7413" width="1.5546875" style="3" customWidth="1"/>
    <col min="7414" max="7414" width="33.88671875" style="3" customWidth="1"/>
    <col min="7415" max="7415" width="14.44140625" style="3" customWidth="1"/>
    <col min="7416" max="7416" width="14.109375" style="3" customWidth="1"/>
    <col min="7417" max="7417" width="13.44140625" style="3" customWidth="1"/>
    <col min="7418" max="7418" width="25.44140625" style="3" customWidth="1"/>
    <col min="7419" max="7419" width="44" style="3" customWidth="1"/>
    <col min="7420" max="7668" width="9.109375" style="3"/>
    <col min="7669" max="7669" width="1.5546875" style="3" customWidth="1"/>
    <col min="7670" max="7670" width="33.88671875" style="3" customWidth="1"/>
    <col min="7671" max="7671" width="14.44140625" style="3" customWidth="1"/>
    <col min="7672" max="7672" width="14.109375" style="3" customWidth="1"/>
    <col min="7673" max="7673" width="13.44140625" style="3" customWidth="1"/>
    <col min="7674" max="7674" width="25.44140625" style="3" customWidth="1"/>
    <col min="7675" max="7675" width="44" style="3" customWidth="1"/>
    <col min="7676" max="7924" width="9.109375" style="3"/>
    <col min="7925" max="7925" width="1.5546875" style="3" customWidth="1"/>
    <col min="7926" max="7926" width="33.88671875" style="3" customWidth="1"/>
    <col min="7927" max="7927" width="14.44140625" style="3" customWidth="1"/>
    <col min="7928" max="7928" width="14.109375" style="3" customWidth="1"/>
    <col min="7929" max="7929" width="13.44140625" style="3" customWidth="1"/>
    <col min="7930" max="7930" width="25.44140625" style="3" customWidth="1"/>
    <col min="7931" max="7931" width="44" style="3" customWidth="1"/>
    <col min="7932" max="8180" width="9.109375" style="3"/>
    <col min="8181" max="8181" width="1.5546875" style="3" customWidth="1"/>
    <col min="8182" max="8182" width="33.88671875" style="3" customWidth="1"/>
    <col min="8183" max="8183" width="14.44140625" style="3" customWidth="1"/>
    <col min="8184" max="8184" width="14.109375" style="3" customWidth="1"/>
    <col min="8185" max="8185" width="13.44140625" style="3" customWidth="1"/>
    <col min="8186" max="8186" width="25.44140625" style="3" customWidth="1"/>
    <col min="8187" max="8187" width="44" style="3" customWidth="1"/>
    <col min="8188" max="8436" width="9.109375" style="3"/>
    <col min="8437" max="8437" width="1.5546875" style="3" customWidth="1"/>
    <col min="8438" max="8438" width="33.88671875" style="3" customWidth="1"/>
    <col min="8439" max="8439" width="14.44140625" style="3" customWidth="1"/>
    <col min="8440" max="8440" width="14.109375" style="3" customWidth="1"/>
    <col min="8441" max="8441" width="13.44140625" style="3" customWidth="1"/>
    <col min="8442" max="8442" width="25.44140625" style="3" customWidth="1"/>
    <col min="8443" max="8443" width="44" style="3" customWidth="1"/>
    <col min="8444" max="8692" width="9.109375" style="3"/>
    <col min="8693" max="8693" width="1.5546875" style="3" customWidth="1"/>
    <col min="8694" max="8694" width="33.88671875" style="3" customWidth="1"/>
    <col min="8695" max="8695" width="14.44140625" style="3" customWidth="1"/>
    <col min="8696" max="8696" width="14.109375" style="3" customWidth="1"/>
    <col min="8697" max="8697" width="13.44140625" style="3" customWidth="1"/>
    <col min="8698" max="8698" width="25.44140625" style="3" customWidth="1"/>
    <col min="8699" max="8699" width="44" style="3" customWidth="1"/>
    <col min="8700" max="8948" width="9.109375" style="3"/>
    <col min="8949" max="8949" width="1.5546875" style="3" customWidth="1"/>
    <col min="8950" max="8950" width="33.88671875" style="3" customWidth="1"/>
    <col min="8951" max="8951" width="14.44140625" style="3" customWidth="1"/>
    <col min="8952" max="8952" width="14.109375" style="3" customWidth="1"/>
    <col min="8953" max="8953" width="13.44140625" style="3" customWidth="1"/>
    <col min="8954" max="8954" width="25.44140625" style="3" customWidth="1"/>
    <col min="8955" max="8955" width="44" style="3" customWidth="1"/>
    <col min="8956" max="9204" width="9.109375" style="3"/>
    <col min="9205" max="9205" width="1.5546875" style="3" customWidth="1"/>
    <col min="9206" max="9206" width="33.88671875" style="3" customWidth="1"/>
    <col min="9207" max="9207" width="14.44140625" style="3" customWidth="1"/>
    <col min="9208" max="9208" width="14.109375" style="3" customWidth="1"/>
    <col min="9209" max="9209" width="13.44140625" style="3" customWidth="1"/>
    <col min="9210" max="9210" width="25.44140625" style="3" customWidth="1"/>
    <col min="9211" max="9211" width="44" style="3" customWidth="1"/>
    <col min="9212" max="9460" width="9.109375" style="3"/>
    <col min="9461" max="9461" width="1.5546875" style="3" customWidth="1"/>
    <col min="9462" max="9462" width="33.88671875" style="3" customWidth="1"/>
    <col min="9463" max="9463" width="14.44140625" style="3" customWidth="1"/>
    <col min="9464" max="9464" width="14.109375" style="3" customWidth="1"/>
    <col min="9465" max="9465" width="13.44140625" style="3" customWidth="1"/>
    <col min="9466" max="9466" width="25.44140625" style="3" customWidth="1"/>
    <col min="9467" max="9467" width="44" style="3" customWidth="1"/>
    <col min="9468" max="9716" width="9.109375" style="3"/>
    <col min="9717" max="9717" width="1.5546875" style="3" customWidth="1"/>
    <col min="9718" max="9718" width="33.88671875" style="3" customWidth="1"/>
    <col min="9719" max="9719" width="14.44140625" style="3" customWidth="1"/>
    <col min="9720" max="9720" width="14.109375" style="3" customWidth="1"/>
    <col min="9721" max="9721" width="13.44140625" style="3" customWidth="1"/>
    <col min="9722" max="9722" width="25.44140625" style="3" customWidth="1"/>
    <col min="9723" max="9723" width="44" style="3" customWidth="1"/>
    <col min="9724" max="9972" width="9.109375" style="3"/>
    <col min="9973" max="9973" width="1.5546875" style="3" customWidth="1"/>
    <col min="9974" max="9974" width="33.88671875" style="3" customWidth="1"/>
    <col min="9975" max="9975" width="14.44140625" style="3" customWidth="1"/>
    <col min="9976" max="9976" width="14.109375" style="3" customWidth="1"/>
    <col min="9977" max="9977" width="13.44140625" style="3" customWidth="1"/>
    <col min="9978" max="9978" width="25.44140625" style="3" customWidth="1"/>
    <col min="9979" max="9979" width="44" style="3" customWidth="1"/>
    <col min="9980" max="10228" width="9.109375" style="3"/>
    <col min="10229" max="10229" width="1.5546875" style="3" customWidth="1"/>
    <col min="10230" max="10230" width="33.88671875" style="3" customWidth="1"/>
    <col min="10231" max="10231" width="14.44140625" style="3" customWidth="1"/>
    <col min="10232" max="10232" width="14.109375" style="3" customWidth="1"/>
    <col min="10233" max="10233" width="13.44140625" style="3" customWidth="1"/>
    <col min="10234" max="10234" width="25.44140625" style="3" customWidth="1"/>
    <col min="10235" max="10235" width="44" style="3" customWidth="1"/>
    <col min="10236" max="10484" width="9.109375" style="3"/>
    <col min="10485" max="10485" width="1.5546875" style="3" customWidth="1"/>
    <col min="10486" max="10486" width="33.88671875" style="3" customWidth="1"/>
    <col min="10487" max="10487" width="14.44140625" style="3" customWidth="1"/>
    <col min="10488" max="10488" width="14.109375" style="3" customWidth="1"/>
    <col min="10489" max="10489" width="13.44140625" style="3" customWidth="1"/>
    <col min="10490" max="10490" width="25.44140625" style="3" customWidth="1"/>
    <col min="10491" max="10491" width="44" style="3" customWidth="1"/>
    <col min="10492" max="10740" width="9.109375" style="3"/>
    <col min="10741" max="10741" width="1.5546875" style="3" customWidth="1"/>
    <col min="10742" max="10742" width="33.88671875" style="3" customWidth="1"/>
    <col min="10743" max="10743" width="14.44140625" style="3" customWidth="1"/>
    <col min="10744" max="10744" width="14.109375" style="3" customWidth="1"/>
    <col min="10745" max="10745" width="13.44140625" style="3" customWidth="1"/>
    <col min="10746" max="10746" width="25.44140625" style="3" customWidth="1"/>
    <col min="10747" max="10747" width="44" style="3" customWidth="1"/>
    <col min="10748" max="10996" width="9.109375" style="3"/>
    <col min="10997" max="10997" width="1.5546875" style="3" customWidth="1"/>
    <col min="10998" max="10998" width="33.88671875" style="3" customWidth="1"/>
    <col min="10999" max="10999" width="14.44140625" style="3" customWidth="1"/>
    <col min="11000" max="11000" width="14.109375" style="3" customWidth="1"/>
    <col min="11001" max="11001" width="13.44140625" style="3" customWidth="1"/>
    <col min="11002" max="11002" width="25.44140625" style="3" customWidth="1"/>
    <col min="11003" max="11003" width="44" style="3" customWidth="1"/>
    <col min="11004" max="11252" width="9.109375" style="3"/>
    <col min="11253" max="11253" width="1.5546875" style="3" customWidth="1"/>
    <col min="11254" max="11254" width="33.88671875" style="3" customWidth="1"/>
    <col min="11255" max="11255" width="14.44140625" style="3" customWidth="1"/>
    <col min="11256" max="11256" width="14.109375" style="3" customWidth="1"/>
    <col min="11257" max="11257" width="13.44140625" style="3" customWidth="1"/>
    <col min="11258" max="11258" width="25.44140625" style="3" customWidth="1"/>
    <col min="11259" max="11259" width="44" style="3" customWidth="1"/>
    <col min="11260" max="11508" width="9.109375" style="3"/>
    <col min="11509" max="11509" width="1.5546875" style="3" customWidth="1"/>
    <col min="11510" max="11510" width="33.88671875" style="3" customWidth="1"/>
    <col min="11511" max="11511" width="14.44140625" style="3" customWidth="1"/>
    <col min="11512" max="11512" width="14.109375" style="3" customWidth="1"/>
    <col min="11513" max="11513" width="13.44140625" style="3" customWidth="1"/>
    <col min="11514" max="11514" width="25.44140625" style="3" customWidth="1"/>
    <col min="11515" max="11515" width="44" style="3" customWidth="1"/>
    <col min="11516" max="11764" width="9.109375" style="3"/>
    <col min="11765" max="11765" width="1.5546875" style="3" customWidth="1"/>
    <col min="11766" max="11766" width="33.88671875" style="3" customWidth="1"/>
    <col min="11767" max="11767" width="14.44140625" style="3" customWidth="1"/>
    <col min="11768" max="11768" width="14.109375" style="3" customWidth="1"/>
    <col min="11769" max="11769" width="13.44140625" style="3" customWidth="1"/>
    <col min="11770" max="11770" width="25.44140625" style="3" customWidth="1"/>
    <col min="11771" max="11771" width="44" style="3" customWidth="1"/>
    <col min="11772" max="12020" width="9.109375" style="3"/>
    <col min="12021" max="12021" width="1.5546875" style="3" customWidth="1"/>
    <col min="12022" max="12022" width="33.88671875" style="3" customWidth="1"/>
    <col min="12023" max="12023" width="14.44140625" style="3" customWidth="1"/>
    <col min="12024" max="12024" width="14.109375" style="3" customWidth="1"/>
    <col min="12025" max="12025" width="13.44140625" style="3" customWidth="1"/>
    <col min="12026" max="12026" width="25.44140625" style="3" customWidth="1"/>
    <col min="12027" max="12027" width="44" style="3" customWidth="1"/>
    <col min="12028" max="12276" width="9.109375" style="3"/>
    <col min="12277" max="12277" width="1.5546875" style="3" customWidth="1"/>
    <col min="12278" max="12278" width="33.88671875" style="3" customWidth="1"/>
    <col min="12279" max="12279" width="14.44140625" style="3" customWidth="1"/>
    <col min="12280" max="12280" width="14.109375" style="3" customWidth="1"/>
    <col min="12281" max="12281" width="13.44140625" style="3" customWidth="1"/>
    <col min="12282" max="12282" width="25.44140625" style="3" customWidth="1"/>
    <col min="12283" max="12283" width="44" style="3" customWidth="1"/>
    <col min="12284" max="12532" width="9.109375" style="3"/>
    <col min="12533" max="12533" width="1.5546875" style="3" customWidth="1"/>
    <col min="12534" max="12534" width="33.88671875" style="3" customWidth="1"/>
    <col min="12535" max="12535" width="14.44140625" style="3" customWidth="1"/>
    <col min="12536" max="12536" width="14.109375" style="3" customWidth="1"/>
    <col min="12537" max="12537" width="13.44140625" style="3" customWidth="1"/>
    <col min="12538" max="12538" width="25.44140625" style="3" customWidth="1"/>
    <col min="12539" max="12539" width="44" style="3" customWidth="1"/>
    <col min="12540" max="12788" width="9.109375" style="3"/>
    <col min="12789" max="12789" width="1.5546875" style="3" customWidth="1"/>
    <col min="12790" max="12790" width="33.88671875" style="3" customWidth="1"/>
    <col min="12791" max="12791" width="14.44140625" style="3" customWidth="1"/>
    <col min="12792" max="12792" width="14.109375" style="3" customWidth="1"/>
    <col min="12793" max="12793" width="13.44140625" style="3" customWidth="1"/>
    <col min="12794" max="12794" width="25.44140625" style="3" customWidth="1"/>
    <col min="12795" max="12795" width="44" style="3" customWidth="1"/>
    <col min="12796" max="13044" width="9.109375" style="3"/>
    <col min="13045" max="13045" width="1.5546875" style="3" customWidth="1"/>
    <col min="13046" max="13046" width="33.88671875" style="3" customWidth="1"/>
    <col min="13047" max="13047" width="14.44140625" style="3" customWidth="1"/>
    <col min="13048" max="13048" width="14.109375" style="3" customWidth="1"/>
    <col min="13049" max="13049" width="13.44140625" style="3" customWidth="1"/>
    <col min="13050" max="13050" width="25.44140625" style="3" customWidth="1"/>
    <col min="13051" max="13051" width="44" style="3" customWidth="1"/>
    <col min="13052" max="13300" width="9.109375" style="3"/>
    <col min="13301" max="13301" width="1.5546875" style="3" customWidth="1"/>
    <col min="13302" max="13302" width="33.88671875" style="3" customWidth="1"/>
    <col min="13303" max="13303" width="14.44140625" style="3" customWidth="1"/>
    <col min="13304" max="13304" width="14.109375" style="3" customWidth="1"/>
    <col min="13305" max="13305" width="13.44140625" style="3" customWidth="1"/>
    <col min="13306" max="13306" width="25.44140625" style="3" customWidth="1"/>
    <col min="13307" max="13307" width="44" style="3" customWidth="1"/>
    <col min="13308" max="13556" width="9.109375" style="3"/>
    <col min="13557" max="13557" width="1.5546875" style="3" customWidth="1"/>
    <col min="13558" max="13558" width="33.88671875" style="3" customWidth="1"/>
    <col min="13559" max="13559" width="14.44140625" style="3" customWidth="1"/>
    <col min="13560" max="13560" width="14.109375" style="3" customWidth="1"/>
    <col min="13561" max="13561" width="13.44140625" style="3" customWidth="1"/>
    <col min="13562" max="13562" width="25.44140625" style="3" customWidth="1"/>
    <col min="13563" max="13563" width="44" style="3" customWidth="1"/>
    <col min="13564" max="13812" width="9.109375" style="3"/>
    <col min="13813" max="13813" width="1.5546875" style="3" customWidth="1"/>
    <col min="13814" max="13814" width="33.88671875" style="3" customWidth="1"/>
    <col min="13815" max="13815" width="14.44140625" style="3" customWidth="1"/>
    <col min="13816" max="13816" width="14.109375" style="3" customWidth="1"/>
    <col min="13817" max="13817" width="13.44140625" style="3" customWidth="1"/>
    <col min="13818" max="13818" width="25.44140625" style="3" customWidth="1"/>
    <col min="13819" max="13819" width="44" style="3" customWidth="1"/>
    <col min="13820" max="14068" width="9.109375" style="3"/>
    <col min="14069" max="14069" width="1.5546875" style="3" customWidth="1"/>
    <col min="14070" max="14070" width="33.88671875" style="3" customWidth="1"/>
    <col min="14071" max="14071" width="14.44140625" style="3" customWidth="1"/>
    <col min="14072" max="14072" width="14.109375" style="3" customWidth="1"/>
    <col min="14073" max="14073" width="13.44140625" style="3" customWidth="1"/>
    <col min="14074" max="14074" width="25.44140625" style="3" customWidth="1"/>
    <col min="14075" max="14075" width="44" style="3" customWidth="1"/>
    <col min="14076" max="14324" width="9.109375" style="3"/>
    <col min="14325" max="14325" width="1.5546875" style="3" customWidth="1"/>
    <col min="14326" max="14326" width="33.88671875" style="3" customWidth="1"/>
    <col min="14327" max="14327" width="14.44140625" style="3" customWidth="1"/>
    <col min="14328" max="14328" width="14.109375" style="3" customWidth="1"/>
    <col min="14329" max="14329" width="13.44140625" style="3" customWidth="1"/>
    <col min="14330" max="14330" width="25.44140625" style="3" customWidth="1"/>
    <col min="14331" max="14331" width="44" style="3" customWidth="1"/>
    <col min="14332" max="14580" width="9.109375" style="3"/>
    <col min="14581" max="14581" width="1.5546875" style="3" customWidth="1"/>
    <col min="14582" max="14582" width="33.88671875" style="3" customWidth="1"/>
    <col min="14583" max="14583" width="14.44140625" style="3" customWidth="1"/>
    <col min="14584" max="14584" width="14.109375" style="3" customWidth="1"/>
    <col min="14585" max="14585" width="13.44140625" style="3" customWidth="1"/>
    <col min="14586" max="14586" width="25.44140625" style="3" customWidth="1"/>
    <col min="14587" max="14587" width="44" style="3" customWidth="1"/>
    <col min="14588" max="14836" width="9.109375" style="3"/>
    <col min="14837" max="14837" width="1.5546875" style="3" customWidth="1"/>
    <col min="14838" max="14838" width="33.88671875" style="3" customWidth="1"/>
    <col min="14839" max="14839" width="14.44140625" style="3" customWidth="1"/>
    <col min="14840" max="14840" width="14.109375" style="3" customWidth="1"/>
    <col min="14841" max="14841" width="13.44140625" style="3" customWidth="1"/>
    <col min="14842" max="14842" width="25.44140625" style="3" customWidth="1"/>
    <col min="14843" max="14843" width="44" style="3" customWidth="1"/>
    <col min="14844" max="15092" width="9.109375" style="3"/>
    <col min="15093" max="15093" width="1.5546875" style="3" customWidth="1"/>
    <col min="15094" max="15094" width="33.88671875" style="3" customWidth="1"/>
    <col min="15095" max="15095" width="14.44140625" style="3" customWidth="1"/>
    <col min="15096" max="15096" width="14.109375" style="3" customWidth="1"/>
    <col min="15097" max="15097" width="13.44140625" style="3" customWidth="1"/>
    <col min="15098" max="15098" width="25.44140625" style="3" customWidth="1"/>
    <col min="15099" max="15099" width="44" style="3" customWidth="1"/>
    <col min="15100" max="15348" width="9.109375" style="3"/>
    <col min="15349" max="15349" width="1.5546875" style="3" customWidth="1"/>
    <col min="15350" max="15350" width="33.88671875" style="3" customWidth="1"/>
    <col min="15351" max="15351" width="14.44140625" style="3" customWidth="1"/>
    <col min="15352" max="15352" width="14.109375" style="3" customWidth="1"/>
    <col min="15353" max="15353" width="13.44140625" style="3" customWidth="1"/>
    <col min="15354" max="15354" width="25.44140625" style="3" customWidth="1"/>
    <col min="15355" max="15355" width="44" style="3" customWidth="1"/>
    <col min="15356" max="15604" width="9.109375" style="3"/>
    <col min="15605" max="15605" width="1.5546875" style="3" customWidth="1"/>
    <col min="15606" max="15606" width="33.88671875" style="3" customWidth="1"/>
    <col min="15607" max="15607" width="14.44140625" style="3" customWidth="1"/>
    <col min="15608" max="15608" width="14.109375" style="3" customWidth="1"/>
    <col min="15609" max="15609" width="13.44140625" style="3" customWidth="1"/>
    <col min="15610" max="15610" width="25.44140625" style="3" customWidth="1"/>
    <col min="15611" max="15611" width="44" style="3" customWidth="1"/>
    <col min="15612" max="15860" width="9.109375" style="3"/>
    <col min="15861" max="15861" width="1.5546875" style="3" customWidth="1"/>
    <col min="15862" max="15862" width="33.88671875" style="3" customWidth="1"/>
    <col min="15863" max="15863" width="14.44140625" style="3" customWidth="1"/>
    <col min="15864" max="15864" width="14.109375" style="3" customWidth="1"/>
    <col min="15865" max="15865" width="13.44140625" style="3" customWidth="1"/>
    <col min="15866" max="15866" width="25.44140625" style="3" customWidth="1"/>
    <col min="15867" max="15867" width="44" style="3" customWidth="1"/>
    <col min="15868" max="16116" width="9.109375" style="3"/>
    <col min="16117" max="16117" width="1.5546875" style="3" customWidth="1"/>
    <col min="16118" max="16118" width="33.88671875" style="3" customWidth="1"/>
    <col min="16119" max="16119" width="14.44140625" style="3" customWidth="1"/>
    <col min="16120" max="16120" width="14.109375" style="3" customWidth="1"/>
    <col min="16121" max="16121" width="13.44140625" style="3" customWidth="1"/>
    <col min="16122" max="16122" width="25.44140625" style="3" customWidth="1"/>
    <col min="16123" max="16123" width="44" style="3" customWidth="1"/>
    <col min="16124" max="16384" width="9.109375" style="3"/>
  </cols>
  <sheetData>
    <row r="1" spans="1:11" s="1" customFormat="1" ht="31.5" customHeight="1" x14ac:dyDescent="0.3">
      <c r="B1" s="2" t="s">
        <v>0</v>
      </c>
      <c r="C1" s="36" t="s">
        <v>35</v>
      </c>
      <c r="D1" s="53" t="s">
        <v>2</v>
      </c>
      <c r="E1" s="21" t="s">
        <v>32</v>
      </c>
      <c r="F1" s="29" t="str">
        <f>Resources!C4</f>
        <v>Standard</v>
      </c>
      <c r="G1" s="29" t="str">
        <f>Resources!D4</f>
        <v>Pre-paid 40h</v>
      </c>
      <c r="H1" s="29" t="str">
        <f>F1&amp;" (MVP)"</f>
        <v>Standard (MVP)</v>
      </c>
      <c r="I1" s="50" t="str">
        <f>G1&amp;" (MVP)"</f>
        <v>Pre-paid 40h (MVP)</v>
      </c>
      <c r="J1" s="6" t="s">
        <v>29</v>
      </c>
      <c r="K1" s="6" t="s">
        <v>28</v>
      </c>
    </row>
    <row r="2" spans="1:11" s="12" customFormat="1" ht="15" thickBot="1" x14ac:dyDescent="0.35">
      <c r="B2" s="13" t="s">
        <v>4</v>
      </c>
      <c r="C2" s="37">
        <f ca="1">C25</f>
        <v>743</v>
      </c>
      <c r="D2" s="37">
        <f ca="1">D25</f>
        <v>347</v>
      </c>
      <c r="E2" s="22"/>
      <c r="F2" s="45">
        <f ca="1">F25</f>
        <v>142670</v>
      </c>
      <c r="G2" s="45">
        <f ca="1">G25</f>
        <v>131525</v>
      </c>
      <c r="H2" s="45">
        <f ca="1">H25</f>
        <v>66630</v>
      </c>
      <c r="I2" s="45">
        <f ca="1">I25</f>
        <v>61425</v>
      </c>
      <c r="J2" s="17"/>
      <c r="K2" s="17"/>
    </row>
    <row r="3" spans="1:11" s="4" customFormat="1" x14ac:dyDescent="0.3">
      <c r="A3" s="4" t="s">
        <v>5</v>
      </c>
      <c r="B3" s="11" t="s">
        <v>30</v>
      </c>
      <c r="C3" s="38">
        <f ca="1">SUM(INDIRECT(ADDRESS(ROW()+1,COLUMN())&amp;":"&amp;ADDRESS(ROW()+MATCH("-",INDIRECT(ADDRESS(ROW()+1, 1)&amp;":"&amp;ADDRESS(1000, 1)),0)-1,COLUMN())))</f>
        <v>450</v>
      </c>
      <c r="D3" s="38">
        <f ca="1">SUM(INDIRECT(ADDRESS(ROW()+1,COLUMN())&amp;":"&amp;ADDRESS(ROW()+MATCH("-",INDIRECT(ADDRESS(ROW()+1, 1)&amp;":"&amp;ADDRESS(1000, 1)),0)-1,COLUMN())))</f>
        <v>210</v>
      </c>
      <c r="E3" s="26">
        <f ca="1">$D3/$D$25</f>
        <v>0.60518731988472618</v>
      </c>
      <c r="F3" s="46">
        <f ca="1">SUM(INDIRECT(ADDRESS(ROW()+1,COLUMN())&amp;":"&amp;ADDRESS(ROW()+MATCH("-",INDIRECT(ADDRESS(ROW()+1, 1)&amp;":"&amp;ADDRESS(1000, 1)),0)-1,COLUMN())))</f>
        <v>87000</v>
      </c>
      <c r="G3" s="46">
        <f ca="1">SUM(INDIRECT(ADDRESS(ROW()+1,COLUMN())&amp;":"&amp;ADDRESS(ROW()+MATCH("-",INDIRECT(ADDRESS(ROW()+1, 1)&amp;":"&amp;ADDRESS(1000, 1)),0)-1,COLUMN())))</f>
        <v>80250</v>
      </c>
      <c r="H3" s="46">
        <f ca="1">SUM(INDIRECT(ADDRESS(ROW()+1,COLUMN())&amp;":"&amp;ADDRESS(ROW()+MATCH("-",INDIRECT(ADDRESS(ROW()+1, 1)&amp;":"&amp;ADDRESS(1000, 1)),0)-1,COLUMN())))</f>
        <v>40600</v>
      </c>
      <c r="I3" s="46">
        <f ca="1">SUM(INDIRECT(ADDRESS(ROW()+1,COLUMN())&amp;":"&amp;ADDRESS(ROW()+MATCH("-",INDIRECT(ADDRESS(ROW()+1, 1)&amp;":"&amp;ADDRESS(1000, 1)),0)-1,COLUMN())))</f>
        <v>37450</v>
      </c>
      <c r="J3" s="28"/>
      <c r="K3" s="28"/>
    </row>
    <row r="4" spans="1:11" customFormat="1" x14ac:dyDescent="0.3">
      <c r="B4" t="s">
        <v>8</v>
      </c>
      <c r="C4" s="39">
        <v>10</v>
      </c>
      <c r="D4" s="39">
        <f>IF(J4&lt;&gt;"",IF(J4=0,0,C4),C4)</f>
        <v>10</v>
      </c>
      <c r="E4" s="9"/>
      <c r="F4" s="47">
        <f ca="1">VLOOKUP(IF($K4&lt;&gt;"",$K4,DefaultArea),BlendedRates, MATCH(INDIRECT(ADDRESS(1, COLUMN())),Resources!$A$4:$X$4,0))*$C4</f>
        <v>1900</v>
      </c>
      <c r="G4" s="47">
        <f ca="1">VLOOKUP(IF($K4&lt;&gt;"",$K4,DefaultArea),BlendedRates, MATCH(INDIRECT(ADDRESS(1, COLUMN())),Resources!$A$4:$X$4,0))*$C4</f>
        <v>1750</v>
      </c>
      <c r="H4" s="47">
        <f ca="1">VLOOKUP(IF($K4&lt;&gt;"",$K4,DefaultArea),BlendedRates, MATCH(INDIRECT(ADDRESS(1, COLUMN()-2)),Resources!$A$4:$X$4,0))*$D4</f>
        <v>1900</v>
      </c>
      <c r="I4" s="51">
        <f ca="1">VLOOKUP(IF($K4&lt;&gt;"",$K4,DefaultArea),BlendedRates, MATCH(INDIRECT(ADDRESS(1, COLUMN()-2)),Resources!$A$4:$X$4,0))*$D4</f>
        <v>1750</v>
      </c>
      <c r="J4" s="18">
        <v>1</v>
      </c>
      <c r="K4" s="18" t="s">
        <v>16</v>
      </c>
    </row>
    <row r="5" spans="1:11" customFormat="1" x14ac:dyDescent="0.3">
      <c r="B5" t="s">
        <v>9</v>
      </c>
      <c r="C5" s="39">
        <v>20</v>
      </c>
      <c r="D5" s="39">
        <f>IF(J5&lt;&gt;"",IF(J5=0,0,C5),C5)</f>
        <v>20</v>
      </c>
      <c r="E5" s="9"/>
      <c r="F5" s="47">
        <f ca="1">VLOOKUP(IF($K5&lt;&gt;"",$K5,DefaultArea),BlendedRates, MATCH(INDIRECT(ADDRESS(1, COLUMN())),Resources!$A$4:$X$4,0))*$C5</f>
        <v>3800</v>
      </c>
      <c r="G5" s="47">
        <f ca="1">VLOOKUP(IF($K5&lt;&gt;"",$K5,DefaultArea),BlendedRates, MATCH(INDIRECT(ADDRESS(1, COLUMN())),Resources!$A$4:$X$4,0))*$C5</f>
        <v>3500</v>
      </c>
      <c r="H5" s="47">
        <f ca="1">VLOOKUP(IF($K5&lt;&gt;"",$K5,DefaultArea),BlendedRates, MATCH(INDIRECT(ADDRESS(1, COLUMN()-2)),Resources!$A$4:$X$4,0))*$D5</f>
        <v>3800</v>
      </c>
      <c r="I5" s="51">
        <f ca="1">VLOOKUP(IF($K5&lt;&gt;"",$K5,DefaultArea),BlendedRates, MATCH(INDIRECT(ADDRESS(1, COLUMN()-2)),Resources!$A$4:$X$4,0))*$D5</f>
        <v>3500</v>
      </c>
      <c r="J5" s="18">
        <v>1</v>
      </c>
      <c r="K5" s="18" t="s">
        <v>16</v>
      </c>
    </row>
    <row r="6" spans="1:11" customFormat="1" x14ac:dyDescent="0.3">
      <c r="B6" t="s">
        <v>10</v>
      </c>
      <c r="C6" s="39">
        <v>40</v>
      </c>
      <c r="D6" s="39">
        <f>IF(J6&lt;&gt;"",IF(J6=0,0,C6),C6)</f>
        <v>40</v>
      </c>
      <c r="E6" s="9"/>
      <c r="F6" s="47">
        <f ca="1">VLOOKUP(IF($K6&lt;&gt;"",$K6,DefaultArea),BlendedRates, MATCH(INDIRECT(ADDRESS(1, COLUMN())),Resources!$A$4:$X$4,0))*$C6</f>
        <v>7600</v>
      </c>
      <c r="G6" s="47">
        <f ca="1">VLOOKUP(IF($K6&lt;&gt;"",$K6,DefaultArea),BlendedRates, MATCH(INDIRECT(ADDRESS(1, COLUMN())),Resources!$A$4:$X$4,0))*$C6</f>
        <v>7000</v>
      </c>
      <c r="H6" s="47">
        <f ca="1">VLOOKUP(IF($K6&lt;&gt;"",$K6,DefaultArea),BlendedRates, MATCH(INDIRECT(ADDRESS(1, COLUMN()-2)),Resources!$A$4:$X$4,0))*$D6</f>
        <v>7600</v>
      </c>
      <c r="I6" s="51">
        <f ca="1">VLOOKUP(IF($K6&lt;&gt;"",$K6,DefaultArea),BlendedRates, MATCH(INDIRECT(ADDRESS(1, COLUMN()-2)),Resources!$A$4:$X$4,0))*$D6</f>
        <v>7000</v>
      </c>
      <c r="J6" s="18">
        <v>1</v>
      </c>
      <c r="K6" s="18" t="s">
        <v>16</v>
      </c>
    </row>
    <row r="7" spans="1:11" customFormat="1" x14ac:dyDescent="0.3">
      <c r="B7" t="s">
        <v>11</v>
      </c>
      <c r="C7" s="39">
        <v>80</v>
      </c>
      <c r="D7" s="39">
        <f>IF(J7&lt;&gt;"",IF(J7=0,0,C7),C7)</f>
        <v>0</v>
      </c>
      <c r="E7" s="9"/>
      <c r="F7" s="47">
        <f ca="1">VLOOKUP(IF($K7&lt;&gt;"",$K7,DefaultArea),BlendedRates, MATCH(INDIRECT(ADDRESS(1, COLUMN())),Resources!$A$4:$X$4,0))*$C7</f>
        <v>15200</v>
      </c>
      <c r="G7" s="47">
        <f ca="1">VLOOKUP(IF($K7&lt;&gt;"",$K7,DefaultArea),BlendedRates, MATCH(INDIRECT(ADDRESS(1, COLUMN())),Resources!$A$4:$X$4,0))*$C7</f>
        <v>14000</v>
      </c>
      <c r="H7" s="47">
        <f ca="1">VLOOKUP(IF($K7&lt;&gt;"",$K7,DefaultArea),BlendedRates, MATCH(INDIRECT(ADDRESS(1, COLUMN()-2)),Resources!$A$4:$X$4,0))*$D7</f>
        <v>0</v>
      </c>
      <c r="I7" s="51">
        <f ca="1">VLOOKUP(IF($K7&lt;&gt;"",$K7,DefaultArea),BlendedRates, MATCH(INDIRECT(ADDRESS(1, COLUMN()-2)),Resources!$A$4:$X$4,0))*$D7</f>
        <v>0</v>
      </c>
      <c r="J7" s="18">
        <v>0</v>
      </c>
      <c r="K7" s="18" t="s">
        <v>16</v>
      </c>
    </row>
    <row r="8" spans="1:11" customFormat="1" x14ac:dyDescent="0.3">
      <c r="C8" s="39"/>
      <c r="D8" s="39"/>
      <c r="E8" s="9"/>
      <c r="F8" s="47">
        <f ca="1">VLOOKUP(IF($K8&lt;&gt;"",$K8,DefaultArea),BlendedRates, MATCH(INDIRECT(ADDRESS(1, COLUMN())),Resources!$A$4:$X$4,0))*$C8</f>
        <v>0</v>
      </c>
      <c r="G8" s="47">
        <f ca="1">VLOOKUP(IF($K8&lt;&gt;"",$K8,DefaultArea),BlendedRates, MATCH(INDIRECT(ADDRESS(1, COLUMN())),Resources!$A$4:$X$4,0))*$C8</f>
        <v>0</v>
      </c>
      <c r="H8" s="47">
        <f ca="1">VLOOKUP(IF($K8&lt;&gt;"",$K8,DefaultArea),BlendedRates, MATCH(INDIRECT(ADDRESS(1, COLUMN()-2)),Resources!$A$4:$X$4,0))*$D8</f>
        <v>0</v>
      </c>
      <c r="I8" s="51">
        <f ca="1">VLOOKUP(IF($K8&lt;&gt;"",$K8,DefaultArea),BlendedRates, MATCH(INDIRECT(ADDRESS(1, COLUMN()-2)),Resources!$A$4:$X$4,0))*$D8</f>
        <v>0</v>
      </c>
      <c r="J8" s="18"/>
      <c r="K8" s="18"/>
    </row>
    <row r="9" spans="1:11" customFormat="1" x14ac:dyDescent="0.3">
      <c r="B9" t="s">
        <v>8</v>
      </c>
      <c r="C9" s="39">
        <v>10</v>
      </c>
      <c r="D9" s="39">
        <f>IF(J9&lt;&gt;"",IF(J9=0,0,C9),C9)</f>
        <v>10</v>
      </c>
      <c r="E9" s="9"/>
      <c r="F9" s="47">
        <f ca="1">VLOOKUP(IF($K9&lt;&gt;"",$K9,DefaultArea),BlendedRates, MATCH(INDIRECT(ADDRESS(1, COLUMN())),Resources!$A$4:$X$4,0))*$C9</f>
        <v>1950</v>
      </c>
      <c r="G9" s="47">
        <f ca="1">VLOOKUP(IF($K9&lt;&gt;"",$K9,DefaultArea),BlendedRates, MATCH(INDIRECT(ADDRESS(1, COLUMN())),Resources!$A$4:$X$4,0))*$C9</f>
        <v>1800</v>
      </c>
      <c r="H9" s="47">
        <f ca="1">VLOOKUP(IF($K9&lt;&gt;"",$K9,DefaultArea),BlendedRates, MATCH(INDIRECT(ADDRESS(1, COLUMN()-2)),Resources!$A$4:$X$4,0))*$D9</f>
        <v>1950</v>
      </c>
      <c r="I9" s="51">
        <f ca="1">VLOOKUP(IF($K9&lt;&gt;"",$K9,DefaultArea),BlendedRates, MATCH(INDIRECT(ADDRESS(1, COLUMN()-2)),Resources!$A$4:$X$4,0))*$D9</f>
        <v>1800</v>
      </c>
      <c r="J9" s="18">
        <v>1</v>
      </c>
      <c r="K9" s="18" t="s">
        <v>17</v>
      </c>
    </row>
    <row r="10" spans="1:11" customFormat="1" x14ac:dyDescent="0.3">
      <c r="B10" t="s">
        <v>9</v>
      </c>
      <c r="C10" s="39">
        <v>20</v>
      </c>
      <c r="D10" s="39">
        <f>IF(J10&lt;&gt;"",IF(J10=0,0,C10),C10)</f>
        <v>20</v>
      </c>
      <c r="E10" s="9"/>
      <c r="F10" s="47">
        <f ca="1">VLOOKUP(IF($K10&lt;&gt;"",$K10,DefaultArea),BlendedRates, MATCH(INDIRECT(ADDRESS(1, COLUMN())),Resources!$A$4:$X$4,0))*$C10</f>
        <v>3900</v>
      </c>
      <c r="G10" s="47">
        <f ca="1">VLOOKUP(IF($K10&lt;&gt;"",$K10,DefaultArea),BlendedRates, MATCH(INDIRECT(ADDRESS(1, COLUMN())),Resources!$A$4:$X$4,0))*$C10</f>
        <v>3600</v>
      </c>
      <c r="H10" s="47">
        <f ca="1">VLOOKUP(IF($K10&lt;&gt;"",$K10,DefaultArea),BlendedRates, MATCH(INDIRECT(ADDRESS(1, COLUMN()-2)),Resources!$A$4:$X$4,0))*$D10</f>
        <v>3900</v>
      </c>
      <c r="I10" s="51">
        <f ca="1">VLOOKUP(IF($K10&lt;&gt;"",$K10,DefaultArea),BlendedRates, MATCH(INDIRECT(ADDRESS(1, COLUMN()-2)),Resources!$A$4:$X$4,0))*$D10</f>
        <v>3600</v>
      </c>
      <c r="J10" s="18">
        <v>1</v>
      </c>
      <c r="K10" s="18" t="s">
        <v>17</v>
      </c>
    </row>
    <row r="11" spans="1:11" customFormat="1" x14ac:dyDescent="0.3">
      <c r="B11" t="s">
        <v>10</v>
      </c>
      <c r="C11" s="39">
        <v>40</v>
      </c>
      <c r="D11" s="39">
        <f>IF(J11&lt;&gt;"",IF(J11=0,0,C11),C11)</f>
        <v>40</v>
      </c>
      <c r="E11" s="9"/>
      <c r="F11" s="47">
        <f ca="1">VLOOKUP(IF($K11&lt;&gt;"",$K11,DefaultArea),BlendedRates, MATCH(INDIRECT(ADDRESS(1, COLUMN())),Resources!$A$4:$X$4,0))*$C11</f>
        <v>7800</v>
      </c>
      <c r="G11" s="47">
        <f ca="1">VLOOKUP(IF($K11&lt;&gt;"",$K11,DefaultArea),BlendedRates, MATCH(INDIRECT(ADDRESS(1, COLUMN())),Resources!$A$4:$X$4,0))*$C11</f>
        <v>7200</v>
      </c>
      <c r="H11" s="47">
        <f ca="1">VLOOKUP(IF($K11&lt;&gt;"",$K11,DefaultArea),BlendedRates, MATCH(INDIRECT(ADDRESS(1, COLUMN()-2)),Resources!$A$4:$X$4,0))*$D11</f>
        <v>7800</v>
      </c>
      <c r="I11" s="51">
        <f ca="1">VLOOKUP(IF($K11&lt;&gt;"",$K11,DefaultArea),BlendedRates, MATCH(INDIRECT(ADDRESS(1, COLUMN()-2)),Resources!$A$4:$X$4,0))*$D11</f>
        <v>7200</v>
      </c>
      <c r="J11" s="18">
        <v>1</v>
      </c>
      <c r="K11" s="18" t="s">
        <v>17</v>
      </c>
    </row>
    <row r="12" spans="1:11" customFormat="1" x14ac:dyDescent="0.3">
      <c r="B12" t="s">
        <v>11</v>
      </c>
      <c r="C12" s="39">
        <v>80</v>
      </c>
      <c r="D12" s="39">
        <f>IF(J12&lt;&gt;"",IF(J12=0,0,C12),C12)</f>
        <v>0</v>
      </c>
      <c r="E12" s="9"/>
      <c r="F12" s="47">
        <f ca="1">VLOOKUP(IF($K12&lt;&gt;"",$K12,DefaultArea),BlendedRates, MATCH(INDIRECT(ADDRESS(1, COLUMN())),Resources!$A$4:$X$4,0))*$C12</f>
        <v>15600</v>
      </c>
      <c r="G12" s="47">
        <f ca="1">VLOOKUP(IF($K12&lt;&gt;"",$K12,DefaultArea),BlendedRates, MATCH(INDIRECT(ADDRESS(1, COLUMN())),Resources!$A$4:$X$4,0))*$C12</f>
        <v>14400</v>
      </c>
      <c r="H12" s="47">
        <f ca="1">VLOOKUP(IF($K12&lt;&gt;"",$K12,DefaultArea),BlendedRates, MATCH(INDIRECT(ADDRESS(1, COLUMN()-2)),Resources!$A$4:$X$4,0))*$D12</f>
        <v>0</v>
      </c>
      <c r="I12" s="51">
        <f ca="1">VLOOKUP(IF($K12&lt;&gt;"",$K12,DefaultArea),BlendedRates, MATCH(INDIRECT(ADDRESS(1, COLUMN()-2)),Resources!$A$4:$X$4,0))*$D12</f>
        <v>0</v>
      </c>
      <c r="J12" s="18">
        <v>0</v>
      </c>
      <c r="K12" s="18" t="s">
        <v>17</v>
      </c>
    </row>
    <row r="13" spans="1:11" customFormat="1" x14ac:dyDescent="0.3">
      <c r="C13" s="39"/>
      <c r="D13" s="39"/>
      <c r="E13" s="9"/>
      <c r="F13" s="47"/>
      <c r="G13" s="47"/>
      <c r="H13" s="47">
        <f ca="1">VLOOKUP(IF($K13&lt;&gt;"",$K13,DefaultArea),BlendedRates, MATCH(INDIRECT(ADDRESS(1, COLUMN()-2)),Resources!$A$4:$X$4,0))*$D13</f>
        <v>0</v>
      </c>
      <c r="I13" s="51">
        <f ca="1">VLOOKUP(IF($K13&lt;&gt;"",$K13,DefaultArea),BlendedRates, MATCH(INDIRECT(ADDRESS(1, COLUMN()-2)),Resources!$A$4:$X$4,0))*$D13</f>
        <v>0</v>
      </c>
      <c r="J13" s="18"/>
      <c r="K13" s="18"/>
    </row>
    <row r="14" spans="1:11" customFormat="1" x14ac:dyDescent="0.3">
      <c r="B14" t="s">
        <v>8</v>
      </c>
      <c r="C14" s="39">
        <v>10</v>
      </c>
      <c r="D14" s="39">
        <f>IF(J14&lt;&gt;"",IF(J14=0,0,C14),C14)</f>
        <v>10</v>
      </c>
      <c r="E14" s="9"/>
      <c r="F14" s="47">
        <f ca="1">VLOOKUP(IF($K14&lt;&gt;"",$K14,DefaultArea),BlendedRates, MATCH(INDIRECT(ADDRESS(1, COLUMN())),Resources!$A$4:$X$4,0))*$C14</f>
        <v>1950</v>
      </c>
      <c r="G14" s="47">
        <f ca="1">VLOOKUP(IF($K14&lt;&gt;"",$K14,DefaultArea),BlendedRates, MATCH(INDIRECT(ADDRESS(1, COLUMN())),Resources!$A$4:$X$4,0))*$C14</f>
        <v>1800</v>
      </c>
      <c r="H14" s="47">
        <f ca="1">VLOOKUP(IF($K14&lt;&gt;"",$K14,DefaultArea),BlendedRates, MATCH(INDIRECT(ADDRESS(1, COLUMN()-2)),Resources!$A$4:$X$4,0))*$D14</f>
        <v>1950</v>
      </c>
      <c r="I14" s="51">
        <f ca="1">VLOOKUP(IF($K14&lt;&gt;"",$K14,DefaultArea),BlendedRates, MATCH(INDIRECT(ADDRESS(1, COLUMN()-2)),Resources!$A$4:$X$4,0))*$D14</f>
        <v>1800</v>
      </c>
      <c r="J14" s="18">
        <v>1</v>
      </c>
      <c r="K14" s="18" t="s">
        <v>37</v>
      </c>
    </row>
    <row r="15" spans="1:11" customFormat="1" x14ac:dyDescent="0.3">
      <c r="B15" t="s">
        <v>9</v>
      </c>
      <c r="C15" s="39">
        <v>20</v>
      </c>
      <c r="D15" s="39">
        <f>IF(J15&lt;&gt;"",IF(J15=0,0,C15),C15)</f>
        <v>20</v>
      </c>
      <c r="E15" s="9"/>
      <c r="F15" s="47">
        <f ca="1">VLOOKUP(IF($K15&lt;&gt;"",$K15,DefaultArea),BlendedRates, MATCH(INDIRECT(ADDRESS(1, COLUMN())),Resources!$A$4:$X$4,0))*$C15</f>
        <v>3900</v>
      </c>
      <c r="G15" s="47">
        <f ca="1">VLOOKUP(IF($K15&lt;&gt;"",$K15,DefaultArea),BlendedRates, MATCH(INDIRECT(ADDRESS(1, COLUMN())),Resources!$A$4:$X$4,0))*$C15</f>
        <v>3600</v>
      </c>
      <c r="H15" s="47">
        <f ca="1">VLOOKUP(IF($K15&lt;&gt;"",$K15,DefaultArea),BlendedRates, MATCH(INDIRECT(ADDRESS(1, COLUMN()-2)),Resources!$A$4:$X$4,0))*$D15</f>
        <v>3900</v>
      </c>
      <c r="I15" s="51">
        <f ca="1">VLOOKUP(IF($K15&lt;&gt;"",$K15,DefaultArea),BlendedRates, MATCH(INDIRECT(ADDRESS(1, COLUMN()-2)),Resources!$A$4:$X$4,0))*$D15</f>
        <v>3600</v>
      </c>
      <c r="J15" s="18">
        <v>1</v>
      </c>
      <c r="K15" s="18" t="s">
        <v>37</v>
      </c>
    </row>
    <row r="16" spans="1:11" customFormat="1" x14ac:dyDescent="0.3">
      <c r="B16" t="s">
        <v>10</v>
      </c>
      <c r="C16" s="39">
        <v>40</v>
      </c>
      <c r="D16" s="39">
        <f>IF(J16&lt;&gt;"",IF(J16=0,0,C16),C16)</f>
        <v>40</v>
      </c>
      <c r="E16" s="9"/>
      <c r="F16" s="47">
        <f ca="1">VLOOKUP(IF($K16&lt;&gt;"",$K16,DefaultArea),BlendedRates, MATCH(INDIRECT(ADDRESS(1, COLUMN())),Resources!$A$4:$X$4,0))*$C16</f>
        <v>7800</v>
      </c>
      <c r="G16" s="47">
        <f ca="1">VLOOKUP(IF($K16&lt;&gt;"",$K16,DefaultArea),BlendedRates, MATCH(INDIRECT(ADDRESS(1, COLUMN())),Resources!$A$4:$X$4,0))*$C16</f>
        <v>7200</v>
      </c>
      <c r="H16" s="47">
        <f ca="1">VLOOKUP(IF($K16&lt;&gt;"",$K16,DefaultArea),BlendedRates, MATCH(INDIRECT(ADDRESS(1, COLUMN()-2)),Resources!$A$4:$X$4,0))*$D16</f>
        <v>7800</v>
      </c>
      <c r="I16" s="51">
        <f ca="1">VLOOKUP(IF($K16&lt;&gt;"",$K16,DefaultArea),BlendedRates, MATCH(INDIRECT(ADDRESS(1, COLUMN()-2)),Resources!$A$4:$X$4,0))*$D16</f>
        <v>7200</v>
      </c>
      <c r="J16" s="18">
        <v>1</v>
      </c>
      <c r="K16" s="18" t="s">
        <v>37</v>
      </c>
    </row>
    <row r="17" spans="1:11" customFormat="1" x14ac:dyDescent="0.3">
      <c r="B17" t="s">
        <v>11</v>
      </c>
      <c r="C17" s="39">
        <v>80</v>
      </c>
      <c r="D17" s="39">
        <f>IF(J17&lt;&gt;"",IF(J17=0,0,C17),C17)</f>
        <v>0</v>
      </c>
      <c r="E17" s="9"/>
      <c r="F17" s="47">
        <f ca="1">VLOOKUP(IF($K17&lt;&gt;"",$K17,DefaultArea),BlendedRates, MATCH(INDIRECT(ADDRESS(1, COLUMN())),Resources!$A$4:$X$4,0))*$C17</f>
        <v>15600</v>
      </c>
      <c r="G17" s="47">
        <f ca="1">VLOOKUP(IF($K17&lt;&gt;"",$K17,DefaultArea),BlendedRates, MATCH(INDIRECT(ADDRESS(1, COLUMN())),Resources!$A$4:$X$4,0))*$C17</f>
        <v>14400</v>
      </c>
      <c r="H17" s="47">
        <f ca="1">VLOOKUP(IF($K17&lt;&gt;"",$K17,DefaultArea),BlendedRates, MATCH(INDIRECT(ADDRESS(1, COLUMN()-2)),Resources!$A$4:$X$4,0))*$D17</f>
        <v>0</v>
      </c>
      <c r="I17" s="51">
        <f ca="1">VLOOKUP(IF($K17&lt;&gt;"",$K17,DefaultArea),BlendedRates, MATCH(INDIRECT(ADDRESS(1, COLUMN()-2)),Resources!$A$4:$X$4,0))*$D17</f>
        <v>0</v>
      </c>
      <c r="J17" s="18">
        <v>0</v>
      </c>
      <c r="K17" s="18" t="s">
        <v>37</v>
      </c>
    </row>
    <row r="18" spans="1:11" s="5" customFormat="1" x14ac:dyDescent="0.3">
      <c r="B18"/>
      <c r="C18" s="40"/>
      <c r="D18" s="40"/>
      <c r="E18" s="9"/>
      <c r="F18" s="48"/>
      <c r="G18" s="48"/>
      <c r="H18" s="48"/>
      <c r="I18" s="48"/>
      <c r="J18" s="8"/>
      <c r="K18" s="8"/>
    </row>
    <row r="19" spans="1:11" s="4" customFormat="1" x14ac:dyDescent="0.3">
      <c r="A19" s="5" t="s">
        <v>5</v>
      </c>
      <c r="B19" s="11" t="s">
        <v>31</v>
      </c>
      <c r="C19" s="38">
        <f ca="1">SUM(INDIRECT(ADDRESS(ROW()+1,COLUMN())&amp;":"&amp;ADDRESS(ROW()+MATCH("-",INDIRECT(ADDRESS(ROW()+1, 1)&amp;":"&amp;ADDRESS(1000, 1)),0)-1,COLUMN())))</f>
        <v>293</v>
      </c>
      <c r="D19" s="38">
        <f ca="1">SUM(INDIRECT(ADDRESS(ROW()+1,COLUMN())&amp;":"&amp;ADDRESS(ROW()+MATCH("-",INDIRECT(ADDRESS(ROW()+1, 1)&amp;":"&amp;ADDRESS(1000, 1)),0)-1,COLUMN())))</f>
        <v>137</v>
      </c>
      <c r="E19" s="26">
        <f ca="1">$D19/$D$25</f>
        <v>0.39481268011527376</v>
      </c>
      <c r="F19" s="46">
        <f ca="1">SUM(INDIRECT(ADDRESS(ROW()+1,COLUMN())&amp;":"&amp;ADDRESS(ROW()+MATCH("-",INDIRECT(ADDRESS(ROW()+1, 1)&amp;":"&amp;ADDRESS(1000, 1)),0)-1,COLUMN())))</f>
        <v>55670</v>
      </c>
      <c r="G19" s="46">
        <f ca="1">SUM(INDIRECT(ADDRESS(ROW()+1,COLUMN())&amp;":"&amp;ADDRESS(ROW()+MATCH("-",INDIRECT(ADDRESS(ROW()+1, 1)&amp;":"&amp;ADDRESS(1000, 1)),0)-1,COLUMN())))</f>
        <v>51275</v>
      </c>
      <c r="H19" s="46">
        <f ca="1">SUM(INDIRECT(ADDRESS(ROW()+1,COLUMN())&amp;":"&amp;ADDRESS(ROW()+MATCH("-",INDIRECT(ADDRESS(ROW()+1, 1)&amp;":"&amp;ADDRESS(1000, 1)),0)-1,COLUMN())))</f>
        <v>26030</v>
      </c>
      <c r="I19" s="46">
        <f ca="1">SUM(INDIRECT(ADDRESS(ROW()+1,COLUMN())&amp;":"&amp;ADDRESS(ROW()+MATCH("-",INDIRECT(ADDRESS(ROW()+1, 1)&amp;":"&amp;ADDRESS(1000, 1)),0)-1,COLUMN())))</f>
        <v>23975</v>
      </c>
      <c r="J19" s="28"/>
      <c r="K19" s="28"/>
    </row>
    <row r="20" spans="1:11" customFormat="1" x14ac:dyDescent="0.3">
      <c r="B20" t="s">
        <v>7</v>
      </c>
      <c r="C20" s="39">
        <f ca="1">CEILING($C$3*E20,1)</f>
        <v>90</v>
      </c>
      <c r="D20" s="39">
        <f ca="1">IF($J20,CEILING($D$3*$E20,1),0)</f>
        <v>42</v>
      </c>
      <c r="E20" s="9">
        <v>0.2</v>
      </c>
      <c r="F20" s="47">
        <f ca="1">VLOOKUP(IF($K20&lt;&gt;"",$K20,DefaultArea),BlendedRates, MATCH(INDIRECT(ADDRESS(1, COLUMN())),Resources!$A$4:$X$4,0))*$C20</f>
        <v>17100</v>
      </c>
      <c r="G20" s="47">
        <f ca="1">VLOOKUP(IF($K20&lt;&gt;"",$K20,DefaultArea),BlendedRates, MATCH(INDIRECT(ADDRESS(1, COLUMN())),Resources!$A$4:$X$4,0))*$C20</f>
        <v>15750</v>
      </c>
      <c r="H20" s="47">
        <f ca="1">VLOOKUP(IF($K20&lt;&gt;"",$K20,DefaultArea),BlendedRates, MATCH(INDIRECT(ADDRESS(1, COLUMN()-2)),Resources!$A$4:$X$4,0))*$D20</f>
        <v>7980</v>
      </c>
      <c r="I20" s="47">
        <f ca="1">VLOOKUP(IF($K20&lt;&gt;"",$K20,DefaultArea),BlendedRates, MATCH(INDIRECT(ADDRESS(1, COLUMN()-2)),Resources!$A$4:$X$4,0))*$D20</f>
        <v>7350</v>
      </c>
      <c r="J20" s="18">
        <v>1</v>
      </c>
      <c r="K20" s="18" t="s">
        <v>16</v>
      </c>
    </row>
    <row r="21" spans="1:11" customFormat="1" x14ac:dyDescent="0.3">
      <c r="A21" s="3"/>
      <c r="B21" t="s">
        <v>33</v>
      </c>
      <c r="C21" s="39">
        <f ca="1">CEILING($C$3*E21,1)</f>
        <v>90</v>
      </c>
      <c r="D21" s="39">
        <f ca="1">IF($J21,CEILING($D$3*$E21,1),0)</f>
        <v>42</v>
      </c>
      <c r="E21" s="9">
        <v>0.2</v>
      </c>
      <c r="F21" s="47">
        <f ca="1">VLOOKUP(IF($K21&lt;&gt;"",$K21,DefaultArea),BlendedRates, MATCH(INDIRECT(ADDRESS(1, COLUMN())),Resources!$A$4:$X$4,0))*$C21</f>
        <v>17100</v>
      </c>
      <c r="G21" s="47">
        <f ca="1">VLOOKUP(IF($K21&lt;&gt;"",$K21,DefaultArea),BlendedRates, MATCH(INDIRECT(ADDRESS(1, COLUMN())),Resources!$A$4:$X$4,0))*$C21</f>
        <v>15750</v>
      </c>
      <c r="H21" s="47">
        <f ca="1">VLOOKUP(IF($K21&lt;&gt;"",$K21,DefaultArea),BlendedRates, MATCH(INDIRECT(ADDRESS(1, COLUMN()-2)),Resources!$A$4:$X$4,0))*$D21</f>
        <v>7980</v>
      </c>
      <c r="I21" s="47">
        <f ca="1">VLOOKUP(IF($K21&lt;&gt;"",$K21,DefaultArea),BlendedRates, MATCH(INDIRECT(ADDRESS(1, COLUMN()-2)),Resources!$A$4:$X$4,0))*$D21</f>
        <v>7350</v>
      </c>
      <c r="J21" s="18">
        <v>1</v>
      </c>
      <c r="K21" s="18" t="s">
        <v>16</v>
      </c>
    </row>
    <row r="22" spans="1:11" customFormat="1" x14ac:dyDescent="0.3">
      <c r="A22" s="3"/>
      <c r="B22" s="3" t="s">
        <v>36</v>
      </c>
      <c r="C22" s="39">
        <f t="shared" ref="C22:C23" ca="1" si="0">CEILING($C$3*E22,1)</f>
        <v>45</v>
      </c>
      <c r="D22" s="39">
        <f ca="1">IF($J22,CEILING($D$3*$E22,1),0)</f>
        <v>21</v>
      </c>
      <c r="E22" s="9">
        <v>0.1</v>
      </c>
      <c r="F22" s="47">
        <f ca="1">VLOOKUP(IF($K22&lt;&gt;"",$K22,DefaultArea),BlendedRates, MATCH(INDIRECT(ADDRESS(1, COLUMN())),Resources!$A$4:$X$4,0))*$C22</f>
        <v>8550</v>
      </c>
      <c r="G22" s="47">
        <f ca="1">VLOOKUP(IF($K22&lt;&gt;"",$K22,DefaultArea),BlendedRates, MATCH(INDIRECT(ADDRESS(1, COLUMN())),Resources!$A$4:$X$4,0))*$C22</f>
        <v>7875</v>
      </c>
      <c r="H22" s="47">
        <f ca="1">VLOOKUP(IF($K22&lt;&gt;"",$K22,DefaultArea),BlendedRates, MATCH(INDIRECT(ADDRESS(1, COLUMN()-2)),Resources!$A$4:$X$4,0))*$D22</f>
        <v>3990</v>
      </c>
      <c r="I22" s="47">
        <f ca="1">VLOOKUP(IF($K22&lt;&gt;"",$K22,DefaultArea),BlendedRates, MATCH(INDIRECT(ADDRESS(1, COLUMN()-2)),Resources!$A$4:$X$4,0))*$D22</f>
        <v>3675</v>
      </c>
      <c r="J22" s="18">
        <v>1</v>
      </c>
      <c r="K22" s="18" t="s">
        <v>16</v>
      </c>
    </row>
    <row r="23" spans="1:11" customFormat="1" x14ac:dyDescent="0.3">
      <c r="B23" t="s">
        <v>6</v>
      </c>
      <c r="C23" s="39">
        <f t="shared" ca="1" si="0"/>
        <v>68</v>
      </c>
      <c r="D23" s="39">
        <f ca="1">IF($J23,CEILING($D$3*$E23,1),0)</f>
        <v>32</v>
      </c>
      <c r="E23" s="9">
        <v>0.15</v>
      </c>
      <c r="F23" s="47">
        <f ca="1">VLOOKUP(IF($K23&lt;&gt;"",$K23,DefaultArea),BlendedRates, MATCH(INDIRECT(ADDRESS(1, COLUMN())),Resources!$A$4:$X$4,0))*$C23</f>
        <v>12920</v>
      </c>
      <c r="G23" s="47">
        <f ca="1">VLOOKUP(IF($K23&lt;&gt;"",$K23,DefaultArea),BlendedRates, MATCH(INDIRECT(ADDRESS(1, COLUMN())),Resources!$A$4:$X$4,0))*$C23</f>
        <v>11900</v>
      </c>
      <c r="H23" s="47">
        <f ca="1">VLOOKUP(IF($K23&lt;&gt;"",$K23,DefaultArea),BlendedRates, MATCH(INDIRECT(ADDRESS(1, COLUMN()-2)),Resources!$A$4:$X$4,0))*$D23</f>
        <v>6080</v>
      </c>
      <c r="I23" s="47">
        <f ca="1">VLOOKUP(IF($K23&lt;&gt;"",$K23,DefaultArea),BlendedRates, MATCH(INDIRECT(ADDRESS(1, COLUMN()-2)),Resources!$A$4:$X$4,0))*$D23</f>
        <v>5600</v>
      </c>
      <c r="J23" s="18">
        <v>1</v>
      </c>
      <c r="K23" s="18" t="s">
        <v>16</v>
      </c>
    </row>
    <row r="24" spans="1:11" s="5" customFormat="1" x14ac:dyDescent="0.3">
      <c r="B24" s="10"/>
      <c r="C24" s="40"/>
      <c r="D24" s="40"/>
      <c r="E24" s="23"/>
      <c r="F24" s="48"/>
      <c r="G24" s="48"/>
      <c r="H24" s="48"/>
      <c r="I24" s="48"/>
      <c r="J24" s="8"/>
      <c r="K24" s="8"/>
    </row>
    <row r="25" spans="1:11" s="5" customFormat="1" x14ac:dyDescent="0.3">
      <c r="A25" s="5" t="s">
        <v>5</v>
      </c>
      <c r="B25" s="11" t="s">
        <v>34</v>
      </c>
      <c r="C25" s="38">
        <f ca="1">SUMIF(INDIRECT(ADDRESS(3,1)&amp;":"&amp;ADDRESS(ROW()-1,1)),"-",INDIRECT(ADDRESS(3,COLUMN())&amp;":"&amp;ADDRESS(ROW()-1,COLUMN())))</f>
        <v>743</v>
      </c>
      <c r="D25" s="38">
        <f ca="1">SUMIF(INDIRECT(ADDRESS(3,1)&amp;":"&amp;ADDRESS(ROW()-1,1)),"-",INDIRECT(ADDRESS(3,COLUMN())&amp;":"&amp;ADDRESS(ROW()-1,COLUMN())))</f>
        <v>347</v>
      </c>
      <c r="E25" s="27"/>
      <c r="F25" s="34">
        <f ca="1">SUMIF(INDIRECT(ADDRESS(3,1)&amp;":"&amp;ADDRESS(ROW()-1,1)),"-",INDIRECT(ADDRESS(3,COLUMN())&amp;":"&amp;ADDRESS(ROW()-1,COLUMN())))</f>
        <v>142670</v>
      </c>
      <c r="G25" s="34">
        <f ca="1">SUMIF(INDIRECT(ADDRESS(3,1)&amp;":"&amp;ADDRESS(ROW()-1,1)),"-",INDIRECT(ADDRESS(3,COLUMN())&amp;":"&amp;ADDRESS(ROW()-1,COLUMN())))</f>
        <v>131525</v>
      </c>
      <c r="H25" s="34">
        <f ca="1">SUMIF(INDIRECT(ADDRESS(3,1)&amp;":"&amp;ADDRESS(ROW()-1,1)),"-",INDIRECT(ADDRESS(3,COLUMN())&amp;":"&amp;ADDRESS(ROW()-1,COLUMN())))</f>
        <v>66630</v>
      </c>
      <c r="I25" s="33">
        <f ca="1">SUMIF(INDIRECT(ADDRESS(3,1)&amp;":"&amp;ADDRESS(ROW()-1,1)),"-",INDIRECT(ADDRESS(3,COLUMN())&amp;":"&amp;ADDRESS(ROW()-1,COLUMN())))</f>
        <v>61425</v>
      </c>
      <c r="J25" s="28"/>
      <c r="K25" s="28"/>
    </row>
    <row r="26" spans="1:11" s="5" customFormat="1" x14ac:dyDescent="0.3">
      <c r="B26" s="32" t="s">
        <v>38</v>
      </c>
      <c r="C26" s="41">
        <f ca="1">INDIRECT(ADDRESS(ROW()-1,COLUMN()+1))</f>
        <v>347</v>
      </c>
      <c r="D26" s="41"/>
      <c r="E26" s="27"/>
      <c r="F26" s="34">
        <f ca="1">INDIRECT(ADDRESS(ROW()-1,COLUMN()+2))</f>
        <v>66630</v>
      </c>
      <c r="G26" s="35">
        <f ca="1">INDIRECT(ADDRESS(ROW()-1,COLUMN()+2))</f>
        <v>61425</v>
      </c>
      <c r="H26" s="46"/>
      <c r="I26" s="46"/>
      <c r="J26" s="28"/>
      <c r="K26" s="28"/>
    </row>
    <row r="27" spans="1:11" s="5" customFormat="1" x14ac:dyDescent="0.3">
      <c r="C27" s="42"/>
      <c r="D27" s="42"/>
      <c r="E27" s="24"/>
      <c r="F27" s="30"/>
      <c r="G27" s="30"/>
      <c r="H27" s="30"/>
      <c r="I27" s="30"/>
      <c r="J27" s="8"/>
      <c r="K27" s="8"/>
    </row>
    <row r="28" spans="1:11" s="5" customFormat="1" x14ac:dyDescent="0.3">
      <c r="C28" s="42"/>
      <c r="D28" s="42"/>
      <c r="E28" s="24"/>
      <c r="F28" s="30"/>
      <c r="G28" s="30"/>
      <c r="H28" s="30"/>
      <c r="I28" s="30"/>
      <c r="J28" s="8"/>
      <c r="K28" s="8"/>
    </row>
    <row r="29" spans="1:11" s="5" customFormat="1" x14ac:dyDescent="0.3">
      <c r="C29" s="42"/>
      <c r="D29" s="42"/>
      <c r="E29" s="24"/>
      <c r="F29" s="30"/>
      <c r="G29" s="30"/>
      <c r="H29" s="30"/>
      <c r="I29" s="30"/>
      <c r="J29" s="8"/>
      <c r="K29" s="8"/>
    </row>
    <row r="30" spans="1:11" s="5" customFormat="1" x14ac:dyDescent="0.3">
      <c r="C30" s="42"/>
      <c r="D30" s="42"/>
      <c r="E30" s="24"/>
      <c r="F30" s="30"/>
      <c r="G30" s="30"/>
      <c r="H30" s="30"/>
      <c r="I30" s="30"/>
      <c r="J30" s="8"/>
      <c r="K30" s="8"/>
    </row>
    <row r="31" spans="1:11" s="5" customFormat="1" x14ac:dyDescent="0.3">
      <c r="C31" s="43"/>
      <c r="D31" s="42"/>
      <c r="E31" s="24"/>
      <c r="F31" s="49"/>
      <c r="G31" s="30"/>
      <c r="H31" s="49"/>
      <c r="I31" s="52"/>
      <c r="J31" s="8"/>
      <c r="K31" s="8"/>
    </row>
    <row r="32" spans="1:11" s="5" customFormat="1" x14ac:dyDescent="0.3">
      <c r="C32" s="42"/>
      <c r="D32" s="42"/>
      <c r="E32" s="24"/>
      <c r="F32" s="30"/>
      <c r="G32" s="30"/>
      <c r="H32" s="30"/>
      <c r="I32" s="30"/>
      <c r="J32" s="8"/>
      <c r="K32" s="8"/>
    </row>
    <row r="33" spans="3:11" s="5" customFormat="1" x14ac:dyDescent="0.3">
      <c r="C33" s="42"/>
      <c r="D33" s="42"/>
      <c r="E33" s="24"/>
      <c r="F33" s="30"/>
      <c r="G33" s="30"/>
      <c r="H33" s="30"/>
      <c r="I33" s="30"/>
      <c r="J33" s="8"/>
      <c r="K33" s="8"/>
    </row>
    <row r="34" spans="3:11" s="5" customFormat="1" x14ac:dyDescent="0.3">
      <c r="C34" s="42"/>
      <c r="D34" s="42"/>
      <c r="E34" s="9"/>
      <c r="F34" s="30"/>
      <c r="G34" s="30"/>
      <c r="H34" s="30"/>
      <c r="I34" s="30"/>
      <c r="J34" s="8"/>
      <c r="K34" s="8"/>
    </row>
    <row r="35" spans="3:11" s="5" customFormat="1" x14ac:dyDescent="0.3">
      <c r="C35" s="42"/>
      <c r="D35" s="42"/>
      <c r="E35" s="24"/>
      <c r="F35" s="30"/>
      <c r="G35" s="30"/>
      <c r="H35" s="30"/>
      <c r="I35" s="30"/>
      <c r="J35" s="8"/>
      <c r="K35" s="8"/>
    </row>
    <row r="36" spans="3:11" s="5" customFormat="1" x14ac:dyDescent="0.3">
      <c r="C36" s="42"/>
      <c r="D36" s="42"/>
      <c r="E36" s="24"/>
      <c r="F36" s="30"/>
      <c r="G36" s="30"/>
      <c r="H36" s="30"/>
      <c r="I36" s="30"/>
      <c r="J36" s="8"/>
      <c r="K36" s="8"/>
    </row>
    <row r="37" spans="3:11" s="5" customFormat="1" x14ac:dyDescent="0.3">
      <c r="C37" s="42"/>
      <c r="D37" s="42"/>
      <c r="E37" s="24"/>
      <c r="F37" s="30"/>
      <c r="G37" s="30"/>
      <c r="H37" s="30"/>
      <c r="I37" s="30"/>
      <c r="J37" s="8"/>
      <c r="K37" s="8"/>
    </row>
    <row r="38" spans="3:11" s="5" customFormat="1" x14ac:dyDescent="0.3">
      <c r="C38" s="42"/>
      <c r="D38" s="42"/>
      <c r="E38" s="24"/>
      <c r="F38" s="30"/>
      <c r="G38" s="30"/>
      <c r="H38" s="30"/>
      <c r="I38" s="30"/>
      <c r="J38" s="8"/>
      <c r="K38" s="8"/>
    </row>
  </sheetData>
  <protectedRanges>
    <protectedRange sqref="B21:B22 D4:D17 B4:B18 B24:E24" name="Nameščanje"/>
    <protectedRange sqref="C18:E18" name="LP"/>
    <protectedRange sqref="C4:C17 E5:E17 C20:E23" name="Načrtovanje"/>
  </protectedRanges>
  <sortState ref="A10:M13">
    <sortCondition ref="B10:B13"/>
  </sortState>
  <conditionalFormatting sqref="K25 K19 K3 J1:J1048576">
    <cfRule type="iconSet" priority="1">
      <iconSet iconSet="3Symbols2" showValue="0">
        <cfvo type="percent" val="0"/>
        <cfvo type="percent" val="33"/>
        <cfvo type="percent" val="67"/>
      </iconSet>
    </cfRule>
  </conditionalFormatting>
  <dataValidations disablePrompts="1" count="1">
    <dataValidation type="list" allowBlank="1" showInputMessage="1" showErrorMessage="1" sqref="K1:K23 K24:K1048576">
      <formula1>Areas</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LCPolicyLabelClientValue xmlns="e54c0089-6cf5-4d71-ad82-82514768f68f" xsi:nil="true"/>
    <DLCPolicyLabelLock xmlns="e54c0089-6cf5-4d71-ad82-82514768f68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5960259D24E9540BBD9001EB7C4AEC8" ma:contentTypeVersion="3" ma:contentTypeDescription="Create a new document." ma:contentTypeScope="" ma:versionID="2fe1857c482d772065db3313fb80d6b8">
  <xsd:schema xmlns:xsd="http://www.w3.org/2001/XMLSchema" xmlns:xs="http://www.w3.org/2001/XMLSchema" xmlns:p="http://schemas.microsoft.com/office/2006/metadata/properties" xmlns:ns1="http://schemas.microsoft.com/sharepoint/v3" xmlns:ns2="e54c0089-6cf5-4d71-ad82-82514768f68f" xmlns:ns3="3dfc0e07-e23a-4cbb-aac2-e778b71166a2" targetNamespace="http://schemas.microsoft.com/office/2006/metadata/properties" ma:root="true" ma:fieldsID="1a1f747edbd4dd5970edaac839018e69" ns1:_="" ns2:_="" ns3:_="">
    <xsd:import namespace="http://schemas.microsoft.com/sharepoint/v3"/>
    <xsd:import namespace="e54c0089-6cf5-4d71-ad82-82514768f68f"/>
    <xsd:import namespace="3dfc0e07-e23a-4cbb-aac2-e778b71166a2"/>
    <xsd:element name="properties">
      <xsd:complexType>
        <xsd:sequence>
          <xsd:element name="documentManagement">
            <xsd:complexType>
              <xsd:all>
                <xsd:element ref="ns1:_dlc_Exempt" minOccurs="0"/>
                <xsd:element ref="ns2:DLCPolicyLabelValue" minOccurs="0"/>
                <xsd:element ref="ns2:DLCPolicyLabelClientValue" minOccurs="0"/>
                <xsd:element ref="ns2:DLCPolicyLabelLock"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54c0089-6cf5-4d71-ad82-82514768f68f" elementFormDefault="qualified">
    <xsd:import namespace="http://schemas.microsoft.com/office/2006/documentManagement/types"/>
    <xsd:import namespace="http://schemas.microsoft.com/office/infopath/2007/PartnerControls"/>
    <xsd:element name="DLCPolicyLabelValue" ma:index="9"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0"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1"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c0e07-e23a-4cbb-aac2-e778b71166a2"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Document</p:Name>
  <p:Description/>
  <p:Statement/>
  <p:PolicyItems>
    <p:PolicyItem featureId="Microsoft.Office.RecordsManagement.PolicyFeatures.PolicyLabel" staticId="0x010100A161921D8BAF014380EB029E45DE51E0|-2094414987" UniqueId="f5764020-e17a-4b3c-b35f-47412ca6a73d">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literal">Version: </segment>
          <segment type="metadata">_UIVersionString</segment>
        </label>
      </p:CustomData>
    </p:PolicyItem>
  </p:PolicyItems>
</p:Policy>
</file>

<file path=customXml/itemProps1.xml><?xml version="1.0" encoding="utf-8"?>
<ds:datastoreItem xmlns:ds="http://schemas.openxmlformats.org/officeDocument/2006/customXml" ds:itemID="{75DB6E45-4C63-4C61-85DC-1D0514CBD702}"/>
</file>

<file path=customXml/itemProps2.xml><?xml version="1.0" encoding="utf-8"?>
<ds:datastoreItem xmlns:ds="http://schemas.openxmlformats.org/officeDocument/2006/customXml" ds:itemID="{2F6D62D3-156A-49BA-9936-CF5BD9249711}"/>
</file>

<file path=customXml/itemProps3.xml><?xml version="1.0" encoding="utf-8"?>
<ds:datastoreItem xmlns:ds="http://schemas.openxmlformats.org/officeDocument/2006/customXml" ds:itemID="{F725E644-5AD7-41C0-BE76-9D71FF4A006B}"/>
</file>

<file path=customXml/itemProps4.xml><?xml version="1.0" encoding="utf-8"?>
<ds:datastoreItem xmlns:ds="http://schemas.openxmlformats.org/officeDocument/2006/customXml" ds:itemID="{489BEE12-1080-4539-B817-DA8DC58AE20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Resources</vt:lpstr>
      <vt:lpstr>Estimates</vt:lpstr>
      <vt:lpstr>Areas</vt:lpstr>
      <vt:lpstr>BlendedRates</vt:lpstr>
      <vt:lpstr>DefaultArea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Danijel Malik</dc:creator>
  <cp:lastModifiedBy>Ulysses Maclaren www.ssw.com.au</cp:lastModifiedBy>
  <dcterms:created xsi:type="dcterms:W3CDTF">2016-02-12T03:37:23Z</dcterms:created>
  <dcterms:modified xsi:type="dcterms:W3CDTF">2016-09-09T06:56:29Z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0x01010025960259D24E9540BBD9001EB7C4AEC8</vt:lpwstr>
  </property>
  <property fmtid="{D5CDD505-2E9C-101B-9397-08002B2CF9AE}" pid="3" name="_dlc_DocIdItemGuid">
    <vt:lpwstr>e60f6832-5b25-48bd-935f-d6390b9e3381</vt:lpwstr>
  </property>
</Properties>
</file>